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i unidad\04_SECRETARIA GENERAL\01_ COMITÉ DE CONTRATACIÓN\02_COMITES\09_COMITÉ No.009-2026\01_CDC-CAM-05-2026\"/>
    </mc:Choice>
  </mc:AlternateContent>
  <bookViews>
    <workbookView xWindow="0" yWindow="0" windowWidth="19200" windowHeight="6610" tabRatio="500" activeTab="2"/>
  </bookViews>
  <sheets>
    <sheet name="1. Cotizaciones recibidas" sheetId="1" r:id="rId1"/>
    <sheet name="2. Depuracion de ofertas" sheetId="2" r:id="rId2"/>
    <sheet name="3. Presupuesto oficial" sheetId="3" r:id="rId3"/>
  </sheets>
  <calcPr calcId="152511"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C23" i="3" l="1"/>
  <c r="F14" i="3"/>
  <c r="E14" i="3"/>
  <c r="D14" i="3"/>
  <c r="C14" i="3"/>
  <c r="G14" i="3" s="1"/>
  <c r="F13" i="3"/>
  <c r="E13" i="3"/>
  <c r="D13" i="3"/>
  <c r="G13" i="3" s="1"/>
  <c r="C13" i="3"/>
  <c r="F12" i="3"/>
  <c r="E12" i="3"/>
  <c r="D12" i="3"/>
  <c r="C12" i="3"/>
  <c r="G12" i="3" s="1"/>
  <c r="F11" i="3"/>
  <c r="E11" i="3"/>
  <c r="D11" i="3"/>
  <c r="C11" i="3"/>
  <c r="G11" i="3" s="1"/>
  <c r="G10" i="3"/>
  <c r="F10" i="3"/>
  <c r="E10" i="3"/>
  <c r="D10" i="3"/>
  <c r="C10" i="3"/>
  <c r="F9" i="3"/>
  <c r="E9" i="3"/>
  <c r="D9" i="3"/>
  <c r="C9" i="3"/>
  <c r="G9" i="3" s="1"/>
  <c r="F8" i="3"/>
  <c r="E8" i="3"/>
  <c r="D8" i="3"/>
  <c r="C8" i="3"/>
  <c r="G19" i="2"/>
  <c r="F19" i="2"/>
  <c r="E19" i="2"/>
  <c r="D19" i="2"/>
  <c r="C19" i="2"/>
  <c r="F18" i="2"/>
  <c r="G18" i="2" s="1"/>
  <c r="E18" i="2"/>
  <c r="D18" i="2"/>
  <c r="C18" i="2"/>
  <c r="F17" i="2"/>
  <c r="E17" i="2"/>
  <c r="D17" i="2"/>
  <c r="C17" i="2"/>
  <c r="G17" i="2" s="1"/>
  <c r="F16" i="2"/>
  <c r="G16" i="2" s="1"/>
  <c r="E16" i="2"/>
  <c r="D16" i="2"/>
  <c r="C16" i="2"/>
  <c r="F15" i="2"/>
  <c r="E15" i="2"/>
  <c r="D15" i="2"/>
  <c r="C15" i="2"/>
  <c r="G15" i="2" s="1"/>
  <c r="F14" i="2"/>
  <c r="G14" i="2" s="1"/>
  <c r="E14" i="2"/>
  <c r="D14" i="2"/>
  <c r="C14" i="2"/>
  <c r="F13" i="2"/>
  <c r="G13" i="2" s="1"/>
  <c r="E13" i="2"/>
  <c r="D13" i="2"/>
  <c r="C13" i="2"/>
  <c r="F12" i="2"/>
  <c r="E12" i="2"/>
  <c r="D12" i="2"/>
  <c r="C12" i="2"/>
  <c r="G12" i="2" s="1"/>
  <c r="F14" i="1"/>
  <c r="F15" i="1" s="1"/>
  <c r="E14" i="1"/>
  <c r="E15" i="1" s="1"/>
  <c r="D14" i="1"/>
  <c r="D15" i="1" s="1"/>
  <c r="F13" i="1"/>
  <c r="E13" i="1"/>
  <c r="D13" i="1"/>
  <c r="C13" i="1"/>
  <c r="C14" i="1" s="1"/>
  <c r="B8" i="2" l="1"/>
  <c r="C25" i="3" s="1"/>
  <c r="F15" i="3"/>
  <c r="F16" i="3" s="1"/>
  <c r="D15" i="3"/>
  <c r="D16" i="3" s="1"/>
  <c r="B6" i="2"/>
  <c r="E15" i="3"/>
  <c r="E16" i="3" s="1"/>
  <c r="B7" i="2"/>
  <c r="C21" i="3" s="1"/>
  <c r="G8" i="3"/>
  <c r="C15" i="1"/>
  <c r="C15" i="3" l="1"/>
  <c r="B5" i="2"/>
  <c r="C24" i="3" l="1"/>
  <c r="C22" i="3"/>
  <c r="D23" i="3" s="1"/>
  <c r="G15" i="3"/>
  <c r="G16" i="3" s="1"/>
  <c r="G17" i="3" s="1"/>
  <c r="C16" i="3"/>
  <c r="H12" i="3" l="1"/>
  <c r="H13" i="3"/>
  <c r="H9" i="3"/>
  <c r="H14" i="3"/>
  <c r="H10" i="3"/>
  <c r="H11" i="3"/>
  <c r="H8" i="3"/>
  <c r="H15" i="3" l="1"/>
  <c r="H16" i="3" s="1"/>
</calcChain>
</file>

<file path=xl/sharedStrings.xml><?xml version="1.0" encoding="utf-8"?>
<sst xmlns="http://schemas.openxmlformats.org/spreadsheetml/2006/main" count="92" uniqueCount="64">
  <si>
    <t>MATRIZ COMPARATIVA DE LAS COTIZACIONES RECIBIDAS — PROCESO SC-018-2026</t>
  </si>
  <si>
    <t>Consultoría especializada para el fortalecimiento de criterios técnicos, instrumentos metodológicos, herramientas e indicadores para el apoyo y aplicación en los procesos de planeación, ejecución y evaluación de las auditorías adelantadas por la Contraloría de Cundinamarca al sector infraestructura. Cuatro (4) cotizaciones recibidas: BE FOR S.A.S., GRUPO VÁSQUEZ S.A.S., JP GRUP S.A.S. y PSEI S.A.S. Se muestra el valor unitario antes de IVA cotizado por cada oferente para cada entregable, tal como fue presentado.</t>
  </si>
  <si>
    <t>ITEM</t>
  </si>
  <si>
    <t>PRODUCTO / ENTREGABLE</t>
  </si>
  <si>
    <t>BE FOR S.A.S.</t>
  </si>
  <si>
    <t>GRUPO VÁSQUEZ S.A.S.</t>
  </si>
  <si>
    <t>JP GRUP S.A.S.</t>
  </si>
  <si>
    <t>PSEI S.A.S.</t>
  </si>
  <si>
    <t>Plan metodológico del diagnóstico institucional</t>
  </si>
  <si>
    <t>Estado del arte de la gestión fiscal del sector infraestructura</t>
  </si>
  <si>
    <t>Informe de clasificación y caracterización de hallazgos</t>
  </si>
  <si>
    <t>Diagnóstico técnico sectorial de infraestructura</t>
  </si>
  <si>
    <t>Informe consolidado de validación técnica del diagnóstico</t>
  </si>
  <si>
    <t>Diagnóstico institucional definitivo</t>
  </si>
  <si>
    <t>Documento de criterios técnicos y metodológicos para el fortalecimiento de las auditorías del sector infraestructura</t>
  </si>
  <si>
    <t>Informe final de la consultoría</t>
  </si>
  <si>
    <t>Subtotal antes de IVA</t>
  </si>
  <si>
    <t>IVA (19%)</t>
  </si>
  <si>
    <t>VALOR TOTAL DE LA COTIZACIÓN</t>
  </si>
  <si>
    <t>Las cuatro ofertas cotizan la totalidad de los ocho (8) entregables definidos, sin exclusiones ni condicionamientos, por lo que son plenamente comparables entre sí. Todos los valores incluyen, según manifestación de cada oferente, la totalidad de los costos directos e indirectos (talento humano, desplazamientos, reuniones, herramientas de trabajo, elaboración de documentos, ajustes y entrega final).</t>
  </si>
  <si>
    <t>DEPURACIÓN DE LAS OFERTAS Y ANÁLISIS ESTADÍSTICO POR ENTREGABLE</t>
  </si>
  <si>
    <t>Se conservan en el estudio las cuatro (4) ofertas recibidas como evidencia de la respuesta del mercado. Se verificó la consistencia de los valores unitarios entregable por entregable frente a las demás ofertas: ninguna presenta valores extremos que impidan su uso para el cálculo del presupuesto de referencia, por lo que las cuatro se consideran en el cálculo del promedio (media) y la mediana.</t>
  </si>
  <si>
    <t>OFERENTE</t>
  </si>
  <si>
    <t>VALOR TOTAL</t>
  </si>
  <si>
    <t>SE CONSIDERA EN EL CÁLCULO</t>
  </si>
  <si>
    <t>MOTIVO</t>
  </si>
  <si>
    <t>SI</t>
  </si>
  <si>
    <t>Desagregó los ocho entregables con valor unitario coherente.</t>
  </si>
  <si>
    <t>Desagregó los ocho entregables con valor unitario coherente. Cotización más económica recibida.</t>
  </si>
  <si>
    <t>Desagregó los ocho entregables con valor unitario coherente. Cotización más alta recibida.</t>
  </si>
  <si>
    <t>ANÁLISIS ESTADÍSTICO POR ENTREGABLE (MÍNIMO, PROMEDIO, MEDIANA, MÁXIMO)</t>
  </si>
  <si>
    <t>ENTREGABLE</t>
  </si>
  <si>
    <t>MÍNIMO</t>
  </si>
  <si>
    <t>PROMEDIO (MEDIA)</t>
  </si>
  <si>
    <t>MEDIANA</t>
  </si>
  <si>
    <t>MÁXIMO</t>
  </si>
  <si>
    <t>VARIACIÓN (MÁX / MÍN)</t>
  </si>
  <si>
    <t>El promedio (media) simple de las cuatro cotizaciones totales es de $490.000.000, con un rango entre $400.000.000 (JP GRUP S.A.S., la más económica) y $540.000.000 (PSEI S.A.S., la más alta). La mayor variación entre ofertas se presenta en el ítem 4 (Diagnóstico técnico sectorial de infraestructura). No se evidencian valores extremos (outliers) que ameriten excluir alguna oferta del cálculo del promedio utilizado para el presupuesto oficial.</t>
  </si>
  <si>
    <t>DETERMINACIÓN DEL PRESUPUESTO OFICIAL — PROCESO SC-018-2026</t>
  </si>
  <si>
    <t>Se plasma la cotización de cada oferente por entregable, con IVA incluido (19%), y se calcula el PROMEDIO (MEDIA) de las cuatro como valor de referencia, conforme fue solicitado, sobre el cual se aplica un ajuste uniforme para adecuar el presupuesto a la disponibilidad presupuestal de la Entidad, sin alterar la proporción entre componentes ni el alcance de ninguno de ellos. La celda en azul sobre fondo amarillo es de entrada: allí debe digitarse la disponibilidad presupuestal TOTAL, IVA INCLUIDO (se sugiere, por defecto, el valor de la media de las cuatro cotizaciones: $490.000.000). Nota metodológica: cada oferente discriminó en su cotización el valor unitario antes de IVA por entregable (ver hoja '1. Cotizaciones recibidas') y el IVA (19%) solo de forma global al final; para que los valores por entregable de esta hoja sumen exactamente el valor total de cada cotización (con IVA), cada valor unitario se multiplicó por 1,19 (redondeado al peso) y el último entregable de cada oferente absorbe el ajuste de redondeo para cuadrar exactamente con el total facturado.</t>
  </si>
  <si>
    <t>Disponibilidad presupuestal de la Entidad (total, IVA incluido)</t>
  </si>
  <si>
    <t>Valor sugerido = promedio (media) de las cuatro cotizaciones totales. Ajuste esta celda según la disponibilidad presupuestal real de la Entidad.</t>
  </si>
  <si>
    <t>1. PROMEDIO (MEDIA) POR ENTREGABLE Y AJUSTE A LA DISPONIBILIDAD PRESUPUESTAL</t>
  </si>
  <si>
    <t>BE FOR (IVA incl.)</t>
  </si>
  <si>
    <t>GRUPO VÁSQUEZ (IVA incl.)</t>
  </si>
  <si>
    <t>JP GRUP (IVA incl.)</t>
  </si>
  <si>
    <t>PSEI (IVA incl.)</t>
  </si>
  <si>
    <t>PROMEDIO (MEDIA) (IVA incl.)</t>
  </si>
  <si>
    <t>PRESUPUESTO AJUSTADO (IVA incl.)</t>
  </si>
  <si>
    <t>TOTAL (IVA incluido)</t>
  </si>
  <si>
    <t>Factor de ajuste a la disponibilidad presupuestal</t>
  </si>
  <si>
    <t>2. UBICACIÓN DEL PRESUPUESTO FRENTE AL MERCADO</t>
  </si>
  <si>
    <t>REFERENCIA</t>
  </si>
  <si>
    <t>VALOR</t>
  </si>
  <si>
    <t>OBSERVACIÓN</t>
  </si>
  <si>
    <t>Oferta más baja recibida — JP GRUP S.A.S.</t>
  </si>
  <si>
    <t>Cotiza la totalidad de los ocho entregables, sin exclusiones. Incluye IVA.</t>
  </si>
  <si>
    <t>PROMEDIO (MEDIA) DE LAS CUATRO COTIZACIONES (valores totales con IVA)</t>
  </si>
  <si>
    <t>Media aritmética simple de las cuatro cotizaciones totales recibidas. Es la base utilizada para el presupuesto oficial estimado.</t>
  </si>
  <si>
    <t>PRESUPUESTO OFICIAL ESTIMADO</t>
  </si>
  <si>
    <t>Mediana de las cuatro cotizaciones (referencia, valores totales con IVA)</t>
  </si>
  <si>
    <t>Se incluye como referencia adicional; el presupuesto oficial de esta hoja se calculó con base en el promedio (media), conforme fue solicitado.</t>
  </si>
  <si>
    <t>Oferta más alta considerada — PSEI S.A.S.</t>
  </si>
  <si>
    <t>Diligencie la disponibilidad presupuestal de la Entidad en la celda C4 para que el presupuesto ajustado por entregable, el factor de ajuste y el análisis de ubicación frente al mercado se calculen automáticamente (por defecto se sugiere el promedio/media de las cuatro cotizaciones). Las demás casillas de este estudio (motivos, observaciones y notas) pueden ajustarse libremente según la información con la que cuente la Entidad.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</si>
</sst>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quot;($&quot;#,##0\);\-"/>
    <numFmt numFmtId="165" formatCode="0.00\x"/>
    <numFmt numFmtId="166" formatCode="0.0%"/>
  </numFmts>
  <fonts count="8" x14ac:knownFonts="1">
    <font>
      <sz val="11"/>
      <color theme="1"/>
      <name val="Calibri"/>
      <family val="2"/>
      <charset val="1"/>
    </font>
    <font>
      <b/>
      <sz val="12"/>
      <color rgb="FF14377F"/>
      <name val="Cambria"/>
      <charset val="1"/>
    </font>
    <font>
      <sz val="9"/>
      <name val="Cambria"/>
      <charset val="1"/>
    </font>
    <font>
      <b/>
      <sz val="9"/>
      <color rgb="FFFFFFFF"/>
      <name val="Cambria"/>
      <charset val="1"/>
    </font>
    <font>
      <b/>
      <sz val="9"/>
      <name val="Cambria"/>
      <charset val="1"/>
    </font>
    <font>
      <b/>
      <sz val="9"/>
      <color rgb="FF14377F"/>
      <name val="Cambria"/>
      <charset val="1"/>
    </font>
    <font>
      <sz val="9"/>
      <color rgb="FF0000FF"/>
      <name val="Cambria"/>
      <charset val="1"/>
    </font>
    <font>
      <i/>
      <sz val="9"/>
      <name val="Cambria"/>
      <charset val="1"/>
    </font>
  </fonts>
  <fills count="7">
    <fill>
      <patternFill patternType="none"/>
    </fill>
    <fill>
      <patternFill patternType="gray125"/>
    </fill>
    <fill>
      <patternFill patternType="solid">
        <fgColor rgb="FF14377F"/>
        <bgColor rgb="FF333399"/>
      </patternFill>
    </fill>
    <fill>
      <patternFill patternType="solid">
        <fgColor rgb="FFD9E2F3"/>
        <bgColor rgb="FFE2EFDA"/>
      </patternFill>
    </fill>
    <fill>
      <patternFill patternType="solid">
        <fgColor rgb="FFE2EFDA"/>
        <bgColor rgb="FFE8F7FA"/>
      </patternFill>
    </fill>
    <fill>
      <patternFill patternType="solid">
        <fgColor rgb="FFFFC72C"/>
        <bgColor rgb="FFFFCC99"/>
      </patternFill>
    </fill>
    <fill>
      <patternFill patternType="solid">
        <fgColor rgb="FFE8F7FA"/>
        <bgColor rgb="FFE2EFDA"/>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cellStyleXfs>
  <cellXfs count="27">
    <xf numFmtId="0" fontId="0" fillId="0" borderId="0" xfId="0"/>
    <xf numFmtId="0" fontId="4" fillId="5" borderId="2" xfId="0" applyFont="1" applyFill="1" applyBorder="1" applyAlignment="1">
      <alignment horizontal="left" vertical="center" wrapText="1"/>
    </xf>
    <xf numFmtId="0" fontId="2" fillId="4" borderId="2"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7" fillId="0" borderId="0" xfId="0" applyFont="1" applyBorder="1" applyAlignment="1">
      <alignment horizontal="left" vertical="center" wrapText="1"/>
    </xf>
    <xf numFmtId="0" fontId="4" fillId="0" borderId="0" xfId="0" applyFont="1" applyBorder="1"/>
    <xf numFmtId="0" fontId="5" fillId="0" borderId="0" xfId="0" applyFont="1" applyBorder="1" applyAlignment="1">
      <alignment vertical="center"/>
    </xf>
    <xf numFmtId="0" fontId="4" fillId="0" borderId="0" xfId="0" applyFont="1" applyBorder="1" applyAlignment="1">
      <alignment horizontal="left" vertical="center" wrapText="1"/>
    </xf>
    <xf numFmtId="0" fontId="2" fillId="0" borderId="0" xfId="0" applyFont="1" applyBorder="1" applyAlignment="1">
      <alignment horizontal="left" vertical="center" wrapText="1"/>
    </xf>
    <xf numFmtId="0" fontId="1" fillId="0" borderId="0" xfId="0" applyFont="1" applyBorder="1" applyAlignment="1">
      <alignment vertical="center"/>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left" vertical="center" wrapText="1"/>
    </xf>
    <xf numFmtId="164" fontId="2" fillId="0" borderId="1" xfId="0" applyNumberFormat="1" applyFont="1" applyBorder="1" applyAlignment="1">
      <alignment horizontal="right" vertical="center"/>
    </xf>
    <xf numFmtId="0" fontId="4" fillId="0" borderId="1" xfId="0" applyFont="1" applyBorder="1"/>
    <xf numFmtId="0" fontId="4" fillId="0" borderId="1" xfId="0" applyFont="1" applyBorder="1" applyAlignment="1">
      <alignment horizontal="right" vertical="center"/>
    </xf>
    <xf numFmtId="164" fontId="4" fillId="0" borderId="1" xfId="0" applyNumberFormat="1" applyFont="1" applyBorder="1" applyAlignment="1">
      <alignment horizontal="right" vertical="center"/>
    </xf>
    <xf numFmtId="0" fontId="4" fillId="3" borderId="1" xfId="0" applyFont="1" applyFill="1" applyBorder="1" applyAlignment="1">
      <alignment horizontal="right" vertical="center"/>
    </xf>
    <xf numFmtId="164" fontId="4" fillId="3" borderId="1" xfId="0" applyNumberFormat="1" applyFont="1" applyFill="1" applyBorder="1" applyAlignment="1">
      <alignment horizontal="right" vertical="center"/>
    </xf>
    <xf numFmtId="0" fontId="2" fillId="4" borderId="1" xfId="0" applyFont="1" applyFill="1" applyBorder="1" applyAlignment="1">
      <alignment horizontal="left" vertical="center" wrapText="1"/>
    </xf>
    <xf numFmtId="164" fontId="2" fillId="4" borderId="1" xfId="0" applyNumberFormat="1" applyFont="1" applyFill="1" applyBorder="1" applyAlignment="1">
      <alignment horizontal="right" vertical="center"/>
    </xf>
    <xf numFmtId="0" fontId="4" fillId="4" borderId="1" xfId="0" applyFont="1" applyFill="1" applyBorder="1" applyAlignment="1">
      <alignment horizontal="center" vertical="center"/>
    </xf>
    <xf numFmtId="165" fontId="2" fillId="0" borderId="1" xfId="0" applyNumberFormat="1" applyFont="1" applyBorder="1" applyAlignment="1">
      <alignment horizontal="right" vertical="center"/>
    </xf>
    <xf numFmtId="164" fontId="6" fillId="5" borderId="1" xfId="0" applyNumberFormat="1" applyFont="1" applyFill="1" applyBorder="1" applyAlignment="1">
      <alignment horizontal="right" vertical="center"/>
    </xf>
    <xf numFmtId="164" fontId="4" fillId="5" borderId="1" xfId="0" applyNumberFormat="1" applyFont="1" applyFill="1" applyBorder="1" applyAlignment="1">
      <alignment horizontal="right" vertical="center"/>
    </xf>
    <xf numFmtId="0" fontId="4" fillId="3" borderId="1" xfId="0" applyFont="1" applyFill="1" applyBorder="1"/>
    <xf numFmtId="166" fontId="4" fillId="6" borderId="1" xfId="0" applyNumberFormat="1" applyFont="1" applyFill="1" applyBorder="1" applyAlignment="1">
      <alignment horizontal="right" vertic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E8F7FA"/>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72C"/>
      <rgbColor rgb="FFFF9900"/>
      <rgbColor rgb="FFFF6600"/>
      <rgbColor rgb="FF666699"/>
      <rgbColor rgb="FF969696"/>
      <rgbColor rgb="FF14377F"/>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7"/>
  <sheetViews>
    <sheetView showGridLines="0" zoomScaleNormal="100" workbookViewId="0">
      <pane xSplit="2" ySplit="4" topLeftCell="C12" activePane="bottomRight" state="frozen"/>
      <selection pane="topRight" activeCell="C1" sqref="C1"/>
      <selection pane="bottomLeft" activeCell="A5" sqref="A5"/>
      <selection pane="bottomRight"/>
    </sheetView>
  </sheetViews>
  <sheetFormatPr baseColWidth="10" defaultColWidth="8.6328125" defaultRowHeight="14.5" x14ac:dyDescent="0.35"/>
  <cols>
    <col min="1" max="1" width="7" customWidth="1"/>
    <col min="2" max="2" width="48" customWidth="1"/>
    <col min="3" max="6" width="20" customWidth="1"/>
  </cols>
  <sheetData>
    <row r="1" spans="1:6" ht="15" customHeight="1" x14ac:dyDescent="0.35">
      <c r="A1" s="9" t="s">
        <v>0</v>
      </c>
      <c r="B1" s="9"/>
      <c r="C1" s="9"/>
      <c r="D1" s="9"/>
      <c r="E1" s="9"/>
      <c r="F1" s="9"/>
    </row>
    <row r="2" spans="1:6" ht="60" customHeight="1" x14ac:dyDescent="0.35">
      <c r="A2" s="8" t="s">
        <v>1</v>
      </c>
      <c r="B2" s="8"/>
      <c r="C2" s="8"/>
      <c r="D2" s="8"/>
      <c r="E2" s="8"/>
      <c r="F2" s="8"/>
    </row>
    <row r="4" spans="1:6" ht="30" customHeight="1" x14ac:dyDescent="0.35">
      <c r="A4" s="10" t="s">
        <v>2</v>
      </c>
      <c r="B4" s="10" t="s">
        <v>3</v>
      </c>
      <c r="C4" s="10" t="s">
        <v>4</v>
      </c>
      <c r="D4" s="10" t="s">
        <v>5</v>
      </c>
      <c r="E4" s="10" t="s">
        <v>6</v>
      </c>
      <c r="F4" s="10" t="s">
        <v>7</v>
      </c>
    </row>
    <row r="5" spans="1:6" ht="30" customHeight="1" x14ac:dyDescent="0.35">
      <c r="A5" s="11">
        <v>1</v>
      </c>
      <c r="B5" s="12" t="s">
        <v>8</v>
      </c>
      <c r="C5" s="13">
        <v>42000000</v>
      </c>
      <c r="D5" s="13">
        <v>32941176</v>
      </c>
      <c r="E5" s="13">
        <v>33603362</v>
      </c>
      <c r="F5" s="13">
        <v>40840337</v>
      </c>
    </row>
    <row r="6" spans="1:6" ht="30" customHeight="1" x14ac:dyDescent="0.35">
      <c r="A6" s="11">
        <v>2</v>
      </c>
      <c r="B6" s="12" t="s">
        <v>9</v>
      </c>
      <c r="C6" s="13">
        <v>58000000</v>
      </c>
      <c r="D6" s="13">
        <v>25210085</v>
      </c>
      <c r="E6" s="13">
        <v>46400000</v>
      </c>
      <c r="F6" s="13">
        <v>52941176</v>
      </c>
    </row>
    <row r="7" spans="1:6" ht="30" customHeight="1" x14ac:dyDescent="0.35">
      <c r="A7" s="11">
        <v>3</v>
      </c>
      <c r="B7" s="12" t="s">
        <v>10</v>
      </c>
      <c r="C7" s="13">
        <v>70000000</v>
      </c>
      <c r="D7" s="13">
        <v>82352941</v>
      </c>
      <c r="E7" s="13">
        <v>56000000</v>
      </c>
      <c r="F7" s="13">
        <v>91058824</v>
      </c>
    </row>
    <row r="8" spans="1:6" ht="30" customHeight="1" x14ac:dyDescent="0.35">
      <c r="A8" s="11">
        <v>4</v>
      </c>
      <c r="B8" s="12" t="s">
        <v>11</v>
      </c>
      <c r="C8" s="13">
        <v>90000000</v>
      </c>
      <c r="D8" s="13">
        <v>156470588</v>
      </c>
      <c r="E8" s="13">
        <v>72000000</v>
      </c>
      <c r="F8" s="13">
        <v>134470588</v>
      </c>
    </row>
    <row r="9" spans="1:6" ht="30" customHeight="1" x14ac:dyDescent="0.35">
      <c r="A9" s="11">
        <v>5</v>
      </c>
      <c r="B9" s="12" t="s">
        <v>12</v>
      </c>
      <c r="C9" s="13">
        <v>30000000</v>
      </c>
      <c r="D9" s="13">
        <v>24705882</v>
      </c>
      <c r="E9" s="13">
        <v>24000000</v>
      </c>
      <c r="F9" s="13">
        <v>31764706</v>
      </c>
    </row>
    <row r="10" spans="1:6" ht="30" customHeight="1" x14ac:dyDescent="0.35">
      <c r="A10" s="11">
        <v>6</v>
      </c>
      <c r="B10" s="12" t="s">
        <v>13</v>
      </c>
      <c r="C10" s="13">
        <v>50000000</v>
      </c>
      <c r="D10" s="13">
        <v>53529412</v>
      </c>
      <c r="E10" s="13">
        <v>40000000</v>
      </c>
      <c r="F10" s="13">
        <v>43411765</v>
      </c>
    </row>
    <row r="11" spans="1:6" ht="30" customHeight="1" x14ac:dyDescent="0.35">
      <c r="A11" s="11">
        <v>7</v>
      </c>
      <c r="B11" s="12" t="s">
        <v>14</v>
      </c>
      <c r="C11" s="13">
        <v>60168067</v>
      </c>
      <c r="D11" s="13">
        <v>37058824</v>
      </c>
      <c r="E11" s="13">
        <v>48131092</v>
      </c>
      <c r="F11" s="13">
        <v>39176471</v>
      </c>
    </row>
    <row r="12" spans="1:6" ht="30" customHeight="1" x14ac:dyDescent="0.35">
      <c r="A12" s="11">
        <v>8</v>
      </c>
      <c r="B12" s="12" t="s">
        <v>15</v>
      </c>
      <c r="C12" s="13">
        <v>20000000</v>
      </c>
      <c r="D12" s="13">
        <v>24705882</v>
      </c>
      <c r="E12" s="13">
        <v>16000000</v>
      </c>
      <c r="F12" s="13">
        <v>20117646</v>
      </c>
    </row>
    <row r="13" spans="1:6" ht="30" customHeight="1" x14ac:dyDescent="0.35">
      <c r="A13" s="14"/>
      <c r="B13" s="15" t="s">
        <v>16</v>
      </c>
      <c r="C13" s="16">
        <f>SUM(C5:C12)</f>
        <v>420168067</v>
      </c>
      <c r="D13" s="16">
        <f>SUM(D5:D12)</f>
        <v>436974790</v>
      </c>
      <c r="E13" s="16">
        <f>SUM(E5:E12)</f>
        <v>336134454</v>
      </c>
      <c r="F13" s="16">
        <f>SUM(F5:F12)</f>
        <v>453781513</v>
      </c>
    </row>
    <row r="14" spans="1:6" ht="30" customHeight="1" x14ac:dyDescent="0.35">
      <c r="B14" s="15" t="s">
        <v>17</v>
      </c>
      <c r="C14" s="16">
        <f>ROUND(C13*0.19,0)</f>
        <v>79831933</v>
      </c>
      <c r="D14" s="16">
        <f>ROUND(D13*0.19,0)</f>
        <v>83025210</v>
      </c>
      <c r="E14" s="16">
        <f>ROUND(E13*0.19,0)</f>
        <v>63865546</v>
      </c>
      <c r="F14" s="16">
        <f>ROUND(F13*0.19,0)</f>
        <v>86218487</v>
      </c>
    </row>
    <row r="15" spans="1:6" ht="30" customHeight="1" x14ac:dyDescent="0.35">
      <c r="B15" s="17" t="s">
        <v>18</v>
      </c>
      <c r="C15" s="18">
        <f>C13+C14</f>
        <v>500000000</v>
      </c>
      <c r="D15" s="18">
        <f>D13+D14</f>
        <v>520000000</v>
      </c>
      <c r="E15" s="18">
        <f>E13+E14</f>
        <v>400000000</v>
      </c>
      <c r="F15" s="18">
        <f>F13+F14</f>
        <v>540000000</v>
      </c>
    </row>
    <row r="17" spans="1:6" ht="49.5" customHeight="1" x14ac:dyDescent="0.35">
      <c r="A17" s="7" t="s">
        <v>19</v>
      </c>
      <c r="B17" s="7"/>
      <c r="C17" s="7"/>
      <c r="D17" s="7"/>
      <c r="E17" s="7"/>
      <c r="F17" s="7"/>
    </row>
  </sheetData>
  <mergeCells count="3">
    <mergeCell ref="A1:F1"/>
    <mergeCell ref="A2:F2"/>
    <mergeCell ref="A17:F17"/>
  </mergeCells>
  <pageMargins left="0.75" right="0.75" top="1" bottom="1"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1"/>
  <sheetViews>
    <sheetView showGridLines="0" topLeftCell="A17" zoomScaleNormal="100" workbookViewId="0">
      <selection sqref="A1:G1"/>
    </sheetView>
  </sheetViews>
  <sheetFormatPr baseColWidth="10" defaultColWidth="8.6328125" defaultRowHeight="14.5" x14ac:dyDescent="0.35"/>
  <cols>
    <col min="1" max="1" width="9" customWidth="1"/>
    <col min="2" max="2" width="42" customWidth="1"/>
    <col min="3" max="3" width="18" customWidth="1"/>
    <col min="4" max="4" width="20" customWidth="1"/>
    <col min="5" max="6" width="18" customWidth="1"/>
    <col min="7" max="7" width="20" customWidth="1"/>
  </cols>
  <sheetData>
    <row r="1" spans="1:7" ht="15" customHeight="1" x14ac:dyDescent="0.35">
      <c r="A1" s="9" t="s">
        <v>20</v>
      </c>
      <c r="B1" s="9"/>
      <c r="C1" s="9"/>
      <c r="D1" s="9"/>
      <c r="E1" s="9"/>
      <c r="F1" s="9"/>
      <c r="G1" s="9"/>
    </row>
    <row r="2" spans="1:7" ht="54.75" customHeight="1" x14ac:dyDescent="0.35">
      <c r="A2" s="8" t="s">
        <v>21</v>
      </c>
      <c r="B2" s="8"/>
      <c r="C2" s="8"/>
      <c r="D2" s="8"/>
      <c r="E2" s="8"/>
      <c r="F2" s="8"/>
      <c r="G2" s="8"/>
    </row>
    <row r="4" spans="1:7" ht="45" customHeight="1" x14ac:dyDescent="0.35">
      <c r="A4" s="10" t="s">
        <v>22</v>
      </c>
      <c r="B4" s="10" t="s">
        <v>23</v>
      </c>
      <c r="C4" s="10" t="s">
        <v>24</v>
      </c>
      <c r="D4" s="10" t="s">
        <v>25</v>
      </c>
    </row>
    <row r="5" spans="1:7" ht="45" customHeight="1" x14ac:dyDescent="0.35">
      <c r="A5" s="19" t="s">
        <v>4</v>
      </c>
      <c r="B5" s="20">
        <f>'1. Cotizaciones recibidas'!C15</f>
        <v>500000000</v>
      </c>
      <c r="C5" s="21" t="s">
        <v>26</v>
      </c>
      <c r="D5" s="19" t="s">
        <v>27</v>
      </c>
    </row>
    <row r="6" spans="1:7" ht="45" customHeight="1" x14ac:dyDescent="0.35">
      <c r="A6" s="19" t="s">
        <v>5</v>
      </c>
      <c r="B6" s="20">
        <f>'1. Cotizaciones recibidas'!D15</f>
        <v>520000000</v>
      </c>
      <c r="C6" s="21" t="s">
        <v>26</v>
      </c>
      <c r="D6" s="19" t="s">
        <v>27</v>
      </c>
    </row>
    <row r="7" spans="1:7" ht="45" customHeight="1" x14ac:dyDescent="0.35">
      <c r="A7" s="19" t="s">
        <v>6</v>
      </c>
      <c r="B7" s="20">
        <f>'1. Cotizaciones recibidas'!E15</f>
        <v>400000000</v>
      </c>
      <c r="C7" s="21" t="s">
        <v>26</v>
      </c>
      <c r="D7" s="19" t="s">
        <v>28</v>
      </c>
    </row>
    <row r="8" spans="1:7" ht="45" customHeight="1" x14ac:dyDescent="0.35">
      <c r="A8" s="19" t="s">
        <v>7</v>
      </c>
      <c r="B8" s="20">
        <f>'1. Cotizaciones recibidas'!F15</f>
        <v>540000000</v>
      </c>
      <c r="C8" s="21" t="s">
        <v>26</v>
      </c>
      <c r="D8" s="19" t="s">
        <v>29</v>
      </c>
    </row>
    <row r="10" spans="1:7" ht="19.5" customHeight="1" x14ac:dyDescent="0.35">
      <c r="A10" s="6" t="s">
        <v>30</v>
      </c>
      <c r="B10" s="6"/>
      <c r="C10" s="6"/>
      <c r="D10" s="6"/>
      <c r="E10" s="6"/>
      <c r="F10" s="6"/>
      <c r="G10" s="6"/>
    </row>
    <row r="11" spans="1:7" ht="30" customHeight="1" x14ac:dyDescent="0.35">
      <c r="A11" s="10" t="s">
        <v>2</v>
      </c>
      <c r="B11" s="10" t="s">
        <v>31</v>
      </c>
      <c r="C11" s="10" t="s">
        <v>32</v>
      </c>
      <c r="D11" s="10" t="s">
        <v>33</v>
      </c>
      <c r="E11" s="10" t="s">
        <v>34</v>
      </c>
      <c r="F11" s="10" t="s">
        <v>35</v>
      </c>
      <c r="G11" s="10" t="s">
        <v>36</v>
      </c>
    </row>
    <row r="12" spans="1:7" ht="30" customHeight="1" x14ac:dyDescent="0.35">
      <c r="A12" s="11">
        <v>1</v>
      </c>
      <c r="B12" s="12" t="s">
        <v>8</v>
      </c>
      <c r="C12" s="13">
        <f>MIN('1. Cotizaciones recibidas'!C5:F5)</f>
        <v>32941176</v>
      </c>
      <c r="D12" s="16">
        <f>AVERAGE('1. Cotizaciones recibidas'!C5:F5)</f>
        <v>37346218.75</v>
      </c>
      <c r="E12" s="13">
        <f>MEDIAN('1. Cotizaciones recibidas'!C5:F5)</f>
        <v>37221849.5</v>
      </c>
      <c r="F12" s="13">
        <f>MAX('1. Cotizaciones recibidas'!C5:F5)</f>
        <v>42000000</v>
      </c>
      <c r="G12" s="22">
        <f t="shared" ref="G12:G19" si="0">F12/C12</f>
        <v>1.275000018214286</v>
      </c>
    </row>
    <row r="13" spans="1:7" ht="30" customHeight="1" x14ac:dyDescent="0.35">
      <c r="A13" s="11">
        <v>2</v>
      </c>
      <c r="B13" s="12" t="s">
        <v>9</v>
      </c>
      <c r="C13" s="13">
        <f>MIN('1. Cotizaciones recibidas'!C6:F6)</f>
        <v>25210085</v>
      </c>
      <c r="D13" s="16">
        <f>AVERAGE('1. Cotizaciones recibidas'!C6:F6)</f>
        <v>45637815.25</v>
      </c>
      <c r="E13" s="13">
        <f>MEDIAN('1. Cotizaciones recibidas'!C6:F6)</f>
        <v>49670588</v>
      </c>
      <c r="F13" s="13">
        <f>MAX('1. Cotizaciones recibidas'!C6:F6)</f>
        <v>58000000</v>
      </c>
      <c r="G13" s="22">
        <f t="shared" si="0"/>
        <v>2.300666578474448</v>
      </c>
    </row>
    <row r="14" spans="1:7" ht="30" customHeight="1" x14ac:dyDescent="0.35">
      <c r="A14" s="11">
        <v>3</v>
      </c>
      <c r="B14" s="12" t="s">
        <v>10</v>
      </c>
      <c r="C14" s="13">
        <f>MIN('1. Cotizaciones recibidas'!C7:F7)</f>
        <v>56000000</v>
      </c>
      <c r="D14" s="16">
        <f>AVERAGE('1. Cotizaciones recibidas'!C7:F7)</f>
        <v>74852941.25</v>
      </c>
      <c r="E14" s="13">
        <f>MEDIAN('1. Cotizaciones recibidas'!C7:F7)</f>
        <v>76176470.5</v>
      </c>
      <c r="F14" s="13">
        <f>MAX('1. Cotizaciones recibidas'!C7:F7)</f>
        <v>91058824</v>
      </c>
      <c r="G14" s="22">
        <f t="shared" si="0"/>
        <v>1.6260504285714286</v>
      </c>
    </row>
    <row r="15" spans="1:7" ht="30" customHeight="1" x14ac:dyDescent="0.35">
      <c r="A15" s="11">
        <v>4</v>
      </c>
      <c r="B15" s="12" t="s">
        <v>11</v>
      </c>
      <c r="C15" s="13">
        <f>MIN('1. Cotizaciones recibidas'!C8:F8)</f>
        <v>72000000</v>
      </c>
      <c r="D15" s="16">
        <f>AVERAGE('1. Cotizaciones recibidas'!C8:F8)</f>
        <v>113235294</v>
      </c>
      <c r="E15" s="13">
        <f>MEDIAN('1. Cotizaciones recibidas'!C8:F8)</f>
        <v>112235294</v>
      </c>
      <c r="F15" s="13">
        <f>MAX('1. Cotizaciones recibidas'!C8:F8)</f>
        <v>156470588</v>
      </c>
      <c r="G15" s="22">
        <f t="shared" si="0"/>
        <v>2.1732026111111109</v>
      </c>
    </row>
    <row r="16" spans="1:7" ht="30" customHeight="1" x14ac:dyDescent="0.35">
      <c r="A16" s="11">
        <v>5</v>
      </c>
      <c r="B16" s="12" t="s">
        <v>12</v>
      </c>
      <c r="C16" s="13">
        <f>MIN('1. Cotizaciones recibidas'!C9:F9)</f>
        <v>24000000</v>
      </c>
      <c r="D16" s="16">
        <f>AVERAGE('1. Cotizaciones recibidas'!C9:F9)</f>
        <v>27617647</v>
      </c>
      <c r="E16" s="13">
        <f>MEDIAN('1. Cotizaciones recibidas'!C9:F9)</f>
        <v>27352941</v>
      </c>
      <c r="F16" s="13">
        <f>MAX('1. Cotizaciones recibidas'!C9:F9)</f>
        <v>31764706</v>
      </c>
      <c r="G16" s="22">
        <f t="shared" si="0"/>
        <v>1.3235294166666667</v>
      </c>
    </row>
    <row r="17" spans="1:7" ht="30" customHeight="1" x14ac:dyDescent="0.35">
      <c r="A17" s="11">
        <v>6</v>
      </c>
      <c r="B17" s="12" t="s">
        <v>13</v>
      </c>
      <c r="C17" s="13">
        <f>MIN('1. Cotizaciones recibidas'!C10:F10)</f>
        <v>40000000</v>
      </c>
      <c r="D17" s="16">
        <f>AVERAGE('1. Cotizaciones recibidas'!C10:F10)</f>
        <v>46735294.25</v>
      </c>
      <c r="E17" s="13">
        <f>MEDIAN('1. Cotizaciones recibidas'!C10:F10)</f>
        <v>46705882.5</v>
      </c>
      <c r="F17" s="13">
        <f>MAX('1. Cotizaciones recibidas'!C10:F10)</f>
        <v>53529412</v>
      </c>
      <c r="G17" s="22">
        <f t="shared" si="0"/>
        <v>1.3382353</v>
      </c>
    </row>
    <row r="18" spans="1:7" ht="30" customHeight="1" x14ac:dyDescent="0.35">
      <c r="A18" s="11">
        <v>7</v>
      </c>
      <c r="B18" s="12" t="s">
        <v>14</v>
      </c>
      <c r="C18" s="13">
        <f>MIN('1. Cotizaciones recibidas'!C11:F11)</f>
        <v>37058824</v>
      </c>
      <c r="D18" s="16">
        <f>AVERAGE('1. Cotizaciones recibidas'!C11:F11)</f>
        <v>46133613.5</v>
      </c>
      <c r="E18" s="13">
        <f>MEDIAN('1. Cotizaciones recibidas'!C11:F11)</f>
        <v>43653781.5</v>
      </c>
      <c r="F18" s="13">
        <f>MAX('1. Cotizaciones recibidas'!C11:F11)</f>
        <v>60168067</v>
      </c>
      <c r="G18" s="22">
        <f t="shared" si="0"/>
        <v>1.6235827397005367</v>
      </c>
    </row>
    <row r="19" spans="1:7" ht="30" customHeight="1" x14ac:dyDescent="0.35">
      <c r="A19" s="11">
        <v>8</v>
      </c>
      <c r="B19" s="12" t="s">
        <v>15</v>
      </c>
      <c r="C19" s="13">
        <f>MIN('1. Cotizaciones recibidas'!C12:F12)</f>
        <v>16000000</v>
      </c>
      <c r="D19" s="16">
        <f>AVERAGE('1. Cotizaciones recibidas'!C12:F12)</f>
        <v>20205882</v>
      </c>
      <c r="E19" s="13">
        <f>MEDIAN('1. Cotizaciones recibidas'!C12:F12)</f>
        <v>20058823</v>
      </c>
      <c r="F19" s="13">
        <f>MAX('1. Cotizaciones recibidas'!C12:F12)</f>
        <v>24705882</v>
      </c>
      <c r="G19" s="22">
        <f t="shared" si="0"/>
        <v>1.5441176249999999</v>
      </c>
    </row>
    <row r="21" spans="1:7" ht="60" customHeight="1" x14ac:dyDescent="0.35">
      <c r="A21" s="7" t="s">
        <v>37</v>
      </c>
      <c r="B21" s="7"/>
      <c r="C21" s="7"/>
      <c r="D21" s="7"/>
      <c r="E21" s="7"/>
      <c r="F21" s="7"/>
      <c r="G21" s="7"/>
    </row>
  </sheetData>
  <mergeCells count="4">
    <mergeCell ref="A1:G1"/>
    <mergeCell ref="A2:G2"/>
    <mergeCell ref="A10:G10"/>
    <mergeCell ref="A21:G21"/>
  </mergeCells>
  <pageMargins left="0.75" right="0.75" top="1" bottom="1" header="0.511811023622047" footer="0.511811023622047"/>
  <pageSetup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7"/>
  <sheetViews>
    <sheetView showGridLines="0" tabSelected="1" zoomScaleNormal="100" workbookViewId="0">
      <selection sqref="A1:H1"/>
    </sheetView>
  </sheetViews>
  <sheetFormatPr baseColWidth="10" defaultColWidth="8.6328125" defaultRowHeight="14.5" x14ac:dyDescent="0.35"/>
  <cols>
    <col min="1" max="1" width="7" customWidth="1"/>
    <col min="2" max="2" width="40" customWidth="1"/>
    <col min="3" max="8" width="20" customWidth="1"/>
  </cols>
  <sheetData>
    <row r="1" spans="1:8" ht="15" customHeight="1" x14ac:dyDescent="0.35">
      <c r="A1" s="9" t="s">
        <v>38</v>
      </c>
      <c r="B1" s="9"/>
      <c r="C1" s="9"/>
      <c r="D1" s="9"/>
      <c r="E1" s="9"/>
      <c r="F1" s="9"/>
      <c r="G1" s="9"/>
      <c r="H1" s="9"/>
    </row>
    <row r="2" spans="1:8" ht="109.5" customHeight="1" x14ac:dyDescent="0.35">
      <c r="A2" s="8" t="s">
        <v>39</v>
      </c>
      <c r="B2" s="8"/>
      <c r="C2" s="8"/>
      <c r="D2" s="8"/>
      <c r="E2" s="8"/>
      <c r="F2" s="8"/>
      <c r="G2" s="8"/>
      <c r="H2" s="8"/>
    </row>
    <row r="4" spans="1:8" ht="30" customHeight="1" x14ac:dyDescent="0.35">
      <c r="A4" s="5" t="s">
        <v>40</v>
      </c>
      <c r="B4" s="5"/>
      <c r="C4" s="23">
        <v>490000000</v>
      </c>
      <c r="D4" s="4" t="s">
        <v>41</v>
      </c>
      <c r="E4" s="4"/>
      <c r="F4" s="4"/>
      <c r="G4" s="4"/>
      <c r="H4" s="4"/>
    </row>
    <row r="6" spans="1:8" x14ac:dyDescent="0.35">
      <c r="A6" s="6" t="s">
        <v>42</v>
      </c>
      <c r="B6" s="6"/>
      <c r="C6" s="6"/>
      <c r="D6" s="6"/>
      <c r="E6" s="6"/>
      <c r="F6" s="6"/>
      <c r="G6" s="6"/>
      <c r="H6" s="6"/>
    </row>
    <row r="7" spans="1:8" ht="30" customHeight="1" x14ac:dyDescent="0.35">
      <c r="A7" s="10" t="s">
        <v>2</v>
      </c>
      <c r="B7" s="10" t="s">
        <v>31</v>
      </c>
      <c r="C7" s="10" t="s">
        <v>43</v>
      </c>
      <c r="D7" s="10" t="s">
        <v>44</v>
      </c>
      <c r="E7" s="10" t="s">
        <v>45</v>
      </c>
      <c r="F7" s="10" t="s">
        <v>46</v>
      </c>
      <c r="G7" s="10" t="s">
        <v>47</v>
      </c>
      <c r="H7" s="10" t="s">
        <v>48</v>
      </c>
    </row>
    <row r="8" spans="1:8" ht="30" customHeight="1" x14ac:dyDescent="0.35">
      <c r="A8" s="11">
        <v>1</v>
      </c>
      <c r="B8" s="12" t="s">
        <v>8</v>
      </c>
      <c r="C8" s="13">
        <f>ROUND('1. Cotizaciones recibidas'!C5*1.19,0)</f>
        <v>49980000</v>
      </c>
      <c r="D8" s="13">
        <f>ROUND('1. Cotizaciones recibidas'!D5*1.19,0)</f>
        <v>39199999</v>
      </c>
      <c r="E8" s="13">
        <f>ROUND('1. Cotizaciones recibidas'!E5*1.19,0)</f>
        <v>39988001</v>
      </c>
      <c r="F8" s="13">
        <f>ROUND('1. Cotizaciones recibidas'!F5*1.19,0)</f>
        <v>48600001</v>
      </c>
      <c r="G8" s="18">
        <f t="shared" ref="G8:G15" si="0">AVERAGE(C8:F8)</f>
        <v>44442000.25</v>
      </c>
      <c r="H8" s="24">
        <f t="shared" ref="H8:H14" si="1">IF($C$4="","",ROUND(G8*$G$17,0))</f>
        <v>44442000</v>
      </c>
    </row>
    <row r="9" spans="1:8" ht="30" customHeight="1" x14ac:dyDescent="0.35">
      <c r="A9" s="11">
        <v>2</v>
      </c>
      <c r="B9" s="12" t="s">
        <v>9</v>
      </c>
      <c r="C9" s="13">
        <f>ROUND('1. Cotizaciones recibidas'!C6*1.19,0)</f>
        <v>69020000</v>
      </c>
      <c r="D9" s="13">
        <f>ROUND('1. Cotizaciones recibidas'!D6*1.19,0)</f>
        <v>30000001</v>
      </c>
      <c r="E9" s="13">
        <f>ROUND('1. Cotizaciones recibidas'!E6*1.19,0)</f>
        <v>55216000</v>
      </c>
      <c r="F9" s="13">
        <f>ROUND('1. Cotizaciones recibidas'!F6*1.19,0)</f>
        <v>62999999</v>
      </c>
      <c r="G9" s="18">
        <f t="shared" si="0"/>
        <v>54309000</v>
      </c>
      <c r="H9" s="24">
        <f t="shared" si="1"/>
        <v>54309000</v>
      </c>
    </row>
    <row r="10" spans="1:8" ht="30" customHeight="1" x14ac:dyDescent="0.35">
      <c r="A10" s="11">
        <v>3</v>
      </c>
      <c r="B10" s="12" t="s">
        <v>10</v>
      </c>
      <c r="C10" s="13">
        <f>ROUND('1. Cotizaciones recibidas'!C7*1.19,0)</f>
        <v>83300000</v>
      </c>
      <c r="D10" s="13">
        <f>ROUND('1. Cotizaciones recibidas'!D7*1.19,0)</f>
        <v>98000000</v>
      </c>
      <c r="E10" s="13">
        <f>ROUND('1. Cotizaciones recibidas'!E7*1.19,0)</f>
        <v>66640000</v>
      </c>
      <c r="F10" s="13">
        <f>ROUND('1. Cotizaciones recibidas'!F7*1.19,0)</f>
        <v>108360001</v>
      </c>
      <c r="G10" s="18">
        <f t="shared" si="0"/>
        <v>89075000.25</v>
      </c>
      <c r="H10" s="24">
        <f t="shared" si="1"/>
        <v>89075000</v>
      </c>
    </row>
    <row r="11" spans="1:8" ht="30" customHeight="1" x14ac:dyDescent="0.35">
      <c r="A11" s="11">
        <v>4</v>
      </c>
      <c r="B11" s="12" t="s">
        <v>11</v>
      </c>
      <c r="C11" s="13">
        <f>ROUND('1. Cotizaciones recibidas'!C8*1.19,0)</f>
        <v>107100000</v>
      </c>
      <c r="D11" s="13">
        <f>ROUND('1. Cotizaciones recibidas'!D8*1.19,0)</f>
        <v>186200000</v>
      </c>
      <c r="E11" s="13">
        <f>ROUND('1. Cotizaciones recibidas'!E8*1.19,0)</f>
        <v>85680000</v>
      </c>
      <c r="F11" s="13">
        <f>ROUND('1. Cotizaciones recibidas'!F8*1.19,0)</f>
        <v>160020000</v>
      </c>
      <c r="G11" s="18">
        <f t="shared" si="0"/>
        <v>134750000</v>
      </c>
      <c r="H11" s="24">
        <f t="shared" si="1"/>
        <v>134750000</v>
      </c>
    </row>
    <row r="12" spans="1:8" ht="30" customHeight="1" x14ac:dyDescent="0.35">
      <c r="A12" s="11">
        <v>5</v>
      </c>
      <c r="B12" s="12" t="s">
        <v>12</v>
      </c>
      <c r="C12" s="13">
        <f>ROUND('1. Cotizaciones recibidas'!C9*1.19,0)</f>
        <v>35700000</v>
      </c>
      <c r="D12" s="13">
        <f>ROUND('1. Cotizaciones recibidas'!D9*1.19,0)</f>
        <v>29400000</v>
      </c>
      <c r="E12" s="13">
        <f>ROUND('1. Cotizaciones recibidas'!E9*1.19,0)</f>
        <v>28560000</v>
      </c>
      <c r="F12" s="13">
        <f>ROUND('1. Cotizaciones recibidas'!F9*1.19,0)</f>
        <v>37800000</v>
      </c>
      <c r="G12" s="18">
        <f t="shared" si="0"/>
        <v>32865000</v>
      </c>
      <c r="H12" s="24">
        <f t="shared" si="1"/>
        <v>32865000</v>
      </c>
    </row>
    <row r="13" spans="1:8" ht="30" customHeight="1" x14ac:dyDescent="0.35">
      <c r="A13" s="11">
        <v>6</v>
      </c>
      <c r="B13" s="12" t="s">
        <v>13</v>
      </c>
      <c r="C13" s="13">
        <f>ROUND('1. Cotizaciones recibidas'!C10*1.19,0)</f>
        <v>59500000</v>
      </c>
      <c r="D13" s="13">
        <f>ROUND('1. Cotizaciones recibidas'!D10*1.19,0)</f>
        <v>63700000</v>
      </c>
      <c r="E13" s="13">
        <f>ROUND('1. Cotizaciones recibidas'!E10*1.19,0)</f>
        <v>47600000</v>
      </c>
      <c r="F13" s="13">
        <f>ROUND('1. Cotizaciones recibidas'!F10*1.19,0)</f>
        <v>51660000</v>
      </c>
      <c r="G13" s="18">
        <f t="shared" si="0"/>
        <v>55615000</v>
      </c>
      <c r="H13" s="24">
        <f t="shared" si="1"/>
        <v>55615000</v>
      </c>
    </row>
    <row r="14" spans="1:8" ht="30" customHeight="1" x14ac:dyDescent="0.35">
      <c r="A14" s="11">
        <v>7</v>
      </c>
      <c r="B14" s="12" t="s">
        <v>14</v>
      </c>
      <c r="C14" s="13">
        <f>ROUND('1. Cotizaciones recibidas'!C11*1.19,0)</f>
        <v>71600000</v>
      </c>
      <c r="D14" s="13">
        <f>ROUND('1. Cotizaciones recibidas'!D11*1.19,0)</f>
        <v>44100001</v>
      </c>
      <c r="E14" s="13">
        <f>ROUND('1. Cotizaciones recibidas'!E11*1.19,0)</f>
        <v>57275999</v>
      </c>
      <c r="F14" s="13">
        <f>ROUND('1. Cotizaciones recibidas'!F11*1.19,0)</f>
        <v>46620000</v>
      </c>
      <c r="G14" s="18">
        <f t="shared" si="0"/>
        <v>54899000</v>
      </c>
      <c r="H14" s="24">
        <f t="shared" si="1"/>
        <v>54899000</v>
      </c>
    </row>
    <row r="15" spans="1:8" ht="30" customHeight="1" x14ac:dyDescent="0.35">
      <c r="A15" s="11">
        <v>8</v>
      </c>
      <c r="B15" s="12" t="s">
        <v>15</v>
      </c>
      <c r="C15" s="13">
        <f>'1. Cotizaciones recibidas'!C15-SUM(C8:C14)</f>
        <v>23800000</v>
      </c>
      <c r="D15" s="13">
        <f>'1. Cotizaciones recibidas'!D15-SUM(D8:D14)</f>
        <v>29399999</v>
      </c>
      <c r="E15" s="13">
        <f>'1. Cotizaciones recibidas'!E15-SUM(E8:E14)</f>
        <v>19040000</v>
      </c>
      <c r="F15" s="13">
        <f>'1. Cotizaciones recibidas'!F15-SUM(F8:F14)</f>
        <v>23939999</v>
      </c>
      <c r="G15" s="18">
        <f t="shared" si="0"/>
        <v>24044999.5</v>
      </c>
      <c r="H15" s="24">
        <f>IF($C$4="","",$C$4-SUM(H8:H14))</f>
        <v>24045000</v>
      </c>
    </row>
    <row r="16" spans="1:8" ht="30" customHeight="1" x14ac:dyDescent="0.35">
      <c r="A16" s="25"/>
      <c r="B16" s="17" t="s">
        <v>49</v>
      </c>
      <c r="C16" s="18">
        <f>SUM(C8:C15)</f>
        <v>500000000</v>
      </c>
      <c r="D16" s="18">
        <f>SUM(D8:D15)</f>
        <v>520000000</v>
      </c>
      <c r="E16" s="18">
        <f>SUM(E8:E15)</f>
        <v>400000000</v>
      </c>
      <c r="F16" s="18">
        <f>SUM(F8:F15)</f>
        <v>540000000</v>
      </c>
      <c r="G16" s="18">
        <f>SUM(G8:G15)</f>
        <v>490000000</v>
      </c>
      <c r="H16" s="18">
        <f>IF($C$4="","",SUM(H8:H15))</f>
        <v>490000000</v>
      </c>
    </row>
    <row r="17" spans="1:8" ht="19.5" customHeight="1" x14ac:dyDescent="0.35">
      <c r="A17" s="14"/>
      <c r="B17" s="15" t="s">
        <v>50</v>
      </c>
      <c r="G17" s="26">
        <f>IF($C$4="","",$C$4/G16)</f>
        <v>1</v>
      </c>
    </row>
    <row r="19" spans="1:8" x14ac:dyDescent="0.35">
      <c r="A19" s="6" t="s">
        <v>51</v>
      </c>
      <c r="B19" s="6"/>
      <c r="C19" s="6"/>
      <c r="D19" s="6"/>
      <c r="E19" s="6"/>
      <c r="F19" s="6"/>
      <c r="G19" s="6"/>
      <c r="H19" s="6"/>
    </row>
    <row r="20" spans="1:8" ht="30" customHeight="1" x14ac:dyDescent="0.35">
      <c r="A20" s="3" t="s">
        <v>52</v>
      </c>
      <c r="B20" s="3"/>
      <c r="C20" s="10" t="s">
        <v>53</v>
      </c>
      <c r="D20" s="3" t="s">
        <v>54</v>
      </c>
      <c r="E20" s="3"/>
      <c r="F20" s="3"/>
      <c r="G20" s="3"/>
      <c r="H20" s="3"/>
    </row>
    <row r="21" spans="1:8" ht="30" customHeight="1" x14ac:dyDescent="0.35">
      <c r="A21" s="2" t="s">
        <v>55</v>
      </c>
      <c r="B21" s="2"/>
      <c r="C21" s="20">
        <f>'2. Depuracion de ofertas'!B7</f>
        <v>400000000</v>
      </c>
      <c r="D21" s="2" t="s">
        <v>56</v>
      </c>
      <c r="E21" s="2"/>
      <c r="F21" s="2"/>
      <c r="G21" s="2"/>
      <c r="H21" s="2"/>
    </row>
    <row r="22" spans="1:8" ht="30" customHeight="1" x14ac:dyDescent="0.35">
      <c r="A22" s="2" t="s">
        <v>57</v>
      </c>
      <c r="B22" s="2"/>
      <c r="C22" s="20">
        <f>AVERAGE('2. Depuracion de ofertas'!B5:B8)</f>
        <v>490000000</v>
      </c>
      <c r="D22" s="2" t="s">
        <v>58</v>
      </c>
      <c r="E22" s="2"/>
      <c r="F22" s="2"/>
      <c r="G22" s="2"/>
      <c r="H22" s="2"/>
    </row>
    <row r="23" spans="1:8" ht="30" customHeight="1" x14ac:dyDescent="0.35">
      <c r="A23" s="1" t="s">
        <v>59</v>
      </c>
      <c r="B23" s="1"/>
      <c r="C23" s="24">
        <f>IF(C4="","",C4)</f>
        <v>490000000</v>
      </c>
      <c r="D23" s="1" t="str">
        <f>IF(C4="","Pendiente de diligenciar la disponibilidad presupuestal (celda C4).","Corresponde a la disponibilidad presupuestal de la Entidad. "&amp;IF(C4=C22,"Corresponde exactamente al promedio (media) de las cuatro cotizaciones recibidas.",IF(C4&gt;C22,"Supera en "&amp;TEXT((C4-C22)/C22,"0.0%")&amp;" el promedio (media) de las cuatro cotizaciones.","Es inferior en "&amp;TEXT((C22-C4)/C22,"0.0%")&amp;" al promedio (media) de las cuatro cotizaciones.")))</f>
        <v>Corresponde a la disponibilidad presupuestal de la Entidad. Corresponde exactamente al promedio (media) de las cuatro cotizaciones recibidas.</v>
      </c>
      <c r="E23" s="1"/>
      <c r="F23" s="1"/>
      <c r="G23" s="1"/>
      <c r="H23" s="1"/>
    </row>
    <row r="24" spans="1:8" ht="30" customHeight="1" x14ac:dyDescent="0.35">
      <c r="A24" s="2" t="s">
        <v>60</v>
      </c>
      <c r="B24" s="2"/>
      <c r="C24" s="20">
        <f>MEDIAN('2. Depuracion de ofertas'!B5:B8)</f>
        <v>510000000</v>
      </c>
      <c r="D24" s="2" t="s">
        <v>61</v>
      </c>
      <c r="E24" s="2"/>
      <c r="F24" s="2"/>
      <c r="G24" s="2"/>
      <c r="H24" s="2"/>
    </row>
    <row r="25" spans="1:8" ht="30" customHeight="1" x14ac:dyDescent="0.35">
      <c r="A25" s="2" t="s">
        <v>62</v>
      </c>
      <c r="B25" s="2"/>
      <c r="C25" s="20">
        <f>'2. Depuracion de ofertas'!B8</f>
        <v>540000000</v>
      </c>
      <c r="D25" s="2" t="s">
        <v>56</v>
      </c>
      <c r="E25" s="2"/>
      <c r="F25" s="2"/>
      <c r="G25" s="2"/>
      <c r="H25" s="2"/>
    </row>
    <row r="27" spans="1:8" ht="54.75" customHeight="1" x14ac:dyDescent="0.35">
      <c r="A27" s="7" t="s">
        <v>63</v>
      </c>
      <c r="B27" s="7"/>
      <c r="C27" s="7"/>
      <c r="D27" s="7"/>
      <c r="E27" s="7"/>
      <c r="F27" s="7"/>
      <c r="G27" s="7"/>
      <c r="H27" s="7"/>
    </row>
  </sheetData>
  <mergeCells count="19">
    <mergeCell ref="A25:B25"/>
    <mergeCell ref="D25:H25"/>
    <mergeCell ref="A27:H27"/>
    <mergeCell ref="A22:B22"/>
    <mergeCell ref="D22:H22"/>
    <mergeCell ref="A23:B23"/>
    <mergeCell ref="D23:H23"/>
    <mergeCell ref="A24:B24"/>
    <mergeCell ref="D24:H24"/>
    <mergeCell ref="A19:H19"/>
    <mergeCell ref="A20:B20"/>
    <mergeCell ref="D20:H20"/>
    <mergeCell ref="A21:B21"/>
    <mergeCell ref="D21:H21"/>
    <mergeCell ref="A1:H1"/>
    <mergeCell ref="A2:H2"/>
    <mergeCell ref="A4:B4"/>
    <mergeCell ref="D4:H4"/>
    <mergeCell ref="A6:H6"/>
  </mergeCells>
  <pageMargins left="0.75" right="0.7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Cotizaciones recibidas</vt:lpstr>
      <vt:lpstr>2. Depuracion de ofertas</vt:lpstr>
      <vt:lpstr>3. Presupuesto oficial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AsesorDEsp</cp:lastModifiedBy>
  <cp:revision>0</cp:revision>
  <dcterms:created xsi:type="dcterms:W3CDTF">2026-09-10T00:42:14Z</dcterms:created>
  <dcterms:modified xsi:type="dcterms:W3CDTF">2026-09-10T15:23:26Z</dcterms:modified>
  <dc:language>en-US</dc:language>
</cp:coreProperties>
</file>