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16"/>
  <workbookPr/>
  <mc:AlternateContent xmlns:mc="http://schemas.openxmlformats.org/markup-compatibility/2006">
    <mc:Choice Requires="x15">
      <x15ac:absPath xmlns:x15ac="http://schemas.microsoft.com/office/spreadsheetml/2010/11/ac" url="C:\Users\USUARIO\Desktop\PC\2_APC\AP_DTOS\DIVRI_KOICA\MURAL Y MONUMENTO\1. 2508\"/>
    </mc:Choice>
  </mc:AlternateContent>
  <xr:revisionPtr revIDLastSave="0" documentId="13_ncr:1_{46EB243D-5FA3-47FF-84E1-F0360EE5A50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ESTUDIO DE MERCADO" sheetId="2" r:id="rId1"/>
    <sheet name="CANTIDADES DE OBRA  (2)" sheetId="4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9" i="2" l="1"/>
  <c r="K79" i="2" s="1"/>
  <c r="J75" i="2"/>
  <c r="K75" i="2" s="1"/>
  <c r="K72" i="2"/>
  <c r="J72" i="2"/>
  <c r="J68" i="2"/>
  <c r="K68" i="2" s="1"/>
  <c r="J65" i="2"/>
  <c r="K65" i="2" s="1"/>
  <c r="J64" i="2"/>
  <c r="K64" i="2" s="1"/>
  <c r="J63" i="2"/>
  <c r="K63" i="2" s="1"/>
  <c r="J62" i="2"/>
  <c r="K62" i="2" s="1"/>
  <c r="J59" i="2"/>
  <c r="K59" i="2" s="1"/>
  <c r="J58" i="2"/>
  <c r="K58" i="2" s="1"/>
  <c r="J57" i="2"/>
  <c r="K57" i="2" s="1"/>
  <c r="J53" i="2"/>
  <c r="K53" i="2" s="1"/>
  <c r="J50" i="2"/>
  <c r="J49" i="2"/>
  <c r="K49" i="2" s="1"/>
  <c r="J48" i="2"/>
  <c r="K48" i="2" s="1"/>
  <c r="J47" i="2"/>
  <c r="J46" i="2"/>
  <c r="J45" i="2"/>
  <c r="K45" i="2" s="1"/>
  <c r="J44" i="2"/>
  <c r="J43" i="2"/>
  <c r="J38" i="2"/>
  <c r="K38" i="2" s="1"/>
  <c r="J40" i="2"/>
  <c r="K40" i="2" s="1"/>
  <c r="J39" i="2"/>
  <c r="K39" i="2" s="1"/>
  <c r="K35" i="2"/>
  <c r="K34" i="2"/>
  <c r="K33" i="2"/>
  <c r="K32" i="2"/>
  <c r="J35" i="2"/>
  <c r="J34" i="2"/>
  <c r="J33" i="2"/>
  <c r="J32" i="2"/>
  <c r="K29" i="2"/>
  <c r="K28" i="2"/>
  <c r="K27" i="2"/>
  <c r="J29" i="2"/>
  <c r="J28" i="2"/>
  <c r="J27" i="2"/>
  <c r="J26" i="2"/>
  <c r="K26" i="2" s="1"/>
  <c r="K22" i="2"/>
  <c r="J23" i="2"/>
  <c r="K23" i="2" s="1"/>
  <c r="J22" i="2"/>
  <c r="J21" i="2"/>
  <c r="K21" i="2" s="1"/>
  <c r="J17" i="2"/>
  <c r="K17" i="2" s="1"/>
  <c r="J15" i="2"/>
  <c r="K15" i="2" s="1"/>
  <c r="J14" i="2"/>
  <c r="K14" i="2" s="1"/>
  <c r="J13" i="2"/>
  <c r="J12" i="2"/>
  <c r="K12" i="2" s="1"/>
  <c r="K18" i="2"/>
  <c r="J18" i="2"/>
  <c r="J16" i="2"/>
  <c r="K16" i="2" s="1"/>
  <c r="J8" i="2"/>
  <c r="K8" i="2" s="1"/>
  <c r="J7" i="2"/>
  <c r="K7" i="2" s="1"/>
  <c r="K80" i="2" l="1"/>
  <c r="K76" i="2"/>
  <c r="K73" i="2"/>
  <c r="K69" i="2"/>
  <c r="K60" i="2"/>
  <c r="K54" i="2"/>
  <c r="K30" i="2"/>
  <c r="K24" i="2"/>
  <c r="K9" i="2"/>
  <c r="I79" i="2"/>
  <c r="I80" i="2" s="1"/>
  <c r="I75" i="2"/>
  <c r="I72" i="2"/>
  <c r="I68" i="2"/>
  <c r="I65" i="2"/>
  <c r="I64" i="2"/>
  <c r="I63" i="2"/>
  <c r="I62" i="2"/>
  <c r="I59" i="2"/>
  <c r="I58" i="2"/>
  <c r="I57" i="2"/>
  <c r="I53" i="2"/>
  <c r="I49" i="2"/>
  <c r="I48" i="2"/>
  <c r="I45" i="2"/>
  <c r="I40" i="2"/>
  <c r="I39" i="2"/>
  <c r="I38" i="2"/>
  <c r="I35" i="2"/>
  <c r="I34" i="2"/>
  <c r="I33" i="2"/>
  <c r="I32" i="2"/>
  <c r="I29" i="2"/>
  <c r="I28" i="2"/>
  <c r="I27" i="2"/>
  <c r="I26" i="2"/>
  <c r="I30" i="2" s="1"/>
  <c r="I23" i="2"/>
  <c r="I22" i="2"/>
  <c r="I21" i="2"/>
  <c r="I24" i="2" s="1"/>
  <c r="I18" i="2"/>
  <c r="I17" i="2"/>
  <c r="I16" i="2"/>
  <c r="I15" i="2"/>
  <c r="I14" i="2"/>
  <c r="I12" i="2"/>
  <c r="I8" i="2"/>
  <c r="I7" i="2"/>
  <c r="I76" i="2"/>
  <c r="I73" i="2"/>
  <c r="I69" i="2"/>
  <c r="I54" i="2"/>
  <c r="G79" i="2"/>
  <c r="G80" i="2" s="1"/>
  <c r="G75" i="2"/>
  <c r="G76" i="2" s="1"/>
  <c r="G72" i="2"/>
  <c r="G73" i="2" s="1"/>
  <c r="G68" i="2"/>
  <c r="G69" i="2" s="1"/>
  <c r="G65" i="2"/>
  <c r="G64" i="2"/>
  <c r="G63" i="2"/>
  <c r="G62" i="2"/>
  <c r="G59" i="2"/>
  <c r="G58" i="2"/>
  <c r="G57" i="2"/>
  <c r="G53" i="2"/>
  <c r="G54" i="2" s="1"/>
  <c r="G49" i="2"/>
  <c r="G48" i="2"/>
  <c r="G45" i="2"/>
  <c r="G40" i="2"/>
  <c r="G39" i="2"/>
  <c r="G38" i="2"/>
  <c r="G35" i="2"/>
  <c r="G34" i="2"/>
  <c r="G33" i="2"/>
  <c r="G32" i="2"/>
  <c r="G29" i="2"/>
  <c r="G28" i="2"/>
  <c r="G27" i="2"/>
  <c r="G26" i="2"/>
  <c r="G23" i="2"/>
  <c r="G22" i="2"/>
  <c r="G21" i="2"/>
  <c r="G18" i="2"/>
  <c r="G17" i="2"/>
  <c r="G16" i="2"/>
  <c r="G15" i="2"/>
  <c r="G14" i="2"/>
  <c r="G12" i="2"/>
  <c r="G8" i="2"/>
  <c r="G7" i="2"/>
  <c r="K66" i="2" l="1"/>
  <c r="K41" i="2"/>
  <c r="K36" i="2"/>
  <c r="I66" i="2"/>
  <c r="I60" i="2"/>
  <c r="I41" i="2"/>
  <c r="I36" i="2"/>
  <c r="I9" i="2"/>
  <c r="G24" i="2"/>
  <c r="G60" i="2"/>
  <c r="G66" i="2"/>
  <c r="G36" i="2"/>
  <c r="G41" i="2"/>
  <c r="G9" i="2"/>
  <c r="G30" i="2"/>
  <c r="E50" i="2" l="1"/>
  <c r="E46" i="2"/>
  <c r="E44" i="2"/>
  <c r="E43" i="2"/>
  <c r="E13" i="2"/>
  <c r="G13" i="2" l="1"/>
  <c r="G19" i="2" s="1"/>
  <c r="I13" i="2"/>
  <c r="I19" i="2" s="1"/>
  <c r="K13" i="2"/>
  <c r="K19" i="2" s="1"/>
  <c r="G43" i="2"/>
  <c r="K43" i="2"/>
  <c r="I43" i="2"/>
  <c r="G44" i="2"/>
  <c r="K44" i="2"/>
  <c r="I44" i="2"/>
  <c r="I46" i="2"/>
  <c r="K46" i="2"/>
  <c r="G50" i="2"/>
  <c r="K50" i="2"/>
  <c r="I50" i="2"/>
  <c r="E47" i="2"/>
  <c r="G46" i="2"/>
  <c r="G47" i="2" l="1"/>
  <c r="K47" i="2"/>
  <c r="K51" i="2" s="1"/>
  <c r="K81" i="2" s="1"/>
  <c r="I47" i="2"/>
  <c r="I51" i="2" s="1"/>
  <c r="I81" i="2" s="1"/>
  <c r="G51" i="2"/>
  <c r="G81" i="2" s="1"/>
  <c r="G84" i="2" s="1"/>
  <c r="I84" i="2" l="1"/>
  <c r="I83" i="2"/>
  <c r="I82" i="2"/>
  <c r="I85" i="2"/>
  <c r="K83" i="2"/>
  <c r="K82" i="2"/>
  <c r="K84" i="2"/>
  <c r="K85" i="2" s="1"/>
  <c r="G82" i="2"/>
  <c r="G83" i="2"/>
  <c r="G85" i="2" s="1"/>
</calcChain>
</file>

<file path=xl/sharedStrings.xml><?xml version="1.0" encoding="utf-8"?>
<sst xmlns="http://schemas.openxmlformats.org/spreadsheetml/2006/main" count="271" uniqueCount="162">
  <si>
    <t>ESTUDIO DE MERCADO</t>
  </si>
  <si>
    <t>CANTIDADES DE OBRA</t>
  </si>
  <si>
    <t>SOLUCIONES INSTRUMENTALES DE COLOMBIA SICOL S.A.S</t>
  </si>
  <si>
    <t>UNIÓN TEMPORAL OBRAS BIC</t>
  </si>
  <si>
    <t>PRESUPUESTO</t>
  </si>
  <si>
    <t>Ítem</t>
  </si>
  <si>
    <t>Descripción / Concepto</t>
  </si>
  <si>
    <t>Unidad</t>
  </si>
  <si>
    <t>Cantidad</t>
  </si>
  <si>
    <t>VALOR UNITARIO</t>
  </si>
  <si>
    <t>VALOR TOTAL</t>
  </si>
  <si>
    <t>DISEÑOS</t>
  </si>
  <si>
    <t>1 A</t>
  </si>
  <si>
    <t>Diseño de monumento</t>
  </si>
  <si>
    <t>und</t>
  </si>
  <si>
    <t>Diseño de fachadas laterales</t>
  </si>
  <si>
    <t>SUMA DISEÑOS</t>
  </si>
  <si>
    <t>CAPITULO 1 - COMPONENTE DE OBRA CIVIL DE MONUMENTO Y PASO EN ADOQUIN</t>
  </si>
  <si>
    <t>1. PRELIMINARES</t>
  </si>
  <si>
    <t>Localización y replanteo</t>
  </si>
  <si>
    <t>m2</t>
  </si>
  <si>
    <t>Retiro de capa vegetal, material orgánico y residuos superficiales del área de intervención, incluyendo cargue y disposición final.</t>
  </si>
  <si>
    <t>Instalación de cerramiento provisional en lona verde con estacas en guadua</t>
  </si>
  <si>
    <t>ml</t>
  </si>
  <si>
    <t xml:space="preserve">Instalación de campamento provisional </t>
  </si>
  <si>
    <t>Excavación manual en suelo natural orgánico y suelo blando</t>
  </si>
  <si>
    <t>m3</t>
  </si>
  <si>
    <t>Suministro, extendida y compactación de material de afirmado tipo INVIAS para base de mejoramiento (40cm de espesor, exp 30%, incluye transporte)</t>
  </si>
  <si>
    <t>Retiro de adoquín existente, incluye cargue y disposición de sobrantes</t>
  </si>
  <si>
    <t xml:space="preserve"> m2</t>
  </si>
  <si>
    <t>SUMA PRELIMINARES</t>
  </si>
  <si>
    <t>2. MAMPOSTERÍA (MUROS PERIMETRALES)</t>
  </si>
  <si>
    <t>suministro e instalación de bloque de concreto estándar 12x20x40cm</t>
  </si>
  <si>
    <t>Suministro e instalación de mortero de pega para mampuesto</t>
  </si>
  <si>
    <t>Suministro e instalación de acero fy 420 Mpa, (Diámetro de 3/8" @0.60 m)</t>
  </si>
  <si>
    <t>kg</t>
  </si>
  <si>
    <t>SUMA MAMPOSTERIA</t>
  </si>
  <si>
    <t>3. NÚCLEO DE RELLENO Y LOSA SUPERIOR</t>
  </si>
  <si>
    <t>Suministro y colocación de concreto ciclópeo para núcleo de pedestal</t>
  </si>
  <si>
    <t>Concreto de 3000PSI f´c= 21Mpa para losa superior (e=10 cm)</t>
  </si>
  <si>
    <t>Suministro e instalación de acero fy 420 Mpa para refuerzo de losa</t>
  </si>
  <si>
    <t>Suministro e instalación de placa de anclaje metálica calibre ½’’ + 4 pernos químicos M12 inox.</t>
  </si>
  <si>
    <t>glb</t>
  </si>
  <si>
    <t xml:space="preserve">SUMA NUCLEO RELLENO </t>
  </si>
  <si>
    <t xml:space="preserve">4. CIMENTACIÓN </t>
  </si>
  <si>
    <t>Suministro de Concreto de 14Mpa para solado de limpieza  espesor 5cm</t>
  </si>
  <si>
    <t>Concreto de 3000PSI f´c= 21Mpa para losa de cimentación (Hexagonal de 1.3m cada lado por 20cm de espesor)</t>
  </si>
  <si>
    <t>Suministro, extendida y compactación de lleno en afirmado (área 4.40m2 x 40cm de espesor, FC=30%)</t>
  </si>
  <si>
    <t>Suministro e instalación de acero fy 420 Mpa</t>
  </si>
  <si>
    <t>SUMA CIMENTACIÓN</t>
  </si>
  <si>
    <t>5. ACABADOS - REVESTIMIENTO EN MÁRMOL</t>
  </si>
  <si>
    <t>Suministro e instalación de placas de mármol para revestimiento (e=2-3 cm)</t>
  </si>
  <si>
    <t>suministro e instalación de adhesivo cementico para mármol (tipo C2)</t>
  </si>
  <si>
    <t>suministro e instalación de impermeabilizante (membrana líquida/cementico)</t>
  </si>
  <si>
    <t>lt</t>
  </si>
  <si>
    <t>SUMA ACABADOS</t>
  </si>
  <si>
    <t>6. PISO EN ADOQUIN Y ACABADO PERIMETRAL EN GRAVILLA</t>
  </si>
  <si>
    <t>M2</t>
  </si>
  <si>
    <t>Ajuste, nivelación y vibro compactación del terreno vial existente</t>
  </si>
  <si>
    <t>Suministro y conformación de cama de arena para adoquín</t>
  </si>
  <si>
    <t>M3</t>
  </si>
  <si>
    <t>Suministro e instalación de adoquín de arcilla para tráfico vehicular, incluye cortes y ajustes</t>
  </si>
  <si>
    <t>Instalación de adoquín existente en arcilla para tráfico vehicular, incluye cortes y ajustes</t>
  </si>
  <si>
    <t>Suministro e instalación de bordillo de concreto para confinamiento, incluyendo materiales, mano de obra y demás elementos necesarios para su correcta ejecución.</t>
  </si>
  <si>
    <t>Arena de sello y vibro compactación final del adoquín instalado</t>
  </si>
  <si>
    <t>Suministro e instalación de acabado en gravilla, con características, color, granulometría igual a la gravilla existente en el sitio, con el fin de garantizar la continuidad y uniformidad del acabado. Incluye suministro de materiales, preparación y adecuación de la superficie, colocación, nivelación, compactación cuando se requiera, limpieza y demás actividades necesarias para su correcta ejecución, de acuerdo con las especificaciones técnicas y las indicaciones de la supervisión.Sera responsabilidad del contratista suministrar los equipos y herramientas requeridas para el izaje e instalación de las figuras que componen el monumento.</t>
  </si>
  <si>
    <t>SUMA PISO EN ADOQUIN</t>
  </si>
  <si>
    <t>6. ASEO Y LIMPIEZA</t>
  </si>
  <si>
    <t>Limpieza, retiro de residuos y entrega final</t>
  </si>
  <si>
    <t>SUMA ASEO Y LIMPIEZA</t>
  </si>
  <si>
    <t>CAPITULO 2 - COMPONENTE DE OBRA CIVIL DE FACHADAS LATERALES</t>
  </si>
  <si>
    <t>Instalación de cerramiento provisional en lona verde con estacas en madera.</t>
  </si>
  <si>
    <t>Protección de fachada, pisos y elementos existentes durante los trabajos</t>
  </si>
  <si>
    <t>gl</t>
  </si>
  <si>
    <t>1,00</t>
  </si>
  <si>
    <t>SUMA PRELIMINARES COMPONENTES DE OBRA CIVIL DE FACHADAS</t>
  </si>
  <si>
    <t xml:space="preserve">2. ESTRUCTURA METALICA Y PLATINAS </t>
  </si>
  <si>
    <t xml:space="preserve">Suministro, fabricación e instalación de estructura metálica en tubería cuadrada estructural 40×40×2 mm, incluyendo cortes, soldadura, platinas, cartelas, rigidizadores, preparación superficial y pintura anticorrosiva </t>
  </si>
  <si>
    <t>Anclaje químico estructural con varilla roscada, tuerca y arandela, diámetro preliminar M12, incluyendo perforación, limpieza, resina e instalación</t>
  </si>
  <si>
    <t>Fabricación y suministro de módulos de resina poliéster reforzada, con geometría y acabado según diseño artístico, incluyendo pigmentación y protección UV</t>
  </si>
  <si>
    <t>m²</t>
  </si>
  <si>
    <t>Instalación y fijación de módulos de resina sobre estructura metálica, incluyendo tornillería, insertos, clips, ajustes, alineación y sellado</t>
  </si>
  <si>
    <t>88,58</t>
  </si>
  <si>
    <t>SUMA ESTRUCTURA METÁLICA Y PLATINAS</t>
  </si>
  <si>
    <t>3. ASEO Y LIMPIEZA</t>
  </si>
  <si>
    <t>SUMA  ASEO Y LIMPIEZA</t>
  </si>
  <si>
    <t>CAPITULO 3 - COMPONENTE DE OBRA ARTISTICA</t>
  </si>
  <si>
    <t>1. ESCULTURA DEL MONUMENTO</t>
  </si>
  <si>
    <t>Suministro, fabricación e instalación de conjunto escultórico de dos soldados, compuesto por una figura representativa del Batallón Colombia y una del Ejército de la República de Corea (ROK), de aproximadamente 1,70 m de altura cada una, con uniformes, cascos M1 y rifles M1 representativos de la época, según diseño aprobado previamente por la entidad. Esculturas elaboradas en mármol sintético a base de resina poliéster reforzada con fibra de vidrio para exteriores, con armadura interna de acero para garantizar estabilidad y resistencia. Incluye modelado y detalles artísticos, moldes, fabricación, refuerzos, acabados, protección para intemperie y UV, elementos de fijación y anclaje al pedestal, transporte, montaje e instalación completa.INCLUYE PLACA CONMEMORATIVA, DISEÑO PREVIAMENTE APROBADO POR LA DIRECCION Y KOICA.</t>
  </si>
  <si>
    <t>SUMA ESCULTURA Y MONUMENTO</t>
  </si>
  <si>
    <t>2. MURAL DE FACHADA LATERALES</t>
  </si>
  <si>
    <t>Fabricación, suministro e instalación de módulos artísticos en resina poliéster reforzada para mural de fachadas laterales, incluyendo acabado imitación bronce (incluye 2% de desperdicio)</t>
  </si>
  <si>
    <t>SUMA MURAL Y FACHADAS LATERALES</t>
  </si>
  <si>
    <t>CAPITULO 4 - ENSAYOS DE CALIDAD</t>
  </si>
  <si>
    <t>1. ENSAYOS DE CONCRETOS</t>
  </si>
  <si>
    <t>Ensayos de control de calidad del concreto para elementos de cimentación, incluye toma de muestras, ensayo de asentamiento (slump), elaboración, curado y ensayo a compresión de cilindros de concreto, de acuerdo con la NSR-10 y NTC aplicables.</t>
  </si>
  <si>
    <t>Glb</t>
  </si>
  <si>
    <t>SUMAS ENSAYOS DE CONCRETOS</t>
  </si>
  <si>
    <t>TOTAL COSTOS DIRECTOS</t>
  </si>
  <si>
    <t xml:space="preserve">ADMINISTRACIÓN </t>
  </si>
  <si>
    <t>IMPREVISTOS</t>
  </si>
  <si>
    <t>UTILIDAD</t>
  </si>
  <si>
    <t>TOTAL</t>
  </si>
  <si>
    <t xml:space="preserve">
OLGA PINEDA SUAREZ
Estructurador Económico y Financiero, APC Colombia </t>
  </si>
  <si>
    <t>Item</t>
  </si>
  <si>
    <t>Especificación técnica / alcance mínimo</t>
  </si>
  <si>
    <t>Localización, trazado, nivelación y replanteo del área de intervención. Incluye verificación de ejes, cotas, niveles, geometría y puntos de referencia necesarios para la correcta ejecución del monumento y obras complementarias.</t>
  </si>
  <si>
    <t>Suministro, instalación, mantenimiento y retiro de cerramiento provisional en lona verde con estacas de guadua o sistema equivalente. Deberá garantizar delimitación y aislamiento seguro de la zona de obra.</t>
  </si>
  <si>
    <t>Instalación, mantenimiento y posterior retiro de campamento provisional para almacenamiento temporal de materiales, herramientas y equipos menores. Incluye elementos necesarios para su funcionamiento durante la ejecución.</t>
  </si>
  <si>
    <t>Excavacion manual en suelo natural organico y suelo blando</t>
  </si>
  <si>
    <t>Excavación manual hasta las cotas indicadas en los diseños. Incluye perfilado, herramientas, mano de obra, manejo interno, cargue y disposición del material no aprovechable cuando corresponda.</t>
  </si>
  <si>
    <t>Suministro, extendida y compactacion de material de afirmado tipo INVIAS para base de mejoramiento (40cm de espesor, exp 30%, incluye transporte)</t>
  </si>
  <si>
    <t>Suministro, transporte, extendido, humectación, nivelación y compactación de material de afirmado conforme con las especificaciones aplicables de INVIAS. Espesor de referencia 40 cm. La colocación deberá realizarse en capas que permitan obtener una compactación uniforme.</t>
  </si>
  <si>
    <t>suministro e instalacion de bloque de concreto estándar 12x20x40cm</t>
  </si>
  <si>
    <t>Suministro e instalación de bloque de concreto para conformación de los muros perimetrales del pedestal. Incluye cortes, ajustes, humedecimiento cuando aplique, colocación, alineación, nivelación y aplome.</t>
  </si>
  <si>
    <t>Suminsitro e instalacion de mortero de pega para mampuesto</t>
  </si>
  <si>
    <t>Suministro, preparación y aplicación de mortero de pega compatible con el bloque de concreto. Incluye materiales, mezclado, transporte interno, aplicación, juntas y limpieza de excedentes.</t>
  </si>
  <si>
    <t>Suministro e instalacion de acero fy 420 Mp, (Diametro de 3/8" @0.60 m)</t>
  </si>
  <si>
    <t>Suministro, corte, figurado, colocación y amarre de acero de refuerzo fy = 420 MPa para mampostería. Incluye traslapos, amarres y elementos menores requeridos. Separación de referencia: 0,60 m.</t>
  </si>
  <si>
    <t>Suministro y colocacion de concreto ciclópeo para núcleo de pedestal</t>
  </si>
  <si>
    <t>Suministro y colocación de concreto ciclópeo para conformación del núcleo del pedestal. Incluye materiales, preparación, transporte, colocación, compactación y demás actividades necesarias para obtener un elemento homogéneo y estable.</t>
  </si>
  <si>
    <t>Suministro, transporte, colocación, vibrado, nivelación y curado de concreto de resistencia mínima f'c = 21 MPa (3.000 psi) para losa superior del pedestal, con espesor aproximado de 10 cm.</t>
  </si>
  <si>
    <t>Suministro e instalacion de acero fy 420 Mpa para refuerzo de losa</t>
  </si>
  <si>
    <t>Suministro, corte, figurado, amarre e instalación de acero de refuerzo fy = 420 MPa. Incluye alambre de amarre, traslapos, separadores y elementos necesarios para mantener la posición del refuerzo durante el vaciado.</t>
  </si>
  <si>
    <t>Suminsitro e instalacion de placa de anclaje metálica + 4 pernos químicos M12 inox.</t>
  </si>
  <si>
    <t>Suministro e instalación de placa metálica para fijación del monumento, incluyendo cuatro pernos químicos M12 en acero inoxidable, perforación, limpieza de barrenos, resina de anclaje, tuercas y arandelas. La configuración definitiva deberá ser compatible con la armadura interna de las esculturas y contar con aprobación de la supervisión.</t>
  </si>
  <si>
    <t xml:space="preserve">Suminsitro de Concreto de 14Mpa para solado de limpieza  </t>
  </si>
  <si>
    <t>Suministro y colocación de concreto de limpieza de f'c aproximada de 14 MPa sobre superficie previamente preparada, garantizando una base uniforme para la cimentación.</t>
  </si>
  <si>
    <t>Suministro, colocación, vibrado y curado de concreto f'c = 21 MPa para losa de cimentación hexagonal de aproximadamente 1,30 m de lado y 0,20 m de espesor, conforme con diseños y niveles aprobados.</t>
  </si>
  <si>
    <t>Suministro, extendids y compatactacion de lleno en afirmado (area 4.40m2 x 40cm de espesor, FC=30%)</t>
  </si>
  <si>
    <t>Suministro, transporte, extendido, humectación y compactación de material de afirmado para relleno y conformación de la superficie de apoyo. Incluye equipos y controles necesarios para obtener una superficie uniforme y estable.</t>
  </si>
  <si>
    <t>Suministro e instalacion de acero fy 420 Mpa</t>
  </si>
  <si>
    <t>Suministro, corte, figurado, amarre e instalación de acero de refuerzo fy = 420 MPa para la cimentación. Incluye alambre, separadores, traslapos y demás elementos complementarios.</t>
  </si>
  <si>
    <t>Suminsitro e instalacipon de placas de mármol para revestimiento (e=2-3 cm)</t>
  </si>
  <si>
    <t>Suministro e instalación de placas de mármol natural para revestimiento del pedestal, espesor aproximado entre 2 y 3 cm. Incluye cortes, ajustes, tratamiento de bordes, juntas, encuentros, pulido y acabado. Color, veta y textura sujetos a aprobación previa.</t>
  </si>
  <si>
    <t>suministro e instalación de adhesivo cementicio para mármol (tipo C2)</t>
  </si>
  <si>
    <t>Suministro y aplicación de adhesivo cementicio tipo C2 o equivalente técnicamente compatible con mármol natural, soporte existente y condiciones de exposición exterior.</t>
  </si>
  <si>
    <t>suministro e instalacion de impermeabilizante (membrana líquida/cementicia)</t>
  </si>
  <si>
    <t>Suministro y aplicación de membrana líquida, cementicia o sistema impermeabilizante equivalente, compatible con el soporte y revestimiento. Incluye preparación de superficie y número de capas recomendado por fabricante.</t>
  </si>
  <si>
    <t>6. PISO EN ADOQUIN</t>
  </si>
  <si>
    <t>Levantamiento controlado del adoquín existente. Incluye cargue, selección de elementos reutilizables cuando corresponda, acopio temporal y disposición de piezas o materiales no aprovechables.</t>
  </si>
  <si>
    <t>Ajuste, nivelación y vibrocompactación del terreno vial existente</t>
  </si>
  <si>
    <t>Perfilado, ajuste de niveles, conformación y compactación mecánica mediante vibrocompactador del terreno existente, garantizando una superficie uniforme y estable para recibir la cama de arena y el adoquín.</t>
  </si>
  <si>
    <t xml:space="preserve">Suministro, extendido, nivelación y reglado de arena adecuada para cama de asiento. El espesor final deberá corresponder al definido técnicamente para el adoquín seleccionado. </t>
  </si>
  <si>
    <t>Suministro e instalación de adoquín de concreto para tráfico vehicular, incluye cortes y ajustes</t>
  </si>
  <si>
    <t>Suministro e instalación de adoquín de concreto apto para tráfico vehicular, de dimensiones, color, resistencia y acabado aprobados previamente. Incluye colocación según patrón, cortes, ajustes y encuentros con pavimento existente.</t>
  </si>
  <si>
    <t>Arena de sello y vibrocompactación final del adoquín instalado</t>
  </si>
  <si>
    <t>Suministro y aplicación de arena fina seca para llenado de juntas, barrido y vibrocompactación mediante placa vibratoria. Incluye reposición de arena y pasadas necesarias hasta obtener adecuada trabazón del pavimento.</t>
  </si>
  <si>
    <t>Limpieza permanente y final de las áreas intervenidas. Incluye recolección, cargue, transporte y disposición adecuada de residuos y sobrantes, retiro de instalaciones provisionales y entrega del sector en condiciones adecuadas.</t>
  </si>
  <si>
    <t>Verificación en sitio, localización, trazado y replanteo de las dos superficies destinadas al mural. Incluye geometría, niveles, alineamientos, retícula de soporte y ubicación preliminar de anclajes. Las dimensiones deberán verificarse antes de fabricar la estructura.</t>
  </si>
  <si>
    <t>Suministro, instalación, mantenimiento y retiro de cerramiento provisional mediante lona verde y estructura temporal adecuada para aislar las áreas de trabajo.</t>
  </si>
  <si>
    <t>Suministro e instalación de protecciones temporales para fachadas, pisos, ventanería, acabados y demás elementos susceptibles de afectación durante perforación, soldadura, montaje e instalación.</t>
  </si>
  <si>
    <t xml:space="preserve">Suministro, fabricación, transporte, montaje e instalación de estructura metálica secundaria para soporte del mural. Incluye aproximadamente 373 ml de tubería estructural cuadrada 40×40×2 mm, cortes, soldaduras, platinas, cartelas, rigidizadores, accesorios, preparación superficial y pintura anticorrosiva. </t>
  </si>
  <si>
    <t xml:space="preserve">Suministro e instalación de anclaje químico mediante varilla roscada M12, tuerca y arandela. Incluye perforación, limpieza del barreno, resina y ajuste. </t>
  </si>
  <si>
    <t>Fabricación y suministro de módulos en resina poliéster reforzada con fibra de vidrio o material técnicamente equivalente para exteriores, previa aprobación. Incluye moldes, geometrías, relieves, refuerzos propios, pigmentación, texturas, acabados y protección UV/intemperie según diseño artístico aprobado.</t>
  </si>
  <si>
    <t>Instalación física de módulos sobre la estructura metálica. Incluye tornillería, insertos, clips, accesorios, sellantes, fijaciones, alineación, nivelación, ajuste de juntas y tratamiento de encuentros. El sistema deberá prevenir desprendimientos y movimientos perjudiciales por acción del viento.</t>
  </si>
  <si>
    <t>Limpieza de superficies y zonas afectadas por los trabajos, retiro de residuos, protecciones y materiales sobrantes, y entrega final de las fachadas completamente terminadas.</t>
  </si>
  <si>
    <t>Suministro, fabricación e instalación de conjunto escultórico de dos soldados, compuesto por una figura representativa del Batallón Colombia y una del Ejército de la República de Corea (ROK), de aproximadamente 1,70 m de altura cada una, con uniformes, cascos M1 y rifles M1 representativos de la época, según diseño aprobado previamente por la entidad. Esculturas elaboradas en mármol sintético a base de resina poliéster reforzada con fibra de vidrio o material equivalente apto para exteriores (previa aprobación por parte de la supervision), con armadura interna de acero para garantizar estabilidad y resistencia. Incluye modelado y detalles artísticos, moldes, fabricación, refuerzos, acabados, protección para intemperie y UV, elementos de fijación y anclaje al pedestal, transporte, montaje e instalación completa.</t>
  </si>
  <si>
    <r>
      <t xml:space="preserve">Diseño, modelado, elaboración, suministro, transporte, montaje e instalación de conjunto escultórico conformado por </t>
    </r>
    <r>
      <rPr>
        <b/>
        <sz val="12"/>
        <color theme="1"/>
        <rFont val="Arial"/>
        <family val="2"/>
      </rPr>
      <t>dos soldados de aproximadamente 1,70 m de altura cada uno</t>
    </r>
    <r>
      <rPr>
        <sz val="12"/>
        <color theme="1"/>
        <rFont val="Arial"/>
        <family val="2"/>
      </rPr>
      <t>: un soldado representativo del Batallón Colombia y un soldado del Ejército de la República de Corea (ROK), con uniformes, cascos M1, rifles M1 y elementos correspondientes al periodo histórico representado. Las esculturas serán elaboradas en mármol sintético a base de resina poliéster reforzada con fibra de vidrio o material equivalente apto para exteriores, previa aprobación de la supervisión.</t>
    </r>
  </si>
  <si>
    <t>Desarrollo del diseño definitivo, proporciones, posiciones, expresiones, vestuario, accesorios y modelado tridimensional o representación equivalente. El diseño deberá guardar fidelidad histórica y será sometido a aprobación de la Entidad antes de iniciar fabricación.</t>
  </si>
  <si>
    <t>Montaje e instalación de módulos del mural</t>
  </si>
  <si>
    <t>Fabricación, suministro, transporte, montaje e instalación de módulos artísticos en resina poliéster reforzada con fibra de vidrio, o material técnicamente equivalente apto para exteriores, conforme al diseño artístico previamente aprobado por la Entidad. Incluye modulación, elaboración de moldes, geometrías, relieves, texturas, refuerzos propios, cortes, ajustes y desperdicios; así como acabado imitación bronce, compuesto como mínimo por preparación de superficie, pintura base, dos (2) capas de pintura metálica color bronce, pátina y envejecido artesanal y sellador UV protector para exteriores. Incluye igualmente tornillería, insertos, clips, elementos de fijación, sellantes, alineación, nivelación, tratamiento de juntas, encuentros y retoques finales. Los materiales y el sistema de acabado deberán garantizar adherencia, estabilidad del color, resistencia mecánica, durabilidad y comportamiento adecuado frente a humedad, radiación UV e intemperie. El tono, textura, nivel de envejecido y acabado final deberán contar con aprobación previa de la supervisión mediante muestra de referencia.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</si>
</sst>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\ "/>
  </numFmts>
  <fonts count="12">
    <font>
      <sz val="11"/>
      <color theme="1"/>
      <name val="Calibri"/>
      <family val="2"/>
      <scheme val="minor"/>
    </font>
    <font>
      <sz val="11"/>
      <name val="Arial  "/>
    </font>
    <font>
      <b/>
      <sz val="12"/>
      <name val="Arial  "/>
    </font>
    <font>
      <b/>
      <sz val="11"/>
      <name val="Arial  "/>
    </font>
    <font>
      <sz val="12"/>
      <name val="Arial  "/>
    </font>
    <font>
      <b/>
      <sz val="14"/>
      <name val="Arial  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  <font>
      <sz val="1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9E1F2"/>
      </patternFill>
    </fill>
    <fill>
      <patternFill patternType="solid">
        <fgColor theme="0" tint="-0.249977111117893"/>
        <bgColor rgb="FF1F4E78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rgb="FFD9E1F2"/>
      </patternFill>
    </fill>
    <fill>
      <patternFill patternType="solid">
        <fgColor rgb="FFEBF1D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CEB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vertical="center" wrapText="1"/>
    </xf>
    <xf numFmtId="0" fontId="2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left" vertical="center" wrapText="1"/>
    </xf>
    <xf numFmtId="0" fontId="1" fillId="2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left" vertical="center" wrapText="1"/>
    </xf>
    <xf numFmtId="0" fontId="1" fillId="2" borderId="2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/>
    <xf numFmtId="0" fontId="5" fillId="2" borderId="0" xfId="0" applyFont="1" applyFill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23" xfId="0" applyFont="1" applyBorder="1" applyAlignment="1">
      <alignment horizontal="justify" vertical="center" wrapText="1"/>
    </xf>
    <xf numFmtId="0" fontId="7" fillId="0" borderId="11" xfId="0" applyFont="1" applyBorder="1" applyAlignment="1">
      <alignment horizontal="justify" vertical="center" wrapText="1"/>
    </xf>
    <xf numFmtId="0" fontId="7" fillId="0" borderId="20" xfId="0" applyFont="1" applyBorder="1" applyAlignment="1">
      <alignment horizontal="justify" vertical="center" wrapText="1"/>
    </xf>
    <xf numFmtId="0" fontId="3" fillId="3" borderId="18" xfId="0" applyFont="1" applyFill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vertical="center" wrapText="1"/>
    </xf>
    <xf numFmtId="0" fontId="9" fillId="8" borderId="1" xfId="0" applyFont="1" applyFill="1" applyBorder="1" applyAlignment="1">
      <alignment horizontal="center" vertical="center" wrapText="1"/>
    </xf>
    <xf numFmtId="4" fontId="9" fillId="8" borderId="1" xfId="0" applyNumberFormat="1" applyFont="1" applyFill="1" applyBorder="1" applyAlignment="1">
      <alignment horizontal="center" vertical="center"/>
    </xf>
    <xf numFmtId="164" fontId="9" fillId="8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64" fontId="8" fillId="12" borderId="1" xfId="0" applyNumberFormat="1" applyFont="1" applyFill="1" applyBorder="1" applyAlignment="1">
      <alignment horizontal="center" vertical="center"/>
    </xf>
    <xf numFmtId="4" fontId="8" fillId="12" borderId="0" xfId="0" applyNumberFormat="1" applyFont="1" applyFill="1" applyAlignment="1">
      <alignment horizontal="center" vertical="center"/>
    </xf>
    <xf numFmtId="164" fontId="8" fillId="12" borderId="0" xfId="0" applyNumberFormat="1" applyFont="1" applyFill="1" applyAlignment="1">
      <alignment horizontal="center" vertical="center"/>
    </xf>
    <xf numFmtId="0" fontId="2" fillId="9" borderId="0" xfId="0" applyFont="1" applyFill="1" applyAlignment="1">
      <alignment horizontal="center"/>
    </xf>
    <xf numFmtId="0" fontId="4" fillId="9" borderId="0" xfId="0" applyFont="1" applyFill="1" applyAlignment="1">
      <alignment horizontal="left"/>
    </xf>
    <xf numFmtId="0" fontId="4" fillId="9" borderId="0" xfId="0" applyFont="1" applyFill="1" applyAlignment="1">
      <alignment horizontal="center"/>
    </xf>
    <xf numFmtId="0" fontId="4" fillId="9" borderId="0" xfId="0" applyFont="1" applyFill="1" applyAlignment="1">
      <alignment horizontal="center" vertical="center"/>
    </xf>
    <xf numFmtId="0" fontId="8" fillId="9" borderId="29" xfId="0" applyFont="1" applyFill="1" applyBorder="1" applyAlignment="1">
      <alignment horizontal="center" vertical="center"/>
    </xf>
    <xf numFmtId="0" fontId="2" fillId="9" borderId="29" xfId="0" applyFont="1" applyFill="1" applyBorder="1" applyAlignment="1">
      <alignment horizontal="center" vertical="center"/>
    </xf>
    <xf numFmtId="0" fontId="2" fillId="9" borderId="32" xfId="0" applyFont="1" applyFill="1" applyBorder="1" applyAlignment="1">
      <alignment horizontal="center" vertical="center"/>
    </xf>
    <xf numFmtId="4" fontId="9" fillId="8" borderId="10" xfId="0" applyNumberFormat="1" applyFont="1" applyFill="1" applyBorder="1" applyAlignment="1">
      <alignment horizontal="center" vertical="center"/>
    </xf>
    <xf numFmtId="0" fontId="9" fillId="8" borderId="36" xfId="0" applyFont="1" applyFill="1" applyBorder="1" applyAlignment="1">
      <alignment vertical="center" wrapText="1"/>
    </xf>
    <xf numFmtId="0" fontId="9" fillId="8" borderId="37" xfId="0" applyFont="1" applyFill="1" applyBorder="1" applyAlignment="1">
      <alignment vertical="center" wrapText="1"/>
    </xf>
    <xf numFmtId="0" fontId="9" fillId="8" borderId="36" xfId="0" applyFont="1" applyFill="1" applyBorder="1" applyAlignment="1">
      <alignment horizontal="center" vertical="center"/>
    </xf>
    <xf numFmtId="0" fontId="9" fillId="8" borderId="37" xfId="0" applyFont="1" applyFill="1" applyBorder="1" applyAlignment="1">
      <alignment horizontal="center" vertical="center"/>
    </xf>
    <xf numFmtId="4" fontId="9" fillId="8" borderId="36" xfId="0" applyNumberFormat="1" applyFont="1" applyFill="1" applyBorder="1" applyAlignment="1">
      <alignment horizontal="center" vertical="center"/>
    </xf>
    <xf numFmtId="4" fontId="9" fillId="8" borderId="37" xfId="0" applyNumberFormat="1" applyFont="1" applyFill="1" applyBorder="1" applyAlignment="1">
      <alignment horizontal="center" vertical="center"/>
    </xf>
    <xf numFmtId="4" fontId="8" fillId="12" borderId="34" xfId="0" applyNumberFormat="1" applyFont="1" applyFill="1" applyBorder="1" applyAlignment="1">
      <alignment horizontal="center" vertical="center"/>
    </xf>
    <xf numFmtId="0" fontId="8" fillId="8" borderId="36" xfId="0" applyFont="1" applyFill="1" applyBorder="1" applyAlignment="1">
      <alignment horizontal="center" vertical="center"/>
    </xf>
    <xf numFmtId="0" fontId="8" fillId="8" borderId="40" xfId="0" applyFont="1" applyFill="1" applyBorder="1" applyAlignment="1">
      <alignment horizontal="center" vertical="center"/>
    </xf>
    <xf numFmtId="0" fontId="8" fillId="8" borderId="37" xfId="0" applyFont="1" applyFill="1" applyBorder="1" applyAlignment="1">
      <alignment horizontal="center" vertical="center"/>
    </xf>
    <xf numFmtId="0" fontId="11" fillId="8" borderId="40" xfId="0" applyFont="1" applyFill="1" applyBorder="1" applyAlignment="1">
      <alignment vertical="center" wrapText="1"/>
    </xf>
    <xf numFmtId="0" fontId="9" fillId="8" borderId="40" xfId="0" applyFont="1" applyFill="1" applyBorder="1" applyAlignment="1">
      <alignment vertical="center" wrapText="1"/>
    </xf>
    <xf numFmtId="0" fontId="9" fillId="8" borderId="40" xfId="0" applyFont="1" applyFill="1" applyBorder="1" applyAlignment="1">
      <alignment horizontal="center" vertical="center"/>
    </xf>
    <xf numFmtId="2" fontId="9" fillId="8" borderId="37" xfId="0" applyNumberFormat="1" applyFont="1" applyFill="1" applyBorder="1" applyAlignment="1">
      <alignment horizontal="center" vertical="center"/>
    </xf>
    <xf numFmtId="4" fontId="9" fillId="8" borderId="40" xfId="0" applyNumberFormat="1" applyFont="1" applyFill="1" applyBorder="1" applyAlignment="1">
      <alignment horizontal="center" vertical="center"/>
    </xf>
    <xf numFmtId="164" fontId="9" fillId="8" borderId="29" xfId="0" applyNumberFormat="1" applyFont="1" applyFill="1" applyBorder="1" applyAlignment="1">
      <alignment horizontal="center" vertical="center"/>
    </xf>
    <xf numFmtId="164" fontId="8" fillId="12" borderId="29" xfId="0" applyNumberFormat="1" applyFont="1" applyFill="1" applyBorder="1" applyAlignment="1">
      <alignment horizontal="center" vertical="center"/>
    </xf>
    <xf numFmtId="164" fontId="9" fillId="8" borderId="36" xfId="0" applyNumberFormat="1" applyFont="1" applyFill="1" applyBorder="1" applyAlignment="1">
      <alignment horizontal="center" vertical="center"/>
    </xf>
    <xf numFmtId="164" fontId="9" fillId="8" borderId="40" xfId="0" applyNumberFormat="1" applyFont="1" applyFill="1" applyBorder="1" applyAlignment="1">
      <alignment horizontal="center" vertical="center"/>
    </xf>
    <xf numFmtId="164" fontId="9" fillId="8" borderId="37" xfId="0" applyNumberFormat="1" applyFont="1" applyFill="1" applyBorder="1" applyAlignment="1">
      <alignment horizontal="center" vertical="center"/>
    </xf>
    <xf numFmtId="164" fontId="8" fillId="12" borderId="31" xfId="0" applyNumberFormat="1" applyFont="1" applyFill="1" applyBorder="1" applyAlignment="1">
      <alignment horizontal="center" vertical="center"/>
    </xf>
    <xf numFmtId="164" fontId="8" fillId="12" borderId="32" xfId="0" applyNumberFormat="1" applyFont="1" applyFill="1" applyBorder="1" applyAlignment="1">
      <alignment horizontal="center" vertical="center"/>
    </xf>
    <xf numFmtId="0" fontId="11" fillId="8" borderId="37" xfId="0" applyFont="1" applyFill="1" applyBorder="1" applyAlignment="1">
      <alignment vertical="center" wrapText="1"/>
    </xf>
    <xf numFmtId="0" fontId="9" fillId="8" borderId="36" xfId="0" applyFont="1" applyFill="1" applyBorder="1" applyAlignment="1">
      <alignment horizontal="center" vertical="center" wrapText="1"/>
    </xf>
    <xf numFmtId="0" fontId="9" fillId="8" borderId="40" xfId="0" applyFont="1" applyFill="1" applyBorder="1" applyAlignment="1">
      <alignment horizontal="center" vertical="center" wrapText="1"/>
    </xf>
    <xf numFmtId="0" fontId="9" fillId="8" borderId="37" xfId="0" applyFont="1" applyFill="1" applyBorder="1" applyAlignment="1">
      <alignment horizontal="center" vertical="center" wrapText="1"/>
    </xf>
    <xf numFmtId="4" fontId="9" fillId="8" borderId="41" xfId="0" applyNumberFormat="1" applyFont="1" applyFill="1" applyBorder="1" applyAlignment="1">
      <alignment horizontal="center" vertical="center"/>
    </xf>
    <xf numFmtId="4" fontId="9" fillId="8" borderId="42" xfId="0" applyNumberFormat="1" applyFont="1" applyFill="1" applyBorder="1" applyAlignment="1">
      <alignment horizontal="center" vertical="center"/>
    </xf>
    <xf numFmtId="4" fontId="9" fillId="8" borderId="43" xfId="0" applyNumberFormat="1" applyFont="1" applyFill="1" applyBorder="1" applyAlignment="1">
      <alignment horizontal="center" vertical="center"/>
    </xf>
    <xf numFmtId="0" fontId="8" fillId="8" borderId="29" xfId="0" applyFont="1" applyFill="1" applyBorder="1" applyAlignment="1">
      <alignment horizontal="center" vertical="center"/>
    </xf>
    <xf numFmtId="0" fontId="9" fillId="8" borderId="29" xfId="0" applyFont="1" applyFill="1" applyBorder="1" applyAlignment="1">
      <alignment vertical="center" wrapText="1"/>
    </xf>
    <xf numFmtId="0" fontId="9" fillId="8" borderId="29" xfId="0" applyFont="1" applyFill="1" applyBorder="1" applyAlignment="1">
      <alignment horizontal="center" vertical="center"/>
    </xf>
    <xf numFmtId="4" fontId="9" fillId="8" borderId="29" xfId="0" applyNumberFormat="1" applyFont="1" applyFill="1" applyBorder="1" applyAlignment="1">
      <alignment horizontal="center" vertical="center"/>
    </xf>
    <xf numFmtId="0" fontId="9" fillId="8" borderId="28" xfId="0" applyFont="1" applyFill="1" applyBorder="1" applyAlignment="1">
      <alignment horizontal="center" vertical="center" wrapText="1"/>
    </xf>
    <xf numFmtId="0" fontId="9" fillId="8" borderId="44" xfId="0" applyFont="1" applyFill="1" applyBorder="1" applyAlignment="1">
      <alignment horizontal="center" vertical="center" wrapText="1"/>
    </xf>
    <xf numFmtId="0" fontId="9" fillId="8" borderId="45" xfId="0" applyFont="1" applyFill="1" applyBorder="1" applyAlignment="1">
      <alignment horizontal="center" vertical="center" wrapText="1"/>
    </xf>
    <xf numFmtId="0" fontId="9" fillId="8" borderId="46" xfId="0" applyFont="1" applyFill="1" applyBorder="1" applyAlignment="1">
      <alignment horizontal="center" vertical="center" wrapText="1"/>
    </xf>
    <xf numFmtId="0" fontId="0" fillId="0" borderId="29" xfId="0" applyBorder="1" applyAlignment="1">
      <alignment wrapText="1"/>
    </xf>
    <xf numFmtId="4" fontId="2" fillId="10" borderId="29" xfId="0" applyNumberFormat="1" applyFont="1" applyFill="1" applyBorder="1" applyAlignment="1">
      <alignment horizontal="center" vertical="center"/>
    </xf>
    <xf numFmtId="3" fontId="2" fillId="10" borderId="32" xfId="0" applyNumberFormat="1" applyFont="1" applyFill="1" applyBorder="1" applyAlignment="1">
      <alignment horizontal="center" vertical="center"/>
    </xf>
    <xf numFmtId="0" fontId="8" fillId="11" borderId="30" xfId="0" applyFont="1" applyFill="1" applyBorder="1" applyAlignment="1">
      <alignment horizontal="left" vertical="center"/>
    </xf>
    <xf numFmtId="0" fontId="8" fillId="11" borderId="31" xfId="0" applyFont="1" applyFill="1" applyBorder="1" applyAlignment="1">
      <alignment horizontal="left" vertical="center"/>
    </xf>
    <xf numFmtId="0" fontId="8" fillId="11" borderId="32" xfId="0" applyFont="1" applyFill="1" applyBorder="1" applyAlignment="1">
      <alignment horizontal="left" vertical="center"/>
    </xf>
    <xf numFmtId="0" fontId="5" fillId="9" borderId="15" xfId="0" applyFont="1" applyFill="1" applyBorder="1" applyAlignment="1">
      <alignment horizontal="center"/>
    </xf>
    <xf numFmtId="0" fontId="5" fillId="9" borderId="16" xfId="0" applyFont="1" applyFill="1" applyBorder="1" applyAlignment="1">
      <alignment horizontal="center"/>
    </xf>
    <xf numFmtId="0" fontId="5" fillId="9" borderId="17" xfId="0" applyFont="1" applyFill="1" applyBorder="1" applyAlignment="1">
      <alignment horizontal="center"/>
    </xf>
    <xf numFmtId="0" fontId="8" fillId="7" borderId="10" xfId="0" applyFont="1" applyFill="1" applyBorder="1" applyAlignment="1">
      <alignment vertical="center"/>
    </xf>
    <xf numFmtId="49" fontId="8" fillId="8" borderId="34" xfId="0" applyNumberFormat="1" applyFont="1" applyFill="1" applyBorder="1" applyAlignment="1">
      <alignment horizontal="center" vertical="center"/>
    </xf>
    <xf numFmtId="49" fontId="8" fillId="8" borderId="35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/>
    </xf>
    <xf numFmtId="0" fontId="2" fillId="10" borderId="30" xfId="0" applyFont="1" applyFill="1" applyBorder="1" applyAlignment="1">
      <alignment horizontal="center"/>
    </xf>
    <xf numFmtId="0" fontId="2" fillId="10" borderId="31" xfId="0" applyFont="1" applyFill="1" applyBorder="1" applyAlignment="1">
      <alignment horizontal="center"/>
    </xf>
    <xf numFmtId="0" fontId="2" fillId="10" borderId="32" xfId="0" applyFont="1" applyFill="1" applyBorder="1" applyAlignment="1">
      <alignment horizontal="center"/>
    </xf>
    <xf numFmtId="0" fontId="8" fillId="9" borderId="15" xfId="0" applyFont="1" applyFill="1" applyBorder="1" applyAlignment="1">
      <alignment horizontal="center" vertical="center" wrapText="1"/>
    </xf>
    <xf numFmtId="0" fontId="8" fillId="9" borderId="17" xfId="0" applyFont="1" applyFill="1" applyBorder="1" applyAlignment="1">
      <alignment horizontal="center" vertical="center" wrapText="1"/>
    </xf>
    <xf numFmtId="0" fontId="2" fillId="9" borderId="30" xfId="0" applyFont="1" applyFill="1" applyBorder="1" applyAlignment="1">
      <alignment horizontal="center"/>
    </xf>
    <xf numFmtId="0" fontId="2" fillId="9" borderId="31" xfId="0" applyFont="1" applyFill="1" applyBorder="1" applyAlignment="1">
      <alignment horizontal="center"/>
    </xf>
    <xf numFmtId="0" fontId="2" fillId="9" borderId="32" xfId="0" applyFont="1" applyFill="1" applyBorder="1" applyAlignment="1">
      <alignment horizontal="center"/>
    </xf>
    <xf numFmtId="0" fontId="8" fillId="0" borderId="30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32" xfId="0" applyFont="1" applyBorder="1" applyAlignment="1">
      <alignment horizontal="left" vertical="center"/>
    </xf>
    <xf numFmtId="0" fontId="8" fillId="12" borderId="15" xfId="0" applyFont="1" applyFill="1" applyBorder="1" applyAlignment="1">
      <alignment horizontal="center" vertical="center"/>
    </xf>
    <xf numFmtId="0" fontId="8" fillId="12" borderId="16" xfId="0" applyFont="1" applyFill="1" applyBorder="1" applyAlignment="1">
      <alignment horizontal="center" vertical="center"/>
    </xf>
    <xf numFmtId="0" fontId="8" fillId="12" borderId="17" xfId="0" applyFont="1" applyFill="1" applyBorder="1" applyAlignment="1">
      <alignment horizontal="center" vertical="center"/>
    </xf>
    <xf numFmtId="49" fontId="8" fillId="12" borderId="38" xfId="0" applyNumberFormat="1" applyFont="1" applyFill="1" applyBorder="1" applyAlignment="1">
      <alignment horizontal="center" vertical="center"/>
    </xf>
    <xf numFmtId="49" fontId="8" fillId="12" borderId="33" xfId="0" applyNumberFormat="1" applyFont="1" applyFill="1" applyBorder="1" applyAlignment="1">
      <alignment horizontal="center" vertical="center"/>
    </xf>
    <xf numFmtId="49" fontId="8" fillId="12" borderId="39" xfId="0" applyNumberFormat="1" applyFont="1" applyFill="1" applyBorder="1" applyAlignment="1">
      <alignment horizontal="center" vertical="center"/>
    </xf>
    <xf numFmtId="0" fontId="8" fillId="12" borderId="30" xfId="0" applyFont="1" applyFill="1" applyBorder="1" applyAlignment="1">
      <alignment horizontal="center" vertical="center"/>
    </xf>
    <xf numFmtId="0" fontId="8" fillId="12" borderId="31" xfId="0" applyFont="1" applyFill="1" applyBorder="1" applyAlignment="1">
      <alignment horizontal="center" vertical="center"/>
    </xf>
    <xf numFmtId="0" fontId="8" fillId="12" borderId="32" xfId="0" applyFont="1" applyFill="1" applyBorder="1" applyAlignment="1">
      <alignment horizontal="center" vertical="center"/>
    </xf>
    <xf numFmtId="0" fontId="8" fillId="7" borderId="30" xfId="0" applyFont="1" applyFill="1" applyBorder="1" applyAlignment="1">
      <alignment horizontal="left" vertical="center"/>
    </xf>
    <xf numFmtId="0" fontId="8" fillId="7" borderId="31" xfId="0" applyFont="1" applyFill="1" applyBorder="1" applyAlignment="1">
      <alignment horizontal="left" vertical="center"/>
    </xf>
    <xf numFmtId="0" fontId="8" fillId="7" borderId="32" xfId="0" applyFont="1" applyFill="1" applyBorder="1" applyAlignment="1">
      <alignment horizontal="left" vertical="center"/>
    </xf>
    <xf numFmtId="0" fontId="8" fillId="12" borderId="26" xfId="0" applyFont="1" applyFill="1" applyBorder="1" applyAlignment="1">
      <alignment horizontal="center" vertical="center"/>
    </xf>
    <xf numFmtId="0" fontId="8" fillId="12" borderId="25" xfId="0" applyFont="1" applyFill="1" applyBorder="1" applyAlignment="1">
      <alignment horizontal="center" vertical="center"/>
    </xf>
    <xf numFmtId="0" fontId="8" fillId="12" borderId="27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3" fillId="6" borderId="15" xfId="0" applyFont="1" applyFill="1" applyBorder="1" applyAlignment="1">
      <alignment horizontal="left"/>
    </xf>
    <xf numFmtId="0" fontId="3" fillId="6" borderId="16" xfId="0" applyFont="1" applyFill="1" applyBorder="1" applyAlignment="1">
      <alignment horizontal="left"/>
    </xf>
    <xf numFmtId="0" fontId="3" fillId="6" borderId="17" xfId="0" applyFont="1" applyFill="1" applyBorder="1" applyAlignment="1">
      <alignment horizontal="left"/>
    </xf>
    <xf numFmtId="0" fontId="3" fillId="5" borderId="12" xfId="0" applyFont="1" applyFill="1" applyBorder="1" applyAlignment="1">
      <alignment horizontal="left"/>
    </xf>
    <xf numFmtId="0" fontId="3" fillId="5" borderId="13" xfId="0" applyFont="1" applyFill="1" applyBorder="1" applyAlignment="1">
      <alignment horizontal="left"/>
    </xf>
    <xf numFmtId="0" fontId="3" fillId="5" borderId="14" xfId="0" applyFont="1" applyFill="1" applyBorder="1" applyAlignment="1">
      <alignment horizontal="left"/>
    </xf>
    <xf numFmtId="0" fontId="3" fillId="5" borderId="24" xfId="0" applyFont="1" applyFill="1" applyBorder="1" applyAlignment="1">
      <alignment horizontal="center"/>
    </xf>
    <xf numFmtId="0" fontId="3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1171039</xdr:colOff>
      <xdr:row>85</xdr:row>
      <xdr:rowOff>247402</xdr:rowOff>
    </xdr:from>
    <xdr:to>
      <xdr:col>7</xdr:col>
      <xdr:colOff>3230</xdr:colOff>
      <xdr:row>85</xdr:row>
      <xdr:rowOff>691925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01CAB25-1338-92F3-0707-0BFAF4B92D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5325" y="52012272"/>
          <a:ext cx="1866996" cy="44452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371475</xdr:colOff>
      <xdr:row>5</xdr:row>
      <xdr:rowOff>203280</xdr:rowOff>
    </xdr:from>
    <xdr:to>
      <xdr:col>10</xdr:col>
      <xdr:colOff>237658</xdr:colOff>
      <xdr:row>9</xdr:row>
      <xdr:rowOff>28111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70F1C90-87D1-4D30-B556-72CEA8951D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44050" y="1231980"/>
          <a:ext cx="2914183" cy="2891881"/>
        </a:xfrm>
        <a:prstGeom prst="rect">
          <a:avLst/>
        </a:prstGeom>
      </xdr:spPr>
    </xdr:pic>
    <xdr:clientData/>
  </xdr:twoCellAnchor>
  <xdr:twoCellAnchor editAs="oneCell">
    <xdr:from>
      <xdr:col>5</xdr:col>
      <xdr:colOff>104775</xdr:colOff>
      <xdr:row>31</xdr:row>
      <xdr:rowOff>54510</xdr:rowOff>
    </xdr:from>
    <xdr:to>
      <xdr:col>8</xdr:col>
      <xdr:colOff>28575</xdr:colOff>
      <xdr:row>33</xdr:row>
      <xdr:rowOff>47324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2AE7645-FFBB-43C5-BD19-EBFA22AA6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86550" y="9341385"/>
          <a:ext cx="1752600" cy="1707314"/>
        </a:xfrm>
        <a:prstGeom prst="rect">
          <a:avLst/>
        </a:prstGeom>
      </xdr:spPr>
    </xdr:pic>
    <xdr:clientData/>
  </xdr:twoCellAnchor>
  <xdr:twoCellAnchor editAs="oneCell">
    <xdr:from>
      <xdr:col>5</xdr:col>
      <xdr:colOff>47625</xdr:colOff>
      <xdr:row>44</xdr:row>
      <xdr:rowOff>590550</xdr:rowOff>
    </xdr:from>
    <xdr:to>
      <xdr:col>8</xdr:col>
      <xdr:colOff>381766</xdr:colOff>
      <xdr:row>46</xdr:row>
      <xdr:rowOff>790079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194170B-9B06-4A8B-9A4C-3F7D31148F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29400" y="13649325"/>
          <a:ext cx="2162941" cy="2295029"/>
        </a:xfrm>
        <a:prstGeom prst="rect">
          <a:avLst/>
        </a:prstGeom>
      </xdr:spPr>
    </xdr:pic>
    <xdr:clientData/>
  </xdr:twoCellAnchor>
  <xdr:twoCellAnchor editAs="oneCell">
    <xdr:from>
      <xdr:col>5</xdr:col>
      <xdr:colOff>95250</xdr:colOff>
      <xdr:row>52</xdr:row>
      <xdr:rowOff>18438</xdr:rowOff>
    </xdr:from>
    <xdr:to>
      <xdr:col>9</xdr:col>
      <xdr:colOff>286385</xdr:colOff>
      <xdr:row>52</xdr:row>
      <xdr:rowOff>2447925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A0C6133-D880-48D5-BF41-8CFD0ABD2F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677025" y="16639563"/>
          <a:ext cx="2629535" cy="24294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86"/>
  <sheetViews>
    <sheetView tabSelected="1" view="pageBreakPreview" topLeftCell="A82" zoomScale="77" zoomScaleNormal="100" zoomScaleSheetLayoutView="77" workbookViewId="0">
      <selection activeCell="B86" sqref="B86:L86"/>
    </sheetView>
  </sheetViews>
  <sheetFormatPr defaultColWidth="9.140625" defaultRowHeight="15.6"/>
  <cols>
    <col min="1" max="1" width="9.140625" style="3"/>
    <col min="2" max="2" width="10.5703125" style="2" customWidth="1"/>
    <col min="3" max="3" width="52" style="4" customWidth="1"/>
    <col min="4" max="4" width="12" style="3" customWidth="1"/>
    <col min="5" max="5" width="15" style="28" customWidth="1"/>
    <col min="6" max="8" width="21.7109375" style="28" customWidth="1"/>
    <col min="9" max="9" width="22.5703125" style="28" customWidth="1"/>
    <col min="10" max="10" width="23.140625" style="28" customWidth="1"/>
    <col min="11" max="11" width="22.5703125" style="28" customWidth="1"/>
    <col min="12" max="12" width="21.85546875" style="3" customWidth="1"/>
    <col min="13" max="16384" width="9.140625" style="3"/>
  </cols>
  <sheetData>
    <row r="1" spans="2:12" ht="52.5" customHeight="1" thickBot="1">
      <c r="B1" s="114" t="s">
        <v>0</v>
      </c>
      <c r="C1" s="115"/>
      <c r="D1" s="115"/>
      <c r="E1" s="115"/>
      <c r="F1" s="115"/>
      <c r="G1" s="115"/>
      <c r="H1" s="115"/>
      <c r="I1" s="115"/>
      <c r="J1" s="115"/>
      <c r="K1" s="116"/>
    </row>
    <row r="2" spans="2:12" ht="45" customHeight="1" thickBot="1">
      <c r="B2" s="101" t="s">
        <v>1</v>
      </c>
      <c r="C2" s="102"/>
      <c r="D2" s="102"/>
      <c r="E2" s="103"/>
      <c r="F2" s="112" t="s">
        <v>2</v>
      </c>
      <c r="G2" s="113"/>
      <c r="H2" s="112" t="s">
        <v>3</v>
      </c>
      <c r="I2" s="113"/>
      <c r="J2" s="112" t="s">
        <v>4</v>
      </c>
      <c r="K2" s="113"/>
      <c r="L2" s="29"/>
    </row>
    <row r="3" spans="2:12" ht="12" customHeight="1" thickBot="1">
      <c r="B3" s="50"/>
      <c r="C3" s="51"/>
      <c r="D3" s="52"/>
      <c r="E3" s="53"/>
      <c r="F3" s="53"/>
      <c r="G3" s="53"/>
      <c r="H3" s="53"/>
      <c r="I3" s="53"/>
      <c r="J3" s="53"/>
      <c r="K3" s="53"/>
    </row>
    <row r="4" spans="2:12" ht="28.5" customHeight="1" thickBot="1">
      <c r="B4" s="54" t="s">
        <v>5</v>
      </c>
      <c r="C4" s="54" t="s">
        <v>6</v>
      </c>
      <c r="D4" s="54" t="s">
        <v>7</v>
      </c>
      <c r="E4" s="54" t="s">
        <v>8</v>
      </c>
      <c r="F4" s="55" t="s">
        <v>9</v>
      </c>
      <c r="G4" s="55" t="s">
        <v>10</v>
      </c>
      <c r="H4" s="55" t="s">
        <v>9</v>
      </c>
      <c r="I4" s="55" t="s">
        <v>10</v>
      </c>
      <c r="J4" s="55" t="s">
        <v>9</v>
      </c>
      <c r="K4" s="56" t="s">
        <v>10</v>
      </c>
    </row>
    <row r="5" spans="2:12" s="46" customFormat="1" ht="35.25" customHeight="1" thickBot="1">
      <c r="B5" s="117" t="s">
        <v>11</v>
      </c>
      <c r="C5" s="118"/>
      <c r="D5" s="118"/>
      <c r="E5" s="118"/>
      <c r="F5" s="118"/>
      <c r="G5" s="118"/>
      <c r="H5" s="118"/>
      <c r="I5" s="118"/>
      <c r="J5" s="118"/>
      <c r="K5" s="119"/>
    </row>
    <row r="6" spans="2:12" ht="30.75" customHeight="1" thickBot="1">
      <c r="B6" s="129" t="s">
        <v>11</v>
      </c>
      <c r="C6" s="130"/>
      <c r="D6" s="130"/>
      <c r="E6" s="130"/>
      <c r="F6" s="130"/>
      <c r="G6" s="130"/>
      <c r="H6" s="130"/>
      <c r="I6" s="130"/>
      <c r="J6" s="130"/>
      <c r="K6" s="131"/>
    </row>
    <row r="7" spans="2:12" ht="43.5" customHeight="1">
      <c r="B7" s="105" t="s">
        <v>12</v>
      </c>
      <c r="C7" s="58" t="s">
        <v>13</v>
      </c>
      <c r="D7" s="60" t="s">
        <v>14</v>
      </c>
      <c r="E7" s="60">
        <v>1</v>
      </c>
      <c r="F7" s="62">
        <v>15850000</v>
      </c>
      <c r="G7" s="62">
        <f>F7*E7</f>
        <v>15850000</v>
      </c>
      <c r="H7" s="62">
        <v>25000000</v>
      </c>
      <c r="I7" s="62">
        <f>H7*E7</f>
        <v>25000000</v>
      </c>
      <c r="J7" s="62">
        <f>ROUND((AVERAGE(F7,H7)),0)</f>
        <v>20425000</v>
      </c>
      <c r="K7" s="62">
        <f>J7*E7</f>
        <v>20425000</v>
      </c>
    </row>
    <row r="8" spans="2:12" ht="44.25" customHeight="1" thickBot="1">
      <c r="B8" s="106"/>
      <c r="C8" s="59" t="s">
        <v>15</v>
      </c>
      <c r="D8" s="61" t="s">
        <v>14</v>
      </c>
      <c r="E8" s="61">
        <v>1</v>
      </c>
      <c r="F8" s="63">
        <v>13210550</v>
      </c>
      <c r="G8" s="63">
        <f>F8*E8</f>
        <v>13210550</v>
      </c>
      <c r="H8" s="63">
        <v>10000000</v>
      </c>
      <c r="I8" s="63">
        <f>H8*E8</f>
        <v>10000000</v>
      </c>
      <c r="J8" s="63">
        <f>ROUND((AVERAGE(F8,H8)),0)</f>
        <v>11605275</v>
      </c>
      <c r="K8" s="63">
        <f>J8*E8</f>
        <v>11605275</v>
      </c>
    </row>
    <row r="9" spans="2:12" ht="43.5" customHeight="1" thickBot="1">
      <c r="B9" s="123" t="s">
        <v>16</v>
      </c>
      <c r="C9" s="124"/>
      <c r="D9" s="124"/>
      <c r="E9" s="124"/>
      <c r="F9" s="125"/>
      <c r="G9" s="64">
        <f>SUM(G7:G8)</f>
        <v>29060550</v>
      </c>
      <c r="H9" s="48"/>
      <c r="I9" s="64">
        <f>SUM(I7:I8)</f>
        <v>35000000</v>
      </c>
      <c r="J9" s="64"/>
      <c r="K9" s="64">
        <f>SUM(K7:K8)</f>
        <v>32030275</v>
      </c>
    </row>
    <row r="10" spans="2:12" s="46" customFormat="1" ht="33.75" customHeight="1" thickBot="1">
      <c r="B10" s="98" t="s">
        <v>17</v>
      </c>
      <c r="C10" s="99"/>
      <c r="D10" s="99"/>
      <c r="E10" s="99"/>
      <c r="F10" s="99"/>
      <c r="G10" s="99"/>
      <c r="H10" s="99"/>
      <c r="I10" s="99"/>
      <c r="J10" s="99"/>
      <c r="K10" s="100"/>
    </row>
    <row r="11" spans="2:12" ht="26.25" customHeight="1" thickBot="1">
      <c r="B11" s="129" t="s">
        <v>18</v>
      </c>
      <c r="C11" s="130"/>
      <c r="D11" s="130"/>
      <c r="E11" s="130"/>
      <c r="F11" s="130"/>
      <c r="G11" s="130"/>
      <c r="H11" s="130"/>
      <c r="I11" s="130"/>
      <c r="J11" s="130"/>
      <c r="K11" s="131"/>
    </row>
    <row r="12" spans="2:12" ht="28.5" customHeight="1">
      <c r="B12" s="65">
        <v>1</v>
      </c>
      <c r="C12" s="58" t="s">
        <v>19</v>
      </c>
      <c r="D12" s="60" t="s">
        <v>20</v>
      </c>
      <c r="E12" s="60">
        <v>46</v>
      </c>
      <c r="F12" s="62">
        <v>6556</v>
      </c>
      <c r="G12" s="62">
        <f t="shared" ref="G12:G18" si="0">F12*E12</f>
        <v>301576</v>
      </c>
      <c r="H12" s="62">
        <v>12700</v>
      </c>
      <c r="I12" s="62">
        <f t="shared" ref="I12:I18" si="1">H12*E12</f>
        <v>584200</v>
      </c>
      <c r="J12" s="62">
        <f t="shared" ref="J12:J18" si="2">ROUND((AVERAGE(F12,H12)),0)</f>
        <v>9628</v>
      </c>
      <c r="K12" s="62">
        <f t="shared" ref="K12:K18" si="3">J12*E12</f>
        <v>442888</v>
      </c>
    </row>
    <row r="13" spans="2:12" ht="54.75" customHeight="1">
      <c r="B13" s="66">
        <v>2</v>
      </c>
      <c r="C13" s="68" t="s">
        <v>21</v>
      </c>
      <c r="D13" s="70" t="s">
        <v>20</v>
      </c>
      <c r="E13" s="70">
        <f>6*5</f>
        <v>30</v>
      </c>
      <c r="F13" s="72">
        <v>7860</v>
      </c>
      <c r="G13" s="72">
        <f t="shared" si="0"/>
        <v>235800</v>
      </c>
      <c r="H13" s="72">
        <v>60100</v>
      </c>
      <c r="I13" s="72">
        <f t="shared" si="1"/>
        <v>1803000</v>
      </c>
      <c r="J13" s="72">
        <f t="shared" si="2"/>
        <v>33980</v>
      </c>
      <c r="K13" s="72">
        <f t="shared" si="3"/>
        <v>1019400</v>
      </c>
    </row>
    <row r="14" spans="2:12" ht="40.5" customHeight="1">
      <c r="B14" s="66">
        <v>3</v>
      </c>
      <c r="C14" s="69" t="s">
        <v>22</v>
      </c>
      <c r="D14" s="70" t="s">
        <v>23</v>
      </c>
      <c r="E14" s="70">
        <v>50</v>
      </c>
      <c r="F14" s="72">
        <v>70820</v>
      </c>
      <c r="G14" s="72">
        <f t="shared" si="0"/>
        <v>3541000</v>
      </c>
      <c r="H14" s="72">
        <v>28700</v>
      </c>
      <c r="I14" s="72">
        <f t="shared" si="1"/>
        <v>1435000</v>
      </c>
      <c r="J14" s="72">
        <f t="shared" si="2"/>
        <v>49760</v>
      </c>
      <c r="K14" s="72">
        <f t="shared" si="3"/>
        <v>2488000</v>
      </c>
    </row>
    <row r="15" spans="2:12" ht="27.75" customHeight="1">
      <c r="B15" s="66">
        <v>4</v>
      </c>
      <c r="C15" s="69" t="s">
        <v>24</v>
      </c>
      <c r="D15" s="70" t="s">
        <v>20</v>
      </c>
      <c r="E15" s="70">
        <v>15</v>
      </c>
      <c r="F15" s="72">
        <v>176800</v>
      </c>
      <c r="G15" s="72">
        <f t="shared" si="0"/>
        <v>2652000</v>
      </c>
      <c r="H15" s="72">
        <v>320000</v>
      </c>
      <c r="I15" s="72">
        <f t="shared" si="1"/>
        <v>4800000</v>
      </c>
      <c r="J15" s="72">
        <f t="shared" si="2"/>
        <v>248400</v>
      </c>
      <c r="K15" s="72">
        <f t="shared" si="3"/>
        <v>3726000</v>
      </c>
    </row>
    <row r="16" spans="2:12" ht="27.95">
      <c r="B16" s="66">
        <v>5</v>
      </c>
      <c r="C16" s="69" t="s">
        <v>25</v>
      </c>
      <c r="D16" s="70" t="s">
        <v>26</v>
      </c>
      <c r="E16" s="70">
        <v>5.72</v>
      </c>
      <c r="F16" s="72">
        <v>27732</v>
      </c>
      <c r="G16" s="72">
        <f t="shared" si="0"/>
        <v>158627.03999999998</v>
      </c>
      <c r="H16" s="72">
        <v>62100</v>
      </c>
      <c r="I16" s="72">
        <f t="shared" si="1"/>
        <v>355212</v>
      </c>
      <c r="J16" s="72">
        <f t="shared" si="2"/>
        <v>44916</v>
      </c>
      <c r="K16" s="72">
        <f t="shared" si="3"/>
        <v>256919.52</v>
      </c>
    </row>
    <row r="17" spans="2:11" ht="42.6" thickBot="1">
      <c r="B17" s="66">
        <v>6</v>
      </c>
      <c r="C17" s="69" t="s">
        <v>27</v>
      </c>
      <c r="D17" s="70" t="s">
        <v>26</v>
      </c>
      <c r="E17" s="70">
        <v>2.29</v>
      </c>
      <c r="F17" s="72">
        <v>277241</v>
      </c>
      <c r="G17" s="63">
        <f t="shared" si="0"/>
        <v>634881.89</v>
      </c>
      <c r="H17" s="72">
        <v>380000</v>
      </c>
      <c r="I17" s="72">
        <f t="shared" si="1"/>
        <v>870200</v>
      </c>
      <c r="J17" s="72">
        <f t="shared" si="2"/>
        <v>328621</v>
      </c>
      <c r="K17" s="72">
        <f t="shared" si="3"/>
        <v>752542.09</v>
      </c>
    </row>
    <row r="18" spans="2:11" ht="42.75" customHeight="1" thickBot="1">
      <c r="B18" s="67">
        <v>7</v>
      </c>
      <c r="C18" s="59" t="s">
        <v>28</v>
      </c>
      <c r="D18" s="61" t="s">
        <v>29</v>
      </c>
      <c r="E18" s="71">
        <v>20.5</v>
      </c>
      <c r="F18" s="63">
        <v>22800</v>
      </c>
      <c r="G18" s="73">
        <f t="shared" si="0"/>
        <v>467400</v>
      </c>
      <c r="H18" s="63">
        <v>48255</v>
      </c>
      <c r="I18" s="63">
        <f t="shared" si="1"/>
        <v>989227.5</v>
      </c>
      <c r="J18" s="63">
        <f t="shared" si="2"/>
        <v>35528</v>
      </c>
      <c r="K18" s="63">
        <f t="shared" si="3"/>
        <v>728324</v>
      </c>
    </row>
    <row r="19" spans="2:11" ht="48.75" customHeight="1" thickBot="1">
      <c r="B19" s="126" t="s">
        <v>30</v>
      </c>
      <c r="C19" s="127"/>
      <c r="D19" s="127"/>
      <c r="E19" s="127"/>
      <c r="F19" s="128"/>
      <c r="G19" s="74">
        <f>SUM(G12:G18)</f>
        <v>7991284.9299999997</v>
      </c>
      <c r="H19" s="74"/>
      <c r="I19" s="74">
        <f>SUM(I12:I18)</f>
        <v>10836839.5</v>
      </c>
      <c r="J19" s="74"/>
      <c r="K19" s="74">
        <f>SUM(K12:K18)</f>
        <v>9414073.6099999994</v>
      </c>
    </row>
    <row r="20" spans="2:11" ht="36.75" customHeight="1" thickBot="1">
      <c r="B20" s="98" t="s">
        <v>31</v>
      </c>
      <c r="C20" s="99"/>
      <c r="D20" s="99"/>
      <c r="E20" s="99"/>
      <c r="F20" s="99"/>
      <c r="G20" s="99"/>
      <c r="H20" s="99"/>
      <c r="I20" s="99"/>
      <c r="J20" s="99"/>
      <c r="K20" s="100"/>
    </row>
    <row r="21" spans="2:11" ht="38.25" customHeight="1">
      <c r="B21" s="65">
        <v>8</v>
      </c>
      <c r="C21" s="58" t="s">
        <v>32</v>
      </c>
      <c r="D21" s="60" t="s">
        <v>14</v>
      </c>
      <c r="E21" s="60">
        <v>102</v>
      </c>
      <c r="F21" s="62">
        <v>5470</v>
      </c>
      <c r="G21" s="75">
        <f>F21*E21</f>
        <v>557940</v>
      </c>
      <c r="H21" s="62">
        <v>10100</v>
      </c>
      <c r="I21" s="62">
        <f>H21*E21</f>
        <v>1030200</v>
      </c>
      <c r="J21" s="62">
        <f>ROUND((AVERAGE(F21,H21)),0)</f>
        <v>7785</v>
      </c>
      <c r="K21" s="62">
        <f>J21*E21</f>
        <v>794070</v>
      </c>
    </row>
    <row r="22" spans="2:11" ht="35.25" customHeight="1">
      <c r="B22" s="66">
        <v>9</v>
      </c>
      <c r="C22" s="69" t="s">
        <v>33</v>
      </c>
      <c r="D22" s="70" t="s">
        <v>26</v>
      </c>
      <c r="E22" s="70">
        <v>0.64</v>
      </c>
      <c r="F22" s="72">
        <v>510600</v>
      </c>
      <c r="G22" s="76">
        <f>F22*E22</f>
        <v>326784</v>
      </c>
      <c r="H22" s="72">
        <v>396410</v>
      </c>
      <c r="I22" s="72">
        <f>H22*E22</f>
        <v>253702.39999999999</v>
      </c>
      <c r="J22" s="72">
        <f>ROUND((AVERAGE(F22,H22)),0)</f>
        <v>453505</v>
      </c>
      <c r="K22" s="72">
        <f>J22*E22</f>
        <v>290243.20000000001</v>
      </c>
    </row>
    <row r="23" spans="2:11" ht="41.25" customHeight="1" thickBot="1">
      <c r="B23" s="67">
        <v>10</v>
      </c>
      <c r="C23" s="59" t="s">
        <v>34</v>
      </c>
      <c r="D23" s="61" t="s">
        <v>35</v>
      </c>
      <c r="E23" s="61">
        <v>10.58</v>
      </c>
      <c r="F23" s="63">
        <v>8800</v>
      </c>
      <c r="G23" s="77">
        <f>F23*E23</f>
        <v>93104</v>
      </c>
      <c r="H23" s="63">
        <v>9210</v>
      </c>
      <c r="I23" s="63">
        <f>H23*E23</f>
        <v>97441.8</v>
      </c>
      <c r="J23" s="63">
        <f>ROUND((AVERAGE(F23,H23)),0)</f>
        <v>9005</v>
      </c>
      <c r="K23" s="63">
        <f>J23*E23</f>
        <v>95272.9</v>
      </c>
    </row>
    <row r="24" spans="2:11" ht="35.25" customHeight="1" thickBot="1">
      <c r="B24" s="126" t="s">
        <v>36</v>
      </c>
      <c r="C24" s="127"/>
      <c r="D24" s="127"/>
      <c r="E24" s="127"/>
      <c r="F24" s="128"/>
      <c r="G24" s="74">
        <f>SUM(G21:G23)</f>
        <v>977828</v>
      </c>
      <c r="H24" s="74"/>
      <c r="I24" s="74">
        <f>SUM(I21:I23)</f>
        <v>1381344.2</v>
      </c>
      <c r="J24" s="74"/>
      <c r="K24" s="74">
        <f>SUM(K21:K23)</f>
        <v>1179586.0999999999</v>
      </c>
    </row>
    <row r="25" spans="2:11" ht="33.75" customHeight="1" thickBot="1">
      <c r="B25" s="98" t="s">
        <v>37</v>
      </c>
      <c r="C25" s="99"/>
      <c r="D25" s="99"/>
      <c r="E25" s="99"/>
      <c r="F25" s="99"/>
      <c r="G25" s="99"/>
      <c r="H25" s="99"/>
      <c r="I25" s="99"/>
      <c r="J25" s="99"/>
      <c r="K25" s="100"/>
    </row>
    <row r="26" spans="2:11" ht="47.25" customHeight="1">
      <c r="B26" s="65">
        <v>11</v>
      </c>
      <c r="C26" s="58" t="s">
        <v>38</v>
      </c>
      <c r="D26" s="60" t="s">
        <v>26</v>
      </c>
      <c r="E26" s="60">
        <v>3.14</v>
      </c>
      <c r="F26" s="62">
        <v>650000</v>
      </c>
      <c r="G26" s="75">
        <f>F26*E26</f>
        <v>2041000</v>
      </c>
      <c r="H26" s="62">
        <v>630800</v>
      </c>
      <c r="I26" s="62">
        <f>H26*E26</f>
        <v>1980712</v>
      </c>
      <c r="J26" s="62">
        <f>ROUND((AVERAGE(F26,H26)),0)</f>
        <v>640400</v>
      </c>
      <c r="K26" s="62">
        <f>J26*E26</f>
        <v>2010856</v>
      </c>
    </row>
    <row r="27" spans="2:11" ht="39.75" customHeight="1">
      <c r="B27" s="66">
        <v>12</v>
      </c>
      <c r="C27" s="69" t="s">
        <v>39</v>
      </c>
      <c r="D27" s="70" t="s">
        <v>26</v>
      </c>
      <c r="E27" s="70">
        <v>0.45</v>
      </c>
      <c r="F27" s="72">
        <v>750000</v>
      </c>
      <c r="G27" s="76">
        <f>F27*E27</f>
        <v>337500</v>
      </c>
      <c r="H27" s="72">
        <v>710000</v>
      </c>
      <c r="I27" s="72">
        <f>H27*E27</f>
        <v>319500</v>
      </c>
      <c r="J27" s="72">
        <f>ROUND((AVERAGE(F27,H27)),0)</f>
        <v>730000</v>
      </c>
      <c r="K27" s="72">
        <f>J27*E27</f>
        <v>328500</v>
      </c>
    </row>
    <row r="28" spans="2:11" ht="41.25" customHeight="1">
      <c r="B28" s="66">
        <v>13</v>
      </c>
      <c r="C28" s="69" t="s">
        <v>40</v>
      </c>
      <c r="D28" s="70" t="s">
        <v>35</v>
      </c>
      <c r="E28" s="70">
        <v>52.25</v>
      </c>
      <c r="F28" s="72">
        <v>8250</v>
      </c>
      <c r="G28" s="76">
        <f>F28*E28</f>
        <v>431062.5</v>
      </c>
      <c r="H28" s="72">
        <v>9210</v>
      </c>
      <c r="I28" s="72">
        <f>H28*E28</f>
        <v>481222.5</v>
      </c>
      <c r="J28" s="72">
        <f>ROUND((AVERAGE(F28,H28)),0)</f>
        <v>8730</v>
      </c>
      <c r="K28" s="72">
        <f>J28*E28</f>
        <v>456142.5</v>
      </c>
    </row>
    <row r="29" spans="2:11" ht="39.75" customHeight="1" thickBot="1">
      <c r="B29" s="67">
        <v>14</v>
      </c>
      <c r="C29" s="59" t="s">
        <v>41</v>
      </c>
      <c r="D29" s="61" t="s">
        <v>42</v>
      </c>
      <c r="E29" s="61">
        <v>1</v>
      </c>
      <c r="F29" s="63">
        <v>585000</v>
      </c>
      <c r="G29" s="77">
        <f>F29*E29</f>
        <v>585000</v>
      </c>
      <c r="H29" s="63">
        <v>670000</v>
      </c>
      <c r="I29" s="63">
        <f>H29*E29</f>
        <v>670000</v>
      </c>
      <c r="J29" s="63">
        <f>ROUND((AVERAGE(F29,H29)),0)</f>
        <v>627500</v>
      </c>
      <c r="K29" s="63">
        <f>J29*E29</f>
        <v>627500</v>
      </c>
    </row>
    <row r="30" spans="2:11" ht="39.75" customHeight="1" thickBot="1">
      <c r="B30" s="126" t="s">
        <v>43</v>
      </c>
      <c r="C30" s="127"/>
      <c r="D30" s="127"/>
      <c r="E30" s="127"/>
      <c r="F30" s="127"/>
      <c r="G30" s="74">
        <f>SUM(G26:G29)</f>
        <v>3394562.5</v>
      </c>
      <c r="H30" s="78"/>
      <c r="I30" s="74">
        <f>SUM(I26:I29)</f>
        <v>3451434.5</v>
      </c>
      <c r="J30" s="74"/>
      <c r="K30" s="74">
        <f>SUM(K26:K29)</f>
        <v>3422998.5</v>
      </c>
    </row>
    <row r="31" spans="2:11" ht="46.5" customHeight="1" thickBot="1">
      <c r="B31" s="98" t="s">
        <v>44</v>
      </c>
      <c r="C31" s="99"/>
      <c r="D31" s="99"/>
      <c r="E31" s="99"/>
      <c r="F31" s="99"/>
      <c r="G31" s="99"/>
      <c r="H31" s="99"/>
      <c r="I31" s="99"/>
      <c r="J31" s="99"/>
      <c r="K31" s="100"/>
    </row>
    <row r="32" spans="2:11" ht="42" customHeight="1">
      <c r="B32" s="65">
        <v>15</v>
      </c>
      <c r="C32" s="58" t="s">
        <v>45</v>
      </c>
      <c r="D32" s="60" t="s">
        <v>26</v>
      </c>
      <c r="E32" s="60">
        <v>0.22</v>
      </c>
      <c r="F32" s="62">
        <v>550000</v>
      </c>
      <c r="G32" s="75">
        <f>F32*E32</f>
        <v>121000</v>
      </c>
      <c r="H32" s="62">
        <v>380520</v>
      </c>
      <c r="I32" s="62">
        <f>H32*E32</f>
        <v>83714.399999999994</v>
      </c>
      <c r="J32" s="62">
        <f>ROUND((AVERAGE(F32,H32)),0)</f>
        <v>465260</v>
      </c>
      <c r="K32" s="62">
        <f>J32*E32</f>
        <v>102357.2</v>
      </c>
    </row>
    <row r="33" spans="2:11" ht="49.5" customHeight="1">
      <c r="B33" s="66">
        <v>16</v>
      </c>
      <c r="C33" s="69" t="s">
        <v>46</v>
      </c>
      <c r="D33" s="70" t="s">
        <v>26</v>
      </c>
      <c r="E33" s="70">
        <v>0.9</v>
      </c>
      <c r="F33" s="72">
        <v>750000</v>
      </c>
      <c r="G33" s="76">
        <f>F33*E33</f>
        <v>675000</v>
      </c>
      <c r="H33" s="72">
        <v>710000</v>
      </c>
      <c r="I33" s="72">
        <f>H33*E33</f>
        <v>639000</v>
      </c>
      <c r="J33" s="72">
        <f>ROUND((AVERAGE(F33,H33)),0)</f>
        <v>730000</v>
      </c>
      <c r="K33" s="72">
        <f>J33*E33</f>
        <v>657000</v>
      </c>
    </row>
    <row r="34" spans="2:11" ht="38.25" customHeight="1">
      <c r="B34" s="66">
        <v>17</v>
      </c>
      <c r="C34" s="69" t="s">
        <v>47</v>
      </c>
      <c r="D34" s="70" t="s">
        <v>26</v>
      </c>
      <c r="E34" s="70">
        <v>2.29</v>
      </c>
      <c r="F34" s="72">
        <v>112500</v>
      </c>
      <c r="G34" s="76">
        <f>F34*E34</f>
        <v>257625</v>
      </c>
      <c r="H34" s="72">
        <v>380000</v>
      </c>
      <c r="I34" s="72">
        <f>H34*E34</f>
        <v>870200</v>
      </c>
      <c r="J34" s="72">
        <f>ROUND((AVERAGE(F34,H34)),0)</f>
        <v>246250</v>
      </c>
      <c r="K34" s="72">
        <f>J34*E34</f>
        <v>563912.5</v>
      </c>
    </row>
    <row r="35" spans="2:11" ht="54" customHeight="1" thickBot="1">
      <c r="B35" s="67">
        <v>18</v>
      </c>
      <c r="C35" s="59" t="s">
        <v>48</v>
      </c>
      <c r="D35" s="61" t="s">
        <v>35</v>
      </c>
      <c r="E35" s="61">
        <v>104.5</v>
      </c>
      <c r="F35" s="63">
        <v>8250</v>
      </c>
      <c r="G35" s="77">
        <f>F35*E35</f>
        <v>862125</v>
      </c>
      <c r="H35" s="63">
        <v>9210</v>
      </c>
      <c r="I35" s="63">
        <f>H35*E35</f>
        <v>962445</v>
      </c>
      <c r="J35" s="63">
        <f>ROUND((AVERAGE(F35,H35)),0)</f>
        <v>8730</v>
      </c>
      <c r="K35" s="63">
        <f>J35*E35</f>
        <v>912285</v>
      </c>
    </row>
    <row r="36" spans="2:11" ht="57" customHeight="1" thickBot="1">
      <c r="B36" s="126" t="s">
        <v>49</v>
      </c>
      <c r="C36" s="127"/>
      <c r="D36" s="127"/>
      <c r="E36" s="127"/>
      <c r="F36" s="128"/>
      <c r="G36" s="74">
        <f>SUM(G32:G35)</f>
        <v>1915750</v>
      </c>
      <c r="H36" s="78"/>
      <c r="I36" s="74">
        <f>SUM(I32:I35)</f>
        <v>2555359.4</v>
      </c>
      <c r="J36" s="74"/>
      <c r="K36" s="79">
        <f>SUM(K32:K35)</f>
        <v>2235554.7000000002</v>
      </c>
    </row>
    <row r="37" spans="2:11" ht="39" customHeight="1" thickBot="1">
      <c r="B37" s="98" t="s">
        <v>50</v>
      </c>
      <c r="C37" s="99"/>
      <c r="D37" s="99"/>
      <c r="E37" s="99"/>
      <c r="F37" s="99"/>
      <c r="G37" s="99"/>
      <c r="H37" s="99"/>
      <c r="I37" s="99"/>
      <c r="J37" s="99"/>
      <c r="K37" s="100"/>
    </row>
    <row r="38" spans="2:11" ht="41.25" customHeight="1">
      <c r="B38" s="65">
        <v>19</v>
      </c>
      <c r="C38" s="58" t="s">
        <v>51</v>
      </c>
      <c r="D38" s="60" t="s">
        <v>20</v>
      </c>
      <c r="E38" s="60">
        <v>8.01</v>
      </c>
      <c r="F38" s="62">
        <v>281560</v>
      </c>
      <c r="G38" s="75">
        <f>F38*E38</f>
        <v>2255295.6</v>
      </c>
      <c r="H38" s="62">
        <v>1780000</v>
      </c>
      <c r="I38" s="62">
        <f>H38*E38</f>
        <v>14257800</v>
      </c>
      <c r="J38" s="62">
        <f>ROUND((AVERAGE(F38,H38)),0)</f>
        <v>1030780</v>
      </c>
      <c r="K38" s="62">
        <f>J38*E38</f>
        <v>8256547.7999999998</v>
      </c>
    </row>
    <row r="39" spans="2:11" ht="42.75" customHeight="1">
      <c r="B39" s="66">
        <v>20</v>
      </c>
      <c r="C39" s="69" t="s">
        <v>52</v>
      </c>
      <c r="D39" s="70" t="s">
        <v>35</v>
      </c>
      <c r="E39" s="70">
        <v>40.049999999999997</v>
      </c>
      <c r="F39" s="72">
        <v>8570</v>
      </c>
      <c r="G39" s="76">
        <f>F39*E39</f>
        <v>343228.5</v>
      </c>
      <c r="H39" s="72">
        <v>97100</v>
      </c>
      <c r="I39" s="72">
        <f>H39*E39</f>
        <v>3888854.9999999995</v>
      </c>
      <c r="J39" s="72">
        <f>ROUND((AVERAGE(F39,H39)),0)</f>
        <v>52835</v>
      </c>
      <c r="K39" s="72">
        <f>J39*E39</f>
        <v>2116041.75</v>
      </c>
    </row>
    <row r="40" spans="2:11" ht="52.5" customHeight="1" thickBot="1">
      <c r="B40" s="67">
        <v>21</v>
      </c>
      <c r="C40" s="59" t="s">
        <v>53</v>
      </c>
      <c r="D40" s="61" t="s">
        <v>54</v>
      </c>
      <c r="E40" s="61">
        <v>4.88</v>
      </c>
      <c r="F40" s="63">
        <v>25500</v>
      </c>
      <c r="G40" s="77">
        <f>F40*E40</f>
        <v>124440</v>
      </c>
      <c r="H40" s="63">
        <v>105300</v>
      </c>
      <c r="I40" s="63">
        <f>H40*E40</f>
        <v>513864</v>
      </c>
      <c r="J40" s="63">
        <f>ROUND((AVERAGE(F40,H40)),0)</f>
        <v>65400</v>
      </c>
      <c r="K40" s="63">
        <f>J40*E40</f>
        <v>319152</v>
      </c>
    </row>
    <row r="41" spans="2:11" ht="57.75" customHeight="1" thickBot="1">
      <c r="B41" s="126" t="s">
        <v>55</v>
      </c>
      <c r="C41" s="127"/>
      <c r="D41" s="127"/>
      <c r="E41" s="127"/>
      <c r="F41" s="128"/>
      <c r="G41" s="74">
        <f>SUM(G38:G40)</f>
        <v>2722964.1</v>
      </c>
      <c r="H41" s="74"/>
      <c r="I41" s="74">
        <f>SUM(I38:I40)</f>
        <v>18660519</v>
      </c>
      <c r="J41" s="74"/>
      <c r="K41" s="79">
        <f>SUM(K38:K40)</f>
        <v>10691741.550000001</v>
      </c>
    </row>
    <row r="42" spans="2:11" ht="43.5" customHeight="1" thickBot="1">
      <c r="B42" s="98" t="s">
        <v>56</v>
      </c>
      <c r="C42" s="99"/>
      <c r="D42" s="99"/>
      <c r="E42" s="99"/>
      <c r="F42" s="99"/>
      <c r="G42" s="99"/>
      <c r="H42" s="99"/>
      <c r="I42" s="99"/>
      <c r="J42" s="99"/>
      <c r="K42" s="100"/>
    </row>
    <row r="43" spans="2:11" ht="42" customHeight="1">
      <c r="B43" s="65">
        <v>22</v>
      </c>
      <c r="C43" s="58" t="s">
        <v>28</v>
      </c>
      <c r="D43" s="81" t="s">
        <v>57</v>
      </c>
      <c r="E43" s="60">
        <f>7+9+15</f>
        <v>31</v>
      </c>
      <c r="F43" s="62">
        <v>22800</v>
      </c>
      <c r="G43" s="75">
        <f t="shared" ref="G43:G50" si="4">F43*E43</f>
        <v>706800</v>
      </c>
      <c r="H43" s="62">
        <v>48255</v>
      </c>
      <c r="I43" s="62">
        <f t="shared" ref="I43:I50" si="5">H43*E43</f>
        <v>1495905</v>
      </c>
      <c r="J43" s="62">
        <f t="shared" ref="J43:J50" si="6">ROUND((AVERAGE(F43,H43)),0)</f>
        <v>35528</v>
      </c>
      <c r="K43" s="84">
        <f t="shared" ref="K43:K50" si="7">J43*E43</f>
        <v>1101368</v>
      </c>
    </row>
    <row r="44" spans="2:11" ht="27.95">
      <c r="B44" s="66">
        <v>23</v>
      </c>
      <c r="C44" s="69" t="s">
        <v>58</v>
      </c>
      <c r="D44" s="82" t="s">
        <v>57</v>
      </c>
      <c r="E44" s="70">
        <f>7+9+15</f>
        <v>31</v>
      </c>
      <c r="F44" s="72">
        <v>122700</v>
      </c>
      <c r="G44" s="76">
        <f t="shared" si="4"/>
        <v>3803700</v>
      </c>
      <c r="H44" s="72">
        <v>78200</v>
      </c>
      <c r="I44" s="72">
        <f t="shared" si="5"/>
        <v>2424200</v>
      </c>
      <c r="J44" s="72">
        <f t="shared" si="6"/>
        <v>100450</v>
      </c>
      <c r="K44" s="85">
        <f t="shared" si="7"/>
        <v>3113950</v>
      </c>
    </row>
    <row r="45" spans="2:11" ht="27.95">
      <c r="B45" s="66">
        <v>24</v>
      </c>
      <c r="C45" s="69" t="s">
        <v>59</v>
      </c>
      <c r="D45" s="82" t="s">
        <v>60</v>
      </c>
      <c r="E45" s="70">
        <v>3.61</v>
      </c>
      <c r="F45" s="72">
        <v>168600</v>
      </c>
      <c r="G45" s="76">
        <f t="shared" si="4"/>
        <v>608646</v>
      </c>
      <c r="H45" s="72">
        <v>178200</v>
      </c>
      <c r="I45" s="72">
        <f t="shared" si="5"/>
        <v>643302</v>
      </c>
      <c r="J45" s="72">
        <f t="shared" si="6"/>
        <v>173400</v>
      </c>
      <c r="K45" s="85">
        <f t="shared" si="7"/>
        <v>625974</v>
      </c>
    </row>
    <row r="46" spans="2:11" ht="27.95">
      <c r="B46" s="66">
        <v>25</v>
      </c>
      <c r="C46" s="69" t="s">
        <v>61</v>
      </c>
      <c r="D46" s="82" t="s">
        <v>57</v>
      </c>
      <c r="E46" s="70">
        <f>31*0.6</f>
        <v>18.599999999999998</v>
      </c>
      <c r="F46" s="72">
        <v>114280</v>
      </c>
      <c r="G46" s="76">
        <f t="shared" si="4"/>
        <v>2125607.9999999995</v>
      </c>
      <c r="H46" s="72">
        <v>179520</v>
      </c>
      <c r="I46" s="72">
        <f t="shared" si="5"/>
        <v>3339071.9999999995</v>
      </c>
      <c r="J46" s="72">
        <f t="shared" si="6"/>
        <v>146900</v>
      </c>
      <c r="K46" s="85">
        <f t="shared" si="7"/>
        <v>2732339.9999999995</v>
      </c>
    </row>
    <row r="47" spans="2:11" ht="27.95">
      <c r="B47" s="66">
        <v>26</v>
      </c>
      <c r="C47" s="68" t="s">
        <v>62</v>
      </c>
      <c r="D47" s="82" t="s">
        <v>57</v>
      </c>
      <c r="E47" s="70">
        <f>+E49-E46</f>
        <v>22.400000000000002</v>
      </c>
      <c r="F47" s="72">
        <v>52780</v>
      </c>
      <c r="G47" s="76">
        <f t="shared" si="4"/>
        <v>1182272</v>
      </c>
      <c r="H47" s="72">
        <v>82100</v>
      </c>
      <c r="I47" s="72">
        <f t="shared" si="5"/>
        <v>1839040.0000000002</v>
      </c>
      <c r="J47" s="72">
        <f t="shared" si="6"/>
        <v>67440</v>
      </c>
      <c r="K47" s="85">
        <f t="shared" si="7"/>
        <v>1510656.0000000002</v>
      </c>
    </row>
    <row r="48" spans="2:11" ht="42">
      <c r="B48" s="66">
        <v>27</v>
      </c>
      <c r="C48" s="68" t="s">
        <v>63</v>
      </c>
      <c r="D48" s="82" t="s">
        <v>23</v>
      </c>
      <c r="E48" s="70">
        <v>12</v>
      </c>
      <c r="F48" s="72">
        <v>67250</v>
      </c>
      <c r="G48" s="76">
        <f t="shared" si="4"/>
        <v>807000</v>
      </c>
      <c r="H48" s="72">
        <v>178320</v>
      </c>
      <c r="I48" s="72">
        <f t="shared" si="5"/>
        <v>2139840</v>
      </c>
      <c r="J48" s="72">
        <f t="shared" si="6"/>
        <v>122785</v>
      </c>
      <c r="K48" s="85">
        <f t="shared" si="7"/>
        <v>1473420</v>
      </c>
    </row>
    <row r="49" spans="2:11" ht="27.95">
      <c r="B49" s="66">
        <v>28</v>
      </c>
      <c r="C49" s="69" t="s">
        <v>64</v>
      </c>
      <c r="D49" s="82" t="s">
        <v>57</v>
      </c>
      <c r="E49" s="70">
        <v>41</v>
      </c>
      <c r="F49" s="72">
        <v>12650</v>
      </c>
      <c r="G49" s="76">
        <f t="shared" si="4"/>
        <v>518650</v>
      </c>
      <c r="H49" s="72">
        <v>178200</v>
      </c>
      <c r="I49" s="72">
        <f t="shared" si="5"/>
        <v>7306200</v>
      </c>
      <c r="J49" s="72">
        <f t="shared" si="6"/>
        <v>95425</v>
      </c>
      <c r="K49" s="85">
        <f t="shared" si="7"/>
        <v>3912425</v>
      </c>
    </row>
    <row r="50" spans="2:11" ht="202.5" customHeight="1" thickBot="1">
      <c r="B50" s="67">
        <v>29</v>
      </c>
      <c r="C50" s="80" t="s">
        <v>65</v>
      </c>
      <c r="D50" s="83" t="s">
        <v>20</v>
      </c>
      <c r="E50" s="61">
        <f>30-4</f>
        <v>26</v>
      </c>
      <c r="F50" s="63">
        <v>95780</v>
      </c>
      <c r="G50" s="77">
        <f t="shared" si="4"/>
        <v>2490280</v>
      </c>
      <c r="H50" s="63">
        <v>155210</v>
      </c>
      <c r="I50" s="63">
        <f t="shared" si="5"/>
        <v>4035460</v>
      </c>
      <c r="J50" s="63">
        <f t="shared" si="6"/>
        <v>125495</v>
      </c>
      <c r="K50" s="86">
        <f t="shared" si="7"/>
        <v>3262870</v>
      </c>
    </row>
    <row r="51" spans="2:11" ht="51.75" customHeight="1" thickBot="1">
      <c r="B51" s="126" t="s">
        <v>66</v>
      </c>
      <c r="C51" s="127"/>
      <c r="D51" s="127"/>
      <c r="E51" s="127"/>
      <c r="F51" s="128"/>
      <c r="G51" s="74">
        <f>SUM(G43:G50)</f>
        <v>12242956</v>
      </c>
      <c r="H51" s="78"/>
      <c r="I51" s="74">
        <f>SUM(I43:I50)</f>
        <v>23223019</v>
      </c>
      <c r="J51" s="74"/>
      <c r="K51" s="79">
        <f>SUM(K43:K50)</f>
        <v>17733003</v>
      </c>
    </row>
    <row r="52" spans="2:11" ht="48.75" customHeight="1" thickBot="1">
      <c r="B52" s="98" t="s">
        <v>67</v>
      </c>
      <c r="C52" s="99"/>
      <c r="D52" s="99"/>
      <c r="E52" s="99"/>
      <c r="F52" s="99"/>
      <c r="G52" s="99"/>
      <c r="H52" s="99"/>
      <c r="I52" s="99"/>
      <c r="J52" s="99"/>
      <c r="K52" s="100"/>
    </row>
    <row r="53" spans="2:11" ht="48" customHeight="1" thickBot="1">
      <c r="B53" s="87">
        <v>30</v>
      </c>
      <c r="C53" s="88" t="s">
        <v>68</v>
      </c>
      <c r="D53" s="89" t="s">
        <v>20</v>
      </c>
      <c r="E53" s="89">
        <v>172</v>
      </c>
      <c r="F53" s="90">
        <v>17972</v>
      </c>
      <c r="G53" s="73">
        <f>F53*E53</f>
        <v>3091184</v>
      </c>
      <c r="H53" s="90">
        <v>21700</v>
      </c>
      <c r="I53" s="90">
        <f>H53*E53</f>
        <v>3732400</v>
      </c>
      <c r="J53" s="90">
        <f>ROUND((AVERAGE(F53,H53)),0)</f>
        <v>19836</v>
      </c>
      <c r="K53" s="90">
        <f>J53*E53</f>
        <v>3411792</v>
      </c>
    </row>
    <row r="54" spans="2:11" ht="62.25" customHeight="1" thickBot="1">
      <c r="B54" s="126" t="s">
        <v>69</v>
      </c>
      <c r="C54" s="127"/>
      <c r="D54" s="127"/>
      <c r="E54" s="127"/>
      <c r="F54" s="128"/>
      <c r="G54" s="74">
        <f>SUM(G53)</f>
        <v>3091184</v>
      </c>
      <c r="H54" s="74"/>
      <c r="I54" s="74">
        <f>SUM(I53)</f>
        <v>3732400</v>
      </c>
      <c r="J54" s="74"/>
      <c r="K54" s="74">
        <f>SUM(K53)</f>
        <v>3411792</v>
      </c>
    </row>
    <row r="55" spans="2:11" ht="47.25" customHeight="1" thickBot="1">
      <c r="B55" s="98" t="s">
        <v>70</v>
      </c>
      <c r="C55" s="99"/>
      <c r="D55" s="99"/>
      <c r="E55" s="99"/>
      <c r="F55" s="99"/>
      <c r="G55" s="99"/>
      <c r="H55" s="99"/>
      <c r="I55" s="99"/>
      <c r="J55" s="99"/>
      <c r="K55" s="100"/>
    </row>
    <row r="56" spans="2:11" ht="31.5" customHeight="1" thickBot="1">
      <c r="B56" s="98" t="s">
        <v>18</v>
      </c>
      <c r="C56" s="99"/>
      <c r="D56" s="99"/>
      <c r="E56" s="99"/>
      <c r="F56" s="99"/>
      <c r="G56" s="99"/>
      <c r="H56" s="99"/>
      <c r="I56" s="99"/>
      <c r="J56" s="99"/>
      <c r="K56" s="100"/>
    </row>
    <row r="57" spans="2:11" ht="44.25" customHeight="1">
      <c r="B57" s="65">
        <v>1</v>
      </c>
      <c r="C57" s="58" t="s">
        <v>19</v>
      </c>
      <c r="D57" s="60" t="s">
        <v>20</v>
      </c>
      <c r="E57" s="60">
        <v>88.58</v>
      </c>
      <c r="F57" s="62">
        <v>6556</v>
      </c>
      <c r="G57" s="75">
        <f>F57*E57</f>
        <v>580730.48</v>
      </c>
      <c r="H57" s="62">
        <v>12700</v>
      </c>
      <c r="I57" s="62">
        <f>H57*E57</f>
        <v>1124966</v>
      </c>
      <c r="J57" s="62">
        <f>ROUND((AVERAGE(F57,H57)),0)</f>
        <v>9628</v>
      </c>
      <c r="K57" s="62">
        <f>J57*E57</f>
        <v>852848.24</v>
      </c>
    </row>
    <row r="58" spans="2:11" ht="51.75" customHeight="1">
      <c r="B58" s="66">
        <v>2</v>
      </c>
      <c r="C58" s="69" t="s">
        <v>71</v>
      </c>
      <c r="D58" s="70" t="s">
        <v>23</v>
      </c>
      <c r="E58" s="70">
        <v>40</v>
      </c>
      <c r="F58" s="72">
        <v>70820</v>
      </c>
      <c r="G58" s="76">
        <f>F58*E58</f>
        <v>2832800</v>
      </c>
      <c r="H58" s="72">
        <v>28700</v>
      </c>
      <c r="I58" s="72">
        <f>H58*E58</f>
        <v>1148000</v>
      </c>
      <c r="J58" s="72">
        <f>ROUND((AVERAGE(F58,H58)),0)</f>
        <v>49760</v>
      </c>
      <c r="K58" s="72">
        <f>J58*E58</f>
        <v>1990400</v>
      </c>
    </row>
    <row r="59" spans="2:11" ht="51.75" customHeight="1" thickBot="1">
      <c r="B59" s="67">
        <v>3</v>
      </c>
      <c r="C59" s="59" t="s">
        <v>72</v>
      </c>
      <c r="D59" s="83" t="s">
        <v>73</v>
      </c>
      <c r="E59" s="83" t="s">
        <v>74</v>
      </c>
      <c r="F59" s="63">
        <v>1830000</v>
      </c>
      <c r="G59" s="77">
        <f>F59*E59</f>
        <v>1830000</v>
      </c>
      <c r="H59" s="63">
        <v>820000</v>
      </c>
      <c r="I59" s="63">
        <f>H59*E59</f>
        <v>820000</v>
      </c>
      <c r="J59" s="63">
        <f>ROUND((AVERAGE(F59,H59)),0)</f>
        <v>1325000</v>
      </c>
      <c r="K59" s="63">
        <f>J59*E59</f>
        <v>1325000</v>
      </c>
    </row>
    <row r="60" spans="2:11" ht="42" customHeight="1" thickBot="1">
      <c r="B60" s="126" t="s">
        <v>75</v>
      </c>
      <c r="C60" s="127"/>
      <c r="D60" s="127"/>
      <c r="E60" s="127"/>
      <c r="F60" s="128"/>
      <c r="G60" s="74">
        <f>SUM(G57:G59)</f>
        <v>5243530.4800000004</v>
      </c>
      <c r="H60" s="49"/>
      <c r="I60" s="74">
        <f>SUM(I57:I59)</f>
        <v>3092966</v>
      </c>
      <c r="J60" s="74"/>
      <c r="K60" s="74">
        <f>SUM(K57:K59)</f>
        <v>4168248.24</v>
      </c>
    </row>
    <row r="61" spans="2:11" ht="43.5" customHeight="1" thickBot="1">
      <c r="B61" s="98" t="s">
        <v>76</v>
      </c>
      <c r="C61" s="99"/>
      <c r="D61" s="99"/>
      <c r="E61" s="99"/>
      <c r="F61" s="99"/>
      <c r="G61" s="99"/>
      <c r="H61" s="99"/>
      <c r="I61" s="99"/>
      <c r="J61" s="99"/>
      <c r="K61" s="100"/>
    </row>
    <row r="62" spans="2:11" ht="87.75" customHeight="1" thickBot="1">
      <c r="B62" s="65">
        <v>4</v>
      </c>
      <c r="C62" s="58" t="s">
        <v>77</v>
      </c>
      <c r="D62" s="81" t="s">
        <v>35</v>
      </c>
      <c r="E62" s="91">
        <v>903</v>
      </c>
      <c r="F62" s="62">
        <v>16800</v>
      </c>
      <c r="G62" s="75">
        <f>F62*E62</f>
        <v>15170400</v>
      </c>
      <c r="H62" s="62">
        <v>23700</v>
      </c>
      <c r="I62" s="62">
        <f>H62*E62</f>
        <v>21401100</v>
      </c>
      <c r="J62" s="62">
        <f>ROUND((AVERAGE(F62,H62)),0)</f>
        <v>20250</v>
      </c>
      <c r="K62" s="62">
        <f>J62*E62</f>
        <v>18285750</v>
      </c>
    </row>
    <row r="63" spans="2:11" ht="51.75" customHeight="1">
      <c r="B63" s="66">
        <v>5</v>
      </c>
      <c r="C63" s="69" t="s">
        <v>78</v>
      </c>
      <c r="D63" s="82" t="s">
        <v>14</v>
      </c>
      <c r="E63" s="92">
        <v>200</v>
      </c>
      <c r="F63" s="72">
        <v>38918</v>
      </c>
      <c r="G63" s="76">
        <f>F63*E63</f>
        <v>7783600</v>
      </c>
      <c r="H63" s="72">
        <v>58160</v>
      </c>
      <c r="I63" s="72">
        <f>H63*E63</f>
        <v>11632000</v>
      </c>
      <c r="J63" s="72">
        <f>ROUND((AVERAGE(F63,H63)),0)</f>
        <v>48539</v>
      </c>
      <c r="K63" s="72">
        <f>J63*E63</f>
        <v>9707800</v>
      </c>
    </row>
    <row r="64" spans="2:11" ht="42">
      <c r="B64" s="66">
        <v>6</v>
      </c>
      <c r="C64" s="69" t="s">
        <v>79</v>
      </c>
      <c r="D64" s="82" t="s">
        <v>80</v>
      </c>
      <c r="E64" s="93">
        <v>91.03</v>
      </c>
      <c r="F64" s="72">
        <v>555710</v>
      </c>
      <c r="G64" s="76">
        <f>F64*E64</f>
        <v>50586281.299999997</v>
      </c>
      <c r="H64" s="72">
        <v>120000</v>
      </c>
      <c r="I64" s="72">
        <f>H64*E64</f>
        <v>10923600</v>
      </c>
      <c r="J64" s="72">
        <f>ROUND((AVERAGE(F64,H64)),0)</f>
        <v>337855</v>
      </c>
      <c r="K64" s="72">
        <f>J64*E64</f>
        <v>30754940.650000002</v>
      </c>
    </row>
    <row r="65" spans="2:11" ht="42.6" thickBot="1">
      <c r="B65" s="67">
        <v>7</v>
      </c>
      <c r="C65" s="59" t="s">
        <v>81</v>
      </c>
      <c r="D65" s="83" t="s">
        <v>80</v>
      </c>
      <c r="E65" s="94" t="s">
        <v>82</v>
      </c>
      <c r="F65" s="63">
        <v>98750</v>
      </c>
      <c r="G65" s="77">
        <f>F65*E65</f>
        <v>8747275</v>
      </c>
      <c r="H65" s="63">
        <v>93000</v>
      </c>
      <c r="I65" s="63">
        <f>H65*E65</f>
        <v>8237940</v>
      </c>
      <c r="J65" s="63">
        <f>ROUND((AVERAGE(F65,H65)),0)</f>
        <v>95875</v>
      </c>
      <c r="K65" s="63">
        <f>J65*E65</f>
        <v>8492607.5</v>
      </c>
    </row>
    <row r="66" spans="2:11" ht="48.75" customHeight="1" thickBot="1">
      <c r="B66" s="126" t="s">
        <v>83</v>
      </c>
      <c r="C66" s="127"/>
      <c r="D66" s="127"/>
      <c r="E66" s="127"/>
      <c r="F66" s="127"/>
      <c r="G66" s="74">
        <f>SUM(G62:G65)</f>
        <v>82287556.299999997</v>
      </c>
      <c r="H66" s="74"/>
      <c r="I66" s="74">
        <f>SUM(I62:I65)</f>
        <v>52194640</v>
      </c>
      <c r="J66" s="74"/>
      <c r="K66" s="74">
        <f>SUM(K62:K65)</f>
        <v>67241098.150000006</v>
      </c>
    </row>
    <row r="67" spans="2:11" ht="44.25" customHeight="1" thickBot="1">
      <c r="B67" s="98" t="s">
        <v>84</v>
      </c>
      <c r="C67" s="99"/>
      <c r="D67" s="99"/>
      <c r="E67" s="99"/>
      <c r="F67" s="99"/>
      <c r="G67" s="99"/>
      <c r="H67" s="99"/>
      <c r="I67" s="99"/>
      <c r="J67" s="99"/>
      <c r="K67" s="100"/>
    </row>
    <row r="68" spans="2:11" ht="39" customHeight="1" thickBot="1">
      <c r="B68" s="87">
        <v>8</v>
      </c>
      <c r="C68" s="88" t="s">
        <v>68</v>
      </c>
      <c r="D68" s="89" t="s">
        <v>20</v>
      </c>
      <c r="E68" s="89">
        <v>98</v>
      </c>
      <c r="F68" s="90">
        <v>17972</v>
      </c>
      <c r="G68" s="73">
        <f>F68*E68</f>
        <v>1761256</v>
      </c>
      <c r="H68" s="90">
        <v>21700</v>
      </c>
      <c r="I68" s="90">
        <f>H68*E68</f>
        <v>2126600</v>
      </c>
      <c r="J68" s="90">
        <f>ROUND((AVERAGE(F68,H68)),0)</f>
        <v>19836</v>
      </c>
      <c r="K68" s="90">
        <f>J68*E68</f>
        <v>1943928</v>
      </c>
    </row>
    <row r="69" spans="2:11" ht="43.5" customHeight="1" thickBot="1">
      <c r="B69" s="126" t="s">
        <v>85</v>
      </c>
      <c r="C69" s="127"/>
      <c r="D69" s="127"/>
      <c r="E69" s="127"/>
      <c r="F69" s="128"/>
      <c r="G69" s="74">
        <f>SUM(G68)</f>
        <v>1761256</v>
      </c>
      <c r="H69" s="49"/>
      <c r="I69" s="74">
        <f>SUM(I68)</f>
        <v>2126600</v>
      </c>
      <c r="J69" s="74"/>
      <c r="K69" s="74">
        <f>SUM(K68)</f>
        <v>1943928</v>
      </c>
    </row>
    <row r="70" spans="2:11" ht="44.25" customHeight="1" thickBot="1">
      <c r="B70" s="98" t="s">
        <v>86</v>
      </c>
      <c r="C70" s="99"/>
      <c r="D70" s="99"/>
      <c r="E70" s="99"/>
      <c r="F70" s="99"/>
      <c r="G70" s="99"/>
      <c r="H70" s="99"/>
      <c r="I70" s="99"/>
      <c r="J70" s="99"/>
      <c r="K70" s="100"/>
    </row>
    <row r="71" spans="2:11" ht="53.25" customHeight="1" thickBot="1">
      <c r="B71" s="98" t="s">
        <v>87</v>
      </c>
      <c r="C71" s="99"/>
      <c r="D71" s="99"/>
      <c r="E71" s="99"/>
      <c r="F71" s="99"/>
      <c r="G71" s="99"/>
      <c r="H71" s="99"/>
      <c r="I71" s="99"/>
      <c r="J71" s="99"/>
      <c r="K71" s="100"/>
    </row>
    <row r="72" spans="2:11" ht="291.75" customHeight="1" thickBot="1">
      <c r="B72" s="87">
        <v>1</v>
      </c>
      <c r="C72" s="88" t="s">
        <v>88</v>
      </c>
      <c r="D72" s="89" t="s">
        <v>42</v>
      </c>
      <c r="E72" s="89">
        <v>1</v>
      </c>
      <c r="F72" s="90">
        <v>115295810</v>
      </c>
      <c r="G72" s="73">
        <f>F72*E72</f>
        <v>115295810</v>
      </c>
      <c r="H72" s="90">
        <v>70000000</v>
      </c>
      <c r="I72" s="90">
        <f>H72*E72</f>
        <v>70000000</v>
      </c>
      <c r="J72" s="90">
        <f>ROUND((AVERAGE(F72,H72)),0)</f>
        <v>92647905</v>
      </c>
      <c r="K72" s="90">
        <f>J72*E72</f>
        <v>92647905</v>
      </c>
    </row>
    <row r="73" spans="2:11" ht="57" customHeight="1" thickBot="1">
      <c r="B73" s="126" t="s">
        <v>89</v>
      </c>
      <c r="C73" s="127"/>
      <c r="D73" s="127"/>
      <c r="E73" s="127"/>
      <c r="F73" s="128"/>
      <c r="G73" s="74">
        <f>SUM(G72)</f>
        <v>115295810</v>
      </c>
      <c r="H73" s="74"/>
      <c r="I73" s="74">
        <f>SUM(I72)</f>
        <v>70000000</v>
      </c>
      <c r="J73" s="74"/>
      <c r="K73" s="74">
        <f>SUM(K72)</f>
        <v>92647905</v>
      </c>
    </row>
    <row r="74" spans="2:11" ht="33.75" customHeight="1">
      <c r="B74" s="104" t="s">
        <v>90</v>
      </c>
      <c r="C74" s="104"/>
      <c r="D74" s="104"/>
      <c r="E74" s="104"/>
      <c r="F74" s="57"/>
      <c r="G74" s="57"/>
      <c r="H74" s="57"/>
      <c r="I74" s="57"/>
      <c r="J74" s="57"/>
      <c r="K74" s="57"/>
    </row>
    <row r="75" spans="2:11" ht="56.1">
      <c r="B75" s="41">
        <v>2</v>
      </c>
      <c r="C75" s="42" t="s">
        <v>91</v>
      </c>
      <c r="D75" s="43" t="s">
        <v>80</v>
      </c>
      <c r="E75" s="43">
        <v>90.36</v>
      </c>
      <c r="F75" s="44">
        <v>528600</v>
      </c>
      <c r="G75" s="45">
        <f>F75*E75</f>
        <v>47764296</v>
      </c>
      <c r="H75" s="44">
        <v>950000</v>
      </c>
      <c r="I75" s="44">
        <f>H75*E75</f>
        <v>85842000</v>
      </c>
      <c r="J75" s="44">
        <f>ROUND((AVERAGE(F75,H75)),0)</f>
        <v>739300</v>
      </c>
      <c r="K75" s="44">
        <f>J75*E75</f>
        <v>66803148</v>
      </c>
    </row>
    <row r="76" spans="2:11" ht="63" customHeight="1" thickBot="1">
      <c r="B76" s="132" t="s">
        <v>92</v>
      </c>
      <c r="C76" s="133"/>
      <c r="D76" s="133"/>
      <c r="E76" s="133"/>
      <c r="F76" s="134"/>
      <c r="G76" s="47">
        <f>SUM(G75)</f>
        <v>47764296</v>
      </c>
      <c r="H76" s="49"/>
      <c r="I76" s="47">
        <f>SUM(I75)</f>
        <v>85842000</v>
      </c>
      <c r="J76" s="49"/>
      <c r="K76" s="47">
        <f>SUM(K75)</f>
        <v>66803148</v>
      </c>
    </row>
    <row r="77" spans="2:11" ht="47.25" customHeight="1" thickBot="1">
      <c r="B77" s="98" t="s">
        <v>93</v>
      </c>
      <c r="C77" s="99"/>
      <c r="D77" s="99"/>
      <c r="E77" s="99"/>
      <c r="F77" s="99"/>
      <c r="G77" s="99"/>
      <c r="H77" s="99"/>
      <c r="I77" s="99"/>
      <c r="J77" s="99"/>
      <c r="K77" s="100"/>
    </row>
    <row r="78" spans="2:11" ht="48" customHeight="1" thickBot="1">
      <c r="B78" s="98" t="s">
        <v>94</v>
      </c>
      <c r="C78" s="99"/>
      <c r="D78" s="99"/>
      <c r="E78" s="99"/>
      <c r="F78" s="99"/>
      <c r="G78" s="99"/>
      <c r="H78" s="99"/>
      <c r="I78" s="99"/>
      <c r="J78" s="99"/>
      <c r="K78" s="100"/>
    </row>
    <row r="79" spans="2:11" ht="91.5" customHeight="1" thickBot="1">
      <c r="B79" s="87">
        <v>1</v>
      </c>
      <c r="C79" s="95" t="s">
        <v>95</v>
      </c>
      <c r="D79" s="89" t="s">
        <v>96</v>
      </c>
      <c r="E79" s="89">
        <v>1</v>
      </c>
      <c r="F79" s="90">
        <v>1957000</v>
      </c>
      <c r="G79" s="73">
        <f>F79*E79</f>
        <v>1957000</v>
      </c>
      <c r="H79" s="90">
        <v>220000</v>
      </c>
      <c r="I79" s="90">
        <f>H79*E79</f>
        <v>220000</v>
      </c>
      <c r="J79" s="90">
        <f>ROUND((AVERAGE(F79,H79)),0)</f>
        <v>1088500</v>
      </c>
      <c r="K79" s="90">
        <f>J79*E79</f>
        <v>1088500</v>
      </c>
    </row>
    <row r="80" spans="2:11" ht="39.75" customHeight="1" thickBot="1">
      <c r="B80" s="120" t="s">
        <v>97</v>
      </c>
      <c r="C80" s="121"/>
      <c r="D80" s="121"/>
      <c r="E80" s="121"/>
      <c r="F80" s="122"/>
      <c r="G80" s="74">
        <f>SUM(G79)</f>
        <v>1957000</v>
      </c>
      <c r="H80" s="74"/>
      <c r="I80" s="74">
        <f>SUM(I79)</f>
        <v>220000</v>
      </c>
      <c r="J80" s="74"/>
      <c r="K80" s="74">
        <f>SUM(K79)</f>
        <v>1088500</v>
      </c>
    </row>
    <row r="81" spans="2:12" ht="44.25" customHeight="1" thickBot="1">
      <c r="B81" s="109" t="s">
        <v>98</v>
      </c>
      <c r="C81" s="110"/>
      <c r="D81" s="110"/>
      <c r="E81" s="110"/>
      <c r="F81" s="111"/>
      <c r="G81" s="96">
        <f>G9+G19+G24+G30+G36+G41+G51+G54+G60+G66+G69+G73+G76+G80</f>
        <v>315706528.31</v>
      </c>
      <c r="H81" s="96"/>
      <c r="I81" s="96">
        <f>I9+I19+I24+I30+I36+I41+I51+I54+I60+I66+I69+I73+I76+I80</f>
        <v>312317121.60000002</v>
      </c>
      <c r="J81" s="96"/>
      <c r="K81" s="97">
        <f>K9+K19+K24+K30+K36+K41+K51+K54+K60+K66+K69+K73+K76+K80</f>
        <v>314011851.85000002</v>
      </c>
    </row>
    <row r="82" spans="2:12" ht="41.25" customHeight="1" thickBot="1">
      <c r="B82" s="109" t="s">
        <v>99</v>
      </c>
      <c r="C82" s="110"/>
      <c r="D82" s="110"/>
      <c r="E82" s="110"/>
      <c r="F82" s="111"/>
      <c r="G82" s="96">
        <f>G81*20%</f>
        <v>63141305.662</v>
      </c>
      <c r="H82" s="96"/>
      <c r="I82" s="96">
        <f>I81*20%</f>
        <v>62463424.320000008</v>
      </c>
      <c r="J82" s="96"/>
      <c r="K82" s="97">
        <f>K81*20%</f>
        <v>62802370.370000005</v>
      </c>
    </row>
    <row r="83" spans="2:12" ht="45" customHeight="1" thickBot="1">
      <c r="B83" s="109" t="s">
        <v>100</v>
      </c>
      <c r="C83" s="110"/>
      <c r="D83" s="110"/>
      <c r="E83" s="110"/>
      <c r="F83" s="111"/>
      <c r="G83" s="96">
        <f>G81*3%</f>
        <v>9471195.849299999</v>
      </c>
      <c r="H83" s="96"/>
      <c r="I83" s="96">
        <f>I81*1%</f>
        <v>3123171.2160000005</v>
      </c>
      <c r="J83" s="96"/>
      <c r="K83" s="97">
        <f>K81*2%</f>
        <v>6280237.0370000005</v>
      </c>
    </row>
    <row r="84" spans="2:12" ht="44.25" customHeight="1" thickBot="1">
      <c r="B84" s="109" t="s">
        <v>101</v>
      </c>
      <c r="C84" s="110"/>
      <c r="D84" s="110"/>
      <c r="E84" s="110"/>
      <c r="F84" s="111"/>
      <c r="G84" s="96">
        <f>G81*5%</f>
        <v>15785326.4155</v>
      </c>
      <c r="H84" s="96"/>
      <c r="I84" s="96">
        <f>I81*5%</f>
        <v>15615856.080000002</v>
      </c>
      <c r="J84" s="96"/>
      <c r="K84" s="97">
        <f>K81*5%</f>
        <v>15700592.592500001</v>
      </c>
    </row>
    <row r="85" spans="2:12" ht="36" customHeight="1" thickBot="1">
      <c r="B85" s="109" t="s">
        <v>102</v>
      </c>
      <c r="C85" s="110"/>
      <c r="D85" s="110"/>
      <c r="E85" s="110"/>
      <c r="F85" s="111"/>
      <c r="G85" s="96">
        <f>G81+G82+G83+G84</f>
        <v>404104356.23680001</v>
      </c>
      <c r="H85" s="96"/>
      <c r="I85" s="96">
        <f>I81+I82+I83+I84</f>
        <v>393519573.21600002</v>
      </c>
      <c r="J85" s="96"/>
      <c r="K85" s="97">
        <f>K81+K82+K83+K84</f>
        <v>398795051.84950006</v>
      </c>
    </row>
    <row r="86" spans="2:12" ht="93.95" customHeight="1">
      <c r="B86" s="107" t="s">
        <v>103</v>
      </c>
      <c r="C86" s="108"/>
      <c r="D86" s="108"/>
      <c r="E86" s="108"/>
      <c r="F86" s="108"/>
      <c r="G86" s="108"/>
      <c r="H86" s="108"/>
      <c r="I86" s="108"/>
      <c r="J86" s="108"/>
      <c r="K86" s="108"/>
      <c r="L86" s="108"/>
    </row>
  </sheetData>
  <mergeCells count="45">
    <mergeCell ref="B54:F54"/>
    <mergeCell ref="B77:K77"/>
    <mergeCell ref="B78:K78"/>
    <mergeCell ref="B56:K56"/>
    <mergeCell ref="B61:K61"/>
    <mergeCell ref="B67:K67"/>
    <mergeCell ref="B70:K70"/>
    <mergeCell ref="B71:K71"/>
    <mergeCell ref="B60:F60"/>
    <mergeCell ref="B66:F66"/>
    <mergeCell ref="B69:F69"/>
    <mergeCell ref="B73:F73"/>
    <mergeCell ref="B76:F76"/>
    <mergeCell ref="B1:K1"/>
    <mergeCell ref="B5:K5"/>
    <mergeCell ref="B80:F80"/>
    <mergeCell ref="F2:G2"/>
    <mergeCell ref="B9:F9"/>
    <mergeCell ref="B19:F19"/>
    <mergeCell ref="B24:F24"/>
    <mergeCell ref="B6:K6"/>
    <mergeCell ref="B10:K10"/>
    <mergeCell ref="B11:K11"/>
    <mergeCell ref="B20:K20"/>
    <mergeCell ref="B30:F30"/>
    <mergeCell ref="B36:F36"/>
    <mergeCell ref="B41:F41"/>
    <mergeCell ref="B31:K31"/>
    <mergeCell ref="B37:K37"/>
    <mergeCell ref="B25:K25"/>
    <mergeCell ref="B2:E2"/>
    <mergeCell ref="B74:E74"/>
    <mergeCell ref="B7:B8"/>
    <mergeCell ref="B86:L86"/>
    <mergeCell ref="B81:F81"/>
    <mergeCell ref="B82:F82"/>
    <mergeCell ref="B85:F85"/>
    <mergeCell ref="B83:F83"/>
    <mergeCell ref="B84:F84"/>
    <mergeCell ref="H2:I2"/>
    <mergeCell ref="J2:K2"/>
    <mergeCell ref="B42:K42"/>
    <mergeCell ref="B52:K52"/>
    <mergeCell ref="B55:K55"/>
    <mergeCell ref="B51:F51"/>
  </mergeCells>
  <phoneticPr fontId="10" type="noConversion"/>
  <pageMargins left="0.75" right="0.75" top="1" bottom="1" header="0.5" footer="0.5"/>
  <pageSetup scale="54" orientation="portrait" horizontalDpi="4294967294" verticalDpi="4294967294" r:id="rId1"/>
  <rowBreaks count="2" manualBreakCount="2">
    <brk id="54" max="16383" man="1"/>
    <brk id="60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B554B-5E49-42D0-994E-829B5B5FB034}">
  <dimension ref="B2:F60"/>
  <sheetViews>
    <sheetView topLeftCell="A55" workbookViewId="0">
      <selection activeCell="C55" sqref="C55"/>
    </sheetView>
  </sheetViews>
  <sheetFormatPr defaultColWidth="9.140625" defaultRowHeight="15.6"/>
  <cols>
    <col min="1" max="1" width="9.140625" style="3"/>
    <col min="2" max="2" width="10.5703125" style="2" customWidth="1"/>
    <col min="3" max="3" width="52" style="4" customWidth="1"/>
    <col min="4" max="4" width="12" style="3" customWidth="1"/>
    <col min="5" max="5" width="53.85546875" style="28" customWidth="1"/>
    <col min="6" max="16384" width="9.140625" style="3"/>
  </cols>
  <sheetData>
    <row r="2" spans="2:6" ht="18">
      <c r="B2" s="135" t="s">
        <v>1</v>
      </c>
      <c r="C2" s="135"/>
      <c r="D2" s="135"/>
      <c r="E2" s="30"/>
      <c r="F2" s="29"/>
    </row>
    <row r="3" spans="2:6" ht="15.95" thickBot="1"/>
    <row r="4" spans="2:6" ht="15.95" thickBot="1">
      <c r="B4" s="11" t="s">
        <v>104</v>
      </c>
      <c r="C4" s="12" t="s">
        <v>6</v>
      </c>
      <c r="D4" s="12" t="s">
        <v>7</v>
      </c>
      <c r="E4" s="13" t="s">
        <v>105</v>
      </c>
    </row>
    <row r="5" spans="2:6" ht="15.95" thickBot="1">
      <c r="B5" s="139" t="s">
        <v>17</v>
      </c>
      <c r="C5" s="140"/>
      <c r="D5" s="140"/>
      <c r="E5" s="141"/>
    </row>
    <row r="6" spans="2:6" ht="15.95" thickBot="1">
      <c r="B6" s="136" t="s">
        <v>18</v>
      </c>
      <c r="C6" s="137"/>
      <c r="D6" s="137"/>
      <c r="E6" s="138"/>
    </row>
    <row r="7" spans="2:6" ht="77.45">
      <c r="B7" s="25">
        <v>1</v>
      </c>
      <c r="C7" s="14" t="s">
        <v>19</v>
      </c>
      <c r="D7" s="15" t="s">
        <v>20</v>
      </c>
      <c r="E7" s="37" t="s">
        <v>106</v>
      </c>
    </row>
    <row r="8" spans="2:6" ht="62.1">
      <c r="B8" s="26">
        <v>2</v>
      </c>
      <c r="C8" s="6" t="s">
        <v>22</v>
      </c>
      <c r="D8" s="5" t="s">
        <v>23</v>
      </c>
      <c r="E8" s="34" t="s">
        <v>107</v>
      </c>
    </row>
    <row r="9" spans="2:6" ht="77.45">
      <c r="B9" s="26">
        <v>3</v>
      </c>
      <c r="C9" s="6" t="s">
        <v>24</v>
      </c>
      <c r="D9" s="5" t="s">
        <v>20</v>
      </c>
      <c r="E9" s="34" t="s">
        <v>108</v>
      </c>
    </row>
    <row r="10" spans="2:6" ht="62.1">
      <c r="B10" s="26">
        <v>4</v>
      </c>
      <c r="C10" s="6" t="s">
        <v>109</v>
      </c>
      <c r="D10" s="5" t="s">
        <v>26</v>
      </c>
      <c r="E10" s="34" t="s">
        <v>110</v>
      </c>
    </row>
    <row r="11" spans="2:6" ht="93">
      <c r="B11" s="26">
        <v>5</v>
      </c>
      <c r="C11" s="6" t="s">
        <v>111</v>
      </c>
      <c r="D11" s="5" t="s">
        <v>26</v>
      </c>
      <c r="E11" s="34" t="s">
        <v>112</v>
      </c>
    </row>
    <row r="12" spans="2:6" ht="28.5" thickBot="1">
      <c r="B12" s="27">
        <v>6</v>
      </c>
      <c r="C12" s="9" t="s">
        <v>28</v>
      </c>
      <c r="D12" s="10" t="s">
        <v>20</v>
      </c>
      <c r="E12" s="40"/>
    </row>
    <row r="13" spans="2:6" ht="15.95" thickBot="1">
      <c r="B13" s="136" t="s">
        <v>31</v>
      </c>
      <c r="C13" s="137"/>
      <c r="D13" s="137"/>
      <c r="E13" s="138"/>
    </row>
    <row r="14" spans="2:6" ht="77.45">
      <c r="B14" s="25">
        <v>7</v>
      </c>
      <c r="C14" s="14" t="s">
        <v>113</v>
      </c>
      <c r="D14" s="15" t="s">
        <v>14</v>
      </c>
      <c r="E14" s="37" t="s">
        <v>114</v>
      </c>
    </row>
    <row r="15" spans="2:6" ht="62.1">
      <c r="B15" s="26">
        <v>8</v>
      </c>
      <c r="C15" s="6" t="s">
        <v>115</v>
      </c>
      <c r="D15" s="5" t="s">
        <v>26</v>
      </c>
      <c r="E15" s="34" t="s">
        <v>116</v>
      </c>
    </row>
    <row r="16" spans="2:6" ht="62.45" thickBot="1">
      <c r="B16" s="27">
        <v>9</v>
      </c>
      <c r="C16" s="9" t="s">
        <v>117</v>
      </c>
      <c r="D16" s="10" t="s">
        <v>35</v>
      </c>
      <c r="E16" s="35" t="s">
        <v>118</v>
      </c>
    </row>
    <row r="17" spans="2:5" ht="15.95" thickBot="1">
      <c r="B17" s="136" t="s">
        <v>37</v>
      </c>
      <c r="C17" s="137"/>
      <c r="D17" s="137"/>
      <c r="E17" s="138"/>
    </row>
    <row r="18" spans="2:5" ht="77.45">
      <c r="B18" s="25">
        <v>10</v>
      </c>
      <c r="C18" s="14" t="s">
        <v>119</v>
      </c>
      <c r="D18" s="15" t="s">
        <v>26</v>
      </c>
      <c r="E18" s="37" t="s">
        <v>120</v>
      </c>
    </row>
    <row r="19" spans="2:5" ht="62.1">
      <c r="B19" s="26">
        <v>11</v>
      </c>
      <c r="C19" s="6" t="s">
        <v>39</v>
      </c>
      <c r="D19" s="5" t="s">
        <v>26</v>
      </c>
      <c r="E19" s="34" t="s">
        <v>121</v>
      </c>
    </row>
    <row r="20" spans="2:5" ht="77.45">
      <c r="B20" s="26">
        <v>12</v>
      </c>
      <c r="C20" s="6" t="s">
        <v>122</v>
      </c>
      <c r="D20" s="5" t="s">
        <v>35</v>
      </c>
      <c r="E20" s="34" t="s">
        <v>123</v>
      </c>
    </row>
    <row r="21" spans="2:5" ht="108.95" thickBot="1">
      <c r="B21" s="27">
        <v>13</v>
      </c>
      <c r="C21" s="9" t="s">
        <v>124</v>
      </c>
      <c r="D21" s="10" t="s">
        <v>42</v>
      </c>
      <c r="E21" s="35" t="s">
        <v>125</v>
      </c>
    </row>
    <row r="22" spans="2:5" ht="15.95" thickBot="1">
      <c r="B22" s="136" t="s">
        <v>44</v>
      </c>
      <c r="C22" s="137"/>
      <c r="D22" s="137"/>
      <c r="E22" s="138"/>
    </row>
    <row r="23" spans="2:5" ht="62.1">
      <c r="B23" s="16">
        <v>14</v>
      </c>
      <c r="C23" s="14" t="s">
        <v>126</v>
      </c>
      <c r="D23" s="17" t="s">
        <v>26</v>
      </c>
      <c r="E23" s="37" t="s">
        <v>127</v>
      </c>
    </row>
    <row r="24" spans="2:5" ht="62.1">
      <c r="B24" s="26">
        <v>15</v>
      </c>
      <c r="C24" s="6" t="s">
        <v>46</v>
      </c>
      <c r="D24" s="5" t="s">
        <v>26</v>
      </c>
      <c r="E24" s="34" t="s">
        <v>128</v>
      </c>
    </row>
    <row r="25" spans="2:5" ht="77.45">
      <c r="B25" s="26">
        <v>16</v>
      </c>
      <c r="C25" s="6" t="s">
        <v>129</v>
      </c>
      <c r="D25" s="5" t="s">
        <v>26</v>
      </c>
      <c r="E25" s="34" t="s">
        <v>130</v>
      </c>
    </row>
    <row r="26" spans="2:5" ht="62.45" thickBot="1">
      <c r="B26" s="27">
        <v>17</v>
      </c>
      <c r="C26" s="9" t="s">
        <v>131</v>
      </c>
      <c r="D26" s="10" t="s">
        <v>35</v>
      </c>
      <c r="E26" s="35" t="s">
        <v>132</v>
      </c>
    </row>
    <row r="27" spans="2:5" ht="15.95" thickBot="1">
      <c r="B27" s="136" t="s">
        <v>50</v>
      </c>
      <c r="C27" s="137"/>
      <c r="D27" s="137"/>
      <c r="E27" s="138"/>
    </row>
    <row r="28" spans="2:5" ht="77.45">
      <c r="B28" s="25">
        <v>18</v>
      </c>
      <c r="C28" s="14" t="s">
        <v>133</v>
      </c>
      <c r="D28" s="15" t="s">
        <v>20</v>
      </c>
      <c r="E28" s="37" t="s">
        <v>134</v>
      </c>
    </row>
    <row r="29" spans="2:5" ht="62.1">
      <c r="B29" s="26">
        <v>19</v>
      </c>
      <c r="C29" s="6" t="s">
        <v>135</v>
      </c>
      <c r="D29" s="5" t="s">
        <v>35</v>
      </c>
      <c r="E29" s="34" t="s">
        <v>136</v>
      </c>
    </row>
    <row r="30" spans="2:5" ht="78" thickBot="1">
      <c r="B30" s="27">
        <v>20</v>
      </c>
      <c r="C30" s="9" t="s">
        <v>137</v>
      </c>
      <c r="D30" s="10" t="s">
        <v>54</v>
      </c>
      <c r="E30" s="35" t="s">
        <v>138</v>
      </c>
    </row>
    <row r="31" spans="2:5" ht="15.95" thickBot="1">
      <c r="B31" s="136" t="s">
        <v>139</v>
      </c>
      <c r="C31" s="137"/>
      <c r="D31" s="137"/>
      <c r="E31" s="138"/>
    </row>
    <row r="32" spans="2:5" ht="62.1">
      <c r="B32" s="25">
        <v>21</v>
      </c>
      <c r="C32" s="14" t="s">
        <v>28</v>
      </c>
      <c r="D32" s="21" t="s">
        <v>57</v>
      </c>
      <c r="E32" s="37" t="s">
        <v>140</v>
      </c>
    </row>
    <row r="33" spans="2:5" ht="77.45">
      <c r="B33" s="26">
        <v>22</v>
      </c>
      <c r="C33" s="6" t="s">
        <v>141</v>
      </c>
      <c r="D33" s="7" t="s">
        <v>57</v>
      </c>
      <c r="E33" s="34" t="s">
        <v>142</v>
      </c>
    </row>
    <row r="34" spans="2:5" ht="62.1">
      <c r="B34" s="26">
        <v>23</v>
      </c>
      <c r="C34" s="6" t="s">
        <v>59</v>
      </c>
      <c r="D34" s="7" t="s">
        <v>60</v>
      </c>
      <c r="E34" s="34" t="s">
        <v>143</v>
      </c>
    </row>
    <row r="35" spans="2:5" ht="77.45">
      <c r="B35" s="26">
        <v>24</v>
      </c>
      <c r="C35" s="6" t="s">
        <v>144</v>
      </c>
      <c r="D35" s="7" t="s">
        <v>57</v>
      </c>
      <c r="E35" s="34" t="s">
        <v>145</v>
      </c>
    </row>
    <row r="36" spans="2:5" ht="78" thickBot="1">
      <c r="B36" s="27">
        <v>25</v>
      </c>
      <c r="C36" s="9" t="s">
        <v>146</v>
      </c>
      <c r="D36" s="20" t="s">
        <v>57</v>
      </c>
      <c r="E36" s="35" t="s">
        <v>147</v>
      </c>
    </row>
    <row r="37" spans="2:5" ht="15.95" thickBot="1">
      <c r="B37" s="136" t="s">
        <v>67</v>
      </c>
      <c r="C37" s="137"/>
      <c r="D37" s="137"/>
      <c r="E37" s="138"/>
    </row>
    <row r="38" spans="2:5" ht="78" thickBot="1">
      <c r="B38" s="39">
        <v>26</v>
      </c>
      <c r="C38" s="18" t="s">
        <v>68</v>
      </c>
      <c r="D38" s="19" t="s">
        <v>20</v>
      </c>
      <c r="E38" s="38" t="s">
        <v>148</v>
      </c>
    </row>
    <row r="39" spans="2:5" ht="15.95" thickBot="1">
      <c r="B39" s="139" t="s">
        <v>70</v>
      </c>
      <c r="C39" s="140"/>
      <c r="D39" s="140"/>
      <c r="E39" s="141"/>
    </row>
    <row r="40" spans="2:5" ht="15.95" thickBot="1">
      <c r="B40" s="136" t="s">
        <v>18</v>
      </c>
      <c r="C40" s="137"/>
      <c r="D40" s="137"/>
      <c r="E40" s="138"/>
    </row>
    <row r="41" spans="2:5" ht="77.45">
      <c r="B41" s="25">
        <v>1</v>
      </c>
      <c r="C41" s="14" t="s">
        <v>19</v>
      </c>
      <c r="D41" s="15" t="s">
        <v>20</v>
      </c>
      <c r="E41" s="37" t="s">
        <v>149</v>
      </c>
    </row>
    <row r="42" spans="2:5" ht="62.1">
      <c r="B42" s="26">
        <v>2</v>
      </c>
      <c r="C42" s="6" t="s">
        <v>22</v>
      </c>
      <c r="D42" s="5" t="s">
        <v>23</v>
      </c>
      <c r="E42" s="34" t="s">
        <v>150</v>
      </c>
    </row>
    <row r="43" spans="2:5" ht="62.45" thickBot="1">
      <c r="B43" s="27">
        <v>3</v>
      </c>
      <c r="C43" s="9" t="s">
        <v>72</v>
      </c>
      <c r="D43" s="20" t="s">
        <v>73</v>
      </c>
      <c r="E43" s="35" t="s">
        <v>151</v>
      </c>
    </row>
    <row r="44" spans="2:5" ht="15.95" thickBot="1">
      <c r="B44" s="136" t="s">
        <v>76</v>
      </c>
      <c r="C44" s="137"/>
      <c r="D44" s="137"/>
      <c r="E44" s="138"/>
    </row>
    <row r="45" spans="2:5" ht="108.6">
      <c r="B45" s="25">
        <v>4</v>
      </c>
      <c r="C45" s="14" t="s">
        <v>77</v>
      </c>
      <c r="D45" s="21" t="s">
        <v>35</v>
      </c>
      <c r="E45" s="37" t="s">
        <v>152</v>
      </c>
    </row>
    <row r="46" spans="2:5" ht="46.5">
      <c r="B46" s="26">
        <v>5</v>
      </c>
      <c r="C46" s="6" t="s">
        <v>78</v>
      </c>
      <c r="D46" s="7" t="s">
        <v>14</v>
      </c>
      <c r="E46" s="34" t="s">
        <v>153</v>
      </c>
    </row>
    <row r="47" spans="2:5" ht="108.6">
      <c r="B47" s="26">
        <v>6</v>
      </c>
      <c r="C47" s="6" t="s">
        <v>79</v>
      </c>
      <c r="D47" s="7" t="s">
        <v>80</v>
      </c>
      <c r="E47" s="34" t="s">
        <v>154</v>
      </c>
    </row>
    <row r="48" spans="2:5" ht="108.95" thickBot="1">
      <c r="B48" s="27">
        <v>7</v>
      </c>
      <c r="C48" s="9" t="s">
        <v>81</v>
      </c>
      <c r="D48" s="20" t="s">
        <v>80</v>
      </c>
      <c r="E48" s="35" t="s">
        <v>155</v>
      </c>
    </row>
    <row r="49" spans="2:5" ht="15.95" thickBot="1">
      <c r="B49" s="136" t="s">
        <v>84</v>
      </c>
      <c r="C49" s="137"/>
      <c r="D49" s="137"/>
      <c r="E49" s="138"/>
    </row>
    <row r="50" spans="2:5" ht="62.45" thickBot="1">
      <c r="B50" s="22">
        <v>8</v>
      </c>
      <c r="C50" s="23" t="s">
        <v>68</v>
      </c>
      <c r="D50" s="24" t="s">
        <v>20</v>
      </c>
      <c r="E50" s="36" t="s">
        <v>156</v>
      </c>
    </row>
    <row r="51" spans="2:5" ht="15.95" thickBot="1">
      <c r="B51" s="142" t="s">
        <v>86</v>
      </c>
      <c r="C51" s="143"/>
      <c r="D51" s="143"/>
      <c r="E51" s="1"/>
    </row>
    <row r="52" spans="2:5" ht="15.95" thickBot="1">
      <c r="B52" s="136" t="s">
        <v>87</v>
      </c>
      <c r="C52" s="137"/>
      <c r="D52" s="137"/>
      <c r="E52" s="1"/>
    </row>
    <row r="53" spans="2:5" ht="210.6" thickBot="1">
      <c r="B53" s="25">
        <v>1</v>
      </c>
      <c r="C53" s="14" t="s">
        <v>157</v>
      </c>
      <c r="D53" s="15" t="s">
        <v>42</v>
      </c>
      <c r="E53" s="33" t="s">
        <v>158</v>
      </c>
    </row>
    <row r="54" spans="2:5" ht="93.6" thickBot="1">
      <c r="B54" s="136" t="s">
        <v>90</v>
      </c>
      <c r="C54" s="137"/>
      <c r="D54" s="137"/>
      <c r="E54" s="33" t="s">
        <v>159</v>
      </c>
    </row>
    <row r="55" spans="2:5" ht="357" thickBot="1">
      <c r="B55" s="31">
        <v>2</v>
      </c>
      <c r="C55" s="8" t="s">
        <v>160</v>
      </c>
      <c r="D55" s="32" t="s">
        <v>80</v>
      </c>
      <c r="E55" s="33" t="s">
        <v>161</v>
      </c>
    </row>
    <row r="56" spans="2:5">
      <c r="E56" s="33"/>
    </row>
    <row r="57" spans="2:5">
      <c r="E57" s="33"/>
    </row>
    <row r="58" spans="2:5">
      <c r="E58" s="33"/>
    </row>
    <row r="59" spans="2:5">
      <c r="E59" s="1"/>
    </row>
    <row r="60" spans="2:5">
      <c r="E60" s="33"/>
    </row>
  </sheetData>
  <mergeCells count="16">
    <mergeCell ref="B44:E44"/>
    <mergeCell ref="B49:E49"/>
    <mergeCell ref="B51:D51"/>
    <mergeCell ref="B52:D52"/>
    <mergeCell ref="B54:D54"/>
    <mergeCell ref="B40:E40"/>
    <mergeCell ref="B6:E6"/>
    <mergeCell ref="B5:E5"/>
    <mergeCell ref="B13:E13"/>
    <mergeCell ref="B17:E17"/>
    <mergeCell ref="B22:E22"/>
    <mergeCell ref="B2:D2"/>
    <mergeCell ref="B27:E27"/>
    <mergeCell ref="B31:E31"/>
    <mergeCell ref="B37:E37"/>
    <mergeCell ref="B39:E39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Edna Lorena Yisseth Leon Savedra</cp:lastModifiedBy>
  <cp:revision/>
  <dcterms:created xsi:type="dcterms:W3CDTF">2026-08-19T15:25:40Z</dcterms:created>
  <dcterms:modified xsi:type="dcterms:W3CDTF">2026-09-21T14:33:37Z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bb7c747-dcf4-4b2f-adca-c0138a0c58e0_Enabled">
    <vt:lpwstr>true</vt:lpwstr>
  </property>
  <property fmtid="{D5CDD505-2E9C-101B-9397-08002B2CF9AE}" pid="3" name="MSIP_Label_abb7c747-dcf4-4b2f-adca-c0138a0c58e0_SetDate">
    <vt:lpwstr>2026-08-21T15:58:07Z</vt:lpwstr>
  </property>
  <property fmtid="{D5CDD505-2E9C-101B-9397-08002B2CF9AE}" pid="4" name="MSIP_Label_abb7c747-dcf4-4b2f-adca-c0138a0c58e0_Method">
    <vt:lpwstr>Standard</vt:lpwstr>
  </property>
  <property fmtid="{D5CDD505-2E9C-101B-9397-08002B2CF9AE}" pid="5" name="MSIP_Label_abb7c747-dcf4-4b2f-adca-c0138a0c58e0_Name">
    <vt:lpwstr>defa4170-0d19-0005-0004-bc88714345d2</vt:lpwstr>
  </property>
  <property fmtid="{D5CDD505-2E9C-101B-9397-08002B2CF9AE}" pid="6" name="MSIP_Label_abb7c747-dcf4-4b2f-adca-c0138a0c58e0_SiteId">
    <vt:lpwstr>f86ef89b-3402-406d-b8db-45442b0b1f0b</vt:lpwstr>
  </property>
  <property fmtid="{D5CDD505-2E9C-101B-9397-08002B2CF9AE}" pid="7" name="MSIP_Label_abb7c747-dcf4-4b2f-adca-c0138a0c58e0_ActionId">
    <vt:lpwstr>195e7a4c-f809-4e8c-b935-100c58c22f53</vt:lpwstr>
  </property>
  <property fmtid="{D5CDD505-2E9C-101B-9397-08002B2CF9AE}" pid="8" name="MSIP_Label_abb7c747-dcf4-4b2f-adca-c0138a0c58e0_ContentBits">
    <vt:lpwstr>0</vt:lpwstr>
  </property>
  <property fmtid="{D5CDD505-2E9C-101B-9397-08002B2CF9AE}" pid="9" name="MSIP_Label_abb7c747-dcf4-4b2f-adca-c0138a0c58e0_Tag">
    <vt:lpwstr>10, 3, 0, 1</vt:lpwstr>
  </property>
</Properties>
</file>