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16"/>
  <workbookPr codeName="ThisWorkbook"/>
  <mc:AlternateContent xmlns:mc="http://schemas.openxmlformats.org/markup-compatibility/2006">
    <mc:Choice Requires="x15">
      <x15ac:absPath xmlns:x15ac="http://schemas.microsoft.com/office/spreadsheetml/2010/11/ac" url="C:\Users\USUARIO\Desktop\PC\2_APC\AP_DTOS\DIVRI_KOICA\MURAL Y MONUMENTO\1. 2508\"/>
    </mc:Choice>
  </mc:AlternateContent>
  <xr:revisionPtr revIDLastSave="0" documentId="8_{84CF024F-1B8B-4BE6-BCCD-BDB68F27B1B8}" xr6:coauthVersionLast="47" xr6:coauthVersionMax="47" xr10:uidLastSave="{00000000-0000-0000-0000-000000000000}"/>
  <bookViews>
    <workbookView xWindow="-110" yWindow="-110" windowWidth="19420" windowHeight="1030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(Entidad)'!$I$11:$I$86</definedName>
    <definedName name="_xlnm._FilterDatabase" localSheetId="1" hidden="1">'PROPUESTA ECONOMICA(Proponente)'!$I$11:$I$86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(Entidad)'!$A$1:$K$99</definedName>
    <definedName name="_xlnm.Print_Area" localSheetId="1">'PROPUESTA ECONOMICA(Proponente)'!$A$1:$M$101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(Entidad)'!$K$94</definedName>
    <definedName name="solver_lhs1" localSheetId="1" hidden="1">'PROPUESTA ECONOMICA(Proponente)'!$K$94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(Entidad)'!$K$94</definedName>
    <definedName name="solver_opt" localSheetId="1" hidden="1">'PROPUESTA ECONOMICA(Proponente)'!$K$94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(Entidad)'!$K$95</definedName>
    <definedName name="solver_rhs1" localSheetId="1" hidden="1">'PROPUESTA ECONOMICA(Proponente)'!$K$95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5" i="269" l="1"/>
  <c r="K86" i="269" s="1"/>
  <c r="K81" i="269"/>
  <c r="K82" i="269" s="1"/>
  <c r="K78" i="269"/>
  <c r="K79" i="269" s="1"/>
  <c r="K74" i="269"/>
  <c r="K75" i="269" s="1"/>
  <c r="K71" i="269"/>
  <c r="K70" i="269"/>
  <c r="K69" i="269"/>
  <c r="K68" i="269"/>
  <c r="K65" i="269"/>
  <c r="K64" i="269"/>
  <c r="K63" i="269"/>
  <c r="K59" i="269"/>
  <c r="K60" i="269" s="1"/>
  <c r="I56" i="269"/>
  <c r="K55" i="269"/>
  <c r="K54" i="269"/>
  <c r="I52" i="269"/>
  <c r="I53" i="269" s="1"/>
  <c r="K51" i="269"/>
  <c r="I50" i="269"/>
  <c r="I49" i="269"/>
  <c r="K46" i="269"/>
  <c r="K45" i="269"/>
  <c r="K44" i="269"/>
  <c r="K41" i="269"/>
  <c r="K40" i="269"/>
  <c r="K39" i="269"/>
  <c r="K38" i="269"/>
  <c r="K35" i="269"/>
  <c r="K34" i="269"/>
  <c r="K33" i="269"/>
  <c r="K32" i="269"/>
  <c r="K29" i="269"/>
  <c r="K28" i="269"/>
  <c r="K27" i="269"/>
  <c r="K24" i="269"/>
  <c r="K23" i="269"/>
  <c r="K22" i="269"/>
  <c r="K21" i="269"/>
  <c r="K20" i="269"/>
  <c r="I19" i="269"/>
  <c r="K18" i="269"/>
  <c r="K15" i="269"/>
  <c r="K14" i="269"/>
  <c r="J81" i="265"/>
  <c r="K81" i="265" s="1"/>
  <c r="K82" i="265" s="1"/>
  <c r="J85" i="265"/>
  <c r="K85" i="265" s="1"/>
  <c r="K86" i="265" s="1"/>
  <c r="J78" i="265"/>
  <c r="K78" i="265" s="1"/>
  <c r="K79" i="265" s="1"/>
  <c r="J74" i="265"/>
  <c r="J71" i="265"/>
  <c r="K71" i="265" s="1"/>
  <c r="J70" i="265"/>
  <c r="K70" i="265" s="1"/>
  <c r="J69" i="265"/>
  <c r="K69" i="265" s="1"/>
  <c r="J68" i="265"/>
  <c r="K68" i="265" s="1"/>
  <c r="J65" i="265"/>
  <c r="K65" i="265" s="1"/>
  <c r="J64" i="265"/>
  <c r="K64" i="265" s="1"/>
  <c r="J63" i="265"/>
  <c r="K63" i="265" s="1"/>
  <c r="J59" i="265"/>
  <c r="J56" i="265"/>
  <c r="J55" i="265"/>
  <c r="K55" i="265" s="1"/>
  <c r="J54" i="265"/>
  <c r="K54" i="265" s="1"/>
  <c r="J53" i="265"/>
  <c r="K53" i="265" s="1"/>
  <c r="J52" i="265"/>
  <c r="K52" i="265" s="1"/>
  <c r="J51" i="265"/>
  <c r="J50" i="265"/>
  <c r="J49" i="265"/>
  <c r="J46" i="265"/>
  <c r="K46" i="265" s="1"/>
  <c r="J45" i="265"/>
  <c r="K45" i="265" s="1"/>
  <c r="J44" i="265"/>
  <c r="K44" i="265" s="1"/>
  <c r="J41" i="265"/>
  <c r="K41" i="265" s="1"/>
  <c r="J40" i="265"/>
  <c r="K40" i="265" s="1"/>
  <c r="J39" i="265"/>
  <c r="K39" i="265" s="1"/>
  <c r="J38" i="265"/>
  <c r="K38" i="265" s="1"/>
  <c r="J35" i="265"/>
  <c r="K35" i="265" s="1"/>
  <c r="J34" i="265"/>
  <c r="K34" i="265" s="1"/>
  <c r="J33" i="265"/>
  <c r="K33" i="265" s="1"/>
  <c r="J32" i="265"/>
  <c r="K32" i="265" s="1"/>
  <c r="J29" i="265"/>
  <c r="K29" i="265" s="1"/>
  <c r="J28" i="265"/>
  <c r="K28" i="265" s="1"/>
  <c r="J27" i="265"/>
  <c r="J24" i="265"/>
  <c r="K24" i="265" s="1"/>
  <c r="J23" i="265"/>
  <c r="K23" i="265" s="1"/>
  <c r="J22" i="265"/>
  <c r="K22" i="265" s="1"/>
  <c r="J21" i="265"/>
  <c r="K21" i="265" s="1"/>
  <c r="J20" i="265"/>
  <c r="J19" i="265"/>
  <c r="K19" i="265" s="1"/>
  <c r="K25" i="265" s="1"/>
  <c r="J18" i="265"/>
  <c r="K18" i="265" s="1"/>
  <c r="J15" i="265"/>
  <c r="J14" i="265"/>
  <c r="K14" i="265" s="1"/>
  <c r="K74" i="265"/>
  <c r="K75" i="265" s="1"/>
  <c r="K59" i="265"/>
  <c r="K60" i="265" s="1"/>
  <c r="K56" i="265"/>
  <c r="K51" i="265"/>
  <c r="K27" i="265"/>
  <c r="K20" i="265"/>
  <c r="K15" i="265"/>
  <c r="I56" i="265"/>
  <c r="I52" i="265"/>
  <c r="I53" i="265" s="1"/>
  <c r="I50" i="265"/>
  <c r="I49" i="265"/>
  <c r="K49" i="265" s="1"/>
  <c r="I19" i="265"/>
  <c r="K50" i="265" l="1"/>
  <c r="K57" i="265" s="1"/>
  <c r="K88" i="265" s="1"/>
  <c r="K89" i="265" s="1"/>
  <c r="K47" i="269"/>
  <c r="K66" i="269"/>
  <c r="K72" i="269"/>
  <c r="K36" i="269"/>
  <c r="K30" i="269"/>
  <c r="K52" i="269"/>
  <c r="K19" i="269"/>
  <c r="K25" i="269" s="1"/>
  <c r="K42" i="269"/>
  <c r="K49" i="269"/>
  <c r="K50" i="269"/>
  <c r="K56" i="269"/>
  <c r="K53" i="269"/>
  <c r="K16" i="269"/>
  <c r="K72" i="265"/>
  <c r="K66" i="265"/>
  <c r="K47" i="265"/>
  <c r="K42" i="265"/>
  <c r="K36" i="265"/>
  <c r="K30" i="265"/>
  <c r="K16" i="265"/>
  <c r="K57" i="269" l="1"/>
</calcChain>
</file>

<file path=xl/sharedStrings.xml><?xml version="1.0" encoding="utf-8"?>
<sst xmlns="http://schemas.openxmlformats.org/spreadsheetml/2006/main" count="383" uniqueCount="178">
  <si>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</si>
  <si>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</si>
  <si>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</si>
  <si>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</si>
  <si>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</si>
  <si>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</si>
  <si>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</si>
  <si>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</si>
  <si>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</si>
  <si>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</si>
  <si>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</si>
  <si>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</si>
  <si>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 (INCLUYE AIU)</t>
  </si>
  <si>
    <t xml:space="preserve">VALOR TOTAL                                </t>
  </si>
  <si>
    <t>GENERAL</t>
  </si>
  <si>
    <t>PARTICULAR</t>
  </si>
  <si>
    <t>DISEÑOS</t>
  </si>
  <si>
    <t>1 A</t>
  </si>
  <si>
    <t>Diseño de monumento</t>
  </si>
  <si>
    <t>und</t>
  </si>
  <si>
    <t>Diseño de fachadas laterales</t>
  </si>
  <si>
    <t>SUBTOTAL DISEÑOS</t>
  </si>
  <si>
    <t>CAPITULO 1 - COMPONENTE DE OBRA CIVIL DE MONUMENTO Y PASO EN ADOQUIN</t>
  </si>
  <si>
    <t>Localización y replanteo</t>
  </si>
  <si>
    <t>m2</t>
  </si>
  <si>
    <t>Retiro de capa vegetal, material orgánico y residuos superficiales del área de intervención, incluyendo cargue y disposición final.</t>
  </si>
  <si>
    <t>Instalación de cerramiento provisional en lona verde con estacas en guadua</t>
  </si>
  <si>
    <t>ml</t>
  </si>
  <si>
    <t xml:space="preserve">Instalación de campamento provisional </t>
  </si>
  <si>
    <t>Excavación manual en suelo natural orgánico y suelo blando</t>
  </si>
  <si>
    <t>m3</t>
  </si>
  <si>
    <t>Suministro, extendida y compactación de material de afirmado tipo INVIAS para base de mejoramiento (40cm de espesor, exp 30%, incluye transporte)</t>
  </si>
  <si>
    <t>Retiro de adoquín existente, incluye cargue y disposición de sobrantes</t>
  </si>
  <si>
    <t xml:space="preserve"> m2</t>
  </si>
  <si>
    <t>SUBTOTAL PRELIMINARES</t>
  </si>
  <si>
    <t>2. MAMPOSTERÍA (MUROS PERIMETRALES)</t>
  </si>
  <si>
    <t>suministro e instalación de bloque de concreto estándar 12x20x40cm</t>
  </si>
  <si>
    <t>Suministro e instalación de mortero de pega para mampuesto</t>
  </si>
  <si>
    <t>Suministro e instalación de acero fy 420 Mpa, (Diámetro de 3/8" @0.60 m)</t>
  </si>
  <si>
    <t>kg</t>
  </si>
  <si>
    <t>SUBTOTAL MAMPOSTERIA</t>
  </si>
  <si>
    <t>3. NÚCLEO DE RELLENO Y LOSA SUPERIOR</t>
  </si>
  <si>
    <t>Suministro y colocación de concreto ciclópeo para núcleo de pedestal</t>
  </si>
  <si>
    <t>Concreto de 3000PSI f´c= 21Mpa para losa superior (e=10 cm)</t>
  </si>
  <si>
    <t>Suministro e instalación de acero fy 420 Mpa para refuerzo de losa</t>
  </si>
  <si>
    <t>Suministro e instalación de placa de anclaje metálica calibre ½’’ + 4 pernos químicos M12 inox.</t>
  </si>
  <si>
    <t>glb</t>
  </si>
  <si>
    <t>SUBTOTAL NUCLEO DE RELLENO</t>
  </si>
  <si>
    <t xml:space="preserve">4. CIMENTACIÓN </t>
  </si>
  <si>
    <t>Suministro de Concreto de 14Mpa para solado de limpieza  espesor 5cm</t>
  </si>
  <si>
    <t>Concreto de 3000PSI f´c= 21Mpa para losa de cimentación (Hexagonal de 1.3m cada lado por 20cm de espesor)</t>
  </si>
  <si>
    <t>Suministro, extendida y compactación de lleno en afirmado (área 4.40m2 x 40cm de espesor, FC=30%)</t>
  </si>
  <si>
    <t>Suministro e instalación de acero fy 420 Mpa</t>
  </si>
  <si>
    <t>SUBTOTAL CIMENTACIÓN</t>
  </si>
  <si>
    <t>5. ACABADOS - REVESTIMIENTO EN MÁRMOL</t>
  </si>
  <si>
    <t>Suministro e instalación de placas de mármol para revestimiento (e=2-3 cm)</t>
  </si>
  <si>
    <t>suministro e instalación de adhesivo cementico para mármol (tipo C2)</t>
  </si>
  <si>
    <t>suministro e instalación de impermeabilizante (membrana líquida/cementico)</t>
  </si>
  <si>
    <t>lt</t>
  </si>
  <si>
    <t>SUBTOTAL ACABADOS</t>
  </si>
  <si>
    <t>6. PISO EN ADOQUIN Y ACABADO PERIMETRAL EN GRAVILLA</t>
  </si>
  <si>
    <t>M2</t>
  </si>
  <si>
    <t>Ajuste, nivelación y vibro compactación del terreno vial existente</t>
  </si>
  <si>
    <t>Suministro y conformación de cama de arena para adoquín</t>
  </si>
  <si>
    <t>M3</t>
  </si>
  <si>
    <t>Suministro e instalación de adoquín de arcilla para tráfico vehicular, incluye cortes y ajustes</t>
  </si>
  <si>
    <t>Instalación de adoquín existente en arcilla para tráfico vehicular, incluye cortes y ajustes</t>
  </si>
  <si>
    <t>Suministro e instalación de bordillo de concreto para confinamiento, incluyendo materiales, mano de obra y demás elementos necesarios para su correcta ejecución.</t>
  </si>
  <si>
    <t>Arena de sello y vibro compactación final del adoquín instalado</t>
  </si>
  <si>
    <t>Suministro e instalación de acabado en gravilla, con características, color, granulometría igual a la gravilla existente en el sitio, con el fin de garantizar la continuidad y uniformidad del acabado. Incluye suministro de materiales, preparación y adecuación de la superficie, colocación, nivelación, compactación cuando se requiera, limpieza y demás actividades necesarias para su correcta ejecución, de acuerdo con las especificaciones técnicas y las indicaciones de la supervisión.Sera responsabilidad del contratista suministrar los equipos y herramientas requeridas para el izaje e instalación de las figuras que componen el monumento.</t>
  </si>
  <si>
    <t>SUBTOTAL PISO EN ADOQUIN Y ACABADO PERIMETRAL EN GRAVILLA</t>
  </si>
  <si>
    <t>6. ASEO Y LIMPIEZA</t>
  </si>
  <si>
    <t>Limpieza, retiro de residuos y entrega final</t>
  </si>
  <si>
    <t>SUBTOTAL ASEO Y LIMPIEZA</t>
  </si>
  <si>
    <t>CAPITULO 2 - COMPONENTE DE OBRA CIVIL DE FACHADAS LATERALES</t>
  </si>
  <si>
    <t>1. PRELIMINARES</t>
  </si>
  <si>
    <t>Instalación de cerramiento provisional en lona verde con estacas en madera.</t>
  </si>
  <si>
    <t>Protección de fachada, pisos y elementos existentes durante los trabajos</t>
  </si>
  <si>
    <t>gl</t>
  </si>
  <si>
    <t>1,00</t>
  </si>
  <si>
    <t>SUBTOTAL  PRELIMINARES COMPONENTE DE OBRA CIVIL DE FACHADAS LATERALES</t>
  </si>
  <si>
    <t xml:space="preserve">2. ESTRUCTURA METALICA Y PLATINAS </t>
  </si>
  <si>
    <t xml:space="preserve">Suministro, fabricación e instalación de estructura metálica en tubería cuadrada estructural 40×40×2 mm, incluyendo cortes, soldadura, platinas, cartelas, rigidizadores, preparación superficial y pintura anticorrosiva </t>
  </si>
  <si>
    <t>Anclaje químico estructural con varilla roscada, tuerca y arandela, diámetro preliminar M12, incluyendo perforación, limpieza, resina e instalación</t>
  </si>
  <si>
    <t>Fabricación y suministro de módulos de resina poliéster reforzada, con geometría y acabado según diseño artístico, incluyendo pigmentación y protección UV</t>
  </si>
  <si>
    <t>m²</t>
  </si>
  <si>
    <t>Instalación y fijación de módulos de resina sobre estructura metálica, incluyendo tornillería, insertos, clips, ajustes, alineación y sellado</t>
  </si>
  <si>
    <t>88,58</t>
  </si>
  <si>
    <t>SUBTOTAL ESTRUCTURA METÁLICA Y PLATINAS</t>
  </si>
  <si>
    <t>3. ASEO Y LIMPIEZA</t>
  </si>
  <si>
    <t>CAPITULO 3 - COMPONENTE DE OBRA ARTISTICA</t>
  </si>
  <si>
    <t>1. ESCULTURA DEL MONUMENTO</t>
  </si>
  <si>
    <t>Suministro, fabricación e instalación de conjunto escultórico de dos soldados, compuesto por una figura representativa del Batallón Colombia y una del Ejército de la República de Corea (ROK), de aproximadamente 1,70 m de altura cada una, con uniformes, cascos M1 y rifles M1 representativos de la época, según diseño aprobado previamente por la entidad. Esculturas elaboradas en mármol sintético a base de resina poliéster reforzada con fibra de vidrio para exteriores, con armadura interna de acero para garantizar estabilidad y resistencia. Incluye modelado y detalles artísticos, moldes, fabricación, refuerzos, acabados, protección para intemperie y UV, elementos de fijación y anclaje al pedestal, transporte, montaje e instalación completa.INCLUYE PLACA CONMEMORATIVA, DISEÑO PREVIAMENTE APROBADO POR LA DIRECCION Y KOICA.</t>
  </si>
  <si>
    <t>SUBTOTAL ESCULTURA DEL MONUMENTO</t>
  </si>
  <si>
    <t>2. MURAL DE FACHADA LATERALES</t>
  </si>
  <si>
    <t>Fabricación, suministro e instalación de módulos artísticos en resina poliéster reforzada para mural de fachadas laterales, incluyendo acabado imitación bronce (incluye 2% de desperdicio)</t>
  </si>
  <si>
    <t>SUBTOTAL  MURAL DE FACHADAS LATERALES</t>
  </si>
  <si>
    <t>CAPITULO 4 - ENSAYOS DE CALIDAD</t>
  </si>
  <si>
    <t>1. ENSAYOS DE CONCRETOS</t>
  </si>
  <si>
    <t>Ensayos de control de calidad del concreto para elementos de cimentación, incluye toma de muestras, ensayo de asentamiento (slump), elaboración, curado y ensayo a compresión de cilindros de concreto, de acuerdo con la NSR-10 y NTC aplicables.</t>
  </si>
  <si>
    <t>Glb</t>
  </si>
  <si>
    <t>SUBTOTAL ENSAYOS DE CONCRETOS</t>
  </si>
  <si>
    <t>SUBTOTAL OBRAS (NO APLICA EL IVA, LA ENTIDAD HARÀ ENTREGA DEL CUC)</t>
  </si>
  <si>
    <t>PRECIO GLOBAL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</si>
  <si>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</si>
  <si>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</si>
  <si>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</si>
  <si>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</si>
  <si>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</si>
  <si>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</si>
  <si>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</si>
  <si>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</si>
  <si>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r>
      <rPr>
        <b/>
        <sz val="11"/>
        <rFont val="Verdana"/>
        <family val="2"/>
      </rPr>
      <t>NOTA 4.</t>
    </r>
    <r>
      <rPr>
        <sz val="11"/>
        <rFont val="Verdana"/>
        <family val="2"/>
      </rPr>
      <t xml:space="preserve"> El contrato se ejecutará bajo la modalidad de precio global, por lo cual el valor contractual corresponde a la remuneración integral por la totalidad de las actividades, bienes, materiales, mano de obra, equipos, herramientas, transporte, instalación, montaje, adecuaciones, costos directos e indirectos, impuestos, tasas, contribuciones y demás conceptos necesarios para la completa y adecuada ejecución del objeto contractual, de conformidad con las especificaciones técnicas, cantidades y demás documentos que hacen parte integral del contrato.</t>
    </r>
  </si>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</sst>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_-[$$-240A]* #,##0_-;\-[$$-240A]* #,##0_-;_-[$$-240A]*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1"/>
      <color rgb="FF000000"/>
      <name val="Arial"/>
      <family val="2"/>
    </font>
    <font>
      <sz val="11"/>
      <color rgb="FF000000"/>
      <name val="Arial"/>
      <family val="2"/>
    </font>
    <font>
      <sz val="11"/>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rgb="FFEBF1DE"/>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5">
      <alignment horizontal="right"/>
    </xf>
    <xf numFmtId="185" fontId="6" fillId="0" borderId="45">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5">
      <alignment horizontal="right"/>
    </xf>
    <xf numFmtId="3" fontId="29" fillId="0" borderId="0" applyFont="0" applyFill="0" applyBorder="0" applyAlignment="0" applyProtection="0"/>
    <xf numFmtId="188" fontId="4" fillId="0" borderId="0">
      <protection locked="0"/>
    </xf>
    <xf numFmtId="189" fontId="29"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0" fillId="0" borderId="0">
      <protection locked="0"/>
    </xf>
    <xf numFmtId="191" fontId="30" fillId="0" borderId="0">
      <protection locked="0"/>
    </xf>
    <xf numFmtId="191" fontId="30" fillId="0" borderId="0">
      <protection locked="0"/>
    </xf>
    <xf numFmtId="191" fontId="30" fillId="0" borderId="0">
      <protection locked="0"/>
    </xf>
    <xf numFmtId="191" fontId="30" fillId="0" borderId="0">
      <protection locked="0"/>
    </xf>
    <xf numFmtId="191" fontId="30" fillId="0" borderId="0">
      <protection locked="0"/>
    </xf>
    <xf numFmtId="191" fontId="30" fillId="0" borderId="0">
      <protection locked="0"/>
    </xf>
    <xf numFmtId="192"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4"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49">
      <protection locked="0"/>
    </xf>
    <xf numFmtId="0" fontId="37" fillId="0" borderId="0"/>
    <xf numFmtId="0" fontId="38" fillId="0" borderId="0" applyNumberFormat="0" applyFill="0" applyBorder="0" applyAlignment="0" applyProtection="0">
      <alignment vertical="top"/>
      <protection locked="0"/>
    </xf>
  </cellStyleXfs>
  <cellXfs count="402">
    <xf numFmtId="0" fontId="0" fillId="0" borderId="0" xfId="0"/>
    <xf numFmtId="0" fontId="39" fillId="0" borderId="0" xfId="89" applyFont="1"/>
    <xf numFmtId="0" fontId="39" fillId="25" borderId="0" xfId="89" applyFont="1" applyFill="1"/>
    <xf numFmtId="0" fontId="39" fillId="0" borderId="35" xfId="89" applyFont="1" applyBorder="1"/>
    <xf numFmtId="0" fontId="39" fillId="0" borderId="36"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4" xfId="89" applyFont="1" applyBorder="1"/>
    <xf numFmtId="0" fontId="39" fillId="25" borderId="84" xfId="89" applyFont="1" applyFill="1" applyBorder="1"/>
    <xf numFmtId="0" fontId="39" fillId="25" borderId="36" xfId="89" applyFont="1" applyFill="1" applyBorder="1"/>
    <xf numFmtId="0" fontId="42" fillId="0" borderId="20" xfId="126" applyFont="1" applyBorder="1" applyAlignment="1">
      <alignment horizontal="center" vertical="center" wrapText="1"/>
    </xf>
    <xf numFmtId="0" fontId="39" fillId="0" borderId="48" xfId="73" applyFont="1" applyBorder="1" applyAlignment="1">
      <alignment horizontal="center" vertical="center"/>
    </xf>
    <xf numFmtId="166" fontId="39" fillId="0" borderId="18" xfId="62" applyNumberFormat="1" applyFont="1" applyBorder="1" applyAlignment="1">
      <alignment horizontal="right" vertical="center" wrapText="1"/>
    </xf>
    <xf numFmtId="0" fontId="39" fillId="0" borderId="0" xfId="90" applyFont="1"/>
    <xf numFmtId="0" fontId="39" fillId="0" borderId="35" xfId="90" applyFont="1" applyBorder="1"/>
    <xf numFmtId="0" fontId="39" fillId="0" borderId="36" xfId="90" applyFont="1" applyBorder="1"/>
    <xf numFmtId="49" fontId="42" fillId="0" borderId="0" xfId="131" applyNumberFormat="1" applyFont="1" applyAlignment="1">
      <alignment horizontal="right" vertical="center"/>
    </xf>
    <xf numFmtId="184"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2" fontId="39" fillId="0" borderId="0" xfId="128" applyNumberFormat="1" applyFont="1"/>
    <xf numFmtId="179" fontId="39" fillId="0" borderId="0" xfId="129" applyNumberFormat="1" applyFont="1" applyBorder="1"/>
    <xf numFmtId="39" fontId="42" fillId="0" borderId="0" xfId="129" applyNumberFormat="1" applyFont="1" applyBorder="1" applyAlignment="1">
      <alignment vertical="center"/>
    </xf>
    <xf numFmtId="0" fontId="42" fillId="0" borderId="33" xfId="79" applyFont="1" applyBorder="1" applyAlignment="1">
      <alignment vertical="center"/>
    </xf>
    <xf numFmtId="180" fontId="39" fillId="0" borderId="36" xfId="90" applyNumberFormat="1" applyFont="1" applyBorder="1"/>
    <xf numFmtId="184" fontId="42" fillId="26" borderId="44" xfId="60" applyNumberFormat="1" applyFont="1" applyFill="1" applyBorder="1" applyAlignment="1">
      <alignment horizontal="center" vertical="center"/>
    </xf>
    <xf numFmtId="182" fontId="39" fillId="0" borderId="36" xfId="90" applyNumberFormat="1" applyFont="1" applyBorder="1"/>
    <xf numFmtId="184"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7" xfId="90" applyFont="1" applyBorder="1"/>
    <xf numFmtId="0" fontId="39" fillId="0" borderId="78" xfId="89" applyFont="1" applyBorder="1"/>
    <xf numFmtId="0" fontId="39" fillId="0" borderId="78" xfId="89" applyFont="1" applyBorder="1" applyAlignment="1">
      <alignment horizontal="center"/>
    </xf>
    <xf numFmtId="183" fontId="39" fillId="0" borderId="78" xfId="34" applyNumberFormat="1" applyFont="1" applyBorder="1"/>
    <xf numFmtId="0" fontId="39" fillId="0" borderId="79" xfId="89" applyFont="1" applyBorder="1"/>
    <xf numFmtId="0" fontId="39" fillId="25" borderId="35" xfId="89" applyFont="1" applyFill="1" applyBorder="1"/>
    <xf numFmtId="0" fontId="39" fillId="25" borderId="0" xfId="130" applyFont="1" applyFill="1" applyAlignment="1">
      <alignment horizontal="center" vertical="center" wrapText="1"/>
    </xf>
    <xf numFmtId="0" fontId="42" fillId="25" borderId="50" xfId="130" applyFont="1" applyFill="1" applyBorder="1" applyAlignment="1">
      <alignment horizontal="center" vertical="center" wrapText="1"/>
    </xf>
    <xf numFmtId="0" fontId="39" fillId="0" borderId="0" xfId="0" applyFont="1"/>
    <xf numFmtId="0" fontId="39" fillId="0" borderId="36" xfId="0" applyFont="1" applyBorder="1"/>
    <xf numFmtId="0" fontId="39" fillId="0" borderId="35" xfId="0" applyFont="1" applyBorder="1"/>
    <xf numFmtId="0" fontId="42" fillId="0" borderId="54" xfId="0" applyFont="1" applyBorder="1" applyAlignment="1">
      <alignment horizontal="center"/>
    </xf>
    <xf numFmtId="0" fontId="42" fillId="0" borderId="0" xfId="0" applyFont="1" applyAlignment="1">
      <alignment horizontal="center"/>
    </xf>
    <xf numFmtId="0" fontId="39" fillId="0" borderId="58" xfId="0" applyFont="1" applyBorder="1" applyAlignment="1">
      <alignment horizontal="center"/>
    </xf>
    <xf numFmtId="0" fontId="42" fillId="0" borderId="50" xfId="0" applyFont="1" applyBorder="1" applyAlignment="1">
      <alignment horizontal="center"/>
    </xf>
    <xf numFmtId="0" fontId="39" fillId="0" borderId="50" xfId="0" applyFont="1" applyBorder="1" applyAlignment="1">
      <alignment vertical="center"/>
    </xf>
    <xf numFmtId="0" fontId="39" fillId="0" borderId="69" xfId="0" applyFont="1" applyBorder="1" applyAlignment="1">
      <alignment vertical="center"/>
    </xf>
    <xf numFmtId="0" fontId="39" fillId="0" borderId="55" xfId="0" applyFont="1" applyBorder="1" applyAlignment="1">
      <alignment horizontal="center"/>
    </xf>
    <xf numFmtId="0" fontId="39" fillId="0" borderId="54" xfId="0" applyFont="1" applyBorder="1" applyAlignment="1">
      <alignment horizontal="right" vertical="center"/>
    </xf>
    <xf numFmtId="0" fontId="39" fillId="0" borderId="29"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8" xfId="0" applyFont="1" applyBorder="1" applyAlignment="1">
      <alignment horizontal="left"/>
    </xf>
    <xf numFmtId="0" fontId="39" fillId="0" borderId="51" xfId="0" applyFont="1" applyBorder="1" applyAlignment="1">
      <alignment horizontal="center"/>
    </xf>
    <xf numFmtId="0" fontId="39" fillId="0" borderId="67" xfId="0" applyFont="1" applyBorder="1" applyAlignment="1">
      <alignment horizontal="center"/>
    </xf>
    <xf numFmtId="0" fontId="39" fillId="0" borderId="27" xfId="0" applyFont="1" applyBorder="1"/>
    <xf numFmtId="0" fontId="39" fillId="0" borderId="31" xfId="0" applyFont="1" applyBorder="1"/>
    <xf numFmtId="0" fontId="39" fillId="0" borderId="65" xfId="0" applyFont="1" applyBorder="1"/>
    <xf numFmtId="0" fontId="39" fillId="0" borderId="55" xfId="0" applyFont="1" applyBorder="1"/>
    <xf numFmtId="0" fontId="39" fillId="0" borderId="54" xfId="0" applyFont="1" applyBorder="1"/>
    <xf numFmtId="0" fontId="39" fillId="0" borderId="53" xfId="0" applyFont="1" applyBorder="1"/>
    <xf numFmtId="0" fontId="39" fillId="0" borderId="11" xfId="0" applyFont="1" applyBorder="1"/>
    <xf numFmtId="0" fontId="39" fillId="0" borderId="12" xfId="0" applyFont="1" applyBorder="1"/>
    <xf numFmtId="0" fontId="46" fillId="24" borderId="66" xfId="0" applyFont="1" applyFill="1" applyBorder="1" applyAlignment="1">
      <alignment horizontal="center" vertical="center"/>
    </xf>
    <xf numFmtId="0" fontId="39" fillId="24" borderId="64" xfId="0" applyFont="1" applyFill="1" applyBorder="1" applyAlignment="1">
      <alignment horizontal="center" vertical="center"/>
    </xf>
    <xf numFmtId="4" fontId="39" fillId="24" borderId="64"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9"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58" xfId="0" applyFont="1" applyBorder="1"/>
    <xf numFmtId="0" fontId="39" fillId="0" borderId="50" xfId="0" applyFont="1" applyBorder="1"/>
    <xf numFmtId="0" fontId="39" fillId="0" borderId="60" xfId="0" applyFont="1" applyBorder="1"/>
    <xf numFmtId="0" fontId="39" fillId="0" borderId="61" xfId="0" applyFont="1" applyBorder="1"/>
    <xf numFmtId="172" fontId="39" fillId="0" borderId="59" xfId="34" applyFont="1" applyBorder="1"/>
    <xf numFmtId="172" fontId="39" fillId="0" borderId="56"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39" xfId="34" applyFont="1" applyBorder="1"/>
    <xf numFmtId="172" fontId="39" fillId="0" borderId="56"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59" xfId="0" applyFont="1" applyBorder="1"/>
    <xf numFmtId="0" fontId="39" fillId="0" borderId="14" xfId="0" applyFont="1" applyBorder="1"/>
    <xf numFmtId="172" fontId="39" fillId="0" borderId="37"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4" xfId="34" applyFont="1" applyBorder="1" applyAlignment="1">
      <alignment horizontal="center" wrapText="1"/>
    </xf>
    <xf numFmtId="165" fontId="39" fillId="24" borderId="56"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6" xfId="0" applyNumberFormat="1" applyFont="1" applyBorder="1"/>
    <xf numFmtId="43" fontId="39" fillId="24" borderId="56" xfId="0" applyNumberFormat="1" applyFont="1" applyFill="1" applyBorder="1"/>
    <xf numFmtId="0" fontId="39" fillId="0" borderId="51"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2"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7" xfId="0" applyFont="1" applyBorder="1"/>
    <xf numFmtId="0" fontId="39" fillId="0" borderId="78" xfId="0" applyFont="1" applyBorder="1"/>
    <xf numFmtId="0" fontId="39" fillId="0" borderId="79" xfId="0" applyFont="1" applyBorder="1"/>
    <xf numFmtId="0" fontId="49" fillId="28" borderId="66" xfId="0" applyFont="1" applyFill="1" applyBorder="1" applyAlignment="1">
      <alignment vertical="center" wrapText="1"/>
    </xf>
    <xf numFmtId="0" fontId="49" fillId="28" borderId="64" xfId="0" applyFont="1" applyFill="1" applyBorder="1" applyAlignment="1">
      <alignment vertical="center" wrapText="1"/>
    </xf>
    <xf numFmtId="0" fontId="49" fillId="28" borderId="66" xfId="0" applyFont="1" applyFill="1" applyBorder="1" applyAlignment="1">
      <alignment horizontal="center" vertical="center"/>
    </xf>
    <xf numFmtId="0" fontId="49" fillId="28" borderId="64" xfId="0" applyFont="1" applyFill="1" applyBorder="1" applyAlignment="1">
      <alignment horizontal="center" vertical="center"/>
    </xf>
    <xf numFmtId="175" fontId="42" fillId="30" borderId="37" xfId="39" applyNumberFormat="1" applyFont="1" applyFill="1" applyBorder="1" applyAlignment="1">
      <alignment horizontal="right" vertical="center"/>
    </xf>
    <xf numFmtId="0" fontId="48" fillId="28" borderId="66" xfId="0" applyFont="1" applyFill="1" applyBorder="1" applyAlignment="1">
      <alignment horizontal="center" vertical="center"/>
    </xf>
    <xf numFmtId="0" fontId="48" fillId="28" borderId="89" xfId="0" applyFont="1" applyFill="1" applyBorder="1" applyAlignment="1">
      <alignment horizontal="center" vertical="center"/>
    </xf>
    <xf numFmtId="0" fontId="48" fillId="28" borderId="64" xfId="0" applyFont="1" applyFill="1" applyBorder="1" applyAlignment="1">
      <alignment horizontal="center" vertical="center"/>
    </xf>
    <xf numFmtId="0" fontId="50" fillId="28" borderId="89" xfId="0" applyFont="1" applyFill="1" applyBorder="1" applyAlignment="1">
      <alignment vertical="center" wrapText="1"/>
    </xf>
    <xf numFmtId="0" fontId="49" fillId="28" borderId="89" xfId="0" applyFont="1" applyFill="1" applyBorder="1" applyAlignment="1">
      <alignment vertical="center" wrapText="1"/>
    </xf>
    <xf numFmtId="0" fontId="49" fillId="28" borderId="89" xfId="0" applyFont="1" applyFill="1" applyBorder="1" applyAlignment="1">
      <alignment horizontal="center" vertical="center"/>
    </xf>
    <xf numFmtId="2" fontId="49" fillId="28" borderId="64" xfId="0" applyNumberFormat="1" applyFont="1" applyFill="1" applyBorder="1" applyAlignment="1">
      <alignment horizontal="center" vertical="center"/>
    </xf>
    <xf numFmtId="0" fontId="39" fillId="0" borderId="66" xfId="74" applyFont="1" applyBorder="1" applyAlignment="1">
      <alignment horizontal="center" vertical="center"/>
    </xf>
    <xf numFmtId="0" fontId="39" fillId="0" borderId="64" xfId="74" applyFont="1" applyBorder="1" applyAlignment="1">
      <alignment horizontal="center" vertical="center"/>
    </xf>
    <xf numFmtId="166" fontId="39" fillId="0" borderId="66" xfId="62" applyNumberFormat="1" applyFont="1" applyBorder="1" applyAlignment="1">
      <alignment horizontal="right" vertical="center" wrapText="1"/>
    </xf>
    <xf numFmtId="166" fontId="39" fillId="0" borderId="64" xfId="62" applyNumberFormat="1" applyFont="1" applyBorder="1" applyAlignment="1">
      <alignment horizontal="right" vertical="center" wrapText="1"/>
    </xf>
    <xf numFmtId="0" fontId="39" fillId="0" borderId="89" xfId="74" applyFont="1" applyBorder="1" applyAlignment="1">
      <alignment horizontal="center" vertical="center"/>
    </xf>
    <xf numFmtId="0" fontId="39" fillId="0" borderId="89" xfId="135" applyFont="1" applyBorder="1" applyAlignment="1">
      <alignment horizontal="center" vertical="center"/>
    </xf>
    <xf numFmtId="166" fontId="39" fillId="0" borderId="89" xfId="62" applyNumberFormat="1" applyFont="1" applyBorder="1" applyAlignment="1">
      <alignment horizontal="right" vertical="center" wrapText="1"/>
    </xf>
    <xf numFmtId="175" fontId="42" fillId="30" borderId="15" xfId="39" applyNumberFormat="1" applyFont="1" applyFill="1" applyBorder="1" applyAlignment="1">
      <alignment horizontal="right" vertical="center"/>
    </xf>
    <xf numFmtId="0" fontId="39" fillId="0" borderId="66" xfId="73" applyFont="1" applyBorder="1" applyAlignment="1">
      <alignment horizontal="center" vertical="center"/>
    </xf>
    <xf numFmtId="0" fontId="39" fillId="0" borderId="89" xfId="126" applyFont="1" applyBorder="1" applyAlignment="1">
      <alignment horizontal="center" vertical="center"/>
    </xf>
    <xf numFmtId="0" fontId="39" fillId="0" borderId="64" xfId="73" applyFont="1" applyBorder="1" applyAlignment="1">
      <alignment horizontal="center" vertical="center"/>
    </xf>
    <xf numFmtId="0" fontId="39" fillId="0" borderId="89" xfId="73" applyFont="1" applyBorder="1" applyAlignment="1">
      <alignment horizontal="center" vertical="center"/>
    </xf>
    <xf numFmtId="0" fontId="50" fillId="28" borderId="64" xfId="0" applyFont="1" applyFill="1" applyBorder="1" applyAlignment="1">
      <alignment horizontal="justify" vertical="top" wrapText="1"/>
    </xf>
    <xf numFmtId="4" fontId="39" fillId="0" borderId="89" xfId="39" applyNumberFormat="1" applyFont="1" applyBorder="1" applyAlignment="1">
      <alignment vertical="center" wrapText="1"/>
    </xf>
    <xf numFmtId="0" fontId="49" fillId="28" borderId="66" xfId="0" applyFont="1" applyFill="1" applyBorder="1" applyAlignment="1">
      <alignment horizontal="center" vertical="center" wrapText="1"/>
    </xf>
    <xf numFmtId="0" fontId="49" fillId="28" borderId="89" xfId="0" applyFont="1" applyFill="1" applyBorder="1" applyAlignment="1">
      <alignment horizontal="center" vertical="center" wrapText="1"/>
    </xf>
    <xf numFmtId="0" fontId="49" fillId="28" borderId="64" xfId="0" applyFont="1" applyFill="1" applyBorder="1" applyAlignment="1">
      <alignment horizontal="center" vertical="center" wrapText="1"/>
    </xf>
    <xf numFmtId="0" fontId="48" fillId="28" borderId="56" xfId="0" applyFont="1" applyFill="1" applyBorder="1" applyAlignment="1">
      <alignment horizontal="center" vertical="center"/>
    </xf>
    <xf numFmtId="0" fontId="49" fillId="28" borderId="56" xfId="0" applyFont="1" applyFill="1" applyBorder="1" applyAlignment="1">
      <alignment vertical="center" wrapText="1"/>
    </xf>
    <xf numFmtId="0" fontId="49" fillId="28" borderId="56" xfId="0" applyFont="1" applyFill="1" applyBorder="1" applyAlignment="1">
      <alignment horizontal="center" vertical="center"/>
    </xf>
    <xf numFmtId="0" fontId="39" fillId="0" borderId="56" xfId="73" applyFont="1" applyBorder="1" applyAlignment="1">
      <alignment horizontal="center" vertical="center"/>
    </xf>
    <xf numFmtId="166" fontId="39" fillId="0" borderId="56" xfId="62" applyNumberFormat="1" applyFont="1" applyBorder="1" applyAlignment="1">
      <alignment horizontal="right" vertical="center" wrapText="1"/>
    </xf>
    <xf numFmtId="0" fontId="49" fillId="28" borderId="50" xfId="0" applyFont="1" applyFill="1" applyBorder="1" applyAlignment="1">
      <alignment horizontal="center" vertical="center" wrapText="1"/>
    </xf>
    <xf numFmtId="0" fontId="49" fillId="28" borderId="33" xfId="0" applyFont="1" applyFill="1" applyBorder="1" applyAlignment="1">
      <alignment horizontal="center" vertical="center" wrapText="1"/>
    </xf>
    <xf numFmtId="0" fontId="49" fillId="28" borderId="21" xfId="0" applyFont="1" applyFill="1" applyBorder="1" applyAlignment="1">
      <alignment horizontal="center" vertical="center" wrapText="1"/>
    </xf>
    <xf numFmtId="0" fontId="49" fillId="28" borderId="27" xfId="0" applyFont="1" applyFill="1" applyBorder="1" applyAlignment="1">
      <alignment horizontal="center" vertical="center" wrapText="1"/>
    </xf>
    <xf numFmtId="0" fontId="39" fillId="0" borderId="91" xfId="73" applyFont="1" applyBorder="1" applyAlignment="1">
      <alignment horizontal="center" vertical="center"/>
    </xf>
    <xf numFmtId="0" fontId="49" fillId="28" borderId="56" xfId="0" applyFont="1" applyFill="1" applyBorder="1" applyAlignment="1">
      <alignment horizontal="justify" vertical="top" wrapText="1"/>
    </xf>
    <xf numFmtId="4" fontId="39" fillId="0" borderId="91" xfId="39" applyNumberFormat="1" applyFont="1" applyBorder="1" applyAlignment="1">
      <alignment vertical="center" wrapText="1"/>
    </xf>
    <xf numFmtId="4" fontId="39" fillId="0" borderId="56" xfId="39" applyNumberFormat="1" applyFont="1" applyBorder="1" applyAlignment="1">
      <alignment vertical="center" wrapText="1"/>
    </xf>
    <xf numFmtId="0" fontId="49" fillId="28" borderId="62" xfId="0" applyFont="1" applyFill="1" applyBorder="1" applyAlignment="1">
      <alignment horizontal="center" vertical="center" wrapText="1"/>
    </xf>
    <xf numFmtId="0" fontId="49" fillId="28" borderId="56" xfId="0" applyFont="1" applyFill="1" applyBorder="1" applyAlignment="1">
      <alignment horizontal="center" vertical="center" wrapText="1"/>
    </xf>
    <xf numFmtId="0" fontId="0" fillId="0" borderId="56" xfId="0" applyBorder="1" applyAlignment="1">
      <alignment wrapText="1"/>
    </xf>
    <xf numFmtId="0" fontId="42" fillId="30" borderId="38" xfId="73" applyFont="1" applyFill="1" applyBorder="1" applyAlignment="1">
      <alignment vertical="center"/>
    </xf>
    <xf numFmtId="0" fontId="42" fillId="30" borderId="40" xfId="73" applyFont="1" applyFill="1" applyBorder="1" applyAlignment="1">
      <alignment vertical="center"/>
    </xf>
    <xf numFmtId="0" fontId="42" fillId="30" borderId="41" xfId="73" applyFont="1" applyFill="1" applyBorder="1" applyAlignment="1">
      <alignment vertical="center"/>
    </xf>
    <xf numFmtId="0" fontId="48" fillId="29" borderId="38" xfId="0" applyFont="1" applyFill="1" applyBorder="1" applyAlignment="1">
      <alignment vertical="center"/>
    </xf>
    <xf numFmtId="0" fontId="48" fillId="29" borderId="40" xfId="0" applyFont="1" applyFill="1" applyBorder="1" applyAlignment="1">
      <alignment vertical="center"/>
    </xf>
    <xf numFmtId="0" fontId="48" fillId="29" borderId="41" xfId="0" applyFont="1" applyFill="1" applyBorder="1" applyAlignment="1">
      <alignment vertical="center"/>
    </xf>
    <xf numFmtId="0" fontId="42" fillId="0" borderId="56" xfId="126" applyFont="1" applyBorder="1" applyAlignment="1">
      <alignment horizontal="center" vertical="center" wrapText="1"/>
    </xf>
    <xf numFmtId="0" fontId="48" fillId="29" borderId="54" xfId="0" applyFont="1" applyFill="1" applyBorder="1" applyAlignment="1">
      <alignment vertical="center"/>
    </xf>
    <xf numFmtId="0" fontId="48" fillId="29" borderId="53" xfId="0" applyFont="1" applyFill="1" applyBorder="1" applyAlignment="1">
      <alignment vertical="center"/>
    </xf>
    <xf numFmtId="0" fontId="39" fillId="0" borderId="56" xfId="74" applyFont="1" applyBorder="1" applyAlignment="1">
      <alignment horizontal="center" vertical="center"/>
    </xf>
    <xf numFmtId="166" fontId="39" fillId="0" borderId="41" xfId="62" applyNumberFormat="1" applyFont="1" applyBorder="1" applyAlignment="1">
      <alignment horizontal="right" vertical="center" wrapText="1"/>
    </xf>
    <xf numFmtId="4" fontId="49" fillId="28" borderId="66" xfId="0" applyNumberFormat="1" applyFont="1" applyFill="1" applyBorder="1" applyAlignment="1">
      <alignment horizontal="center" vertical="center"/>
    </xf>
    <xf numFmtId="4" fontId="49" fillId="28" borderId="64" xfId="0" applyNumberFormat="1" applyFont="1" applyFill="1" applyBorder="1" applyAlignment="1">
      <alignment horizontal="center" vertical="center"/>
    </xf>
    <xf numFmtId="166" fontId="42" fillId="30" borderId="38" xfId="73" applyNumberFormat="1" applyFont="1" applyFill="1" applyBorder="1" applyAlignment="1">
      <alignment horizontal="right" vertical="center"/>
    </xf>
    <xf numFmtId="166" fontId="42" fillId="30" borderId="56" xfId="73" applyNumberFormat="1" applyFont="1" applyFill="1" applyBorder="1" applyAlignment="1">
      <alignment horizontal="right" vertical="center"/>
    </xf>
    <xf numFmtId="166" fontId="42" fillId="30" borderId="41" xfId="73" applyNumberFormat="1" applyFont="1" applyFill="1" applyBorder="1" applyAlignment="1">
      <alignment vertical="center"/>
    </xf>
    <xf numFmtId="166" fontId="42" fillId="30" borderId="40" xfId="73" applyNumberFormat="1" applyFont="1" applyFill="1" applyBorder="1" applyAlignment="1">
      <alignment vertical="center"/>
    </xf>
    <xf numFmtId="166" fontId="42" fillId="30" borderId="56" xfId="73" applyNumberFormat="1" applyFont="1" applyFill="1" applyBorder="1" applyAlignment="1">
      <alignment vertical="center"/>
    </xf>
    <xf numFmtId="175" fontId="39" fillId="0" borderId="0" xfId="89" applyNumberFormat="1" applyFont="1"/>
    <xf numFmtId="180" fontId="42" fillId="30" borderId="56" xfId="129" applyNumberFormat="1" applyFont="1" applyFill="1" applyBorder="1" applyAlignment="1">
      <alignment vertical="center"/>
    </xf>
    <xf numFmtId="199" fontId="42" fillId="30" borderId="41" xfId="73" applyNumberFormat="1" applyFont="1" applyFill="1" applyBorder="1" applyAlignment="1">
      <alignment vertical="center"/>
    </xf>
    <xf numFmtId="179" fontId="39" fillId="0" borderId="88" xfId="129" applyNumberFormat="1" applyFont="1" applyBorder="1" applyAlignment="1">
      <alignment vertical="center"/>
    </xf>
    <xf numFmtId="180" fontId="42" fillId="0" borderId="56" xfId="129" applyNumberFormat="1" applyFont="1" applyBorder="1" applyAlignment="1">
      <alignment vertical="center"/>
    </xf>
    <xf numFmtId="0" fontId="48" fillId="29" borderId="38" xfId="0" applyFont="1" applyFill="1" applyBorder="1" applyAlignment="1">
      <alignment horizontal="left" vertical="center"/>
    </xf>
    <xf numFmtId="0" fontId="48" fillId="29" borderId="40" xfId="0" applyFont="1" applyFill="1" applyBorder="1" applyAlignment="1">
      <alignment horizontal="left" vertical="center"/>
    </xf>
    <xf numFmtId="0" fontId="42" fillId="0" borderId="38" xfId="128" applyFont="1" applyBorder="1" applyAlignment="1">
      <alignment horizontal="left" vertical="center"/>
    </xf>
    <xf numFmtId="0" fontId="42" fillId="0" borderId="40" xfId="128" applyFont="1" applyBorder="1" applyAlignment="1">
      <alignment horizontal="left" vertical="center"/>
    </xf>
    <xf numFmtId="0" fontId="42" fillId="0" borderId="41" xfId="128" applyFont="1" applyBorder="1" applyAlignment="1">
      <alignment horizontal="left" vertical="center"/>
    </xf>
    <xf numFmtId="0" fontId="42" fillId="0" borderId="13" xfId="128" applyFont="1" applyBorder="1" applyAlignment="1">
      <alignment horizontal="left" vertical="center"/>
    </xf>
    <xf numFmtId="0" fontId="42" fillId="0" borderId="14" xfId="128" applyFont="1" applyBorder="1" applyAlignment="1">
      <alignment horizontal="left" vertical="center"/>
    </xf>
    <xf numFmtId="0" fontId="42" fillId="0" borderId="15" xfId="128" applyFont="1" applyBorder="1" applyAlignment="1">
      <alignment horizontal="left" vertical="center"/>
    </xf>
    <xf numFmtId="49" fontId="48" fillId="28" borderId="87" xfId="0" applyNumberFormat="1" applyFont="1" applyFill="1" applyBorder="1" applyAlignment="1">
      <alignment horizontal="center" vertical="center"/>
    </xf>
    <xf numFmtId="49" fontId="48" fillId="28" borderId="88" xfId="0" applyNumberFormat="1" applyFont="1" applyFill="1" applyBorder="1" applyAlignment="1">
      <alignment horizontal="center" vertical="center"/>
    </xf>
    <xf numFmtId="0" fontId="42" fillId="30" borderId="38" xfId="73" applyFont="1" applyFill="1" applyBorder="1" applyAlignment="1">
      <alignment horizontal="left" vertical="center"/>
    </xf>
    <xf numFmtId="0" fontId="42" fillId="30" borderId="14" xfId="73" applyFont="1" applyFill="1" applyBorder="1" applyAlignment="1">
      <alignment horizontal="left" vertical="center"/>
    </xf>
    <xf numFmtId="0" fontId="42" fillId="30" borderId="24" xfId="73" applyFont="1" applyFill="1" applyBorder="1" applyAlignment="1">
      <alignment horizontal="left" vertical="center"/>
    </xf>
    <xf numFmtId="0" fontId="42" fillId="30" borderId="40" xfId="73" applyFont="1" applyFill="1" applyBorder="1" applyAlignment="1">
      <alignment horizontal="left" vertical="center"/>
    </xf>
    <xf numFmtId="0" fontId="42" fillId="30" borderId="41" xfId="73" applyFont="1" applyFill="1" applyBorder="1" applyAlignment="1">
      <alignment horizontal="left" vertical="center"/>
    </xf>
    <xf numFmtId="0" fontId="48" fillId="31" borderId="38" xfId="0" applyFont="1" applyFill="1" applyBorder="1" applyAlignment="1">
      <alignment horizontal="left" vertical="center"/>
    </xf>
    <xf numFmtId="0" fontId="48" fillId="31" borderId="40" xfId="0" applyFont="1" applyFill="1" applyBorder="1" applyAlignment="1">
      <alignment horizontal="left" vertical="center"/>
    </xf>
    <xf numFmtId="0" fontId="40" fillId="0" borderId="0" xfId="0" applyFont="1" applyAlignment="1">
      <alignment horizontal="left"/>
    </xf>
    <xf numFmtId="0" fontId="42" fillId="0" borderId="55" xfId="130" applyFont="1" applyBorder="1" applyAlignment="1">
      <alignment horizontal="center"/>
    </xf>
    <xf numFmtId="0" fontId="42" fillId="0" borderId="54" xfId="130" applyFont="1" applyBorder="1" applyAlignment="1">
      <alignment horizontal="center"/>
    </xf>
    <xf numFmtId="0" fontId="42" fillId="0" borderId="53" xfId="130" applyFont="1" applyBorder="1" applyAlignment="1">
      <alignment horizontal="center"/>
    </xf>
    <xf numFmtId="0" fontId="39" fillId="0" borderId="83" xfId="89" applyFont="1" applyBorder="1" applyAlignment="1">
      <alignment horizontal="center"/>
    </xf>
    <xf numFmtId="0" fontId="39" fillId="0" borderId="76" xfId="89" applyFont="1" applyBorder="1" applyAlignment="1">
      <alignment horizontal="center"/>
    </xf>
    <xf numFmtId="0" fontId="39" fillId="0" borderId="85" xfId="89" applyFont="1" applyBorder="1" applyAlignment="1">
      <alignment horizontal="center"/>
    </xf>
    <xf numFmtId="3" fontId="42" fillId="26" borderId="19"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57" xfId="89" applyFont="1" applyFill="1" applyBorder="1" applyAlignment="1">
      <alignment horizontal="center" wrapText="1"/>
    </xf>
    <xf numFmtId="0" fontId="39" fillId="26" borderId="31" xfId="89" applyFont="1" applyFill="1" applyBorder="1" applyAlignment="1">
      <alignment horizontal="center" wrapText="1"/>
    </xf>
    <xf numFmtId="0" fontId="39" fillId="26" borderId="28" xfId="89" applyFont="1" applyFill="1" applyBorder="1" applyAlignment="1">
      <alignment horizontal="center" wrapText="1"/>
    </xf>
    <xf numFmtId="0" fontId="42" fillId="24" borderId="38" xfId="73" applyFont="1" applyFill="1" applyBorder="1" applyAlignment="1">
      <alignment horizontal="left" vertical="center"/>
    </xf>
    <xf numFmtId="0" fontId="42" fillId="24" borderId="40" xfId="73" applyFont="1" applyFill="1" applyBorder="1" applyAlignment="1">
      <alignment horizontal="left" vertical="center"/>
    </xf>
    <xf numFmtId="0" fontId="42" fillId="24" borderId="41" xfId="73" applyFont="1" applyFill="1" applyBorder="1" applyAlignment="1">
      <alignment horizontal="left" vertical="center"/>
    </xf>
    <xf numFmtId="0" fontId="42" fillId="25" borderId="75" xfId="73" applyFont="1" applyFill="1" applyBorder="1" applyAlignment="1">
      <alignment horizontal="center" vertical="center" wrapText="1"/>
    </xf>
    <xf numFmtId="0" fontId="42" fillId="25" borderId="90" xfId="73" applyFont="1" applyFill="1" applyBorder="1" applyAlignment="1">
      <alignment horizontal="center" vertical="center" wrapText="1"/>
    </xf>
    <xf numFmtId="0" fontId="42" fillId="25" borderId="86" xfId="73" applyFont="1" applyFill="1" applyBorder="1" applyAlignment="1">
      <alignment horizontal="center" vertical="center" wrapText="1"/>
    </xf>
    <xf numFmtId="0" fontId="42" fillId="25" borderId="59" xfId="73" applyFont="1" applyFill="1" applyBorder="1" applyAlignment="1">
      <alignment horizontal="center" vertical="center" wrapText="1"/>
    </xf>
    <xf numFmtId="0" fontId="42" fillId="0" borderId="43" xfId="126" applyFont="1" applyBorder="1" applyAlignment="1">
      <alignment horizontal="center" vertical="center" wrapText="1"/>
    </xf>
    <xf numFmtId="0" fontId="42" fillId="0" borderId="26" xfId="126" applyFont="1" applyBorder="1" applyAlignment="1">
      <alignment horizontal="center" vertical="center" wrapText="1"/>
    </xf>
    <xf numFmtId="4" fontId="42" fillId="25" borderId="66" xfId="135" applyNumberFormat="1" applyFont="1" applyFill="1" applyBorder="1" applyAlignment="1">
      <alignment horizontal="center" vertical="center" wrapText="1"/>
    </xf>
    <xf numFmtId="4" fontId="42" fillId="25" borderId="64" xfId="135" applyNumberFormat="1" applyFont="1" applyFill="1" applyBorder="1" applyAlignment="1">
      <alignment horizontal="center" vertical="center" wrapText="1"/>
    </xf>
    <xf numFmtId="4" fontId="42" fillId="25" borderId="94" xfId="73" applyNumberFormat="1" applyFont="1" applyFill="1" applyBorder="1" applyAlignment="1">
      <alignment horizontal="center" vertical="center" wrapText="1"/>
    </xf>
    <xf numFmtId="4" fontId="42" fillId="25" borderId="37" xfId="73"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25" borderId="57"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5" xfId="130" applyFont="1" applyFill="1" applyBorder="1" applyAlignment="1">
      <alignment horizontal="center" vertical="center" wrapText="1"/>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3" fontId="42" fillId="26" borderId="22" xfId="130" applyNumberFormat="1" applyFont="1" applyFill="1" applyBorder="1" applyAlignment="1">
      <alignment horizontal="center"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39" fillId="0" borderId="58" xfId="0" applyFont="1" applyBorder="1" applyAlignment="1">
      <alignment horizontal="left" vertical="center" wrapText="1"/>
    </xf>
    <xf numFmtId="0" fontId="39" fillId="0" borderId="50" xfId="0" applyFont="1" applyBorder="1" applyAlignment="1">
      <alignment horizontal="left" vertical="center" wrapText="1"/>
    </xf>
    <xf numFmtId="0" fontId="39" fillId="0" borderId="60" xfId="0" applyFont="1" applyBorder="1" applyAlignment="1">
      <alignment horizontal="left" vertical="center" wrapText="1"/>
    </xf>
    <xf numFmtId="0" fontId="39" fillId="0" borderId="11" xfId="0" applyFont="1" applyBorder="1" applyAlignment="1">
      <alignment horizontal="left" vertical="center" wrapText="1"/>
    </xf>
    <xf numFmtId="0" fontId="39" fillId="0" borderId="0" xfId="0" applyFont="1" applyAlignment="1">
      <alignment horizontal="left" vertical="center" wrapText="1"/>
    </xf>
    <xf numFmtId="0" fontId="39" fillId="0" borderId="42" xfId="0" applyFont="1" applyBorder="1" applyAlignment="1">
      <alignment horizontal="left" vertical="center" wrapText="1"/>
    </xf>
    <xf numFmtId="0" fontId="39" fillId="0" borderId="13" xfId="0" applyFont="1" applyBorder="1" applyAlignment="1">
      <alignment horizontal="left" vertical="center" wrapText="1"/>
    </xf>
    <xf numFmtId="0" fontId="39" fillId="0" borderId="14" xfId="0" applyFont="1" applyBorder="1" applyAlignment="1">
      <alignment horizontal="left" vertical="center" wrapText="1"/>
    </xf>
    <xf numFmtId="0" fontId="39" fillId="0" borderId="24" xfId="0" applyFont="1" applyBorder="1" applyAlignment="1">
      <alignment horizontal="left" vertical="center" wrapText="1"/>
    </xf>
    <xf numFmtId="0" fontId="42" fillId="30" borderId="38" xfId="73" applyFont="1" applyFill="1" applyBorder="1" applyAlignment="1">
      <alignment horizontal="center" vertical="center"/>
    </xf>
    <xf numFmtId="0" fontId="42" fillId="30" borderId="40" xfId="73" applyFont="1" applyFill="1" applyBorder="1" applyAlignment="1">
      <alignment horizontal="center" vertical="center"/>
    </xf>
    <xf numFmtId="0" fontId="42" fillId="30" borderId="41" xfId="73" applyFont="1" applyFill="1" applyBorder="1" applyAlignment="1">
      <alignment horizontal="center" vertical="center"/>
    </xf>
    <xf numFmtId="0" fontId="39" fillId="27" borderId="32"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2" xfId="89" applyFont="1" applyFill="1" applyBorder="1" applyAlignment="1">
      <alignment horizontal="center" wrapText="1"/>
    </xf>
    <xf numFmtId="0" fontId="42" fillId="0" borderId="82" xfId="130" applyFont="1" applyBorder="1" applyAlignment="1">
      <alignment horizontal="center"/>
    </xf>
    <xf numFmtId="0" fontId="42" fillId="0" borderId="80" xfId="130" applyFont="1" applyBorder="1" applyAlignment="1">
      <alignment horizontal="center"/>
    </xf>
    <xf numFmtId="0" fontId="42" fillId="0" borderId="81" xfId="130" applyFont="1" applyBorder="1" applyAlignment="1">
      <alignment horizontal="center"/>
    </xf>
    <xf numFmtId="0" fontId="42" fillId="0" borderId="51" xfId="130" applyFont="1" applyBorder="1" applyAlignment="1">
      <alignment horizontal="center"/>
    </xf>
    <xf numFmtId="0" fontId="39" fillId="0" borderId="51" xfId="130" applyFont="1" applyBorder="1" applyAlignment="1">
      <alignment horizontal="center"/>
    </xf>
    <xf numFmtId="0" fontId="39" fillId="0" borderId="67" xfId="130" applyFont="1" applyBorder="1" applyAlignment="1">
      <alignment horizontal="center"/>
    </xf>
    <xf numFmtId="0" fontId="39" fillId="26" borderId="32"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5" borderId="87" xfId="73" applyFont="1" applyFill="1" applyBorder="1" applyAlignment="1">
      <alignment horizontal="center" vertical="center" wrapText="1"/>
    </xf>
    <xf numFmtId="0" fontId="42" fillId="25" borderId="88" xfId="73" applyFont="1" applyFill="1" applyBorder="1" applyAlignment="1">
      <alignment horizontal="center" vertical="center" wrapText="1"/>
    </xf>
    <xf numFmtId="4" fontId="42" fillId="25" borderId="66" xfId="73" applyNumberFormat="1" applyFont="1" applyFill="1" applyBorder="1" applyAlignment="1">
      <alignment horizontal="center" vertical="center" wrapText="1"/>
    </xf>
    <xf numFmtId="4" fontId="42" fillId="25" borderId="64" xfId="73" applyNumberFormat="1" applyFont="1" applyFill="1" applyBorder="1" applyAlignment="1">
      <alignment horizontal="center" vertical="center" wrapText="1"/>
    </xf>
    <xf numFmtId="0" fontId="42" fillId="25" borderId="66" xfId="73" applyFont="1" applyFill="1" applyBorder="1" applyAlignment="1">
      <alignment horizontal="center" vertical="center" wrapText="1"/>
    </xf>
    <xf numFmtId="0" fontId="42" fillId="25" borderId="64" xfId="73" applyFont="1" applyFill="1" applyBorder="1" applyAlignment="1">
      <alignment horizontal="center" vertical="center" wrapText="1"/>
    </xf>
    <xf numFmtId="0" fontId="42" fillId="0" borderId="92" xfId="126" applyFont="1" applyBorder="1" applyAlignment="1">
      <alignment horizontal="center" vertical="center" wrapText="1"/>
    </xf>
    <xf numFmtId="0" fontId="42" fillId="0" borderId="93"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39"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40" fillId="0" borderId="83" xfId="0" applyFont="1" applyBorder="1" applyAlignment="1">
      <alignment horizontal="center"/>
    </xf>
    <xf numFmtId="0" fontId="40" fillId="0" borderId="76" xfId="0" applyFont="1" applyBorder="1" applyAlignment="1">
      <alignment horizontal="center"/>
    </xf>
    <xf numFmtId="0" fontId="40" fillId="0" borderId="85"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2"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7" xfId="34" applyNumberFormat="1" applyFont="1" applyBorder="1" applyAlignment="1">
      <alignment horizontal="center"/>
    </xf>
    <xf numFmtId="43" fontId="39" fillId="0" borderId="28" xfId="34" applyNumberFormat="1"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0" fontId="39" fillId="0" borderId="57" xfId="0" applyFont="1" applyBorder="1" applyAlignment="1">
      <alignment horizontal="center"/>
    </xf>
    <xf numFmtId="0" fontId="39" fillId="0" borderId="28" xfId="0" applyFont="1" applyBorder="1" applyAlignment="1">
      <alignment horizont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53"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2" fillId="24" borderId="33"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3"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3" xfId="0" applyFont="1" applyFill="1" applyBorder="1" applyAlignment="1">
      <alignment horizontal="center"/>
    </xf>
    <xf numFmtId="0" fontId="42" fillId="24" borderId="62"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5" xfId="0" applyFont="1" applyFill="1" applyBorder="1" applyAlignment="1">
      <alignment horizontal="center" vertical="center"/>
    </xf>
    <xf numFmtId="2" fontId="39" fillId="0" borderId="57"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3"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1" xfId="253" applyFont="1" applyBorder="1" applyAlignment="1">
      <alignment horizontal="center" vertical="center"/>
    </xf>
    <xf numFmtId="0" fontId="39" fillId="0" borderId="46" xfId="253" applyFont="1" applyBorder="1" applyAlignment="1">
      <alignment horizontal="center" vertical="center"/>
    </xf>
    <xf numFmtId="0" fontId="39" fillId="0" borderId="73" xfId="253" applyFont="1" applyBorder="1" applyAlignment="1">
      <alignment horizontal="center" vertical="center"/>
    </xf>
    <xf numFmtId="0" fontId="39" fillId="0" borderId="54" xfId="253" applyFont="1" applyBorder="1" applyAlignment="1">
      <alignment horizontal="center" vertical="center"/>
    </xf>
    <xf numFmtId="0" fontId="39" fillId="0" borderId="53" xfId="253" applyFont="1" applyBorder="1" applyAlignment="1">
      <alignment horizontal="center" vertical="center"/>
    </xf>
    <xf numFmtId="0" fontId="39" fillId="0" borderId="63" xfId="253" applyFont="1" applyBorder="1" applyAlignment="1">
      <alignment horizontal="center" vertical="center"/>
    </xf>
    <xf numFmtId="0" fontId="39" fillId="0" borderId="51" xfId="253" applyFont="1" applyBorder="1" applyAlignment="1">
      <alignment horizontal="center" vertical="center"/>
    </xf>
    <xf numFmtId="0" fontId="39" fillId="0" borderId="67" xfId="253" applyFont="1" applyBorder="1" applyAlignment="1">
      <alignment horizontal="center" vertical="center"/>
    </xf>
    <xf numFmtId="0" fontId="39" fillId="0" borderId="61" xfId="253" applyFont="1" applyBorder="1" applyAlignment="1">
      <alignment horizontal="center" vertical="center"/>
    </xf>
    <xf numFmtId="0" fontId="39" fillId="0" borderId="50" xfId="253" applyFont="1" applyBorder="1" applyAlignment="1">
      <alignment horizontal="center" vertical="center"/>
    </xf>
    <xf numFmtId="0" fontId="39" fillId="0" borderId="69" xfId="253" applyFont="1" applyBorder="1" applyAlignment="1">
      <alignment horizontal="center" vertical="center"/>
    </xf>
    <xf numFmtId="0" fontId="39" fillId="0" borderId="63" xfId="0" applyFont="1" applyBorder="1" applyAlignment="1">
      <alignment horizontal="center" vertical="center"/>
    </xf>
    <xf numFmtId="0" fontId="39" fillId="0" borderId="51" xfId="0" applyFont="1" applyBorder="1" applyAlignment="1">
      <alignment horizontal="center" vertical="center"/>
    </xf>
    <xf numFmtId="0" fontId="39" fillId="0" borderId="67" xfId="0" applyFont="1" applyBorder="1" applyAlignment="1">
      <alignment horizontal="center" vertical="center"/>
    </xf>
    <xf numFmtId="0" fontId="42" fillId="0" borderId="70"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39" fillId="0" borderId="72" xfId="253" applyFont="1" applyBorder="1" applyAlignment="1">
      <alignment horizontal="center" vertical="center"/>
    </xf>
    <xf numFmtId="0" fontId="39" fillId="0" borderId="45"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3"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42" fillId="0" borderId="53" xfId="0" applyFont="1" applyBorder="1" applyAlignment="1" applyProtection="1">
      <alignment horizontal="center"/>
      <protection locked="0"/>
    </xf>
    <xf numFmtId="0" fontId="39" fillId="27" borderId="18" xfId="0" applyFont="1" applyFill="1" applyBorder="1" applyAlignment="1">
      <alignment horizontal="center" wrapText="1"/>
    </xf>
    <xf numFmtId="0" fontId="42" fillId="0" borderId="70"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5" fillId="0" borderId="75" xfId="254" applyFont="1" applyBorder="1" applyAlignment="1" applyProtection="1">
      <alignment horizontal="center"/>
    </xf>
    <xf numFmtId="0" fontId="45" fillId="0" borderId="47" xfId="254" applyFont="1" applyBorder="1" applyAlignment="1" applyProtection="1">
      <alignment horizontal="center"/>
    </xf>
    <xf numFmtId="0" fontId="42" fillId="0" borderId="73" xfId="0" applyFont="1" applyBorder="1" applyAlignment="1">
      <alignment horizontal="center"/>
    </xf>
    <xf numFmtId="0" fontId="42" fillId="0" borderId="54" xfId="0" applyFont="1" applyBorder="1" applyAlignment="1">
      <alignment horizontal="center"/>
    </xf>
    <xf numFmtId="0" fontId="42" fillId="0" borderId="74" xfId="0" applyFont="1" applyBorder="1" applyAlignment="1">
      <alignment horizontal="center"/>
    </xf>
    <xf numFmtId="0" fontId="39" fillId="0" borderId="25" xfId="0" applyFont="1" applyBorder="1" applyAlignment="1">
      <alignment horizontal="center"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57" xfId="0" applyFont="1" applyBorder="1" applyAlignment="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99"/>
  <sheetViews>
    <sheetView showGridLines="0" view="pageBreakPreview" topLeftCell="A91" zoomScale="66" zoomScaleNormal="55" zoomScaleSheetLayoutView="66" zoomScalePageLayoutView="70" workbookViewId="0">
      <selection activeCell="C95" sqref="C95:G97"/>
    </sheetView>
  </sheetViews>
  <sheetFormatPr defaultColWidth="11.42578125" defaultRowHeight="13.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11.42578125" style="1"/>
    <col min="13" max="13" width="20" style="1" bestFit="1" customWidth="1"/>
    <col min="14" max="14" width="18.5703125" style="1" bestFit="1" customWidth="1"/>
    <col min="15" max="15" width="20" style="1" bestFit="1" customWidth="1"/>
    <col min="16" max="16384" width="11.42578125" style="1"/>
  </cols>
  <sheetData>
    <row r="1" spans="2:15">
      <c r="B1" s="210" t="s">
        <v>0</v>
      </c>
      <c r="C1" s="210"/>
      <c r="D1" s="210"/>
      <c r="E1" s="210"/>
      <c r="F1" s="210"/>
      <c r="G1" s="210"/>
    </row>
    <row r="2" spans="2:15">
      <c r="B2" s="210" t="s">
        <v>1</v>
      </c>
      <c r="C2" s="210"/>
      <c r="D2" s="210"/>
      <c r="E2" s="210"/>
    </row>
    <row r="3" spans="2:15" ht="14.1" thickBot="1">
      <c r="B3" s="6"/>
      <c r="C3" s="7"/>
      <c r="D3" s="6"/>
      <c r="E3" s="7"/>
    </row>
    <row r="4" spans="2:15" ht="14.45" thickTop="1" thickBot="1">
      <c r="B4" s="214"/>
      <c r="C4" s="215"/>
      <c r="D4" s="215"/>
      <c r="E4" s="215"/>
      <c r="F4" s="215"/>
      <c r="G4" s="215"/>
      <c r="H4" s="215"/>
      <c r="I4" s="215"/>
      <c r="J4" s="215"/>
      <c r="K4" s="215"/>
    </row>
    <row r="5" spans="2:15" ht="31.5" customHeight="1" thickTop="1">
      <c r="B5" s="3"/>
      <c r="C5" s="270" t="s">
        <v>2</v>
      </c>
      <c r="D5" s="271"/>
      <c r="E5" s="271"/>
      <c r="F5" s="271"/>
      <c r="G5" s="271"/>
      <c r="H5" s="271"/>
      <c r="I5" s="271"/>
      <c r="J5" s="271"/>
      <c r="K5" s="272"/>
    </row>
    <row r="6" spans="2:15">
      <c r="B6" s="8"/>
      <c r="C6" s="273" t="s">
        <v>3</v>
      </c>
      <c r="D6" s="274"/>
      <c r="E6" s="274"/>
      <c r="F6" s="274"/>
      <c r="G6" s="274"/>
      <c r="H6" s="274"/>
      <c r="I6" s="274"/>
      <c r="J6" s="274"/>
      <c r="K6" s="275"/>
    </row>
    <row r="7" spans="2:15" s="2" customFormat="1">
      <c r="B7" s="9"/>
      <c r="C7" s="264" t="s">
        <v>4</v>
      </c>
      <c r="D7" s="265"/>
      <c r="E7" s="265"/>
      <c r="F7" s="265"/>
      <c r="G7" s="265"/>
      <c r="H7" s="265"/>
      <c r="I7" s="265"/>
      <c r="J7" s="265"/>
      <c r="K7" s="266"/>
    </row>
    <row r="8" spans="2:15" ht="40.5" customHeight="1">
      <c r="B8" s="8"/>
      <c r="C8" s="264"/>
      <c r="D8" s="265"/>
      <c r="E8" s="265"/>
      <c r="F8" s="265"/>
      <c r="G8" s="265"/>
      <c r="H8" s="265"/>
      <c r="I8" s="265"/>
      <c r="J8" s="265"/>
      <c r="K8" s="266"/>
    </row>
    <row r="9" spans="2:15" ht="56.25" customHeight="1">
      <c r="B9" s="8"/>
      <c r="C9" s="267" t="s">
        <v>5</v>
      </c>
      <c r="D9" s="268"/>
      <c r="E9" s="268"/>
      <c r="F9" s="268"/>
      <c r="G9" s="268"/>
      <c r="H9" s="268"/>
      <c r="I9" s="268"/>
      <c r="J9" s="268"/>
      <c r="K9" s="269"/>
    </row>
    <row r="10" spans="2:15" ht="30" customHeight="1" thickBot="1">
      <c r="B10" s="3"/>
      <c r="C10" s="278"/>
      <c r="D10" s="279"/>
      <c r="E10" s="279"/>
      <c r="F10" s="279"/>
      <c r="G10" s="279"/>
      <c r="H10" s="279"/>
      <c r="I10" s="279"/>
      <c r="J10" s="279"/>
      <c r="K10" s="280"/>
    </row>
    <row r="11" spans="2:15" ht="30" customHeight="1" thickBot="1">
      <c r="B11" s="3"/>
      <c r="C11" s="287" t="s">
        <v>6</v>
      </c>
      <c r="D11" s="287" t="s">
        <v>7</v>
      </c>
      <c r="E11" s="289" t="s">
        <v>8</v>
      </c>
      <c r="F11" s="290"/>
      <c r="G11" s="287" t="s">
        <v>9</v>
      </c>
      <c r="H11" s="287" t="s">
        <v>10</v>
      </c>
      <c r="I11" s="283" t="s">
        <v>11</v>
      </c>
      <c r="J11" s="237" t="s">
        <v>12</v>
      </c>
      <c r="K11" s="285" t="s">
        <v>13</v>
      </c>
    </row>
    <row r="12" spans="2:15" ht="30" customHeight="1" thickBot="1">
      <c r="B12" s="3"/>
      <c r="C12" s="288"/>
      <c r="D12" s="288"/>
      <c r="E12" s="176" t="s">
        <v>14</v>
      </c>
      <c r="F12" s="176" t="s">
        <v>15</v>
      </c>
      <c r="G12" s="288"/>
      <c r="H12" s="288"/>
      <c r="I12" s="284"/>
      <c r="J12" s="238"/>
      <c r="K12" s="286"/>
    </row>
    <row r="13" spans="2:15" ht="48" customHeight="1" thickBot="1">
      <c r="B13" s="3"/>
      <c r="C13" s="173" t="s">
        <v>16</v>
      </c>
      <c r="D13" s="177"/>
      <c r="E13" s="177"/>
      <c r="F13" s="177"/>
      <c r="G13" s="177"/>
      <c r="H13" s="177"/>
      <c r="I13" s="177"/>
      <c r="J13" s="177"/>
      <c r="K13" s="178"/>
    </row>
    <row r="14" spans="2:15" ht="39" customHeight="1" thickBot="1">
      <c r="B14" s="3"/>
      <c r="C14" s="201" t="s">
        <v>17</v>
      </c>
      <c r="D14" s="179">
        <v>1</v>
      </c>
      <c r="E14" s="179"/>
      <c r="F14" s="179"/>
      <c r="G14" s="155" t="s">
        <v>18</v>
      </c>
      <c r="H14" s="156" t="s">
        <v>19</v>
      </c>
      <c r="I14" s="166">
        <v>1</v>
      </c>
      <c r="J14" s="181">
        <f>20425000*1.27</f>
        <v>25939750</v>
      </c>
      <c r="K14" s="180">
        <f>I14*J14</f>
        <v>25939750</v>
      </c>
      <c r="M14" s="188"/>
      <c r="N14" s="188"/>
      <c r="O14" s="188"/>
    </row>
    <row r="15" spans="2:15" ht="49.5" customHeight="1" thickBot="1">
      <c r="B15" s="3"/>
      <c r="C15" s="202"/>
      <c r="D15" s="179">
        <v>1</v>
      </c>
      <c r="E15" s="179"/>
      <c r="F15" s="179"/>
      <c r="G15" s="155" t="s">
        <v>20</v>
      </c>
      <c r="H15" s="156" t="s">
        <v>19</v>
      </c>
      <c r="I15" s="166">
        <v>1</v>
      </c>
      <c r="J15" s="182">
        <f>11605275*1.27</f>
        <v>14738699.25</v>
      </c>
      <c r="K15" s="180">
        <f>I15*J15</f>
        <v>14738699.25</v>
      </c>
    </row>
    <row r="16" spans="2:15" ht="49.5" customHeight="1" thickBot="1">
      <c r="B16" s="3"/>
      <c r="C16" s="203" t="s">
        <v>21</v>
      </c>
      <c r="D16" s="204"/>
      <c r="E16" s="204"/>
      <c r="F16" s="204"/>
      <c r="G16" s="204"/>
      <c r="H16" s="204"/>
      <c r="I16" s="204"/>
      <c r="J16" s="205"/>
      <c r="K16" s="129">
        <f>SUM(K14:K15)</f>
        <v>40678449.25</v>
      </c>
    </row>
    <row r="17" spans="2:11" ht="40.5" customHeight="1" thickBot="1">
      <c r="B17" s="3"/>
      <c r="C17" s="193" t="s">
        <v>22</v>
      </c>
      <c r="D17" s="194"/>
      <c r="E17" s="194"/>
      <c r="F17" s="194"/>
      <c r="G17" s="194"/>
      <c r="H17" s="194"/>
      <c r="I17" s="194"/>
      <c r="J17" s="194"/>
      <c r="K17" s="194"/>
    </row>
    <row r="18" spans="2:11" ht="40.5" customHeight="1" thickBot="1">
      <c r="B18" s="3"/>
      <c r="C18" s="130">
        <v>1</v>
      </c>
      <c r="D18" s="130">
        <v>1</v>
      </c>
      <c r="E18" s="137"/>
      <c r="F18" s="137"/>
      <c r="G18" s="125" t="s">
        <v>23</v>
      </c>
      <c r="H18" s="127" t="s">
        <v>24</v>
      </c>
      <c r="I18" s="127">
        <v>46</v>
      </c>
      <c r="J18" s="139">
        <f>9628*1.27</f>
        <v>12227.56</v>
      </c>
      <c r="K18" s="139">
        <f t="shared" ref="K18:K24" si="0">J18*I18</f>
        <v>562467.76</v>
      </c>
    </row>
    <row r="19" spans="2:11" ht="41.25" customHeight="1" thickBot="1">
      <c r="B19" s="3"/>
      <c r="C19" s="131">
        <v>2</v>
      </c>
      <c r="D19" s="131">
        <v>2</v>
      </c>
      <c r="E19" s="141"/>
      <c r="F19" s="141"/>
      <c r="G19" s="133" t="s">
        <v>25</v>
      </c>
      <c r="H19" s="135" t="s">
        <v>24</v>
      </c>
      <c r="I19" s="135">
        <f>6*5</f>
        <v>30</v>
      </c>
      <c r="J19" s="143">
        <f>33980*1.27</f>
        <v>43154.6</v>
      </c>
      <c r="K19" s="139">
        <f t="shared" si="0"/>
        <v>1294638</v>
      </c>
    </row>
    <row r="20" spans="2:11" ht="40.5" customHeight="1" thickBot="1">
      <c r="B20" s="3"/>
      <c r="C20" s="131">
        <v>3</v>
      </c>
      <c r="D20" s="131">
        <v>3</v>
      </c>
      <c r="E20" s="141"/>
      <c r="F20" s="141"/>
      <c r="G20" s="134" t="s">
        <v>26</v>
      </c>
      <c r="H20" s="135" t="s">
        <v>27</v>
      </c>
      <c r="I20" s="135">
        <v>50</v>
      </c>
      <c r="J20" s="143">
        <f>49760*1.27</f>
        <v>63195.200000000004</v>
      </c>
      <c r="K20" s="139">
        <f t="shared" si="0"/>
        <v>3159760</v>
      </c>
    </row>
    <row r="21" spans="2:11" ht="30" customHeight="1" thickBot="1">
      <c r="B21" s="3"/>
      <c r="C21" s="131">
        <v>4</v>
      </c>
      <c r="D21" s="131">
        <v>4</v>
      </c>
      <c r="E21" s="142"/>
      <c r="F21" s="142"/>
      <c r="G21" s="134" t="s">
        <v>28</v>
      </c>
      <c r="H21" s="135" t="s">
        <v>24</v>
      </c>
      <c r="I21" s="135">
        <v>15</v>
      </c>
      <c r="J21" s="143">
        <f>248400*1.27</f>
        <v>315468</v>
      </c>
      <c r="K21" s="139">
        <f t="shared" si="0"/>
        <v>4732020</v>
      </c>
    </row>
    <row r="22" spans="2:11" ht="30" customHeight="1" thickBot="1">
      <c r="B22" s="3"/>
      <c r="C22" s="131">
        <v>5</v>
      </c>
      <c r="D22" s="131">
        <v>5</v>
      </c>
      <c r="E22" s="142"/>
      <c r="F22" s="142"/>
      <c r="G22" s="134" t="s">
        <v>29</v>
      </c>
      <c r="H22" s="135" t="s">
        <v>30</v>
      </c>
      <c r="I22" s="135">
        <v>5.72</v>
      </c>
      <c r="J22" s="143">
        <f>44916*1.27</f>
        <v>57043.32</v>
      </c>
      <c r="K22" s="139">
        <f t="shared" si="0"/>
        <v>326287.7904</v>
      </c>
    </row>
    <row r="23" spans="2:11" ht="30" customHeight="1" thickBot="1">
      <c r="B23" s="3"/>
      <c r="C23" s="131">
        <v>6</v>
      </c>
      <c r="D23" s="131">
        <v>6</v>
      </c>
      <c r="E23" s="142"/>
      <c r="F23" s="142"/>
      <c r="G23" s="134" t="s">
        <v>31</v>
      </c>
      <c r="H23" s="135" t="s">
        <v>30</v>
      </c>
      <c r="I23" s="135">
        <v>2.29</v>
      </c>
      <c r="J23" s="143">
        <f>328621*1.27</f>
        <v>417348.67</v>
      </c>
      <c r="K23" s="139">
        <f t="shared" si="0"/>
        <v>955728.45429999998</v>
      </c>
    </row>
    <row r="24" spans="2:11" ht="30" customHeight="1" thickBot="1">
      <c r="B24" s="3"/>
      <c r="C24" s="132">
        <v>7</v>
      </c>
      <c r="D24" s="132">
        <v>7</v>
      </c>
      <c r="E24" s="138"/>
      <c r="F24" s="138"/>
      <c r="G24" s="126" t="s">
        <v>32</v>
      </c>
      <c r="H24" s="128" t="s">
        <v>33</v>
      </c>
      <c r="I24" s="136">
        <v>20.5</v>
      </c>
      <c r="J24" s="140">
        <f>35528*1.27</f>
        <v>45120.56</v>
      </c>
      <c r="K24" s="139">
        <f t="shared" si="0"/>
        <v>924971.48</v>
      </c>
    </row>
    <row r="25" spans="2:11" ht="54" customHeight="1" thickBot="1">
      <c r="B25" s="3"/>
      <c r="C25" s="203" t="s">
        <v>34</v>
      </c>
      <c r="D25" s="206"/>
      <c r="E25" s="206"/>
      <c r="F25" s="206"/>
      <c r="G25" s="206"/>
      <c r="H25" s="206"/>
      <c r="I25" s="206"/>
      <c r="J25" s="207"/>
      <c r="K25" s="144">
        <f>SUM(K18:K24)</f>
        <v>11955873.4847</v>
      </c>
    </row>
    <row r="26" spans="2:11" ht="56.25" customHeight="1" thickBot="1">
      <c r="B26" s="3"/>
      <c r="C26" s="193" t="s">
        <v>35</v>
      </c>
      <c r="D26" s="194"/>
      <c r="E26" s="194"/>
      <c r="F26" s="194"/>
      <c r="G26" s="194"/>
      <c r="H26" s="194"/>
      <c r="I26" s="194"/>
      <c r="J26" s="194"/>
      <c r="K26" s="194"/>
    </row>
    <row r="27" spans="2:11" ht="30" customHeight="1" thickBot="1">
      <c r="B27" s="3"/>
      <c r="C27" s="130">
        <v>8</v>
      </c>
      <c r="D27" s="130">
        <v>8</v>
      </c>
      <c r="E27" s="145"/>
      <c r="F27" s="145"/>
      <c r="G27" s="125" t="s">
        <v>36</v>
      </c>
      <c r="H27" s="127" t="s">
        <v>19</v>
      </c>
      <c r="I27" s="127">
        <v>102</v>
      </c>
      <c r="J27" s="139">
        <f>7785*1.27</f>
        <v>9886.9500000000007</v>
      </c>
      <c r="K27" s="139">
        <f>J27*I27</f>
        <v>1008468.9</v>
      </c>
    </row>
    <row r="28" spans="2:11" ht="30" customHeight="1" thickBot="1">
      <c r="B28" s="3"/>
      <c r="C28" s="131">
        <v>9</v>
      </c>
      <c r="D28" s="131">
        <v>9</v>
      </c>
      <c r="E28" s="146"/>
      <c r="F28" s="146"/>
      <c r="G28" s="134" t="s">
        <v>37</v>
      </c>
      <c r="H28" s="135" t="s">
        <v>30</v>
      </c>
      <c r="I28" s="135">
        <v>0.64</v>
      </c>
      <c r="J28" s="143">
        <f>453505*1.27</f>
        <v>575951.35</v>
      </c>
      <c r="K28" s="139">
        <f>J28*I28</f>
        <v>368608.864</v>
      </c>
    </row>
    <row r="29" spans="2:11" ht="30" customHeight="1" thickBot="1">
      <c r="B29" s="3"/>
      <c r="C29" s="132">
        <v>10</v>
      </c>
      <c r="D29" s="132">
        <v>10</v>
      </c>
      <c r="E29" s="147"/>
      <c r="F29" s="147"/>
      <c r="G29" s="126" t="s">
        <v>38</v>
      </c>
      <c r="H29" s="128" t="s">
        <v>39</v>
      </c>
      <c r="I29" s="128">
        <v>10.58</v>
      </c>
      <c r="J29" s="140">
        <f>9005*1.27</f>
        <v>11436.35</v>
      </c>
      <c r="K29" s="139">
        <f>J29*I29</f>
        <v>120996.583</v>
      </c>
    </row>
    <row r="30" spans="2:11" ht="50.25" customHeight="1" thickBot="1">
      <c r="B30" s="3"/>
      <c r="C30" s="203" t="s">
        <v>40</v>
      </c>
      <c r="D30" s="206"/>
      <c r="E30" s="206"/>
      <c r="F30" s="206"/>
      <c r="G30" s="206"/>
      <c r="H30" s="206"/>
      <c r="I30" s="206"/>
      <c r="J30" s="207"/>
      <c r="K30" s="144">
        <f>SUM(K27:K29)</f>
        <v>1498074.3470000001</v>
      </c>
    </row>
    <row r="31" spans="2:11" ht="45.75" customHeight="1" thickBot="1">
      <c r="B31" s="3"/>
      <c r="C31" s="193" t="s">
        <v>41</v>
      </c>
      <c r="D31" s="194"/>
      <c r="E31" s="194"/>
      <c r="F31" s="194"/>
      <c r="G31" s="194"/>
      <c r="H31" s="194"/>
      <c r="I31" s="194"/>
      <c r="J31" s="194"/>
      <c r="K31" s="194"/>
    </row>
    <row r="32" spans="2:11" ht="30" customHeight="1" thickBot="1">
      <c r="B32" s="3"/>
      <c r="C32" s="130">
        <v>11</v>
      </c>
      <c r="D32" s="130">
        <v>11</v>
      </c>
      <c r="E32" s="145"/>
      <c r="F32" s="145"/>
      <c r="G32" s="125" t="s">
        <v>42</v>
      </c>
      <c r="H32" s="127" t="s">
        <v>30</v>
      </c>
      <c r="I32" s="127">
        <v>3.14</v>
      </c>
      <c r="J32" s="139">
        <f>640400*1.27</f>
        <v>813308</v>
      </c>
      <c r="K32" s="139">
        <f>J32*I32</f>
        <v>2553787.12</v>
      </c>
    </row>
    <row r="33" spans="2:11" ht="30" customHeight="1" thickBot="1">
      <c r="B33" s="3"/>
      <c r="C33" s="131">
        <v>12</v>
      </c>
      <c r="D33" s="131">
        <v>12</v>
      </c>
      <c r="E33" s="148"/>
      <c r="F33" s="148"/>
      <c r="G33" s="134" t="s">
        <v>43</v>
      </c>
      <c r="H33" s="135" t="s">
        <v>30</v>
      </c>
      <c r="I33" s="135">
        <v>0.45</v>
      </c>
      <c r="J33" s="143">
        <f>730000*1.27</f>
        <v>927100</v>
      </c>
      <c r="K33" s="139">
        <f>J33*I33</f>
        <v>417195</v>
      </c>
    </row>
    <row r="34" spans="2:11" ht="30" customHeight="1" thickBot="1">
      <c r="B34" s="3"/>
      <c r="C34" s="131">
        <v>13</v>
      </c>
      <c r="D34" s="131">
        <v>13</v>
      </c>
      <c r="E34" s="148"/>
      <c r="F34" s="148"/>
      <c r="G34" s="134" t="s">
        <v>44</v>
      </c>
      <c r="H34" s="135" t="s">
        <v>39</v>
      </c>
      <c r="I34" s="135">
        <v>52.25</v>
      </c>
      <c r="J34" s="143">
        <f>8730*1.27</f>
        <v>11087.1</v>
      </c>
      <c r="K34" s="139">
        <f>J34*I34</f>
        <v>579300.97499999998</v>
      </c>
    </row>
    <row r="35" spans="2:11" ht="30" customHeight="1" thickBot="1">
      <c r="B35" s="3"/>
      <c r="C35" s="132">
        <v>14</v>
      </c>
      <c r="D35" s="132">
        <v>14</v>
      </c>
      <c r="E35" s="147"/>
      <c r="F35" s="147"/>
      <c r="G35" s="126" t="s">
        <v>45</v>
      </c>
      <c r="H35" s="128" t="s">
        <v>46</v>
      </c>
      <c r="I35" s="128">
        <v>1</v>
      </c>
      <c r="J35" s="140">
        <f>627500*1.27</f>
        <v>796925</v>
      </c>
      <c r="K35" s="139">
        <f>J35*I35</f>
        <v>796925</v>
      </c>
    </row>
    <row r="36" spans="2:11" ht="67.5" customHeight="1" thickBot="1">
      <c r="B36" s="3"/>
      <c r="C36" s="203" t="s">
        <v>47</v>
      </c>
      <c r="D36" s="206"/>
      <c r="E36" s="206"/>
      <c r="F36" s="206"/>
      <c r="G36" s="206"/>
      <c r="H36" s="206"/>
      <c r="I36" s="206"/>
      <c r="J36" s="207"/>
      <c r="K36" s="183">
        <f>SUM(K32:K35)</f>
        <v>4347208.0950000007</v>
      </c>
    </row>
    <row r="37" spans="2:11" ht="67.5" customHeight="1" thickBot="1">
      <c r="B37" s="3"/>
      <c r="C37" s="193" t="s">
        <v>48</v>
      </c>
      <c r="D37" s="194"/>
      <c r="E37" s="194"/>
      <c r="F37" s="194"/>
      <c r="G37" s="194"/>
      <c r="H37" s="194"/>
      <c r="I37" s="194"/>
      <c r="J37" s="194"/>
      <c r="K37" s="194"/>
    </row>
    <row r="38" spans="2:11" ht="67.5" customHeight="1" thickBot="1">
      <c r="B38" s="3"/>
      <c r="C38" s="130">
        <v>15</v>
      </c>
      <c r="D38" s="130">
        <v>15</v>
      </c>
      <c r="E38" s="145"/>
      <c r="F38" s="145"/>
      <c r="G38" s="125" t="s">
        <v>49</v>
      </c>
      <c r="H38" s="127" t="s">
        <v>30</v>
      </c>
      <c r="I38" s="127">
        <v>0.22</v>
      </c>
      <c r="J38" s="139">
        <f>465260*1.27</f>
        <v>590880.19999999995</v>
      </c>
      <c r="K38" s="139">
        <f>J38*I38</f>
        <v>129993.64399999999</v>
      </c>
    </row>
    <row r="39" spans="2:11" ht="67.5" customHeight="1" thickBot="1">
      <c r="B39" s="3"/>
      <c r="C39" s="131">
        <v>16</v>
      </c>
      <c r="D39" s="131">
        <v>16</v>
      </c>
      <c r="E39" s="148"/>
      <c r="F39" s="148"/>
      <c r="G39" s="134" t="s">
        <v>50</v>
      </c>
      <c r="H39" s="135" t="s">
        <v>30</v>
      </c>
      <c r="I39" s="135">
        <v>0.9</v>
      </c>
      <c r="J39" s="143">
        <f>730000*1.27</f>
        <v>927100</v>
      </c>
      <c r="K39" s="139">
        <f>J39*I39</f>
        <v>834390</v>
      </c>
    </row>
    <row r="40" spans="2:11" ht="67.5" customHeight="1" thickBot="1">
      <c r="B40" s="3"/>
      <c r="C40" s="131">
        <v>17</v>
      </c>
      <c r="D40" s="131">
        <v>17</v>
      </c>
      <c r="E40" s="148"/>
      <c r="F40" s="148"/>
      <c r="G40" s="134" t="s">
        <v>51</v>
      </c>
      <c r="H40" s="135" t="s">
        <v>30</v>
      </c>
      <c r="I40" s="135">
        <v>2.29</v>
      </c>
      <c r="J40" s="143">
        <f>246250*1.27</f>
        <v>312737.5</v>
      </c>
      <c r="K40" s="139">
        <f>J40*I40</f>
        <v>716168.875</v>
      </c>
    </row>
    <row r="41" spans="2:11" ht="67.5" customHeight="1" thickBot="1">
      <c r="B41" s="3"/>
      <c r="C41" s="132">
        <v>18</v>
      </c>
      <c r="D41" s="132">
        <v>18</v>
      </c>
      <c r="E41" s="147"/>
      <c r="F41" s="147"/>
      <c r="G41" s="126" t="s">
        <v>52</v>
      </c>
      <c r="H41" s="128" t="s">
        <v>39</v>
      </c>
      <c r="I41" s="128">
        <v>104.5</v>
      </c>
      <c r="J41" s="140">
        <f>8730*1.27</f>
        <v>11087.1</v>
      </c>
      <c r="K41" s="139">
        <f>J41*I41</f>
        <v>1158601.95</v>
      </c>
    </row>
    <row r="42" spans="2:11" ht="67.5" customHeight="1" thickBot="1">
      <c r="B42" s="3"/>
      <c r="C42" s="203" t="s">
        <v>53</v>
      </c>
      <c r="D42" s="206"/>
      <c r="E42" s="206"/>
      <c r="F42" s="206"/>
      <c r="G42" s="206"/>
      <c r="H42" s="206"/>
      <c r="I42" s="206"/>
      <c r="J42" s="207"/>
      <c r="K42" s="184">
        <f>SUM(K38:K41)</f>
        <v>2839154.4689999996</v>
      </c>
    </row>
    <row r="43" spans="2:11" ht="67.5" customHeight="1" thickBot="1">
      <c r="B43" s="3"/>
      <c r="C43" s="193" t="s">
        <v>54</v>
      </c>
      <c r="D43" s="194"/>
      <c r="E43" s="194"/>
      <c r="F43" s="194"/>
      <c r="G43" s="194"/>
      <c r="H43" s="194"/>
      <c r="I43" s="194"/>
      <c r="J43" s="194"/>
      <c r="K43" s="194"/>
    </row>
    <row r="44" spans="2:11" ht="67.5" customHeight="1" thickBot="1">
      <c r="B44" s="3"/>
      <c r="C44" s="130">
        <v>19</v>
      </c>
      <c r="D44" s="130">
        <v>19</v>
      </c>
      <c r="E44" s="145"/>
      <c r="F44" s="145"/>
      <c r="G44" s="125" t="s">
        <v>55</v>
      </c>
      <c r="H44" s="127" t="s">
        <v>24</v>
      </c>
      <c r="I44" s="127">
        <v>8.01</v>
      </c>
      <c r="J44" s="13">
        <f>1030780*1.27</f>
        <v>1309090.6000000001</v>
      </c>
      <c r="K44" s="139">
        <f>J44*I44</f>
        <v>10485815.706</v>
      </c>
    </row>
    <row r="45" spans="2:11" ht="67.5" customHeight="1" thickBot="1">
      <c r="B45" s="3"/>
      <c r="C45" s="131">
        <v>20</v>
      </c>
      <c r="D45" s="131">
        <v>20</v>
      </c>
      <c r="E45" s="148"/>
      <c r="F45" s="148"/>
      <c r="G45" s="134" t="s">
        <v>56</v>
      </c>
      <c r="H45" s="135" t="s">
        <v>39</v>
      </c>
      <c r="I45" s="135">
        <v>40.049999999999997</v>
      </c>
      <c r="J45" s="13">
        <f>52835*1.27</f>
        <v>67100.45</v>
      </c>
      <c r="K45" s="139">
        <f>J45*I45</f>
        <v>2687373.0224999995</v>
      </c>
    </row>
    <row r="46" spans="2:11" ht="67.5" customHeight="1" thickBot="1">
      <c r="B46" s="3"/>
      <c r="C46" s="132">
        <v>21</v>
      </c>
      <c r="D46" s="132">
        <v>21</v>
      </c>
      <c r="E46" s="147"/>
      <c r="F46" s="147"/>
      <c r="G46" s="126" t="s">
        <v>57</v>
      </c>
      <c r="H46" s="128" t="s">
        <v>58</v>
      </c>
      <c r="I46" s="128">
        <v>4.88</v>
      </c>
      <c r="J46" s="13">
        <f>65400*1.27</f>
        <v>83058</v>
      </c>
      <c r="K46" s="139">
        <f>J46*I46</f>
        <v>405323.04</v>
      </c>
    </row>
    <row r="47" spans="2:11" ht="67.5" customHeight="1" thickBot="1">
      <c r="B47" s="3"/>
      <c r="C47" s="203" t="s">
        <v>59</v>
      </c>
      <c r="D47" s="206"/>
      <c r="E47" s="206"/>
      <c r="F47" s="206"/>
      <c r="G47" s="206"/>
      <c r="H47" s="206"/>
      <c r="I47" s="206"/>
      <c r="J47" s="207"/>
      <c r="K47" s="184">
        <f>SUM(K44:K46)</f>
        <v>13578511.768499998</v>
      </c>
    </row>
    <row r="48" spans="2:11" ht="54.75" customHeight="1" thickBot="1">
      <c r="B48" s="3"/>
      <c r="C48" s="193" t="s">
        <v>60</v>
      </c>
      <c r="D48" s="194"/>
      <c r="E48" s="194"/>
      <c r="F48" s="194"/>
      <c r="G48" s="194"/>
      <c r="H48" s="194"/>
      <c r="I48" s="194"/>
      <c r="J48" s="194"/>
      <c r="K48" s="194"/>
    </row>
    <row r="49" spans="2:11" ht="33.75" customHeight="1" thickBot="1">
      <c r="B49" s="3"/>
      <c r="C49" s="130">
        <v>22</v>
      </c>
      <c r="D49" s="130">
        <v>22</v>
      </c>
      <c r="E49" s="145"/>
      <c r="F49" s="145"/>
      <c r="G49" s="149" t="s">
        <v>32</v>
      </c>
      <c r="H49" s="151" t="s">
        <v>61</v>
      </c>
      <c r="I49" s="127">
        <f>7+9+15</f>
        <v>31</v>
      </c>
      <c r="J49" s="139">
        <f>35528*1.27</f>
        <v>45120.56</v>
      </c>
      <c r="K49" s="139">
        <f t="shared" ref="K49:K56" si="1">J49*I49</f>
        <v>1398737.3599999999</v>
      </c>
    </row>
    <row r="50" spans="2:11" ht="34.5" customHeight="1" thickBot="1">
      <c r="B50" s="3"/>
      <c r="C50" s="131">
        <v>23</v>
      </c>
      <c r="D50" s="131">
        <v>23</v>
      </c>
      <c r="E50" s="148"/>
      <c r="F50" s="148"/>
      <c r="G50" s="149" t="s">
        <v>62</v>
      </c>
      <c r="H50" s="152" t="s">
        <v>61</v>
      </c>
      <c r="I50" s="135">
        <f>7+9+15</f>
        <v>31</v>
      </c>
      <c r="J50" s="143">
        <f>100450*1.27</f>
        <v>127571.5</v>
      </c>
      <c r="K50" s="139">
        <f t="shared" si="1"/>
        <v>3954716.5</v>
      </c>
    </row>
    <row r="51" spans="2:11" ht="41.25" customHeight="1" thickBot="1">
      <c r="B51" s="3"/>
      <c r="C51" s="131">
        <v>24</v>
      </c>
      <c r="D51" s="131">
        <v>24</v>
      </c>
      <c r="E51" s="148"/>
      <c r="F51" s="148"/>
      <c r="G51" s="149" t="s">
        <v>63</v>
      </c>
      <c r="H51" s="152" t="s">
        <v>64</v>
      </c>
      <c r="I51" s="135">
        <v>3.61</v>
      </c>
      <c r="J51" s="143">
        <f>173400*1.27</f>
        <v>220218</v>
      </c>
      <c r="K51" s="139">
        <f t="shared" si="1"/>
        <v>794986.98</v>
      </c>
    </row>
    <row r="52" spans="2:11" ht="42.75" customHeight="1" thickBot="1">
      <c r="B52" s="3"/>
      <c r="C52" s="131">
        <v>25</v>
      </c>
      <c r="D52" s="131">
        <v>25</v>
      </c>
      <c r="E52" s="148"/>
      <c r="F52" s="148"/>
      <c r="G52" s="149" t="s">
        <v>65</v>
      </c>
      <c r="H52" s="152" t="s">
        <v>61</v>
      </c>
      <c r="I52" s="135">
        <f>31*0.6</f>
        <v>18.599999999999998</v>
      </c>
      <c r="J52" s="143">
        <f>146900*1.27</f>
        <v>186563</v>
      </c>
      <c r="K52" s="139">
        <f t="shared" si="1"/>
        <v>3470071.8</v>
      </c>
    </row>
    <row r="53" spans="2:11" ht="48" customHeight="1" thickBot="1">
      <c r="B53" s="3"/>
      <c r="C53" s="131">
        <v>26</v>
      </c>
      <c r="D53" s="131">
        <v>26</v>
      </c>
      <c r="E53" s="148"/>
      <c r="F53" s="148"/>
      <c r="G53" s="149" t="s">
        <v>66</v>
      </c>
      <c r="H53" s="152" t="s">
        <v>61</v>
      </c>
      <c r="I53" s="135">
        <f>+I55-I52</f>
        <v>22.400000000000002</v>
      </c>
      <c r="J53" s="143">
        <f>67440*1.27</f>
        <v>85648.8</v>
      </c>
      <c r="K53" s="139">
        <f t="shared" si="1"/>
        <v>1918533.1200000003</v>
      </c>
    </row>
    <row r="54" spans="2:11" ht="67.5" customHeight="1" thickBot="1">
      <c r="B54" s="3"/>
      <c r="C54" s="131">
        <v>27</v>
      </c>
      <c r="D54" s="131">
        <v>27</v>
      </c>
      <c r="E54" s="148"/>
      <c r="F54" s="148"/>
      <c r="G54" s="149" t="s">
        <v>67</v>
      </c>
      <c r="H54" s="152" t="s">
        <v>27</v>
      </c>
      <c r="I54" s="135">
        <v>12</v>
      </c>
      <c r="J54" s="143">
        <f>122785*1.27</f>
        <v>155936.95000000001</v>
      </c>
      <c r="K54" s="139">
        <f t="shared" si="1"/>
        <v>1871243.4000000001</v>
      </c>
    </row>
    <row r="55" spans="2:11" ht="37.5" customHeight="1" thickBot="1">
      <c r="B55" s="3"/>
      <c r="C55" s="131">
        <v>28</v>
      </c>
      <c r="D55" s="131">
        <v>28</v>
      </c>
      <c r="E55" s="148"/>
      <c r="F55" s="148"/>
      <c r="G55" s="149" t="s">
        <v>68</v>
      </c>
      <c r="H55" s="152" t="s">
        <v>61</v>
      </c>
      <c r="I55" s="135">
        <v>41</v>
      </c>
      <c r="J55" s="143">
        <f>95425*1.27</f>
        <v>121189.75</v>
      </c>
      <c r="K55" s="139">
        <f t="shared" si="1"/>
        <v>4968779.75</v>
      </c>
    </row>
    <row r="56" spans="2:11" ht="162" customHeight="1" thickBot="1">
      <c r="B56" s="3"/>
      <c r="C56" s="132">
        <v>29</v>
      </c>
      <c r="D56" s="132">
        <v>29</v>
      </c>
      <c r="E56" s="147"/>
      <c r="F56" s="147"/>
      <c r="G56" s="149" t="s">
        <v>69</v>
      </c>
      <c r="H56" s="153" t="s">
        <v>24</v>
      </c>
      <c r="I56" s="128">
        <f>30-4</f>
        <v>26</v>
      </c>
      <c r="J56" s="140">
        <f>125495*1.27</f>
        <v>159378.65</v>
      </c>
      <c r="K56" s="139">
        <f t="shared" si="1"/>
        <v>4143844.9</v>
      </c>
    </row>
    <row r="57" spans="2:11" ht="42.75" customHeight="1" thickBot="1">
      <c r="B57" s="3"/>
      <c r="C57" s="203" t="s">
        <v>70</v>
      </c>
      <c r="D57" s="206"/>
      <c r="E57" s="206"/>
      <c r="F57" s="206"/>
      <c r="G57" s="206"/>
      <c r="H57" s="206"/>
      <c r="I57" s="206"/>
      <c r="J57" s="207"/>
      <c r="K57" s="184">
        <f>SUM(K49:K56)</f>
        <v>22520913.810000002</v>
      </c>
    </row>
    <row r="58" spans="2:11" ht="42.75" customHeight="1" thickBot="1">
      <c r="B58" s="3"/>
      <c r="C58" s="193" t="s">
        <v>71</v>
      </c>
      <c r="D58" s="194"/>
      <c r="E58" s="194"/>
      <c r="F58" s="194"/>
      <c r="G58" s="194"/>
      <c r="H58" s="194"/>
      <c r="I58" s="194"/>
      <c r="J58" s="194"/>
      <c r="K58" s="194"/>
    </row>
    <row r="59" spans="2:11" ht="42.75" customHeight="1" thickBot="1">
      <c r="B59" s="3"/>
      <c r="C59" s="154">
        <v>30</v>
      </c>
      <c r="D59" s="154">
        <v>30</v>
      </c>
      <c r="E59" s="157"/>
      <c r="F59" s="157"/>
      <c r="G59" s="155" t="s">
        <v>72</v>
      </c>
      <c r="H59" s="156" t="s">
        <v>24</v>
      </c>
      <c r="I59" s="156">
        <v>172</v>
      </c>
      <c r="J59" s="158">
        <f>19836*1.27</f>
        <v>25191.72</v>
      </c>
      <c r="K59" s="139">
        <f>J59*I59</f>
        <v>4332975.84</v>
      </c>
    </row>
    <row r="60" spans="2:11" ht="42.75" customHeight="1" thickBot="1">
      <c r="B60" s="3"/>
      <c r="C60" s="203" t="s">
        <v>73</v>
      </c>
      <c r="D60" s="206"/>
      <c r="E60" s="206"/>
      <c r="F60" s="206"/>
      <c r="G60" s="206"/>
      <c r="H60" s="206"/>
      <c r="I60" s="206"/>
      <c r="J60" s="207"/>
      <c r="K60" s="184">
        <f>SUM(K59)</f>
        <v>4332975.84</v>
      </c>
    </row>
    <row r="61" spans="2:11" ht="42.75" customHeight="1" thickBot="1">
      <c r="B61" s="3"/>
      <c r="C61" s="193" t="s">
        <v>74</v>
      </c>
      <c r="D61" s="194"/>
      <c r="E61" s="194"/>
      <c r="F61" s="194"/>
      <c r="G61" s="194"/>
      <c r="H61" s="194"/>
      <c r="I61" s="194"/>
      <c r="J61" s="194"/>
      <c r="K61" s="194"/>
    </row>
    <row r="62" spans="2:11" ht="42.75" customHeight="1" thickBot="1">
      <c r="B62" s="3"/>
      <c r="C62" s="193" t="s">
        <v>75</v>
      </c>
      <c r="D62" s="194"/>
      <c r="E62" s="194"/>
      <c r="F62" s="194"/>
      <c r="G62" s="194"/>
      <c r="H62" s="194"/>
      <c r="I62" s="194"/>
      <c r="J62" s="194"/>
      <c r="K62" s="194"/>
    </row>
    <row r="63" spans="2:11" ht="42.75" customHeight="1" thickBot="1">
      <c r="B63" s="3"/>
      <c r="C63" s="130">
        <v>1</v>
      </c>
      <c r="D63" s="130">
        <v>1</v>
      </c>
      <c r="E63" s="145"/>
      <c r="F63" s="145"/>
      <c r="G63" s="125" t="s">
        <v>23</v>
      </c>
      <c r="H63" s="127" t="s">
        <v>24</v>
      </c>
      <c r="I63" s="127">
        <v>88.58</v>
      </c>
      <c r="J63" s="139">
        <f>9628*1.27</f>
        <v>12227.56</v>
      </c>
      <c r="K63" s="139">
        <f>J63*I63</f>
        <v>1083117.2648</v>
      </c>
    </row>
    <row r="64" spans="2:11" ht="42.75" customHeight="1" thickBot="1">
      <c r="B64" s="3"/>
      <c r="C64" s="131">
        <v>2</v>
      </c>
      <c r="D64" s="131">
        <v>2</v>
      </c>
      <c r="E64" s="148"/>
      <c r="F64" s="148"/>
      <c r="G64" s="134" t="s">
        <v>76</v>
      </c>
      <c r="H64" s="135" t="s">
        <v>27</v>
      </c>
      <c r="I64" s="135">
        <v>40</v>
      </c>
      <c r="J64" s="143">
        <f>49760*1.27</f>
        <v>63195.200000000004</v>
      </c>
      <c r="K64" s="139">
        <f>J64*I64</f>
        <v>2527808</v>
      </c>
    </row>
    <row r="65" spans="2:11" ht="42.75" customHeight="1" thickBot="1">
      <c r="B65" s="3"/>
      <c r="C65" s="132">
        <v>3</v>
      </c>
      <c r="D65" s="132">
        <v>3</v>
      </c>
      <c r="E65" s="147"/>
      <c r="F65" s="147"/>
      <c r="G65" s="126" t="s">
        <v>77</v>
      </c>
      <c r="H65" s="153" t="s">
        <v>78</v>
      </c>
      <c r="I65" s="153" t="s">
        <v>79</v>
      </c>
      <c r="J65" s="140">
        <f>1325000*1.27</f>
        <v>1682750</v>
      </c>
      <c r="K65" s="139">
        <f>J65*I65</f>
        <v>1682750</v>
      </c>
    </row>
    <row r="66" spans="2:11" ht="42.75" customHeight="1" thickBot="1">
      <c r="B66" s="3"/>
      <c r="C66" s="203" t="s">
        <v>80</v>
      </c>
      <c r="D66" s="206"/>
      <c r="E66" s="206"/>
      <c r="F66" s="206"/>
      <c r="G66" s="206"/>
      <c r="H66" s="206"/>
      <c r="I66" s="206"/>
      <c r="J66" s="207"/>
      <c r="K66" s="184">
        <f>SUM(K63:K65)</f>
        <v>5293675.2648</v>
      </c>
    </row>
    <row r="67" spans="2:11" ht="42.75" customHeight="1" thickBot="1">
      <c r="B67" s="3"/>
      <c r="C67" s="193" t="s">
        <v>81</v>
      </c>
      <c r="D67" s="194"/>
      <c r="E67" s="194"/>
      <c r="F67" s="194"/>
      <c r="G67" s="194"/>
      <c r="H67" s="194"/>
      <c r="I67" s="194"/>
      <c r="J67" s="194"/>
      <c r="K67" s="194"/>
    </row>
    <row r="68" spans="2:11" ht="62.25" customHeight="1" thickBot="1">
      <c r="B68" s="3"/>
      <c r="C68" s="130">
        <v>4</v>
      </c>
      <c r="D68" s="130">
        <v>4</v>
      </c>
      <c r="E68" s="145"/>
      <c r="F68" s="145"/>
      <c r="G68" s="125" t="s">
        <v>82</v>
      </c>
      <c r="H68" s="151" t="s">
        <v>39</v>
      </c>
      <c r="I68" s="159">
        <v>903</v>
      </c>
      <c r="J68" s="139">
        <f>20250*1.27</f>
        <v>25717.5</v>
      </c>
      <c r="K68" s="139">
        <f>J68*I68</f>
        <v>23222902.5</v>
      </c>
    </row>
    <row r="69" spans="2:11" ht="58.5" customHeight="1" thickBot="1">
      <c r="B69" s="3"/>
      <c r="C69" s="131">
        <v>5</v>
      </c>
      <c r="D69" s="131">
        <v>5</v>
      </c>
      <c r="E69" s="148"/>
      <c r="F69" s="148"/>
      <c r="G69" s="134" t="s">
        <v>83</v>
      </c>
      <c r="H69" s="152" t="s">
        <v>19</v>
      </c>
      <c r="I69" s="160">
        <v>200</v>
      </c>
      <c r="J69" s="143">
        <f>48539*1.27</f>
        <v>61644.53</v>
      </c>
      <c r="K69" s="139">
        <f>J69*I69</f>
        <v>12328906</v>
      </c>
    </row>
    <row r="70" spans="2:11" ht="54" customHeight="1" thickBot="1">
      <c r="B70" s="3"/>
      <c r="C70" s="131">
        <v>6</v>
      </c>
      <c r="D70" s="131">
        <v>6</v>
      </c>
      <c r="E70" s="148"/>
      <c r="F70" s="148"/>
      <c r="G70" s="134" t="s">
        <v>84</v>
      </c>
      <c r="H70" s="152" t="s">
        <v>85</v>
      </c>
      <c r="I70" s="161">
        <v>91.03</v>
      </c>
      <c r="J70" s="143">
        <f>337855*1.27</f>
        <v>429075.85000000003</v>
      </c>
      <c r="K70" s="139">
        <f>J70*I70</f>
        <v>39058774.625500001</v>
      </c>
    </row>
    <row r="71" spans="2:11" ht="54" customHeight="1" thickBot="1">
      <c r="B71" s="3"/>
      <c r="C71" s="132">
        <v>7</v>
      </c>
      <c r="D71" s="132">
        <v>7</v>
      </c>
      <c r="E71" s="147"/>
      <c r="F71" s="147"/>
      <c r="G71" s="126" t="s">
        <v>86</v>
      </c>
      <c r="H71" s="153" t="s">
        <v>85</v>
      </c>
      <c r="I71" s="162" t="s">
        <v>87</v>
      </c>
      <c r="J71" s="140">
        <f>95875*1.27</f>
        <v>121761.25</v>
      </c>
      <c r="K71" s="139">
        <f>J71*I71</f>
        <v>10785611.525</v>
      </c>
    </row>
    <row r="72" spans="2:11" ht="42.75" customHeight="1" thickBot="1">
      <c r="B72" s="3"/>
      <c r="C72" s="203" t="s">
        <v>88</v>
      </c>
      <c r="D72" s="206"/>
      <c r="E72" s="206"/>
      <c r="F72" s="206"/>
      <c r="G72" s="206"/>
      <c r="H72" s="206"/>
      <c r="I72" s="206"/>
      <c r="J72" s="207"/>
      <c r="K72" s="184">
        <f>SUM(K68:K71)</f>
        <v>85396194.6505</v>
      </c>
    </row>
    <row r="73" spans="2:11" ht="42.75" customHeight="1" thickBot="1">
      <c r="B73" s="3"/>
      <c r="C73" s="193" t="s">
        <v>89</v>
      </c>
      <c r="D73" s="194"/>
      <c r="E73" s="194"/>
      <c r="F73" s="194"/>
      <c r="G73" s="194"/>
      <c r="H73" s="194"/>
      <c r="I73" s="194"/>
      <c r="J73" s="194"/>
      <c r="K73" s="194"/>
    </row>
    <row r="74" spans="2:11" ht="42.75" customHeight="1" thickBot="1">
      <c r="B74" s="3"/>
      <c r="C74" s="154">
        <v>8</v>
      </c>
      <c r="D74" s="154">
        <v>8</v>
      </c>
      <c r="E74" s="157"/>
      <c r="F74" s="157"/>
      <c r="G74" s="155" t="s">
        <v>72</v>
      </c>
      <c r="H74" s="156" t="s">
        <v>24</v>
      </c>
      <c r="I74" s="156">
        <v>98</v>
      </c>
      <c r="J74" s="158">
        <f>19836*1.27</f>
        <v>25191.72</v>
      </c>
      <c r="K74" s="139">
        <f>J74*I74</f>
        <v>2468788.56</v>
      </c>
    </row>
    <row r="75" spans="2:11" ht="42.75" customHeight="1" thickBot="1">
      <c r="B75" s="3"/>
      <c r="C75" s="203" t="s">
        <v>73</v>
      </c>
      <c r="D75" s="206"/>
      <c r="E75" s="206"/>
      <c r="F75" s="206"/>
      <c r="G75" s="206"/>
      <c r="H75" s="206"/>
      <c r="I75" s="206"/>
      <c r="J75" s="207"/>
      <c r="K75" s="184">
        <f>SUM(K74)</f>
        <v>2468788.56</v>
      </c>
    </row>
    <row r="76" spans="2:11" ht="42.75" customHeight="1" thickBot="1">
      <c r="B76" s="3"/>
      <c r="C76" s="193" t="s">
        <v>90</v>
      </c>
      <c r="D76" s="194"/>
      <c r="E76" s="194"/>
      <c r="F76" s="194"/>
      <c r="G76" s="194"/>
      <c r="H76" s="194"/>
      <c r="I76" s="194"/>
      <c r="J76" s="194"/>
      <c r="K76" s="194"/>
    </row>
    <row r="77" spans="2:11" ht="42.75" customHeight="1" thickBot="1">
      <c r="B77" s="3"/>
      <c r="C77" s="193" t="s">
        <v>91</v>
      </c>
      <c r="D77" s="194"/>
      <c r="E77" s="194"/>
      <c r="F77" s="194"/>
      <c r="G77" s="194"/>
      <c r="H77" s="194"/>
      <c r="I77" s="194"/>
      <c r="J77" s="194"/>
      <c r="K77" s="194"/>
    </row>
    <row r="78" spans="2:11" ht="195.75" customHeight="1" thickBot="1">
      <c r="B78" s="3"/>
      <c r="C78" s="154">
        <v>1</v>
      </c>
      <c r="D78" s="154">
        <v>1</v>
      </c>
      <c r="E78" s="157"/>
      <c r="F78" s="157"/>
      <c r="G78" s="164" t="s">
        <v>92</v>
      </c>
      <c r="H78" s="156" t="s">
        <v>46</v>
      </c>
      <c r="I78" s="157">
        <v>1</v>
      </c>
      <c r="J78" s="166">
        <f>92647905*1.27</f>
        <v>117662839.35000001</v>
      </c>
      <c r="K78" s="139">
        <f>J78*I78</f>
        <v>117662839.35000001</v>
      </c>
    </row>
    <row r="79" spans="2:11" ht="42.75" customHeight="1" thickBot="1">
      <c r="B79" s="3"/>
      <c r="C79" s="170" t="s">
        <v>93</v>
      </c>
      <c r="D79" s="170"/>
      <c r="E79" s="171"/>
      <c r="F79" s="171"/>
      <c r="G79" s="171"/>
      <c r="H79" s="171"/>
      <c r="I79" s="171"/>
      <c r="J79" s="172"/>
      <c r="K79" s="185">
        <f>SUM(K78)</f>
        <v>117662839.35000001</v>
      </c>
    </row>
    <row r="80" spans="2:11" ht="42.75" customHeight="1" thickBot="1">
      <c r="B80" s="3"/>
      <c r="C80" s="208" t="s">
        <v>94</v>
      </c>
      <c r="D80" s="209"/>
      <c r="E80" s="209"/>
      <c r="F80" s="209"/>
      <c r="G80" s="209"/>
      <c r="H80" s="209"/>
      <c r="I80" s="209"/>
      <c r="J80" s="209"/>
      <c r="K80" s="209"/>
    </row>
    <row r="81" spans="2:11" ht="63" customHeight="1" thickBot="1">
      <c r="B81" s="3"/>
      <c r="C81" s="154">
        <v>2</v>
      </c>
      <c r="D81" s="154">
        <v>2</v>
      </c>
      <c r="E81" s="163"/>
      <c r="F81" s="163"/>
      <c r="G81" s="155" t="s">
        <v>95</v>
      </c>
      <c r="H81" s="168" t="s">
        <v>85</v>
      </c>
      <c r="I81" s="167">
        <v>90.36</v>
      </c>
      <c r="J81" s="165">
        <f>739300*1.27</f>
        <v>938911</v>
      </c>
      <c r="K81" s="139">
        <f>J81*I81</f>
        <v>84839997.959999993</v>
      </c>
    </row>
    <row r="82" spans="2:11" ht="42.75" customHeight="1" thickBot="1">
      <c r="B82" s="3"/>
      <c r="C82" s="261" t="s">
        <v>96</v>
      </c>
      <c r="D82" s="262"/>
      <c r="E82" s="262"/>
      <c r="F82" s="262"/>
      <c r="G82" s="262"/>
      <c r="H82" s="262"/>
      <c r="I82" s="262"/>
      <c r="J82" s="263"/>
      <c r="K82" s="186">
        <f>SUM(K81)</f>
        <v>84839997.959999993</v>
      </c>
    </row>
    <row r="83" spans="2:11" ht="42.75" customHeight="1" thickBot="1">
      <c r="B83" s="3"/>
      <c r="C83" s="193" t="s">
        <v>97</v>
      </c>
      <c r="D83" s="194"/>
      <c r="E83" s="194"/>
      <c r="F83" s="194"/>
      <c r="G83" s="194"/>
      <c r="H83" s="194"/>
      <c r="I83" s="194"/>
      <c r="J83" s="194"/>
      <c r="K83" s="194"/>
    </row>
    <row r="84" spans="2:11" ht="42.75" customHeight="1" thickBot="1">
      <c r="B84" s="3"/>
      <c r="C84" s="193" t="s">
        <v>98</v>
      </c>
      <c r="D84" s="194"/>
      <c r="E84" s="194"/>
      <c r="F84" s="194"/>
      <c r="G84" s="194"/>
      <c r="H84" s="194"/>
      <c r="I84" s="194"/>
      <c r="J84" s="194"/>
      <c r="K84" s="194"/>
    </row>
    <row r="85" spans="2:11" ht="66.75" customHeight="1" thickBot="1">
      <c r="B85" s="3"/>
      <c r="C85" s="12">
        <v>1</v>
      </c>
      <c r="D85" s="163">
        <v>1</v>
      </c>
      <c r="E85" s="148"/>
      <c r="F85" s="148"/>
      <c r="G85" s="169" t="s">
        <v>99</v>
      </c>
      <c r="H85" s="156" t="s">
        <v>100</v>
      </c>
      <c r="I85" s="148">
        <v>1</v>
      </c>
      <c r="J85" s="150">
        <f>1088500*1.27</f>
        <v>1382395</v>
      </c>
      <c r="K85" s="139">
        <f>J85*I85</f>
        <v>1382395</v>
      </c>
    </row>
    <row r="86" spans="2:11" ht="51.75" customHeight="1" thickBot="1">
      <c r="B86" s="3"/>
      <c r="C86" s="170" t="s">
        <v>101</v>
      </c>
      <c r="D86" s="171"/>
      <c r="E86" s="171"/>
      <c r="F86" s="171"/>
      <c r="G86" s="171"/>
      <c r="H86" s="171"/>
      <c r="I86" s="171"/>
      <c r="J86" s="171"/>
      <c r="K86" s="187">
        <f>SUM(K85)</f>
        <v>1382395</v>
      </c>
    </row>
    <row r="87" spans="2:11" s="14" customFormat="1" ht="14.1" thickBot="1">
      <c r="B87" s="15"/>
      <c r="C87" s="17"/>
      <c r="D87" s="17"/>
      <c r="E87" s="17"/>
      <c r="F87" s="17"/>
      <c r="G87" s="17"/>
      <c r="H87" s="17"/>
      <c r="I87" s="17"/>
      <c r="J87" s="17"/>
      <c r="K87" s="18"/>
    </row>
    <row r="88" spans="2:11" s="14" customFormat="1" ht="58.5" customHeight="1" thickBot="1">
      <c r="B88" s="15"/>
      <c r="C88" s="19"/>
      <c r="D88" s="21"/>
      <c r="E88" s="21"/>
      <c r="F88" s="21"/>
      <c r="G88" s="195" t="s">
        <v>102</v>
      </c>
      <c r="H88" s="196"/>
      <c r="I88" s="196"/>
      <c r="J88" s="197"/>
      <c r="K88" s="189">
        <f>K16+K25+K30+K36+K42+K47+K57+K60+K66+K72+K75+K79+K82+K86</f>
        <v>398795051.8495</v>
      </c>
    </row>
    <row r="89" spans="2:11" s="14" customFormat="1" ht="61.5" customHeight="1" thickBot="1">
      <c r="B89" s="15"/>
      <c r="C89" s="19"/>
      <c r="D89" s="20"/>
      <c r="E89" s="19"/>
      <c r="F89" s="19"/>
      <c r="G89" s="198" t="s">
        <v>103</v>
      </c>
      <c r="H89" s="199"/>
      <c r="I89" s="199"/>
      <c r="J89" s="200"/>
      <c r="K89" s="190">
        <f>K88</f>
        <v>398795051.8495</v>
      </c>
    </row>
    <row r="90" spans="2:11" s="14" customFormat="1" ht="14.1" thickBot="1">
      <c r="B90" s="15"/>
      <c r="C90" s="19"/>
      <c r="D90" s="20"/>
      <c r="E90" s="20"/>
      <c r="F90" s="20"/>
      <c r="G90" s="19"/>
      <c r="H90" s="19"/>
      <c r="I90" s="22"/>
      <c r="J90" s="23"/>
      <c r="K90" s="24"/>
    </row>
    <row r="91" spans="2:11" s="14" customFormat="1">
      <c r="B91" s="15"/>
      <c r="C91" s="25"/>
      <c r="D91" s="219"/>
      <c r="E91" s="219"/>
      <c r="F91" s="219"/>
      <c r="G91" s="219"/>
      <c r="H91" s="219"/>
      <c r="I91" s="219"/>
      <c r="J91" s="219"/>
      <c r="K91" s="220"/>
    </row>
    <row r="92" spans="2:11" s="14" customFormat="1" ht="62.25" customHeight="1">
      <c r="B92" s="15"/>
      <c r="C92" s="276" t="s">
        <v>104</v>
      </c>
      <c r="D92" s="277"/>
      <c r="E92" s="277"/>
      <c r="F92" s="277"/>
      <c r="G92" s="277"/>
      <c r="H92" s="281" t="s">
        <v>9</v>
      </c>
      <c r="I92" s="281"/>
      <c r="J92" s="281"/>
      <c r="K92" s="27" t="s">
        <v>105</v>
      </c>
    </row>
    <row r="93" spans="2:11" s="14" customFormat="1" ht="49.5" customHeight="1">
      <c r="B93" s="15"/>
      <c r="C93" s="276" t="s">
        <v>106</v>
      </c>
      <c r="D93" s="277"/>
      <c r="E93" s="277"/>
      <c r="F93" s="277"/>
      <c r="G93" s="277"/>
      <c r="H93" s="282" t="s">
        <v>107</v>
      </c>
      <c r="I93" s="282"/>
      <c r="J93" s="29" t="s">
        <v>108</v>
      </c>
      <c r="K93" s="30">
        <v>0.2</v>
      </c>
    </row>
    <row r="94" spans="2:11" s="14" customFormat="1" ht="63" customHeight="1">
      <c r="B94" s="15"/>
      <c r="C94" s="276" t="s">
        <v>109</v>
      </c>
      <c r="D94" s="277"/>
      <c r="E94" s="277"/>
      <c r="F94" s="277"/>
      <c r="G94" s="277"/>
      <c r="H94" s="293" t="s">
        <v>110</v>
      </c>
      <c r="I94" s="294"/>
      <c r="J94" s="29" t="s">
        <v>111</v>
      </c>
      <c r="K94" s="30">
        <v>0.02</v>
      </c>
    </row>
    <row r="95" spans="2:11" s="14" customFormat="1" ht="58.5" customHeight="1">
      <c r="B95" s="15"/>
      <c r="C95" s="252" t="s">
        <v>112</v>
      </c>
      <c r="D95" s="253"/>
      <c r="E95" s="253"/>
      <c r="F95" s="253"/>
      <c r="G95" s="254"/>
      <c r="H95" s="295" t="s">
        <v>113</v>
      </c>
      <c r="I95" s="282"/>
      <c r="J95" s="29" t="s">
        <v>114</v>
      </c>
      <c r="K95" s="30">
        <v>0.05</v>
      </c>
    </row>
    <row r="96" spans="2:11" ht="39" customHeight="1">
      <c r="B96" s="3"/>
      <c r="C96" s="255"/>
      <c r="D96" s="256"/>
      <c r="E96" s="256"/>
      <c r="F96" s="256"/>
      <c r="G96" s="257"/>
      <c r="H96" s="282" t="s">
        <v>115</v>
      </c>
      <c r="I96" s="282"/>
      <c r="J96" s="29" t="s">
        <v>116</v>
      </c>
      <c r="K96" s="30">
        <v>0.27</v>
      </c>
    </row>
    <row r="97" spans="2:11" ht="47.25" customHeight="1" thickBot="1">
      <c r="B97" s="3"/>
      <c r="C97" s="258"/>
      <c r="D97" s="259"/>
      <c r="E97" s="259"/>
      <c r="F97" s="259"/>
      <c r="G97" s="260"/>
      <c r="H97" s="291"/>
      <c r="I97" s="291"/>
      <c r="J97" s="291"/>
      <c r="K97" s="292"/>
    </row>
    <row r="98" spans="2:11" ht="14.1" thickBot="1">
      <c r="B98" s="31"/>
      <c r="C98" s="32"/>
      <c r="D98" s="32"/>
      <c r="E98" s="33"/>
      <c r="F98" s="32"/>
      <c r="G98" s="34"/>
      <c r="H98" s="32"/>
      <c r="I98" s="32"/>
      <c r="J98" s="32"/>
      <c r="K98" s="32"/>
    </row>
    <row r="99" spans="2:11" ht="14.1" thickTop="1"/>
  </sheetData>
  <mergeCells count="58">
    <mergeCell ref="H97:K97"/>
    <mergeCell ref="C94:G94"/>
    <mergeCell ref="H94:I94"/>
    <mergeCell ref="H95:I95"/>
    <mergeCell ref="H96:I96"/>
    <mergeCell ref="C95:G97"/>
    <mergeCell ref="C93:G93"/>
    <mergeCell ref="C10:K10"/>
    <mergeCell ref="C92:G92"/>
    <mergeCell ref="H92:J92"/>
    <mergeCell ref="H93:I93"/>
    <mergeCell ref="D91:K91"/>
    <mergeCell ref="I11:I12"/>
    <mergeCell ref="J11:J12"/>
    <mergeCell ref="K11:K12"/>
    <mergeCell ref="C11:C12"/>
    <mergeCell ref="D11:D12"/>
    <mergeCell ref="G11:G12"/>
    <mergeCell ref="H11:H12"/>
    <mergeCell ref="E11:F11"/>
    <mergeCell ref="C25:J25"/>
    <mergeCell ref="C26:K26"/>
    <mergeCell ref="B1:G1"/>
    <mergeCell ref="B2:E2"/>
    <mergeCell ref="B4:K4"/>
    <mergeCell ref="C5:K5"/>
    <mergeCell ref="C6:K6"/>
    <mergeCell ref="C7:K8"/>
    <mergeCell ref="C9:K9"/>
    <mergeCell ref="C14:C15"/>
    <mergeCell ref="C16:J16"/>
    <mergeCell ref="C17:K17"/>
    <mergeCell ref="C30:J30"/>
    <mergeCell ref="C31:K31"/>
    <mergeCell ref="C36:J36"/>
    <mergeCell ref="C75:J75"/>
    <mergeCell ref="C37:K37"/>
    <mergeCell ref="C43:K43"/>
    <mergeCell ref="C42:J42"/>
    <mergeCell ref="C47:J47"/>
    <mergeCell ref="C62:K62"/>
    <mergeCell ref="C66:J66"/>
    <mergeCell ref="C67:K67"/>
    <mergeCell ref="C72:J72"/>
    <mergeCell ref="C73:K73"/>
    <mergeCell ref="C48:K48"/>
    <mergeCell ref="C57:J57"/>
    <mergeCell ref="C58:K58"/>
    <mergeCell ref="C60:J60"/>
    <mergeCell ref="C61:K61"/>
    <mergeCell ref="G88:J88"/>
    <mergeCell ref="G89:J89"/>
    <mergeCell ref="C82:J82"/>
    <mergeCell ref="C76:K76"/>
    <mergeCell ref="C77:K77"/>
    <mergeCell ref="C80:K80"/>
    <mergeCell ref="C83:K83"/>
    <mergeCell ref="C84:K8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101"/>
  <sheetViews>
    <sheetView showGridLines="0" tabSelected="1" view="pageBreakPreview" topLeftCell="A88" zoomScale="62" zoomScaleNormal="100" zoomScaleSheetLayoutView="62" zoomScalePageLayoutView="145" workbookViewId="0">
      <selection activeCell="C95" sqref="C95:G97"/>
    </sheetView>
  </sheetViews>
  <sheetFormatPr defaultColWidth="11.42578125" defaultRowHeight="13.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0" t="s">
        <v>0</v>
      </c>
      <c r="C1" s="210"/>
      <c r="D1" s="210"/>
      <c r="E1" s="210"/>
      <c r="F1" s="210"/>
      <c r="G1" s="210"/>
    </row>
    <row r="2" spans="2:12">
      <c r="B2" s="210" t="s">
        <v>1</v>
      </c>
      <c r="C2" s="210"/>
      <c r="D2" s="210"/>
      <c r="E2" s="210"/>
    </row>
    <row r="3" spans="2:12" ht="14.1" thickBot="1">
      <c r="C3" s="6"/>
      <c r="D3" s="7"/>
      <c r="E3" s="6"/>
      <c r="F3" s="7"/>
    </row>
    <row r="4" spans="2:12" ht="14.45" thickTop="1" thickBot="1">
      <c r="B4" s="214"/>
      <c r="C4" s="215"/>
      <c r="D4" s="215"/>
      <c r="E4" s="215"/>
      <c r="F4" s="215"/>
      <c r="G4" s="215"/>
      <c r="H4" s="215"/>
      <c r="I4" s="215"/>
      <c r="J4" s="215"/>
      <c r="K4" s="215"/>
      <c r="L4" s="216"/>
    </row>
    <row r="5" spans="2:12" ht="31.5" customHeight="1">
      <c r="B5" s="3"/>
      <c r="C5" s="211" t="s">
        <v>2</v>
      </c>
      <c r="D5" s="212"/>
      <c r="E5" s="212"/>
      <c r="F5" s="212"/>
      <c r="G5" s="212"/>
      <c r="H5" s="212"/>
      <c r="I5" s="212"/>
      <c r="J5" s="212"/>
      <c r="K5" s="213"/>
      <c r="L5" s="4"/>
    </row>
    <row r="6" spans="2:12">
      <c r="B6" s="3"/>
      <c r="C6" s="221" t="s">
        <v>117</v>
      </c>
      <c r="D6" s="222"/>
      <c r="E6" s="222"/>
      <c r="F6" s="222"/>
      <c r="G6" s="222"/>
      <c r="H6" s="222"/>
      <c r="I6" s="222"/>
      <c r="J6" s="222"/>
      <c r="K6" s="223"/>
      <c r="L6" s="4"/>
    </row>
    <row r="7" spans="2:12" s="2" customFormat="1">
      <c r="B7" s="36"/>
      <c r="C7" s="224" t="s">
        <v>118</v>
      </c>
      <c r="D7" s="224"/>
      <c r="E7" s="224"/>
      <c r="F7" s="224"/>
      <c r="G7" s="224"/>
      <c r="H7" s="224"/>
      <c r="I7" s="224"/>
      <c r="J7" s="224"/>
      <c r="K7" s="224"/>
      <c r="L7" s="10"/>
    </row>
    <row r="8" spans="2:12" ht="105.75" customHeight="1">
      <c r="B8" s="3"/>
      <c r="C8" s="224"/>
      <c r="D8" s="224"/>
      <c r="E8" s="224"/>
      <c r="F8" s="224"/>
      <c r="G8" s="224"/>
      <c r="H8" s="224"/>
      <c r="I8" s="224"/>
      <c r="J8" s="224"/>
      <c r="K8" s="224"/>
      <c r="L8" s="4"/>
    </row>
    <row r="9" spans="2:12" ht="34.5" customHeight="1" thickBot="1">
      <c r="B9" s="3"/>
      <c r="C9" s="225" t="s">
        <v>119</v>
      </c>
      <c r="D9" s="226"/>
      <c r="E9" s="226"/>
      <c r="F9" s="226"/>
      <c r="G9" s="226"/>
      <c r="H9" s="226"/>
      <c r="I9" s="226"/>
      <c r="J9" s="226"/>
      <c r="K9" s="227"/>
      <c r="L9" s="4"/>
    </row>
    <row r="10" spans="2:12" ht="30" customHeight="1" thickBot="1">
      <c r="B10" s="3"/>
      <c r="C10" s="228"/>
      <c r="D10" s="229"/>
      <c r="E10" s="229"/>
      <c r="F10" s="229"/>
      <c r="G10" s="229"/>
      <c r="H10" s="229"/>
      <c r="I10" s="229"/>
      <c r="J10" s="229"/>
      <c r="K10" s="230"/>
      <c r="L10" s="4"/>
    </row>
    <row r="11" spans="2:12" ht="30" customHeight="1">
      <c r="B11" s="3"/>
      <c r="C11" s="231" t="s">
        <v>6</v>
      </c>
      <c r="D11" s="233" t="s">
        <v>7</v>
      </c>
      <c r="E11" s="235" t="s">
        <v>8</v>
      </c>
      <c r="F11" s="236"/>
      <c r="G11" s="231" t="s">
        <v>9</v>
      </c>
      <c r="H11" s="233" t="s">
        <v>10</v>
      </c>
      <c r="I11" s="233" t="s">
        <v>11</v>
      </c>
      <c r="J11" s="237" t="s">
        <v>12</v>
      </c>
      <c r="K11" s="239" t="s">
        <v>13</v>
      </c>
      <c r="L11" s="4"/>
    </row>
    <row r="12" spans="2:12" ht="30" customHeight="1" thickBot="1">
      <c r="B12" s="3"/>
      <c r="C12" s="232"/>
      <c r="D12" s="234"/>
      <c r="E12" s="11" t="s">
        <v>14</v>
      </c>
      <c r="F12" s="11" t="s">
        <v>15</v>
      </c>
      <c r="G12" s="232"/>
      <c r="H12" s="234"/>
      <c r="I12" s="234"/>
      <c r="J12" s="238"/>
      <c r="K12" s="240"/>
      <c r="L12" s="4"/>
    </row>
    <row r="13" spans="2:12" ht="63" customHeight="1" thickBot="1">
      <c r="B13" s="3"/>
      <c r="C13" s="173" t="s">
        <v>16</v>
      </c>
      <c r="D13" s="174"/>
      <c r="E13" s="174"/>
      <c r="F13" s="174"/>
      <c r="G13" s="174"/>
      <c r="H13" s="174"/>
      <c r="I13" s="174"/>
      <c r="J13" s="174"/>
      <c r="K13" s="175"/>
      <c r="L13" s="4"/>
    </row>
    <row r="14" spans="2:12" ht="30" customHeight="1" thickBot="1">
      <c r="B14" s="3"/>
      <c r="C14" s="201" t="s">
        <v>17</v>
      </c>
      <c r="D14" s="179">
        <v>1</v>
      </c>
      <c r="E14" s="179"/>
      <c r="F14" s="179"/>
      <c r="G14" s="155" t="s">
        <v>18</v>
      </c>
      <c r="H14" s="156" t="s">
        <v>19</v>
      </c>
      <c r="I14" s="166">
        <v>1</v>
      </c>
      <c r="J14" s="181"/>
      <c r="K14" s="180">
        <f>I14*J14</f>
        <v>0</v>
      </c>
      <c r="L14" s="4"/>
    </row>
    <row r="15" spans="2:12" ht="30" customHeight="1" thickBot="1">
      <c r="B15" s="3"/>
      <c r="C15" s="202"/>
      <c r="D15" s="179">
        <v>1</v>
      </c>
      <c r="E15" s="179"/>
      <c r="F15" s="179"/>
      <c r="G15" s="155" t="s">
        <v>20</v>
      </c>
      <c r="H15" s="156" t="s">
        <v>19</v>
      </c>
      <c r="I15" s="166">
        <v>1</v>
      </c>
      <c r="J15" s="182"/>
      <c r="K15" s="180">
        <f>I15*J15</f>
        <v>0</v>
      </c>
      <c r="L15" s="4"/>
    </row>
    <row r="16" spans="2:12" ht="44.25" customHeight="1" thickBot="1">
      <c r="B16" s="3"/>
      <c r="C16" s="203" t="s">
        <v>21</v>
      </c>
      <c r="D16" s="204"/>
      <c r="E16" s="204"/>
      <c r="F16" s="204"/>
      <c r="G16" s="204"/>
      <c r="H16" s="204"/>
      <c r="I16" s="204"/>
      <c r="J16" s="205"/>
      <c r="K16" s="129">
        <f>SUM(K14:K15)</f>
        <v>0</v>
      </c>
      <c r="L16" s="4"/>
    </row>
    <row r="17" spans="2:12" ht="53.25" customHeight="1" thickBot="1">
      <c r="B17" s="3"/>
      <c r="C17" s="193" t="s">
        <v>22</v>
      </c>
      <c r="D17" s="194"/>
      <c r="E17" s="194"/>
      <c r="F17" s="194"/>
      <c r="G17" s="194"/>
      <c r="H17" s="194"/>
      <c r="I17" s="194"/>
      <c r="J17" s="194"/>
      <c r="K17" s="194"/>
      <c r="L17" s="4"/>
    </row>
    <row r="18" spans="2:12" ht="30" customHeight="1" thickBot="1">
      <c r="B18" s="3"/>
      <c r="C18" s="130">
        <v>1</v>
      </c>
      <c r="D18" s="130">
        <v>1</v>
      </c>
      <c r="E18" s="137"/>
      <c r="F18" s="137"/>
      <c r="G18" s="125" t="s">
        <v>23</v>
      </c>
      <c r="H18" s="127" t="s">
        <v>24</v>
      </c>
      <c r="I18" s="127">
        <v>46</v>
      </c>
      <c r="J18" s="139"/>
      <c r="K18" s="139">
        <f t="shared" ref="K18:K24" si="0">J18*I18</f>
        <v>0</v>
      </c>
      <c r="L18" s="4"/>
    </row>
    <row r="19" spans="2:12" ht="30" customHeight="1" thickBot="1">
      <c r="B19" s="3"/>
      <c r="C19" s="131">
        <v>2</v>
      </c>
      <c r="D19" s="131">
        <v>2</v>
      </c>
      <c r="E19" s="141"/>
      <c r="F19" s="141"/>
      <c r="G19" s="133" t="s">
        <v>25</v>
      </c>
      <c r="H19" s="135" t="s">
        <v>24</v>
      </c>
      <c r="I19" s="135">
        <f>6*5</f>
        <v>30</v>
      </c>
      <c r="J19" s="143"/>
      <c r="K19" s="139">
        <f t="shared" si="0"/>
        <v>0</v>
      </c>
      <c r="L19" s="4"/>
    </row>
    <row r="20" spans="2:12" ht="30" customHeight="1" thickBot="1">
      <c r="B20" s="3"/>
      <c r="C20" s="131">
        <v>3</v>
      </c>
      <c r="D20" s="131">
        <v>3</v>
      </c>
      <c r="E20" s="141"/>
      <c r="F20" s="141"/>
      <c r="G20" s="134" t="s">
        <v>26</v>
      </c>
      <c r="H20" s="135" t="s">
        <v>27</v>
      </c>
      <c r="I20" s="135">
        <v>50</v>
      </c>
      <c r="J20" s="143"/>
      <c r="K20" s="139">
        <f t="shared" si="0"/>
        <v>0</v>
      </c>
      <c r="L20" s="4"/>
    </row>
    <row r="21" spans="2:12" ht="30" customHeight="1" thickBot="1">
      <c r="B21" s="3"/>
      <c r="C21" s="131">
        <v>4</v>
      </c>
      <c r="D21" s="131">
        <v>4</v>
      </c>
      <c r="E21" s="142"/>
      <c r="F21" s="142"/>
      <c r="G21" s="134" t="s">
        <v>28</v>
      </c>
      <c r="H21" s="135" t="s">
        <v>24</v>
      </c>
      <c r="I21" s="135">
        <v>15</v>
      </c>
      <c r="J21" s="143"/>
      <c r="K21" s="139">
        <f t="shared" si="0"/>
        <v>0</v>
      </c>
      <c r="L21" s="4"/>
    </row>
    <row r="22" spans="2:12" ht="30" customHeight="1" thickBot="1">
      <c r="B22" s="3"/>
      <c r="C22" s="131">
        <v>5</v>
      </c>
      <c r="D22" s="131">
        <v>5</v>
      </c>
      <c r="E22" s="142"/>
      <c r="F22" s="142"/>
      <c r="G22" s="134" t="s">
        <v>29</v>
      </c>
      <c r="H22" s="135" t="s">
        <v>30</v>
      </c>
      <c r="I22" s="135">
        <v>5.72</v>
      </c>
      <c r="J22" s="143"/>
      <c r="K22" s="139">
        <f t="shared" si="0"/>
        <v>0</v>
      </c>
      <c r="L22" s="4"/>
    </row>
    <row r="23" spans="2:12" ht="30" customHeight="1" thickBot="1">
      <c r="B23" s="3"/>
      <c r="C23" s="131">
        <v>6</v>
      </c>
      <c r="D23" s="131">
        <v>6</v>
      </c>
      <c r="E23" s="142"/>
      <c r="F23" s="142"/>
      <c r="G23" s="134" t="s">
        <v>31</v>
      </c>
      <c r="H23" s="135" t="s">
        <v>30</v>
      </c>
      <c r="I23" s="135">
        <v>2.29</v>
      </c>
      <c r="J23" s="143"/>
      <c r="K23" s="139">
        <f t="shared" si="0"/>
        <v>0</v>
      </c>
      <c r="L23" s="4"/>
    </row>
    <row r="24" spans="2:12" ht="54" customHeight="1" thickBot="1">
      <c r="B24" s="3"/>
      <c r="C24" s="132">
        <v>7</v>
      </c>
      <c r="D24" s="132">
        <v>7</v>
      </c>
      <c r="E24" s="138"/>
      <c r="F24" s="138"/>
      <c r="G24" s="126" t="s">
        <v>32</v>
      </c>
      <c r="H24" s="128" t="s">
        <v>33</v>
      </c>
      <c r="I24" s="136">
        <v>20.5</v>
      </c>
      <c r="J24" s="140"/>
      <c r="K24" s="139">
        <f t="shared" si="0"/>
        <v>0</v>
      </c>
      <c r="L24" s="4"/>
    </row>
    <row r="25" spans="2:12" ht="51.75" customHeight="1" thickBot="1">
      <c r="B25" s="3"/>
      <c r="C25" s="203" t="s">
        <v>34</v>
      </c>
      <c r="D25" s="206"/>
      <c r="E25" s="206"/>
      <c r="F25" s="206"/>
      <c r="G25" s="206"/>
      <c r="H25" s="206"/>
      <c r="I25" s="206"/>
      <c r="J25" s="207"/>
      <c r="K25" s="144">
        <f>SUM(K18:K24)</f>
        <v>0</v>
      </c>
      <c r="L25" s="4"/>
    </row>
    <row r="26" spans="2:12" ht="60" customHeight="1" thickBot="1">
      <c r="B26" s="3"/>
      <c r="C26" s="193" t="s">
        <v>35</v>
      </c>
      <c r="D26" s="194"/>
      <c r="E26" s="194"/>
      <c r="F26" s="194"/>
      <c r="G26" s="194"/>
      <c r="H26" s="194"/>
      <c r="I26" s="194"/>
      <c r="J26" s="194"/>
      <c r="K26" s="194"/>
      <c r="L26" s="4"/>
    </row>
    <row r="27" spans="2:12" ht="60" customHeight="1" thickBot="1">
      <c r="B27" s="3"/>
      <c r="C27" s="130">
        <v>8</v>
      </c>
      <c r="D27" s="130">
        <v>8</v>
      </c>
      <c r="E27" s="145"/>
      <c r="F27" s="145"/>
      <c r="G27" s="125" t="s">
        <v>36</v>
      </c>
      <c r="H27" s="127" t="s">
        <v>19</v>
      </c>
      <c r="I27" s="127">
        <v>102</v>
      </c>
      <c r="J27" s="139"/>
      <c r="K27" s="139">
        <f>J27*I27</f>
        <v>0</v>
      </c>
      <c r="L27" s="4"/>
    </row>
    <row r="28" spans="2:12" ht="47.25" customHeight="1" thickBot="1">
      <c r="B28" s="3"/>
      <c r="C28" s="131">
        <v>9</v>
      </c>
      <c r="D28" s="131">
        <v>9</v>
      </c>
      <c r="E28" s="146"/>
      <c r="F28" s="146"/>
      <c r="G28" s="134" t="s">
        <v>37</v>
      </c>
      <c r="H28" s="135" t="s">
        <v>30</v>
      </c>
      <c r="I28" s="135">
        <v>0.64</v>
      </c>
      <c r="J28" s="143"/>
      <c r="K28" s="139">
        <f>J28*I28</f>
        <v>0</v>
      </c>
      <c r="L28" s="4"/>
    </row>
    <row r="29" spans="2:12" ht="47.25" customHeight="1" thickBot="1">
      <c r="B29" s="3"/>
      <c r="C29" s="132">
        <v>10</v>
      </c>
      <c r="D29" s="132">
        <v>10</v>
      </c>
      <c r="E29" s="147"/>
      <c r="F29" s="147"/>
      <c r="G29" s="126" t="s">
        <v>38</v>
      </c>
      <c r="H29" s="128" t="s">
        <v>39</v>
      </c>
      <c r="I29" s="128">
        <v>10.58</v>
      </c>
      <c r="J29" s="140"/>
      <c r="K29" s="139">
        <f>J29*I29</f>
        <v>0</v>
      </c>
      <c r="L29" s="4"/>
    </row>
    <row r="30" spans="2:12" ht="56.25" customHeight="1" thickBot="1">
      <c r="B30" s="3"/>
      <c r="C30" s="203" t="s">
        <v>40</v>
      </c>
      <c r="D30" s="206"/>
      <c r="E30" s="206"/>
      <c r="F30" s="206"/>
      <c r="G30" s="206"/>
      <c r="H30" s="206"/>
      <c r="I30" s="206"/>
      <c r="J30" s="207"/>
      <c r="K30" s="144">
        <f>SUM(K27:K29)</f>
        <v>0</v>
      </c>
      <c r="L30" s="4"/>
    </row>
    <row r="31" spans="2:12" ht="63" customHeight="1" thickBot="1">
      <c r="B31" s="3"/>
      <c r="C31" s="193" t="s">
        <v>41</v>
      </c>
      <c r="D31" s="194"/>
      <c r="E31" s="194"/>
      <c r="F31" s="194"/>
      <c r="G31" s="194"/>
      <c r="H31" s="194"/>
      <c r="I31" s="194"/>
      <c r="J31" s="194"/>
      <c r="K31" s="194"/>
      <c r="L31" s="4"/>
    </row>
    <row r="32" spans="2:12" ht="30" customHeight="1" thickBot="1">
      <c r="B32" s="3"/>
      <c r="C32" s="130">
        <v>11</v>
      </c>
      <c r="D32" s="130">
        <v>11</v>
      </c>
      <c r="E32" s="145"/>
      <c r="F32" s="145"/>
      <c r="G32" s="125" t="s">
        <v>42</v>
      </c>
      <c r="H32" s="127" t="s">
        <v>30</v>
      </c>
      <c r="I32" s="127">
        <v>3.14</v>
      </c>
      <c r="J32" s="139"/>
      <c r="K32" s="139">
        <f>J32*I32</f>
        <v>0</v>
      </c>
      <c r="L32" s="4"/>
    </row>
    <row r="33" spans="2:12" ht="30" customHeight="1" thickBot="1">
      <c r="B33" s="3"/>
      <c r="C33" s="131">
        <v>12</v>
      </c>
      <c r="D33" s="131">
        <v>12</v>
      </c>
      <c r="E33" s="148"/>
      <c r="F33" s="148"/>
      <c r="G33" s="134" t="s">
        <v>43</v>
      </c>
      <c r="H33" s="135" t="s">
        <v>30</v>
      </c>
      <c r="I33" s="135">
        <v>0.45</v>
      </c>
      <c r="J33" s="143"/>
      <c r="K33" s="139">
        <f>J33*I33</f>
        <v>0</v>
      </c>
      <c r="L33" s="4"/>
    </row>
    <row r="34" spans="2:12" ht="30" customHeight="1" thickBot="1">
      <c r="B34" s="3"/>
      <c r="C34" s="131">
        <v>13</v>
      </c>
      <c r="D34" s="131">
        <v>13</v>
      </c>
      <c r="E34" s="148"/>
      <c r="F34" s="148"/>
      <c r="G34" s="134" t="s">
        <v>44</v>
      </c>
      <c r="H34" s="135" t="s">
        <v>39</v>
      </c>
      <c r="I34" s="135">
        <v>52.25</v>
      </c>
      <c r="J34" s="143"/>
      <c r="K34" s="139">
        <f>J34*I34</f>
        <v>0</v>
      </c>
      <c r="L34" s="4"/>
    </row>
    <row r="35" spans="2:12" ht="30" customHeight="1" thickBot="1">
      <c r="B35" s="3"/>
      <c r="C35" s="132">
        <v>14</v>
      </c>
      <c r="D35" s="132">
        <v>14</v>
      </c>
      <c r="E35" s="147"/>
      <c r="F35" s="147"/>
      <c r="G35" s="126" t="s">
        <v>45</v>
      </c>
      <c r="H35" s="128" t="s">
        <v>46</v>
      </c>
      <c r="I35" s="128">
        <v>1</v>
      </c>
      <c r="J35" s="140"/>
      <c r="K35" s="139">
        <f>J35*I35</f>
        <v>0</v>
      </c>
      <c r="L35" s="4"/>
    </row>
    <row r="36" spans="2:12" ht="57.75" customHeight="1" thickBot="1">
      <c r="B36" s="3"/>
      <c r="C36" s="203" t="s">
        <v>47</v>
      </c>
      <c r="D36" s="206"/>
      <c r="E36" s="206"/>
      <c r="F36" s="206"/>
      <c r="G36" s="206"/>
      <c r="H36" s="206"/>
      <c r="I36" s="206"/>
      <c r="J36" s="207"/>
      <c r="K36" s="183">
        <f>SUM(K32:K35)</f>
        <v>0</v>
      </c>
      <c r="L36" s="4"/>
    </row>
    <row r="37" spans="2:12" ht="51.75" customHeight="1" thickBot="1">
      <c r="B37" s="3"/>
      <c r="C37" s="193" t="s">
        <v>48</v>
      </c>
      <c r="D37" s="194"/>
      <c r="E37" s="194"/>
      <c r="F37" s="194"/>
      <c r="G37" s="194"/>
      <c r="H37" s="194"/>
      <c r="I37" s="194"/>
      <c r="J37" s="194"/>
      <c r="K37" s="194"/>
      <c r="L37" s="4"/>
    </row>
    <row r="38" spans="2:12" ht="30" customHeight="1" thickBot="1">
      <c r="B38" s="3"/>
      <c r="C38" s="130">
        <v>15</v>
      </c>
      <c r="D38" s="130">
        <v>15</v>
      </c>
      <c r="E38" s="145"/>
      <c r="F38" s="145"/>
      <c r="G38" s="125" t="s">
        <v>49</v>
      </c>
      <c r="H38" s="127" t="s">
        <v>30</v>
      </c>
      <c r="I38" s="127">
        <v>0.22</v>
      </c>
      <c r="J38" s="139"/>
      <c r="K38" s="139">
        <f>J38*I38</f>
        <v>0</v>
      </c>
      <c r="L38" s="4"/>
    </row>
    <row r="39" spans="2:12" ht="30" customHeight="1" thickBot="1">
      <c r="B39" s="3"/>
      <c r="C39" s="131">
        <v>16</v>
      </c>
      <c r="D39" s="131">
        <v>16</v>
      </c>
      <c r="E39" s="148"/>
      <c r="F39" s="148"/>
      <c r="G39" s="134" t="s">
        <v>50</v>
      </c>
      <c r="H39" s="135" t="s">
        <v>30</v>
      </c>
      <c r="I39" s="135">
        <v>0.9</v>
      </c>
      <c r="J39" s="143"/>
      <c r="K39" s="139">
        <f>J39*I39</f>
        <v>0</v>
      </c>
      <c r="L39" s="4"/>
    </row>
    <row r="40" spans="2:12" ht="30" customHeight="1" thickBot="1">
      <c r="B40" s="3"/>
      <c r="C40" s="131">
        <v>17</v>
      </c>
      <c r="D40" s="131">
        <v>17</v>
      </c>
      <c r="E40" s="148"/>
      <c r="F40" s="148"/>
      <c r="G40" s="134" t="s">
        <v>51</v>
      </c>
      <c r="H40" s="135" t="s">
        <v>30</v>
      </c>
      <c r="I40" s="135">
        <v>2.29</v>
      </c>
      <c r="J40" s="143"/>
      <c r="K40" s="139">
        <f>J40*I40</f>
        <v>0</v>
      </c>
      <c r="L40" s="4"/>
    </row>
    <row r="41" spans="2:12" ht="30" customHeight="1" thickBot="1">
      <c r="B41" s="3"/>
      <c r="C41" s="132">
        <v>18</v>
      </c>
      <c r="D41" s="132">
        <v>18</v>
      </c>
      <c r="E41" s="147"/>
      <c r="F41" s="147"/>
      <c r="G41" s="126" t="s">
        <v>52</v>
      </c>
      <c r="H41" s="128" t="s">
        <v>39</v>
      </c>
      <c r="I41" s="128">
        <v>104.5</v>
      </c>
      <c r="J41" s="140"/>
      <c r="K41" s="139">
        <f>J41*I41</f>
        <v>0</v>
      </c>
      <c r="L41" s="4"/>
    </row>
    <row r="42" spans="2:12" ht="63" customHeight="1" thickBot="1">
      <c r="B42" s="3"/>
      <c r="C42" s="203" t="s">
        <v>53</v>
      </c>
      <c r="D42" s="206"/>
      <c r="E42" s="206"/>
      <c r="F42" s="206"/>
      <c r="G42" s="206"/>
      <c r="H42" s="206"/>
      <c r="I42" s="206"/>
      <c r="J42" s="207"/>
      <c r="K42" s="184">
        <f>SUM(K38:K41)</f>
        <v>0</v>
      </c>
      <c r="L42" s="4"/>
    </row>
    <row r="43" spans="2:12" ht="54" customHeight="1" thickBot="1">
      <c r="B43" s="3"/>
      <c r="C43" s="193" t="s">
        <v>54</v>
      </c>
      <c r="D43" s="194"/>
      <c r="E43" s="194"/>
      <c r="F43" s="194"/>
      <c r="G43" s="194"/>
      <c r="H43" s="194"/>
      <c r="I43" s="194"/>
      <c r="J43" s="194"/>
      <c r="K43" s="194"/>
      <c r="L43" s="4"/>
    </row>
    <row r="44" spans="2:12" ht="30" customHeight="1" thickBot="1">
      <c r="B44" s="3"/>
      <c r="C44" s="130">
        <v>19</v>
      </c>
      <c r="D44" s="130">
        <v>19</v>
      </c>
      <c r="E44" s="145"/>
      <c r="F44" s="145"/>
      <c r="G44" s="125" t="s">
        <v>55</v>
      </c>
      <c r="H44" s="127" t="s">
        <v>24</v>
      </c>
      <c r="I44" s="127">
        <v>8.01</v>
      </c>
      <c r="J44" s="13"/>
      <c r="K44" s="139">
        <f>J44*I44</f>
        <v>0</v>
      </c>
      <c r="L44" s="4"/>
    </row>
    <row r="45" spans="2:12" ht="30" customHeight="1" thickBot="1">
      <c r="B45" s="3"/>
      <c r="C45" s="131">
        <v>20</v>
      </c>
      <c r="D45" s="131">
        <v>20</v>
      </c>
      <c r="E45" s="148"/>
      <c r="F45" s="148"/>
      <c r="G45" s="134" t="s">
        <v>56</v>
      </c>
      <c r="H45" s="135" t="s">
        <v>39</v>
      </c>
      <c r="I45" s="135">
        <v>40.049999999999997</v>
      </c>
      <c r="J45" s="13"/>
      <c r="K45" s="139">
        <f>J45*I45</f>
        <v>0</v>
      </c>
      <c r="L45" s="4"/>
    </row>
    <row r="46" spans="2:12" ht="30" customHeight="1" thickBot="1">
      <c r="B46" s="3"/>
      <c r="C46" s="132">
        <v>21</v>
      </c>
      <c r="D46" s="132">
        <v>21</v>
      </c>
      <c r="E46" s="147"/>
      <c r="F46" s="147"/>
      <c r="G46" s="126" t="s">
        <v>57</v>
      </c>
      <c r="H46" s="128" t="s">
        <v>58</v>
      </c>
      <c r="I46" s="128">
        <v>4.88</v>
      </c>
      <c r="J46" s="13"/>
      <c r="K46" s="139">
        <f>J46*I46</f>
        <v>0</v>
      </c>
      <c r="L46" s="4"/>
    </row>
    <row r="47" spans="2:12" ht="49.5" customHeight="1" thickBot="1">
      <c r="B47" s="3"/>
      <c r="C47" s="203" t="s">
        <v>59</v>
      </c>
      <c r="D47" s="206"/>
      <c r="E47" s="206"/>
      <c r="F47" s="206"/>
      <c r="G47" s="206"/>
      <c r="H47" s="206"/>
      <c r="I47" s="206"/>
      <c r="J47" s="207"/>
      <c r="K47" s="184">
        <f>SUM(K44:K46)</f>
        <v>0</v>
      </c>
      <c r="L47" s="4"/>
    </row>
    <row r="48" spans="2:12" ht="30" customHeight="1" thickBot="1">
      <c r="B48" s="3"/>
      <c r="C48" s="193" t="s">
        <v>60</v>
      </c>
      <c r="D48" s="194"/>
      <c r="E48" s="194"/>
      <c r="F48" s="194"/>
      <c r="G48" s="194"/>
      <c r="H48" s="194"/>
      <c r="I48" s="194"/>
      <c r="J48" s="194"/>
      <c r="K48" s="194"/>
      <c r="L48" s="4"/>
    </row>
    <row r="49" spans="2:12" ht="30" customHeight="1" thickBot="1">
      <c r="B49" s="3"/>
      <c r="C49" s="130">
        <v>22</v>
      </c>
      <c r="D49" s="130">
        <v>22</v>
      </c>
      <c r="E49" s="145"/>
      <c r="F49" s="145"/>
      <c r="G49" s="149" t="s">
        <v>32</v>
      </c>
      <c r="H49" s="151" t="s">
        <v>61</v>
      </c>
      <c r="I49" s="127">
        <f>7+9+15</f>
        <v>31</v>
      </c>
      <c r="J49" s="139"/>
      <c r="K49" s="139">
        <f t="shared" ref="K49:K56" si="1">J49*I49</f>
        <v>0</v>
      </c>
      <c r="L49" s="4"/>
    </row>
    <row r="50" spans="2:12" ht="30" customHeight="1" thickBot="1">
      <c r="B50" s="3"/>
      <c r="C50" s="131">
        <v>23</v>
      </c>
      <c r="D50" s="131">
        <v>23</v>
      </c>
      <c r="E50" s="148"/>
      <c r="F50" s="148"/>
      <c r="G50" s="149" t="s">
        <v>62</v>
      </c>
      <c r="H50" s="152" t="s">
        <v>61</v>
      </c>
      <c r="I50" s="135">
        <f>7+9+15</f>
        <v>31</v>
      </c>
      <c r="J50" s="143"/>
      <c r="K50" s="139">
        <f t="shared" si="1"/>
        <v>0</v>
      </c>
      <c r="L50" s="4"/>
    </row>
    <row r="51" spans="2:12" ht="30" customHeight="1" thickBot="1">
      <c r="B51" s="3"/>
      <c r="C51" s="131">
        <v>24</v>
      </c>
      <c r="D51" s="131">
        <v>24</v>
      </c>
      <c r="E51" s="148"/>
      <c r="F51" s="148"/>
      <c r="G51" s="149" t="s">
        <v>63</v>
      </c>
      <c r="H51" s="152" t="s">
        <v>64</v>
      </c>
      <c r="I51" s="135">
        <v>3.61</v>
      </c>
      <c r="J51" s="143"/>
      <c r="K51" s="139">
        <f t="shared" si="1"/>
        <v>0</v>
      </c>
      <c r="L51" s="4"/>
    </row>
    <row r="52" spans="2:12" ht="30" customHeight="1" thickBot="1">
      <c r="B52" s="3"/>
      <c r="C52" s="131">
        <v>25</v>
      </c>
      <c r="D52" s="131">
        <v>25</v>
      </c>
      <c r="E52" s="148"/>
      <c r="F52" s="148"/>
      <c r="G52" s="149" t="s">
        <v>65</v>
      </c>
      <c r="H52" s="152" t="s">
        <v>61</v>
      </c>
      <c r="I52" s="135">
        <f>31*0.6</f>
        <v>18.599999999999998</v>
      </c>
      <c r="J52" s="143"/>
      <c r="K52" s="139">
        <f t="shared" si="1"/>
        <v>0</v>
      </c>
      <c r="L52" s="4"/>
    </row>
    <row r="53" spans="2:12" ht="30" customHeight="1" thickBot="1">
      <c r="B53" s="3"/>
      <c r="C53" s="131">
        <v>26</v>
      </c>
      <c r="D53" s="131">
        <v>26</v>
      </c>
      <c r="E53" s="148"/>
      <c r="F53" s="148"/>
      <c r="G53" s="149" t="s">
        <v>66</v>
      </c>
      <c r="H53" s="152" t="s">
        <v>61</v>
      </c>
      <c r="I53" s="135">
        <f>+I55-I52</f>
        <v>22.400000000000002</v>
      </c>
      <c r="J53" s="143"/>
      <c r="K53" s="139">
        <f t="shared" si="1"/>
        <v>0</v>
      </c>
      <c r="L53" s="4"/>
    </row>
    <row r="54" spans="2:12" ht="30" customHeight="1" thickBot="1">
      <c r="B54" s="3"/>
      <c r="C54" s="131">
        <v>27</v>
      </c>
      <c r="D54" s="131">
        <v>27</v>
      </c>
      <c r="E54" s="148"/>
      <c r="F54" s="148"/>
      <c r="G54" s="149" t="s">
        <v>67</v>
      </c>
      <c r="H54" s="152" t="s">
        <v>27</v>
      </c>
      <c r="I54" s="135">
        <v>12</v>
      </c>
      <c r="J54" s="143"/>
      <c r="K54" s="139">
        <f t="shared" si="1"/>
        <v>0</v>
      </c>
      <c r="L54" s="4"/>
    </row>
    <row r="55" spans="2:12" ht="30" customHeight="1" thickBot="1">
      <c r="B55" s="3"/>
      <c r="C55" s="131">
        <v>28</v>
      </c>
      <c r="D55" s="131">
        <v>28</v>
      </c>
      <c r="E55" s="148"/>
      <c r="F55" s="148"/>
      <c r="G55" s="149" t="s">
        <v>68</v>
      </c>
      <c r="H55" s="152" t="s">
        <v>61</v>
      </c>
      <c r="I55" s="135">
        <v>41</v>
      </c>
      <c r="J55" s="143"/>
      <c r="K55" s="139">
        <f t="shared" si="1"/>
        <v>0</v>
      </c>
      <c r="L55" s="4"/>
    </row>
    <row r="56" spans="2:12" ht="30" customHeight="1" thickBot="1">
      <c r="B56" s="3"/>
      <c r="C56" s="132">
        <v>29</v>
      </c>
      <c r="D56" s="132">
        <v>29</v>
      </c>
      <c r="E56" s="147"/>
      <c r="F56" s="147"/>
      <c r="G56" s="149" t="s">
        <v>69</v>
      </c>
      <c r="H56" s="153" t="s">
        <v>24</v>
      </c>
      <c r="I56" s="128">
        <f>30-4</f>
        <v>26</v>
      </c>
      <c r="J56" s="140"/>
      <c r="K56" s="139">
        <f t="shared" si="1"/>
        <v>0</v>
      </c>
      <c r="L56" s="4"/>
    </row>
    <row r="57" spans="2:12" ht="49.5" customHeight="1" thickBot="1">
      <c r="B57" s="3"/>
      <c r="C57" s="203" t="s">
        <v>70</v>
      </c>
      <c r="D57" s="206"/>
      <c r="E57" s="206"/>
      <c r="F57" s="206"/>
      <c r="G57" s="206"/>
      <c r="H57" s="206"/>
      <c r="I57" s="206"/>
      <c r="J57" s="207"/>
      <c r="K57" s="184">
        <f>SUM(K49:K56)</f>
        <v>0</v>
      </c>
      <c r="L57" s="4"/>
    </row>
    <row r="58" spans="2:12" ht="63" customHeight="1" thickBot="1">
      <c r="B58" s="3"/>
      <c r="C58" s="193" t="s">
        <v>71</v>
      </c>
      <c r="D58" s="194"/>
      <c r="E58" s="194"/>
      <c r="F58" s="194"/>
      <c r="G58" s="194"/>
      <c r="H58" s="194"/>
      <c r="I58" s="194"/>
      <c r="J58" s="194"/>
      <c r="K58" s="194"/>
      <c r="L58" s="4"/>
    </row>
    <row r="59" spans="2:12" ht="55.5" customHeight="1" thickBot="1">
      <c r="B59" s="3"/>
      <c r="C59" s="154">
        <v>30</v>
      </c>
      <c r="D59" s="154">
        <v>30</v>
      </c>
      <c r="E59" s="157"/>
      <c r="F59" s="157"/>
      <c r="G59" s="155" t="s">
        <v>72</v>
      </c>
      <c r="H59" s="156" t="s">
        <v>24</v>
      </c>
      <c r="I59" s="156">
        <v>172</v>
      </c>
      <c r="J59" s="158"/>
      <c r="K59" s="139">
        <f>J59*I59</f>
        <v>0</v>
      </c>
      <c r="L59" s="4"/>
    </row>
    <row r="60" spans="2:12" ht="48" customHeight="1" thickBot="1">
      <c r="B60" s="3"/>
      <c r="C60" s="203" t="s">
        <v>73</v>
      </c>
      <c r="D60" s="206"/>
      <c r="E60" s="206"/>
      <c r="F60" s="206"/>
      <c r="G60" s="206"/>
      <c r="H60" s="206"/>
      <c r="I60" s="206"/>
      <c r="J60" s="207"/>
      <c r="K60" s="184">
        <f>SUM(K59)</f>
        <v>0</v>
      </c>
      <c r="L60" s="4"/>
    </row>
    <row r="61" spans="2:12" ht="61.5" customHeight="1" thickBot="1">
      <c r="B61" s="3"/>
      <c r="C61" s="193" t="s">
        <v>74</v>
      </c>
      <c r="D61" s="194"/>
      <c r="E61" s="194"/>
      <c r="F61" s="194"/>
      <c r="G61" s="194"/>
      <c r="H61" s="194"/>
      <c r="I61" s="194"/>
      <c r="J61" s="194"/>
      <c r="K61" s="194"/>
      <c r="L61" s="4"/>
    </row>
    <row r="62" spans="2:12" ht="54" customHeight="1" thickBot="1">
      <c r="B62" s="3"/>
      <c r="C62" s="193" t="s">
        <v>75</v>
      </c>
      <c r="D62" s="194"/>
      <c r="E62" s="194"/>
      <c r="F62" s="194"/>
      <c r="G62" s="194"/>
      <c r="H62" s="194"/>
      <c r="I62" s="194"/>
      <c r="J62" s="194"/>
      <c r="K62" s="194"/>
      <c r="L62" s="4"/>
    </row>
    <row r="63" spans="2:12" ht="30" customHeight="1" thickBot="1">
      <c r="B63" s="3"/>
      <c r="C63" s="130">
        <v>1</v>
      </c>
      <c r="D63" s="130">
        <v>1</v>
      </c>
      <c r="E63" s="145"/>
      <c r="F63" s="145"/>
      <c r="G63" s="125" t="s">
        <v>23</v>
      </c>
      <c r="H63" s="127" t="s">
        <v>24</v>
      </c>
      <c r="I63" s="127">
        <v>88.58</v>
      </c>
      <c r="J63" s="139"/>
      <c r="K63" s="139">
        <f>J63*I63</f>
        <v>0</v>
      </c>
      <c r="L63" s="4"/>
    </row>
    <row r="64" spans="2:12" ht="30" customHeight="1" thickBot="1">
      <c r="B64" s="3"/>
      <c r="C64" s="131">
        <v>2</v>
      </c>
      <c r="D64" s="131">
        <v>2</v>
      </c>
      <c r="E64" s="148"/>
      <c r="F64" s="148"/>
      <c r="G64" s="134" t="s">
        <v>76</v>
      </c>
      <c r="H64" s="135" t="s">
        <v>27</v>
      </c>
      <c r="I64" s="135">
        <v>40</v>
      </c>
      <c r="J64" s="143"/>
      <c r="K64" s="139">
        <f>J64*I64</f>
        <v>0</v>
      </c>
      <c r="L64" s="4"/>
    </row>
    <row r="65" spans="2:12" ht="30" customHeight="1" thickBot="1">
      <c r="B65" s="3"/>
      <c r="C65" s="132">
        <v>3</v>
      </c>
      <c r="D65" s="132">
        <v>3</v>
      </c>
      <c r="E65" s="147"/>
      <c r="F65" s="147"/>
      <c r="G65" s="126" t="s">
        <v>77</v>
      </c>
      <c r="H65" s="153" t="s">
        <v>78</v>
      </c>
      <c r="I65" s="153" t="s">
        <v>79</v>
      </c>
      <c r="J65" s="140"/>
      <c r="K65" s="139">
        <f>J65*I65</f>
        <v>0</v>
      </c>
      <c r="L65" s="4"/>
    </row>
    <row r="66" spans="2:12" ht="56.25" customHeight="1" thickBot="1">
      <c r="B66" s="3"/>
      <c r="C66" s="203" t="s">
        <v>80</v>
      </c>
      <c r="D66" s="206"/>
      <c r="E66" s="206"/>
      <c r="F66" s="206"/>
      <c r="G66" s="206"/>
      <c r="H66" s="206"/>
      <c r="I66" s="206"/>
      <c r="J66" s="207"/>
      <c r="K66" s="184">
        <f>SUM(K63:K65)</f>
        <v>0</v>
      </c>
      <c r="L66" s="4"/>
    </row>
    <row r="67" spans="2:12" ht="55.5" customHeight="1" thickBot="1">
      <c r="B67" s="3"/>
      <c r="C67" s="193" t="s">
        <v>81</v>
      </c>
      <c r="D67" s="194"/>
      <c r="E67" s="194"/>
      <c r="F67" s="194"/>
      <c r="G67" s="194"/>
      <c r="H67" s="194"/>
      <c r="I67" s="194"/>
      <c r="J67" s="194"/>
      <c r="K67" s="194"/>
      <c r="L67" s="4"/>
    </row>
    <row r="68" spans="2:12" ht="50.25" customHeight="1" thickBot="1">
      <c r="B68" s="3"/>
      <c r="C68" s="130">
        <v>4</v>
      </c>
      <c r="D68" s="130">
        <v>4</v>
      </c>
      <c r="E68" s="145"/>
      <c r="F68" s="145"/>
      <c r="G68" s="125" t="s">
        <v>82</v>
      </c>
      <c r="H68" s="151" t="s">
        <v>39</v>
      </c>
      <c r="I68" s="159">
        <v>903</v>
      </c>
      <c r="J68" s="139"/>
      <c r="K68" s="139">
        <f>J68*I68</f>
        <v>0</v>
      </c>
      <c r="L68" s="4"/>
    </row>
    <row r="69" spans="2:12" ht="53.25" customHeight="1" thickBot="1">
      <c r="B69" s="3"/>
      <c r="C69" s="131">
        <v>5</v>
      </c>
      <c r="D69" s="131">
        <v>5</v>
      </c>
      <c r="E69" s="148"/>
      <c r="F69" s="148"/>
      <c r="G69" s="134" t="s">
        <v>83</v>
      </c>
      <c r="H69" s="152" t="s">
        <v>19</v>
      </c>
      <c r="I69" s="160">
        <v>200</v>
      </c>
      <c r="J69" s="143"/>
      <c r="K69" s="139">
        <f>J69*I69</f>
        <v>0</v>
      </c>
      <c r="L69" s="4"/>
    </row>
    <row r="70" spans="2:12" ht="51.75" customHeight="1" thickBot="1">
      <c r="B70" s="3"/>
      <c r="C70" s="131">
        <v>6</v>
      </c>
      <c r="D70" s="131">
        <v>6</v>
      </c>
      <c r="E70" s="148"/>
      <c r="F70" s="148"/>
      <c r="G70" s="134" t="s">
        <v>84</v>
      </c>
      <c r="H70" s="152" t="s">
        <v>85</v>
      </c>
      <c r="I70" s="161">
        <v>91.03</v>
      </c>
      <c r="J70" s="143"/>
      <c r="K70" s="139">
        <f>J70*I70</f>
        <v>0</v>
      </c>
      <c r="L70" s="4"/>
    </row>
    <row r="71" spans="2:12" ht="61.5" customHeight="1" thickBot="1">
      <c r="B71" s="3"/>
      <c r="C71" s="132">
        <v>7</v>
      </c>
      <c r="D71" s="132">
        <v>7</v>
      </c>
      <c r="E71" s="147"/>
      <c r="F71" s="147"/>
      <c r="G71" s="126" t="s">
        <v>86</v>
      </c>
      <c r="H71" s="153" t="s">
        <v>85</v>
      </c>
      <c r="I71" s="162" t="s">
        <v>87</v>
      </c>
      <c r="J71" s="140"/>
      <c r="K71" s="139">
        <f>J71*I71</f>
        <v>0</v>
      </c>
      <c r="L71" s="4"/>
    </row>
    <row r="72" spans="2:12" ht="75" customHeight="1" thickBot="1">
      <c r="B72" s="3"/>
      <c r="C72" s="203" t="s">
        <v>88</v>
      </c>
      <c r="D72" s="206"/>
      <c r="E72" s="206"/>
      <c r="F72" s="206"/>
      <c r="G72" s="206"/>
      <c r="H72" s="206"/>
      <c r="I72" s="206"/>
      <c r="J72" s="207"/>
      <c r="K72" s="184">
        <f>SUM(K68:K71)</f>
        <v>0</v>
      </c>
      <c r="L72" s="4"/>
    </row>
    <row r="73" spans="2:12" ht="75" customHeight="1" thickBot="1">
      <c r="B73" s="3"/>
      <c r="C73" s="193" t="s">
        <v>89</v>
      </c>
      <c r="D73" s="194"/>
      <c r="E73" s="194"/>
      <c r="F73" s="194"/>
      <c r="G73" s="194"/>
      <c r="H73" s="194"/>
      <c r="I73" s="194"/>
      <c r="J73" s="194"/>
      <c r="K73" s="194"/>
      <c r="L73" s="4"/>
    </row>
    <row r="74" spans="2:12" ht="75" customHeight="1" thickBot="1">
      <c r="B74" s="3"/>
      <c r="C74" s="154">
        <v>8</v>
      </c>
      <c r="D74" s="154">
        <v>8</v>
      </c>
      <c r="E74" s="157"/>
      <c r="F74" s="157"/>
      <c r="G74" s="155" t="s">
        <v>72</v>
      </c>
      <c r="H74" s="156" t="s">
        <v>24</v>
      </c>
      <c r="I74" s="156">
        <v>98</v>
      </c>
      <c r="J74" s="158"/>
      <c r="K74" s="139">
        <f>J74*I74</f>
        <v>0</v>
      </c>
      <c r="L74" s="4"/>
    </row>
    <row r="75" spans="2:12" ht="63" customHeight="1" thickBot="1">
      <c r="B75" s="3"/>
      <c r="C75" s="203" t="s">
        <v>73</v>
      </c>
      <c r="D75" s="206"/>
      <c r="E75" s="206"/>
      <c r="F75" s="206"/>
      <c r="G75" s="206"/>
      <c r="H75" s="206"/>
      <c r="I75" s="206"/>
      <c r="J75" s="207"/>
      <c r="K75" s="184">
        <f>SUM(K74)</f>
        <v>0</v>
      </c>
      <c r="L75" s="4"/>
    </row>
    <row r="76" spans="2:12" ht="75" customHeight="1" thickBot="1">
      <c r="B76" s="3"/>
      <c r="C76" s="193" t="s">
        <v>90</v>
      </c>
      <c r="D76" s="194"/>
      <c r="E76" s="194"/>
      <c r="F76" s="194"/>
      <c r="G76" s="194"/>
      <c r="H76" s="194"/>
      <c r="I76" s="194"/>
      <c r="J76" s="194"/>
      <c r="K76" s="194"/>
      <c r="L76" s="4"/>
    </row>
    <row r="77" spans="2:12" ht="75" customHeight="1" thickBot="1">
      <c r="B77" s="3"/>
      <c r="C77" s="193" t="s">
        <v>91</v>
      </c>
      <c r="D77" s="194"/>
      <c r="E77" s="194"/>
      <c r="F77" s="194"/>
      <c r="G77" s="194"/>
      <c r="H77" s="194"/>
      <c r="I77" s="194"/>
      <c r="J77" s="194"/>
      <c r="K77" s="194"/>
      <c r="L77" s="4"/>
    </row>
    <row r="78" spans="2:12" ht="75" customHeight="1" thickBot="1">
      <c r="B78" s="3"/>
      <c r="C78" s="154">
        <v>1</v>
      </c>
      <c r="D78" s="154">
        <v>1</v>
      </c>
      <c r="E78" s="157"/>
      <c r="F78" s="157"/>
      <c r="G78" s="164" t="s">
        <v>92</v>
      </c>
      <c r="H78" s="156" t="s">
        <v>46</v>
      </c>
      <c r="I78" s="157">
        <v>1</v>
      </c>
      <c r="J78" s="166"/>
      <c r="K78" s="139">
        <f>J78*I78</f>
        <v>0</v>
      </c>
      <c r="L78" s="4"/>
    </row>
    <row r="79" spans="2:12" ht="75" customHeight="1" thickBot="1">
      <c r="B79" s="3"/>
      <c r="C79" s="170" t="s">
        <v>93</v>
      </c>
      <c r="D79" s="170"/>
      <c r="E79" s="171"/>
      <c r="F79" s="171"/>
      <c r="G79" s="171"/>
      <c r="H79" s="171"/>
      <c r="I79" s="171"/>
      <c r="J79" s="172"/>
      <c r="K79" s="185">
        <f>SUM(K78)</f>
        <v>0</v>
      </c>
      <c r="L79" s="4"/>
    </row>
    <row r="80" spans="2:12" ht="75" customHeight="1" thickBot="1">
      <c r="B80" s="3"/>
      <c r="C80" s="208" t="s">
        <v>94</v>
      </c>
      <c r="D80" s="209"/>
      <c r="E80" s="209"/>
      <c r="F80" s="209"/>
      <c r="G80" s="209"/>
      <c r="H80" s="209"/>
      <c r="I80" s="209"/>
      <c r="J80" s="209"/>
      <c r="K80" s="209"/>
      <c r="L80" s="4"/>
    </row>
    <row r="81" spans="2:12" ht="75" customHeight="1" thickBot="1">
      <c r="B81" s="3"/>
      <c r="C81" s="154">
        <v>2</v>
      </c>
      <c r="D81" s="154">
        <v>2</v>
      </c>
      <c r="E81" s="163"/>
      <c r="F81" s="163"/>
      <c r="G81" s="155" t="s">
        <v>95</v>
      </c>
      <c r="H81" s="168" t="s">
        <v>85</v>
      </c>
      <c r="I81" s="167">
        <v>90.36</v>
      </c>
      <c r="J81" s="165"/>
      <c r="K81" s="139">
        <f>J81*I81</f>
        <v>0</v>
      </c>
      <c r="L81" s="4"/>
    </row>
    <row r="82" spans="2:12" ht="75" customHeight="1" thickBot="1">
      <c r="B82" s="3"/>
      <c r="C82" s="261" t="s">
        <v>96</v>
      </c>
      <c r="D82" s="262"/>
      <c r="E82" s="262"/>
      <c r="F82" s="262"/>
      <c r="G82" s="262"/>
      <c r="H82" s="262"/>
      <c r="I82" s="262"/>
      <c r="J82" s="263"/>
      <c r="K82" s="186">
        <f>SUM(K81)</f>
        <v>0</v>
      </c>
      <c r="L82" s="4"/>
    </row>
    <row r="83" spans="2:12" ht="75" customHeight="1" thickBot="1">
      <c r="B83" s="3"/>
      <c r="C83" s="193" t="s">
        <v>97</v>
      </c>
      <c r="D83" s="194"/>
      <c r="E83" s="194"/>
      <c r="F83" s="194"/>
      <c r="G83" s="194"/>
      <c r="H83" s="194"/>
      <c r="I83" s="194"/>
      <c r="J83" s="194"/>
      <c r="K83" s="194"/>
      <c r="L83" s="4"/>
    </row>
    <row r="84" spans="2:12" ht="61.5" customHeight="1" thickBot="1">
      <c r="B84" s="3"/>
      <c r="C84" s="193" t="s">
        <v>98</v>
      </c>
      <c r="D84" s="194"/>
      <c r="E84" s="194"/>
      <c r="F84" s="194"/>
      <c r="G84" s="194"/>
      <c r="H84" s="194"/>
      <c r="I84" s="194"/>
      <c r="J84" s="194"/>
      <c r="K84" s="194"/>
      <c r="L84" s="4"/>
    </row>
    <row r="85" spans="2:12" ht="57.75" customHeight="1" thickBot="1">
      <c r="B85" s="3"/>
      <c r="C85" s="12">
        <v>1</v>
      </c>
      <c r="D85" s="163">
        <v>1</v>
      </c>
      <c r="E85" s="148"/>
      <c r="F85" s="148"/>
      <c r="G85" s="169" t="s">
        <v>99</v>
      </c>
      <c r="H85" s="156" t="s">
        <v>100</v>
      </c>
      <c r="I85" s="148">
        <v>1</v>
      </c>
      <c r="J85" s="150"/>
      <c r="K85" s="139">
        <f>J85*I85</f>
        <v>0</v>
      </c>
      <c r="L85" s="4"/>
    </row>
    <row r="86" spans="2:12" ht="59.25" customHeight="1" thickBot="1">
      <c r="B86" s="3"/>
      <c r="C86" s="170" t="s">
        <v>101</v>
      </c>
      <c r="D86" s="171"/>
      <c r="E86" s="171"/>
      <c r="F86" s="171"/>
      <c r="G86" s="171"/>
      <c r="H86" s="171"/>
      <c r="I86" s="171"/>
      <c r="J86" s="171"/>
      <c r="K86" s="187">
        <f>SUM(K85)</f>
        <v>0</v>
      </c>
      <c r="L86" s="4"/>
    </row>
    <row r="87" spans="2:12" s="14" customFormat="1" ht="14.1" thickBot="1">
      <c r="B87" s="15"/>
      <c r="C87" s="17"/>
      <c r="D87" s="17"/>
      <c r="E87" s="17"/>
      <c r="F87" s="17"/>
      <c r="G87" s="17"/>
      <c r="H87" s="17"/>
      <c r="I87" s="17"/>
      <c r="J87" s="17"/>
      <c r="K87" s="18"/>
      <c r="L87" s="16"/>
    </row>
    <row r="88" spans="2:12" s="14" customFormat="1" ht="71.25" customHeight="1" thickBot="1">
      <c r="B88" s="15"/>
      <c r="C88" s="19"/>
      <c r="D88" s="21"/>
      <c r="E88" s="21"/>
      <c r="F88" s="21"/>
      <c r="G88" s="195" t="s">
        <v>102</v>
      </c>
      <c r="H88" s="196"/>
      <c r="I88" s="196"/>
      <c r="J88" s="197"/>
      <c r="K88" s="192"/>
      <c r="L88" s="16"/>
    </row>
    <row r="89" spans="2:12" s="14" customFormat="1" ht="96.75" customHeight="1" thickBot="1">
      <c r="B89" s="15"/>
      <c r="C89" s="19"/>
      <c r="D89" s="20"/>
      <c r="E89" s="19"/>
      <c r="F89" s="19"/>
      <c r="G89" s="198" t="s">
        <v>103</v>
      </c>
      <c r="H89" s="199"/>
      <c r="I89" s="199"/>
      <c r="J89" s="200"/>
      <c r="K89" s="191"/>
      <c r="L89" s="16"/>
    </row>
    <row r="90" spans="2:12" s="14" customFormat="1" ht="14.1" thickBot="1">
      <c r="B90" s="15"/>
      <c r="C90" s="19"/>
      <c r="D90" s="20"/>
      <c r="E90" s="20"/>
      <c r="F90" s="20"/>
      <c r="G90" s="19"/>
      <c r="H90" s="19"/>
      <c r="I90" s="22"/>
      <c r="J90" s="23"/>
      <c r="K90" s="24"/>
      <c r="L90" s="16"/>
    </row>
    <row r="91" spans="2:12" s="14" customFormat="1">
      <c r="B91" s="15"/>
      <c r="C91" s="25"/>
      <c r="D91" s="219"/>
      <c r="E91" s="219"/>
      <c r="F91" s="219"/>
      <c r="G91" s="219"/>
      <c r="H91" s="219"/>
      <c r="I91" s="219"/>
      <c r="J91" s="219"/>
      <c r="K91" s="220"/>
      <c r="L91" s="26"/>
    </row>
    <row r="92" spans="2:12" s="14" customFormat="1" ht="46.5" customHeight="1">
      <c r="B92" s="15"/>
      <c r="C92" s="246" t="s">
        <v>104</v>
      </c>
      <c r="D92" s="247"/>
      <c r="E92" s="247"/>
      <c r="F92" s="247"/>
      <c r="G92" s="248"/>
      <c r="H92" s="217" t="s">
        <v>9</v>
      </c>
      <c r="I92" s="249"/>
      <c r="J92" s="218"/>
      <c r="K92" s="27" t="s">
        <v>105</v>
      </c>
      <c r="L92" s="28"/>
    </row>
    <row r="93" spans="2:12" s="14" customFormat="1" ht="32.25" customHeight="1">
      <c r="B93" s="15"/>
      <c r="C93" s="246" t="s">
        <v>106</v>
      </c>
      <c r="D93" s="247"/>
      <c r="E93" s="247"/>
      <c r="F93" s="247"/>
      <c r="G93" s="248"/>
      <c r="H93" s="241" t="s">
        <v>107</v>
      </c>
      <c r="I93" s="242"/>
      <c r="J93" s="29" t="s">
        <v>108</v>
      </c>
      <c r="K93" s="30" t="s">
        <v>120</v>
      </c>
      <c r="L93" s="28"/>
    </row>
    <row r="94" spans="2:12" s="14" customFormat="1" ht="30" customHeight="1">
      <c r="B94" s="15"/>
      <c r="C94" s="246" t="s">
        <v>109</v>
      </c>
      <c r="D94" s="247"/>
      <c r="E94" s="247"/>
      <c r="F94" s="247"/>
      <c r="G94" s="248"/>
      <c r="H94" s="250" t="s">
        <v>110</v>
      </c>
      <c r="I94" s="251"/>
      <c r="J94" s="29" t="s">
        <v>111</v>
      </c>
      <c r="K94" s="30" t="s">
        <v>120</v>
      </c>
      <c r="L94" s="28"/>
    </row>
    <row r="95" spans="2:12" s="14" customFormat="1" ht="58.5" customHeight="1">
      <c r="B95" s="15"/>
      <c r="C95" s="252" t="s">
        <v>112</v>
      </c>
      <c r="D95" s="253"/>
      <c r="E95" s="253"/>
      <c r="F95" s="253"/>
      <c r="G95" s="254"/>
      <c r="H95" s="217" t="s">
        <v>113</v>
      </c>
      <c r="I95" s="218"/>
      <c r="J95" s="29" t="s">
        <v>114</v>
      </c>
      <c r="K95" s="30" t="s">
        <v>120</v>
      </c>
      <c r="L95" s="16"/>
    </row>
    <row r="96" spans="2:12" ht="39" customHeight="1">
      <c r="B96" s="3"/>
      <c r="C96" s="255"/>
      <c r="D96" s="256"/>
      <c r="E96" s="256"/>
      <c r="F96" s="256"/>
      <c r="G96" s="257"/>
      <c r="H96" s="241" t="s">
        <v>115</v>
      </c>
      <c r="I96" s="242"/>
      <c r="J96" s="29" t="s">
        <v>116</v>
      </c>
      <c r="K96" s="30" t="s">
        <v>120</v>
      </c>
      <c r="L96" s="4"/>
    </row>
    <row r="97" spans="2:12" ht="47.25" customHeight="1" thickBot="1">
      <c r="B97" s="3"/>
      <c r="C97" s="258"/>
      <c r="D97" s="259"/>
      <c r="E97" s="259"/>
      <c r="F97" s="259"/>
      <c r="G97" s="260"/>
      <c r="H97" s="243"/>
      <c r="I97" s="244"/>
      <c r="J97" s="244"/>
      <c r="K97" s="245"/>
      <c r="L97" s="4"/>
    </row>
    <row r="98" spans="2:12" ht="47.25" customHeight="1">
      <c r="B98" s="3"/>
      <c r="C98" s="37"/>
      <c r="D98" s="37"/>
      <c r="E98" s="37"/>
      <c r="F98" s="37"/>
      <c r="G98" s="37"/>
      <c r="H98" s="37"/>
      <c r="I98" s="37"/>
      <c r="J98" s="37"/>
      <c r="K98" s="37"/>
      <c r="L98" s="4"/>
    </row>
    <row r="99" spans="2:12" ht="47.25" customHeight="1">
      <c r="B99" s="3"/>
      <c r="C99" s="37"/>
      <c r="D99" s="37"/>
      <c r="E99" s="37"/>
      <c r="F99" s="37"/>
      <c r="G99" s="38" t="s">
        <v>121</v>
      </c>
      <c r="H99" s="37"/>
      <c r="I99" s="37"/>
      <c r="J99" s="37"/>
      <c r="K99" s="37"/>
      <c r="L99" s="4"/>
    </row>
    <row r="100" spans="2:12" ht="14.1" thickBot="1">
      <c r="B100" s="31"/>
      <c r="C100" s="32"/>
      <c r="D100" s="32"/>
      <c r="E100" s="33"/>
      <c r="F100" s="32"/>
      <c r="G100" s="34"/>
      <c r="H100" s="32"/>
      <c r="I100" s="32"/>
      <c r="J100" s="32"/>
      <c r="K100" s="32"/>
      <c r="L100" s="35"/>
    </row>
    <row r="101" spans="2:12" ht="14.1" thickTop="1"/>
  </sheetData>
  <mergeCells count="58">
    <mergeCell ref="J11:J12"/>
    <mergeCell ref="K11:K12"/>
    <mergeCell ref="H96:I96"/>
    <mergeCell ref="H97:K97"/>
    <mergeCell ref="C92:G92"/>
    <mergeCell ref="H92:J92"/>
    <mergeCell ref="C93:G93"/>
    <mergeCell ref="H93:I93"/>
    <mergeCell ref="C94:G94"/>
    <mergeCell ref="H94:I94"/>
    <mergeCell ref="C95:G97"/>
    <mergeCell ref="C82:J82"/>
    <mergeCell ref="C66:J66"/>
    <mergeCell ref="C67:K67"/>
    <mergeCell ref="C72:J72"/>
    <mergeCell ref="C73:K73"/>
    <mergeCell ref="B1:G1"/>
    <mergeCell ref="B2:E2"/>
    <mergeCell ref="C5:K5"/>
    <mergeCell ref="B4:L4"/>
    <mergeCell ref="H95:I95"/>
    <mergeCell ref="D91:K91"/>
    <mergeCell ref="C6:K6"/>
    <mergeCell ref="C7:K8"/>
    <mergeCell ref="C9:K9"/>
    <mergeCell ref="C10:K10"/>
    <mergeCell ref="C11:C12"/>
    <mergeCell ref="D11:D12"/>
    <mergeCell ref="E11:F11"/>
    <mergeCell ref="G11:G12"/>
    <mergeCell ref="H11:H12"/>
    <mergeCell ref="I11:I12"/>
    <mergeCell ref="C48:K48"/>
    <mergeCell ref="C75:J75"/>
    <mergeCell ref="C76:K76"/>
    <mergeCell ref="C77:K77"/>
    <mergeCell ref="C80:K80"/>
    <mergeCell ref="C57:J57"/>
    <mergeCell ref="C58:K58"/>
    <mergeCell ref="C60:J60"/>
    <mergeCell ref="C61:K61"/>
    <mergeCell ref="C62:K62"/>
    <mergeCell ref="C83:K83"/>
    <mergeCell ref="C84:K84"/>
    <mergeCell ref="G88:J88"/>
    <mergeCell ref="G89:J89"/>
    <mergeCell ref="C14:C15"/>
    <mergeCell ref="C16:J16"/>
    <mergeCell ref="C17:K17"/>
    <mergeCell ref="C25:J25"/>
    <mergeCell ref="C26:K26"/>
    <mergeCell ref="C30:J30"/>
    <mergeCell ref="C31:K31"/>
    <mergeCell ref="C36:J36"/>
    <mergeCell ref="C37:K37"/>
    <mergeCell ref="C42:J42"/>
    <mergeCell ref="C43:K43"/>
    <mergeCell ref="C47:J4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defaultColWidth="11.42578125" defaultRowHeight="13.5"/>
  <cols>
    <col min="1" max="2" width="3.140625" style="39" customWidth="1"/>
    <col min="3" max="3" width="14.7109375" style="39" customWidth="1"/>
    <col min="4" max="4" width="13" style="39" customWidth="1"/>
    <col min="5" max="11" width="11.42578125" style="39"/>
    <col min="12" max="12" width="12.85546875" style="39" customWidth="1"/>
    <col min="13" max="14" width="11.42578125" style="39"/>
    <col min="15" max="15" width="18.7109375" style="39" customWidth="1"/>
    <col min="16" max="17" width="3.140625" style="39" customWidth="1"/>
    <col min="18" max="16384" width="11.42578125" style="39"/>
  </cols>
  <sheetData>
    <row r="1" spans="2:16">
      <c r="B1" s="210" t="s">
        <v>122</v>
      </c>
      <c r="C1" s="210"/>
      <c r="D1" s="210"/>
      <c r="E1" s="210"/>
      <c r="F1" s="210"/>
      <c r="G1" s="210"/>
      <c r="H1" s="210"/>
      <c r="I1" s="210"/>
      <c r="J1" s="210"/>
      <c r="K1" s="210"/>
      <c r="L1" s="210"/>
    </row>
    <row r="2" spans="2:16">
      <c r="B2" s="210" t="s">
        <v>1</v>
      </c>
      <c r="C2" s="210"/>
      <c r="D2" s="210"/>
      <c r="E2" s="210"/>
    </row>
    <row r="3" spans="2:16" ht="14.1" thickBot="1"/>
    <row r="4" spans="2:16" ht="25.5" customHeight="1" thickTop="1">
      <c r="B4" s="296"/>
      <c r="C4" s="297"/>
      <c r="D4" s="297"/>
      <c r="E4" s="297"/>
      <c r="F4" s="297"/>
      <c r="G4" s="297"/>
      <c r="H4" s="297"/>
      <c r="I4" s="297"/>
      <c r="J4" s="297"/>
      <c r="K4" s="297"/>
      <c r="L4" s="297"/>
      <c r="M4" s="297"/>
      <c r="N4" s="297"/>
      <c r="O4" s="297"/>
      <c r="P4" s="298"/>
    </row>
    <row r="5" spans="2:16" ht="36.75" customHeight="1">
      <c r="B5" s="41"/>
      <c r="C5" s="384" t="s">
        <v>123</v>
      </c>
      <c r="D5" s="384"/>
      <c r="E5" s="384"/>
      <c r="F5" s="384"/>
      <c r="G5" s="384"/>
      <c r="H5" s="384"/>
      <c r="I5" s="384"/>
      <c r="J5" s="384"/>
      <c r="K5" s="384"/>
      <c r="L5" s="384"/>
      <c r="M5" s="384"/>
      <c r="N5" s="384"/>
      <c r="O5" s="384"/>
      <c r="P5" s="40"/>
    </row>
    <row r="6" spans="2:16" ht="14.1" thickBot="1">
      <c r="B6" s="41"/>
      <c r="P6" s="40"/>
    </row>
    <row r="7" spans="2:16">
      <c r="B7" s="41"/>
      <c r="C7" s="388"/>
      <c r="D7" s="390"/>
      <c r="E7" s="391"/>
      <c r="F7" s="391"/>
      <c r="G7" s="391"/>
      <c r="H7" s="391"/>
      <c r="I7" s="391"/>
      <c r="J7" s="391"/>
      <c r="K7" s="392"/>
      <c r="L7" s="360"/>
      <c r="M7" s="361"/>
      <c r="N7" s="361"/>
      <c r="O7" s="362"/>
      <c r="P7" s="40"/>
    </row>
    <row r="8" spans="2:16">
      <c r="B8" s="41"/>
      <c r="C8" s="389"/>
      <c r="D8" s="372" t="s">
        <v>124</v>
      </c>
      <c r="E8" s="373"/>
      <c r="F8" s="373"/>
      <c r="G8" s="373"/>
      <c r="H8" s="373"/>
      <c r="I8" s="373"/>
      <c r="J8" s="373"/>
      <c r="K8" s="374"/>
      <c r="L8" s="363"/>
      <c r="M8" s="364"/>
      <c r="N8" s="364"/>
      <c r="O8" s="365"/>
      <c r="P8" s="40"/>
    </row>
    <row r="9" spans="2:16">
      <c r="B9" s="41"/>
      <c r="C9" s="389"/>
      <c r="D9" s="372"/>
      <c r="E9" s="373"/>
      <c r="F9" s="373"/>
      <c r="G9" s="373"/>
      <c r="H9" s="373"/>
      <c r="I9" s="373"/>
      <c r="J9" s="373"/>
      <c r="K9" s="374"/>
      <c r="L9" s="375" t="s">
        <v>125</v>
      </c>
      <c r="M9" s="366"/>
      <c r="N9" s="367"/>
      <c r="O9" s="368"/>
      <c r="P9" s="40"/>
    </row>
    <row r="10" spans="2:16">
      <c r="B10" s="41"/>
      <c r="C10" s="389"/>
      <c r="D10" s="372" t="s">
        <v>126</v>
      </c>
      <c r="E10" s="373"/>
      <c r="F10" s="373"/>
      <c r="G10" s="373"/>
      <c r="H10" s="373"/>
      <c r="I10" s="373"/>
      <c r="J10" s="373"/>
      <c r="K10" s="374"/>
      <c r="L10" s="393"/>
      <c r="M10" s="369"/>
      <c r="N10" s="370"/>
      <c r="O10" s="371"/>
      <c r="P10" s="40"/>
    </row>
    <row r="11" spans="2:16" ht="12.75" customHeight="1">
      <c r="B11" s="41"/>
      <c r="C11" s="389"/>
      <c r="D11" s="385"/>
      <c r="E11" s="386"/>
      <c r="F11" s="386"/>
      <c r="G11" s="386"/>
      <c r="H11" s="386"/>
      <c r="I11" s="386"/>
      <c r="J11" s="386"/>
      <c r="K11" s="387"/>
      <c r="L11" s="375" t="s">
        <v>127</v>
      </c>
      <c r="M11" s="375">
        <v>1</v>
      </c>
      <c r="N11" s="375" t="s">
        <v>128</v>
      </c>
      <c r="O11" s="358">
        <v>1</v>
      </c>
      <c r="P11" s="40"/>
    </row>
    <row r="12" spans="2:16">
      <c r="B12" s="41"/>
      <c r="C12" s="389"/>
      <c r="D12" s="385"/>
      <c r="E12" s="386"/>
      <c r="F12" s="386"/>
      <c r="G12" s="386"/>
      <c r="H12" s="386"/>
      <c r="I12" s="386"/>
      <c r="J12" s="386"/>
      <c r="K12" s="387"/>
      <c r="L12" s="376"/>
      <c r="M12" s="376"/>
      <c r="N12" s="376"/>
      <c r="O12" s="359"/>
      <c r="P12" s="40"/>
    </row>
    <row r="13" spans="2:16">
      <c r="B13" s="41"/>
      <c r="C13" s="389"/>
      <c r="D13" s="372" t="s">
        <v>129</v>
      </c>
      <c r="E13" s="373"/>
      <c r="F13" s="373"/>
      <c r="G13" s="373"/>
      <c r="H13" s="373"/>
      <c r="I13" s="373"/>
      <c r="J13" s="373"/>
      <c r="K13" s="374"/>
      <c r="L13" s="376"/>
      <c r="M13" s="376"/>
      <c r="N13" s="376"/>
      <c r="O13" s="359"/>
      <c r="P13" s="40"/>
    </row>
    <row r="14" spans="2:16" ht="14.1" thickBot="1">
      <c r="B14" s="41"/>
      <c r="C14" s="44"/>
      <c r="D14" s="45"/>
      <c r="E14" s="45"/>
      <c r="F14" s="45"/>
      <c r="G14" s="45"/>
      <c r="H14" s="45"/>
      <c r="I14" s="45"/>
      <c r="J14" s="45"/>
      <c r="K14" s="45"/>
      <c r="L14" s="45"/>
      <c r="M14" s="46"/>
      <c r="N14" s="46"/>
      <c r="O14" s="47"/>
      <c r="P14" s="40"/>
    </row>
    <row r="15" spans="2:16">
      <c r="B15" s="41"/>
      <c r="C15" s="48"/>
      <c r="D15" s="42"/>
      <c r="E15" s="42"/>
      <c r="F15" s="42"/>
      <c r="G15" s="42"/>
      <c r="H15" s="42"/>
      <c r="I15" s="42"/>
      <c r="J15" s="42"/>
      <c r="K15" s="42"/>
      <c r="L15" s="49" t="s">
        <v>130</v>
      </c>
      <c r="M15" s="50" t="s">
        <v>131</v>
      </c>
      <c r="N15" s="50" t="s">
        <v>132</v>
      </c>
      <c r="O15" s="51" t="s">
        <v>133</v>
      </c>
      <c r="P15" s="40"/>
    </row>
    <row r="16" spans="2:16">
      <c r="B16" s="41"/>
      <c r="C16" s="52"/>
      <c r="D16" s="43"/>
      <c r="E16" s="43"/>
      <c r="F16" s="43"/>
      <c r="G16" s="43"/>
      <c r="H16" s="43"/>
      <c r="I16" s="43"/>
      <c r="J16" s="43"/>
      <c r="K16" s="43"/>
      <c r="L16" s="53"/>
      <c r="M16" s="54"/>
      <c r="N16" s="54"/>
      <c r="O16" s="55"/>
      <c r="P16" s="40"/>
    </row>
    <row r="17" spans="2:16" ht="18" customHeight="1">
      <c r="B17" s="41"/>
      <c r="C17" s="305" t="s">
        <v>134</v>
      </c>
      <c r="D17" s="306"/>
      <c r="E17" s="306"/>
      <c r="F17" s="306"/>
      <c r="G17" s="43"/>
      <c r="H17" s="43"/>
      <c r="I17" s="43" t="s">
        <v>135</v>
      </c>
      <c r="K17" s="43"/>
      <c r="L17" s="53"/>
      <c r="O17" s="56"/>
      <c r="P17" s="40"/>
    </row>
    <row r="18" spans="2:16">
      <c r="B18" s="41"/>
      <c r="C18" s="57"/>
      <c r="D18" s="58"/>
      <c r="E18" s="58"/>
      <c r="F18" s="58"/>
      <c r="G18" s="58"/>
      <c r="H18" s="58"/>
      <c r="I18" s="58"/>
      <c r="J18" s="58"/>
      <c r="K18" s="58"/>
      <c r="L18" s="58"/>
      <c r="M18" s="58"/>
      <c r="N18" s="58"/>
      <c r="O18" s="59"/>
      <c r="P18" s="40"/>
    </row>
    <row r="19" spans="2:16" ht="14.1" thickBot="1">
      <c r="B19" s="41"/>
      <c r="C19" s="60"/>
      <c r="D19" s="61"/>
      <c r="E19" s="61"/>
      <c r="F19" s="61"/>
      <c r="G19" s="61"/>
      <c r="H19" s="61"/>
      <c r="I19" s="61"/>
      <c r="J19" s="61"/>
      <c r="K19" s="61"/>
      <c r="L19" s="61"/>
      <c r="M19" s="61"/>
      <c r="N19" s="61"/>
      <c r="O19" s="62"/>
      <c r="P19" s="40"/>
    </row>
    <row r="20" spans="2:16" ht="14.1" thickBot="1">
      <c r="B20" s="41"/>
      <c r="C20" s="63"/>
      <c r="D20" s="64"/>
      <c r="E20" s="64"/>
      <c r="F20" s="64"/>
      <c r="G20" s="64"/>
      <c r="H20" s="64"/>
      <c r="K20" s="64"/>
      <c r="L20" s="64"/>
      <c r="M20" s="64"/>
      <c r="N20" s="64"/>
      <c r="O20" s="65"/>
      <c r="P20" s="40"/>
    </row>
    <row r="21" spans="2:16">
      <c r="B21" s="41"/>
      <c r="C21" s="381" t="s">
        <v>136</v>
      </c>
      <c r="D21" s="382"/>
      <c r="E21" s="382"/>
      <c r="F21" s="382"/>
      <c r="G21" s="382"/>
      <c r="H21" s="382"/>
      <c r="I21" s="382"/>
      <c r="J21" s="382"/>
      <c r="K21" s="382"/>
      <c r="L21" s="382"/>
      <c r="M21" s="382"/>
      <c r="N21" s="382"/>
      <c r="O21" s="383"/>
      <c r="P21" s="40"/>
    </row>
    <row r="22" spans="2:16" ht="14.1" thickBot="1">
      <c r="B22" s="41"/>
      <c r="C22" s="66"/>
      <c r="O22" s="67"/>
      <c r="P22" s="40"/>
    </row>
    <row r="23" spans="2:16">
      <c r="B23" s="41"/>
      <c r="C23" s="68" t="s">
        <v>137</v>
      </c>
      <c r="D23" s="355" t="s">
        <v>138</v>
      </c>
      <c r="E23" s="356"/>
      <c r="F23" s="356"/>
      <c r="G23" s="356"/>
      <c r="H23" s="356"/>
      <c r="I23" s="356"/>
      <c r="J23" s="356"/>
      <c r="K23" s="356"/>
      <c r="L23" s="357"/>
      <c r="M23" s="379" t="s">
        <v>139</v>
      </c>
      <c r="N23" s="380"/>
      <c r="O23" s="68" t="s">
        <v>11</v>
      </c>
      <c r="P23" s="40"/>
    </row>
    <row r="24" spans="2:16" ht="14.1" thickBot="1">
      <c r="B24" s="41"/>
      <c r="C24" s="69"/>
      <c r="D24" s="348"/>
      <c r="E24" s="349"/>
      <c r="F24" s="349"/>
      <c r="G24" s="349"/>
      <c r="H24" s="349"/>
      <c r="I24" s="349"/>
      <c r="J24" s="349"/>
      <c r="K24" s="349"/>
      <c r="L24" s="350"/>
      <c r="M24" s="348"/>
      <c r="N24" s="350"/>
      <c r="O24" s="70"/>
      <c r="P24" s="40"/>
    </row>
    <row r="25" spans="2:16">
      <c r="B25" s="41"/>
      <c r="C25" s="325" t="s">
        <v>140</v>
      </c>
      <c r="D25" s="326"/>
      <c r="E25" s="326"/>
      <c r="F25" s="326"/>
      <c r="G25" s="326"/>
      <c r="H25" s="326"/>
      <c r="I25" s="326"/>
      <c r="J25" s="326"/>
      <c r="K25" s="326"/>
      <c r="L25" s="326"/>
      <c r="M25" s="326"/>
      <c r="N25" s="326"/>
      <c r="O25" s="327"/>
      <c r="P25" s="40"/>
    </row>
    <row r="26" spans="2:16">
      <c r="B26" s="41"/>
      <c r="C26" s="328"/>
      <c r="D26" s="329"/>
      <c r="E26" s="329"/>
      <c r="F26" s="329"/>
      <c r="G26" s="329"/>
      <c r="H26" s="329"/>
      <c r="I26" s="329"/>
      <c r="J26" s="329"/>
      <c r="K26" s="329"/>
      <c r="L26" s="329"/>
      <c r="M26" s="329"/>
      <c r="N26" s="329"/>
      <c r="O26" s="330"/>
      <c r="P26" s="40"/>
    </row>
    <row r="27" spans="2:16" ht="14.1" thickBot="1">
      <c r="B27" s="41"/>
      <c r="C27" s="331"/>
      <c r="D27" s="332"/>
      <c r="E27" s="332"/>
      <c r="F27" s="332"/>
      <c r="G27" s="332"/>
      <c r="H27" s="332"/>
      <c r="I27" s="332"/>
      <c r="J27" s="332"/>
      <c r="K27" s="332"/>
      <c r="L27" s="332"/>
      <c r="M27" s="332"/>
      <c r="N27" s="332"/>
      <c r="O27" s="333"/>
      <c r="P27" s="40"/>
    </row>
    <row r="28" spans="2:16">
      <c r="B28" s="41"/>
      <c r="C28" s="334" t="s">
        <v>138</v>
      </c>
      <c r="D28" s="377"/>
      <c r="E28" s="377"/>
      <c r="F28" s="377"/>
      <c r="G28" s="378"/>
      <c r="H28" s="337" t="s">
        <v>141</v>
      </c>
      <c r="I28" s="377"/>
      <c r="J28" s="346" t="s">
        <v>142</v>
      </c>
      <c r="K28" s="347"/>
      <c r="L28" s="72" t="s">
        <v>143</v>
      </c>
      <c r="M28" s="337" t="s">
        <v>144</v>
      </c>
      <c r="N28" s="336"/>
      <c r="O28" s="73" t="s">
        <v>145</v>
      </c>
      <c r="P28" s="40"/>
    </row>
    <row r="29" spans="2:16">
      <c r="B29" s="41"/>
      <c r="C29" s="394"/>
      <c r="D29" s="395"/>
      <c r="E29" s="395"/>
      <c r="F29" s="395"/>
      <c r="G29" s="396"/>
      <c r="H29" s="397"/>
      <c r="I29" s="396"/>
      <c r="J29" s="397"/>
      <c r="K29" s="396"/>
      <c r="L29" s="75"/>
      <c r="M29" s="353"/>
      <c r="N29" s="354"/>
      <c r="O29" s="76"/>
      <c r="P29" s="40"/>
    </row>
    <row r="30" spans="2:16">
      <c r="B30" s="41"/>
      <c r="C30" s="77"/>
      <c r="D30" s="78"/>
      <c r="E30" s="78"/>
      <c r="F30" s="78"/>
      <c r="G30" s="79"/>
      <c r="H30" s="80"/>
      <c r="I30" s="79"/>
      <c r="J30" s="80"/>
      <c r="K30" s="79"/>
      <c r="L30" s="75"/>
      <c r="M30" s="353"/>
      <c r="N30" s="354"/>
      <c r="O30" s="76"/>
      <c r="P30" s="40"/>
    </row>
    <row r="31" spans="2:16" ht="14.1" thickBot="1">
      <c r="B31" s="41"/>
      <c r="C31" s="398"/>
      <c r="D31" s="399"/>
      <c r="E31" s="399"/>
      <c r="F31" s="399"/>
      <c r="G31" s="400"/>
      <c r="H31" s="401"/>
      <c r="I31" s="400"/>
      <c r="J31" s="401"/>
      <c r="K31" s="400"/>
      <c r="L31" s="81"/>
      <c r="M31" s="351"/>
      <c r="N31" s="352"/>
      <c r="O31" s="76"/>
      <c r="P31" s="40"/>
    </row>
    <row r="32" spans="2:16" ht="14.1" thickBot="1">
      <c r="B32" s="41"/>
      <c r="C32" s="317" t="s">
        <v>146</v>
      </c>
      <c r="D32" s="318"/>
      <c r="E32" s="318"/>
      <c r="F32" s="318"/>
      <c r="G32" s="318"/>
      <c r="H32" s="318"/>
      <c r="I32" s="318"/>
      <c r="J32" s="318"/>
      <c r="K32" s="318"/>
      <c r="L32" s="318"/>
      <c r="M32" s="318"/>
      <c r="N32" s="319"/>
      <c r="O32" s="82"/>
      <c r="P32" s="40"/>
    </row>
    <row r="33" spans="2:16" ht="13.5" customHeight="1">
      <c r="B33" s="41"/>
      <c r="C33" s="325" t="s">
        <v>147</v>
      </c>
      <c r="D33" s="326"/>
      <c r="E33" s="326"/>
      <c r="F33" s="326"/>
      <c r="G33" s="326"/>
      <c r="H33" s="326"/>
      <c r="I33" s="326"/>
      <c r="J33" s="326"/>
      <c r="K33" s="326"/>
      <c r="L33" s="326"/>
      <c r="M33" s="326"/>
      <c r="N33" s="326"/>
      <c r="O33" s="327"/>
      <c r="P33" s="40"/>
    </row>
    <row r="34" spans="2:16">
      <c r="B34" s="41"/>
      <c r="C34" s="328"/>
      <c r="D34" s="329"/>
      <c r="E34" s="329"/>
      <c r="F34" s="329"/>
      <c r="G34" s="329"/>
      <c r="H34" s="329"/>
      <c r="I34" s="329"/>
      <c r="J34" s="329"/>
      <c r="K34" s="329"/>
      <c r="L34" s="329"/>
      <c r="M34" s="329"/>
      <c r="N34" s="329"/>
      <c r="O34" s="330"/>
      <c r="P34" s="40"/>
    </row>
    <row r="35" spans="2:16" ht="14.1" thickBot="1">
      <c r="B35" s="41"/>
      <c r="C35" s="331"/>
      <c r="D35" s="332"/>
      <c r="E35" s="332"/>
      <c r="F35" s="332"/>
      <c r="G35" s="332"/>
      <c r="H35" s="332"/>
      <c r="I35" s="332"/>
      <c r="J35" s="332"/>
      <c r="K35" s="332"/>
      <c r="L35" s="332"/>
      <c r="M35" s="332"/>
      <c r="N35" s="332"/>
      <c r="O35" s="333"/>
      <c r="P35" s="40"/>
    </row>
    <row r="36" spans="2:16">
      <c r="B36" s="41"/>
      <c r="C36" s="334" t="s">
        <v>138</v>
      </c>
      <c r="D36" s="335"/>
      <c r="E36" s="335"/>
      <c r="F36" s="335"/>
      <c r="G36" s="335"/>
      <c r="H36" s="335"/>
      <c r="I36" s="335"/>
      <c r="J36" s="336"/>
      <c r="K36" s="71" t="s">
        <v>139</v>
      </c>
      <c r="L36" s="72" t="s">
        <v>11</v>
      </c>
      <c r="M36" s="337" t="s">
        <v>148</v>
      </c>
      <c r="N36" s="336"/>
      <c r="O36" s="73" t="s">
        <v>145</v>
      </c>
      <c r="P36" s="40"/>
    </row>
    <row r="37" spans="2:16">
      <c r="B37" s="41"/>
      <c r="C37" s="394"/>
      <c r="D37" s="395"/>
      <c r="E37" s="395"/>
      <c r="F37" s="395"/>
      <c r="G37" s="395"/>
      <c r="H37" s="395"/>
      <c r="I37" s="395"/>
      <c r="J37" s="396"/>
      <c r="K37" s="84"/>
      <c r="L37" s="85"/>
      <c r="M37" s="338"/>
      <c r="N37" s="339"/>
      <c r="O37" s="76"/>
      <c r="P37" s="40"/>
    </row>
    <row r="38" spans="2:16" ht="14.1" thickBot="1">
      <c r="B38" s="41"/>
      <c r="C38" s="398"/>
      <c r="D38" s="399"/>
      <c r="E38" s="399"/>
      <c r="F38" s="399"/>
      <c r="G38" s="399"/>
      <c r="H38" s="399"/>
      <c r="I38" s="399"/>
      <c r="J38" s="400"/>
      <c r="K38" s="78"/>
      <c r="L38" s="86"/>
      <c r="M38" s="323"/>
      <c r="N38" s="324"/>
      <c r="O38" s="87"/>
      <c r="P38" s="40"/>
    </row>
    <row r="39" spans="2:16" ht="14.1" thickBot="1">
      <c r="B39" s="41"/>
      <c r="C39" s="317" t="s">
        <v>146</v>
      </c>
      <c r="D39" s="318"/>
      <c r="E39" s="318"/>
      <c r="F39" s="318"/>
      <c r="G39" s="318"/>
      <c r="H39" s="318"/>
      <c r="I39" s="318"/>
      <c r="J39" s="318"/>
      <c r="K39" s="318"/>
      <c r="L39" s="318"/>
      <c r="M39" s="318"/>
      <c r="N39" s="319"/>
      <c r="O39" s="88">
        <v>0</v>
      </c>
      <c r="P39" s="40"/>
    </row>
    <row r="40" spans="2:16">
      <c r="B40" s="41"/>
      <c r="C40" s="325" t="s">
        <v>149</v>
      </c>
      <c r="D40" s="326"/>
      <c r="E40" s="326"/>
      <c r="F40" s="326"/>
      <c r="G40" s="326"/>
      <c r="H40" s="326"/>
      <c r="I40" s="326"/>
      <c r="J40" s="326"/>
      <c r="K40" s="326"/>
      <c r="L40" s="326"/>
      <c r="M40" s="326"/>
      <c r="N40" s="326"/>
      <c r="O40" s="327"/>
      <c r="P40" s="40"/>
    </row>
    <row r="41" spans="2:16">
      <c r="B41" s="41"/>
      <c r="C41" s="328"/>
      <c r="D41" s="329"/>
      <c r="E41" s="329"/>
      <c r="F41" s="329"/>
      <c r="G41" s="329"/>
      <c r="H41" s="329"/>
      <c r="I41" s="329"/>
      <c r="J41" s="329"/>
      <c r="K41" s="329"/>
      <c r="L41" s="329"/>
      <c r="M41" s="329"/>
      <c r="N41" s="329"/>
      <c r="O41" s="330"/>
      <c r="P41" s="40"/>
    </row>
    <row r="42" spans="2:16" ht="14.1" thickBot="1">
      <c r="B42" s="41"/>
      <c r="C42" s="331"/>
      <c r="D42" s="332"/>
      <c r="E42" s="332"/>
      <c r="F42" s="332"/>
      <c r="G42" s="332"/>
      <c r="H42" s="332"/>
      <c r="I42" s="332"/>
      <c r="J42" s="332"/>
      <c r="K42" s="332"/>
      <c r="L42" s="332"/>
      <c r="M42" s="332"/>
      <c r="N42" s="332"/>
      <c r="O42" s="333"/>
      <c r="P42" s="40"/>
    </row>
    <row r="43" spans="2:16" ht="15.6">
      <c r="B43" s="41"/>
      <c r="C43" s="334" t="s">
        <v>150</v>
      </c>
      <c r="D43" s="335"/>
      <c r="E43" s="335"/>
      <c r="F43" s="335"/>
      <c r="G43" s="335"/>
      <c r="H43" s="335"/>
      <c r="I43" s="335"/>
      <c r="J43" s="72" t="s">
        <v>151</v>
      </c>
      <c r="K43" s="83" t="s">
        <v>152</v>
      </c>
      <c r="L43" s="89" t="s">
        <v>153</v>
      </c>
      <c r="M43" s="337" t="s">
        <v>154</v>
      </c>
      <c r="N43" s="336"/>
      <c r="O43" s="73" t="s">
        <v>145</v>
      </c>
      <c r="P43" s="40"/>
    </row>
    <row r="44" spans="2:16">
      <c r="B44" s="41"/>
      <c r="C44" s="394"/>
      <c r="D44" s="395"/>
      <c r="E44" s="395"/>
      <c r="F44" s="395"/>
      <c r="G44" s="395"/>
      <c r="H44" s="395"/>
      <c r="I44" s="395"/>
      <c r="J44" s="90"/>
      <c r="K44" s="91"/>
      <c r="L44" s="90"/>
      <c r="M44" s="342"/>
      <c r="N44" s="343"/>
      <c r="O44" s="76"/>
      <c r="P44" s="40"/>
    </row>
    <row r="45" spans="2:16" ht="14.1" thickBot="1">
      <c r="B45" s="41"/>
      <c r="C45" s="398"/>
      <c r="D45" s="399"/>
      <c r="E45" s="399"/>
      <c r="F45" s="399"/>
      <c r="G45" s="399"/>
      <c r="H45" s="399"/>
      <c r="I45" s="399"/>
      <c r="J45" s="92"/>
      <c r="K45" s="93"/>
      <c r="L45" s="92"/>
      <c r="M45" s="323"/>
      <c r="N45" s="324"/>
      <c r="O45" s="94"/>
      <c r="P45" s="40"/>
    </row>
    <row r="46" spans="2:16" ht="14.1" thickBot="1">
      <c r="B46" s="41"/>
      <c r="C46" s="317" t="s">
        <v>146</v>
      </c>
      <c r="D46" s="318"/>
      <c r="E46" s="318"/>
      <c r="F46" s="318"/>
      <c r="G46" s="318"/>
      <c r="H46" s="318"/>
      <c r="I46" s="318"/>
      <c r="J46" s="318"/>
      <c r="K46" s="318"/>
      <c r="L46" s="318"/>
      <c r="M46" s="318"/>
      <c r="N46" s="319"/>
      <c r="O46" s="82"/>
      <c r="P46" s="40"/>
    </row>
    <row r="47" spans="2:16">
      <c r="B47" s="41"/>
      <c r="C47" s="325" t="s">
        <v>155</v>
      </c>
      <c r="D47" s="326"/>
      <c r="E47" s="326"/>
      <c r="F47" s="326"/>
      <c r="G47" s="326"/>
      <c r="H47" s="326"/>
      <c r="I47" s="326"/>
      <c r="J47" s="326"/>
      <c r="K47" s="326"/>
      <c r="L47" s="326"/>
      <c r="M47" s="326"/>
      <c r="N47" s="326"/>
      <c r="O47" s="327"/>
      <c r="P47" s="40"/>
    </row>
    <row r="48" spans="2:16">
      <c r="B48" s="41"/>
      <c r="C48" s="328"/>
      <c r="D48" s="329"/>
      <c r="E48" s="329"/>
      <c r="F48" s="329"/>
      <c r="G48" s="329"/>
      <c r="H48" s="329"/>
      <c r="I48" s="329"/>
      <c r="J48" s="329"/>
      <c r="K48" s="329"/>
      <c r="L48" s="329"/>
      <c r="M48" s="329"/>
      <c r="N48" s="329"/>
      <c r="O48" s="330"/>
      <c r="P48" s="40"/>
    </row>
    <row r="49" spans="2:16" ht="14.1" thickBot="1">
      <c r="B49" s="41"/>
      <c r="C49" s="331"/>
      <c r="D49" s="332"/>
      <c r="E49" s="332"/>
      <c r="F49" s="332"/>
      <c r="G49" s="332"/>
      <c r="H49" s="332"/>
      <c r="I49" s="332"/>
      <c r="J49" s="332"/>
      <c r="K49" s="332"/>
      <c r="L49" s="332"/>
      <c r="M49" s="332"/>
      <c r="N49" s="332"/>
      <c r="O49" s="333"/>
      <c r="P49" s="40"/>
    </row>
    <row r="50" spans="2:16" ht="31.5" customHeight="1">
      <c r="B50" s="41"/>
      <c r="C50" s="334" t="s">
        <v>156</v>
      </c>
      <c r="D50" s="335"/>
      <c r="E50" s="335"/>
      <c r="F50" s="335"/>
      <c r="G50" s="335"/>
      <c r="H50" s="335"/>
      <c r="I50" s="335"/>
      <c r="J50" s="72" t="s">
        <v>157</v>
      </c>
      <c r="K50" s="95" t="s">
        <v>158</v>
      </c>
      <c r="L50" s="96" t="s">
        <v>159</v>
      </c>
      <c r="M50" s="340" t="s">
        <v>144</v>
      </c>
      <c r="N50" s="341"/>
      <c r="O50" s="98" t="s">
        <v>145</v>
      </c>
      <c r="P50" s="40"/>
    </row>
    <row r="51" spans="2:16">
      <c r="B51" s="41"/>
      <c r="C51" s="99"/>
      <c r="D51" s="100"/>
      <c r="E51" s="100"/>
      <c r="F51" s="100"/>
      <c r="G51" s="100"/>
      <c r="H51" s="100"/>
      <c r="I51" s="100"/>
      <c r="J51" s="101"/>
      <c r="K51" s="102"/>
      <c r="L51" s="103"/>
      <c r="M51" s="344"/>
      <c r="N51" s="345"/>
      <c r="O51" s="104"/>
      <c r="P51" s="40"/>
    </row>
    <row r="52" spans="2:16">
      <c r="B52" s="41"/>
      <c r="C52" s="99"/>
      <c r="D52" s="100"/>
      <c r="E52" s="100"/>
      <c r="F52" s="100"/>
      <c r="G52" s="100"/>
      <c r="H52" s="100"/>
      <c r="I52" s="100"/>
      <c r="J52" s="101"/>
      <c r="K52" s="102"/>
      <c r="L52" s="103"/>
      <c r="M52" s="344"/>
      <c r="N52" s="345"/>
      <c r="O52" s="104"/>
      <c r="P52" s="40"/>
    </row>
    <row r="53" spans="2:16">
      <c r="B53" s="41"/>
      <c r="C53" s="99"/>
      <c r="D53" s="100"/>
      <c r="E53" s="100"/>
      <c r="F53" s="100"/>
      <c r="G53" s="100"/>
      <c r="H53" s="100"/>
      <c r="I53" s="100"/>
      <c r="J53" s="101"/>
      <c r="K53" s="102"/>
      <c r="L53" s="103"/>
      <c r="M53" s="342"/>
      <c r="N53" s="343"/>
      <c r="O53" s="104"/>
      <c r="P53" s="40"/>
    </row>
    <row r="54" spans="2:16" ht="14.1" thickBot="1">
      <c r="B54" s="41"/>
      <c r="C54" s="398"/>
      <c r="D54" s="399"/>
      <c r="E54" s="399"/>
      <c r="F54" s="399"/>
      <c r="G54" s="399"/>
      <c r="H54" s="399"/>
      <c r="I54" s="399"/>
      <c r="J54" s="92"/>
      <c r="K54" s="93"/>
      <c r="L54" s="92"/>
      <c r="M54" s="323"/>
      <c r="N54" s="324"/>
      <c r="O54" s="94"/>
      <c r="P54" s="40"/>
    </row>
    <row r="55" spans="2:16" ht="14.1" thickBot="1">
      <c r="B55" s="41"/>
      <c r="C55" s="317" t="s">
        <v>146</v>
      </c>
      <c r="D55" s="318"/>
      <c r="E55" s="318"/>
      <c r="F55" s="318"/>
      <c r="G55" s="318"/>
      <c r="H55" s="318"/>
      <c r="I55" s="318"/>
      <c r="J55" s="318"/>
      <c r="K55" s="318"/>
      <c r="L55" s="318"/>
      <c r="M55" s="318"/>
      <c r="N55" s="319"/>
      <c r="O55" s="88"/>
      <c r="P55" s="40"/>
    </row>
    <row r="56" spans="2:16" ht="14.1" thickBot="1">
      <c r="B56" s="41"/>
      <c r="C56" s="66"/>
      <c r="O56" s="67"/>
      <c r="P56" s="40"/>
    </row>
    <row r="57" spans="2:16" ht="14.1" thickBot="1">
      <c r="B57" s="41"/>
      <c r="C57" s="320" t="s">
        <v>160</v>
      </c>
      <c r="D57" s="321"/>
      <c r="E57" s="321"/>
      <c r="F57" s="321"/>
      <c r="G57" s="321"/>
      <c r="H57" s="321"/>
      <c r="I57" s="321"/>
      <c r="J57" s="321"/>
      <c r="K57" s="321"/>
      <c r="L57" s="321"/>
      <c r="M57" s="321"/>
      <c r="N57" s="322"/>
      <c r="O57" s="105"/>
      <c r="P57" s="40"/>
    </row>
    <row r="58" spans="2:16">
      <c r="B58" s="41"/>
      <c r="C58" s="325" t="s">
        <v>161</v>
      </c>
      <c r="D58" s="326"/>
      <c r="E58" s="326"/>
      <c r="F58" s="326"/>
      <c r="G58" s="326"/>
      <c r="H58" s="326"/>
      <c r="I58" s="326"/>
      <c r="J58" s="326"/>
      <c r="K58" s="326"/>
      <c r="L58" s="326"/>
      <c r="M58" s="326"/>
      <c r="N58" s="326"/>
      <c r="O58" s="327"/>
      <c r="P58" s="40"/>
    </row>
    <row r="59" spans="2:16">
      <c r="B59" s="41"/>
      <c r="C59" s="328"/>
      <c r="D59" s="329"/>
      <c r="E59" s="329"/>
      <c r="F59" s="329"/>
      <c r="G59" s="329"/>
      <c r="H59" s="329"/>
      <c r="I59" s="329"/>
      <c r="J59" s="329"/>
      <c r="K59" s="329"/>
      <c r="L59" s="329"/>
      <c r="M59" s="329"/>
      <c r="N59" s="329"/>
      <c r="O59" s="330"/>
      <c r="P59" s="40"/>
    </row>
    <row r="60" spans="2:16" ht="14.1" thickBot="1">
      <c r="B60" s="41"/>
      <c r="C60" s="331"/>
      <c r="D60" s="332"/>
      <c r="E60" s="332"/>
      <c r="F60" s="332"/>
      <c r="G60" s="332"/>
      <c r="H60" s="332"/>
      <c r="I60" s="332"/>
      <c r="J60" s="332"/>
      <c r="K60" s="332"/>
      <c r="L60" s="332"/>
      <c r="M60" s="332"/>
      <c r="N60" s="332"/>
      <c r="O60" s="333"/>
      <c r="P60" s="40"/>
    </row>
    <row r="61" spans="2:16" ht="27">
      <c r="B61" s="41"/>
      <c r="C61" s="334" t="s">
        <v>162</v>
      </c>
      <c r="D61" s="335"/>
      <c r="E61" s="335"/>
      <c r="F61" s="335"/>
      <c r="G61" s="335"/>
      <c r="H61" s="335"/>
      <c r="I61" s="335"/>
      <c r="J61" s="83"/>
      <c r="K61" s="97"/>
      <c r="L61" s="96" t="s">
        <v>163</v>
      </c>
      <c r="M61" s="340" t="s">
        <v>164</v>
      </c>
      <c r="N61" s="341"/>
      <c r="O61" s="98"/>
      <c r="P61" s="40"/>
    </row>
    <row r="62" spans="2:16">
      <c r="B62" s="41"/>
      <c r="C62" s="394" t="s">
        <v>107</v>
      </c>
      <c r="D62" s="395"/>
      <c r="E62" s="395"/>
      <c r="F62" s="395"/>
      <c r="G62" s="395"/>
      <c r="H62" s="395"/>
      <c r="I62" s="395"/>
      <c r="J62" s="106"/>
      <c r="K62" s="107"/>
      <c r="L62" s="108"/>
      <c r="M62" s="313"/>
      <c r="N62" s="314"/>
      <c r="O62" s="109"/>
      <c r="P62" s="40"/>
    </row>
    <row r="63" spans="2:16">
      <c r="B63" s="41"/>
      <c r="C63" s="77" t="s">
        <v>165</v>
      </c>
      <c r="D63" s="78"/>
      <c r="E63" s="78"/>
      <c r="F63" s="78"/>
      <c r="G63" s="78"/>
      <c r="H63" s="78"/>
      <c r="I63" s="78"/>
      <c r="J63" s="106"/>
      <c r="K63" s="107"/>
      <c r="L63" s="108"/>
      <c r="M63" s="313"/>
      <c r="N63" s="314"/>
      <c r="O63" s="109"/>
      <c r="P63" s="40"/>
    </row>
    <row r="64" spans="2:16" ht="14.1" thickBot="1">
      <c r="B64" s="41"/>
      <c r="C64" s="60" t="s">
        <v>166</v>
      </c>
      <c r="D64" s="61"/>
      <c r="E64" s="61"/>
      <c r="F64" s="61"/>
      <c r="G64" s="61"/>
      <c r="H64" s="61"/>
      <c r="I64" s="61"/>
      <c r="J64" s="110"/>
      <c r="K64" s="111"/>
      <c r="L64" s="108"/>
      <c r="M64" s="315"/>
      <c r="N64" s="316"/>
      <c r="O64" s="109"/>
      <c r="P64" s="40"/>
    </row>
    <row r="65" spans="2:16" ht="14.1" thickBot="1">
      <c r="B65" s="41"/>
      <c r="C65" s="317" t="s">
        <v>146</v>
      </c>
      <c r="D65" s="318"/>
      <c r="E65" s="318"/>
      <c r="F65" s="318"/>
      <c r="G65" s="318"/>
      <c r="H65" s="318"/>
      <c r="I65" s="318"/>
      <c r="J65" s="318"/>
      <c r="K65" s="318"/>
      <c r="L65" s="318"/>
      <c r="M65" s="318"/>
      <c r="N65" s="319"/>
      <c r="O65" s="112"/>
      <c r="P65" s="40"/>
    </row>
    <row r="66" spans="2:16" ht="14.1" thickBot="1">
      <c r="B66" s="41"/>
      <c r="C66" s="66"/>
      <c r="O66" s="67"/>
      <c r="P66" s="40"/>
    </row>
    <row r="67" spans="2:16" ht="14.1" thickBot="1">
      <c r="B67" s="41"/>
      <c r="C67" s="320" t="s">
        <v>167</v>
      </c>
      <c r="D67" s="321"/>
      <c r="E67" s="321"/>
      <c r="F67" s="321"/>
      <c r="G67" s="321"/>
      <c r="H67" s="321"/>
      <c r="I67" s="321"/>
      <c r="J67" s="321"/>
      <c r="K67" s="321"/>
      <c r="L67" s="321"/>
      <c r="M67" s="321"/>
      <c r="N67" s="322"/>
      <c r="O67" s="113"/>
      <c r="P67" s="40"/>
    </row>
    <row r="68" spans="2:16">
      <c r="B68" s="41"/>
      <c r="C68" s="63"/>
      <c r="D68" s="64"/>
      <c r="E68" s="64"/>
      <c r="F68" s="64"/>
      <c r="G68" s="64"/>
      <c r="H68" s="64"/>
      <c r="I68" s="64"/>
      <c r="J68" s="64"/>
      <c r="K68" s="64"/>
      <c r="L68" s="64"/>
      <c r="M68" s="64"/>
      <c r="N68" s="64"/>
      <c r="O68" s="65"/>
      <c r="P68" s="40"/>
    </row>
    <row r="69" spans="2:16">
      <c r="B69" s="41"/>
      <c r="C69" s="66"/>
      <c r="O69" s="67"/>
      <c r="P69" s="40"/>
    </row>
    <row r="70" spans="2:16">
      <c r="B70" s="41"/>
      <c r="C70" s="66"/>
      <c r="O70" s="67"/>
      <c r="P70" s="40"/>
    </row>
    <row r="71" spans="2:16">
      <c r="B71" s="41"/>
      <c r="C71" s="66"/>
      <c r="H71" s="114" t="s">
        <v>168</v>
      </c>
      <c r="I71" s="114"/>
      <c r="J71" s="114"/>
      <c r="K71" s="114"/>
      <c r="O71" s="67"/>
      <c r="P71" s="40"/>
    </row>
    <row r="72" spans="2:16">
      <c r="B72" s="41"/>
      <c r="C72" s="66"/>
      <c r="H72" s="114" t="s">
        <v>169</v>
      </c>
      <c r="O72" s="67"/>
      <c r="P72" s="40"/>
    </row>
    <row r="73" spans="2:16">
      <c r="B73" s="41"/>
      <c r="C73" s="66"/>
      <c r="H73" s="114" t="s">
        <v>170</v>
      </c>
      <c r="O73" s="67"/>
      <c r="P73" s="40"/>
    </row>
    <row r="74" spans="2:16">
      <c r="B74" s="41"/>
      <c r="C74" s="52"/>
      <c r="D74" s="115"/>
      <c r="E74" s="115"/>
      <c r="F74" s="115"/>
      <c r="G74" s="115"/>
      <c r="H74" s="114" t="s">
        <v>171</v>
      </c>
      <c r="I74" s="115"/>
      <c r="J74" s="115"/>
      <c r="K74" s="115"/>
      <c r="L74" s="115"/>
      <c r="M74" s="115"/>
      <c r="N74" s="115"/>
      <c r="O74" s="116"/>
      <c r="P74" s="40"/>
    </row>
    <row r="75" spans="2:16">
      <c r="B75" s="41"/>
      <c r="C75" s="66"/>
      <c r="H75" s="39" t="s">
        <v>172</v>
      </c>
      <c r="O75" s="67"/>
      <c r="P75" s="40"/>
    </row>
    <row r="76" spans="2:16">
      <c r="B76" s="41"/>
      <c r="C76" s="117" t="s">
        <v>173</v>
      </c>
      <c r="D76" s="74"/>
      <c r="E76" s="74"/>
      <c r="F76" s="74"/>
      <c r="G76" s="74"/>
      <c r="H76" s="74"/>
      <c r="I76" s="74"/>
      <c r="J76" s="74"/>
      <c r="K76" s="74"/>
      <c r="L76" s="74"/>
      <c r="M76" s="74"/>
      <c r="N76" s="74"/>
      <c r="O76" s="118"/>
      <c r="P76" s="40"/>
    </row>
    <row r="77" spans="2:16">
      <c r="B77" s="41"/>
      <c r="C77" s="310"/>
      <c r="D77" s="311"/>
      <c r="E77" s="311"/>
      <c r="F77" s="311"/>
      <c r="G77" s="311"/>
      <c r="H77" s="311"/>
      <c r="I77" s="311"/>
      <c r="J77" s="311"/>
      <c r="K77" s="311"/>
      <c r="L77" s="311"/>
      <c r="M77" s="311"/>
      <c r="N77" s="311"/>
      <c r="O77" s="312"/>
      <c r="P77" s="40"/>
    </row>
    <row r="78" spans="2:16">
      <c r="B78" s="41"/>
      <c r="C78" s="310"/>
      <c r="D78" s="311"/>
      <c r="E78" s="311"/>
      <c r="F78" s="311"/>
      <c r="G78" s="311"/>
      <c r="H78" s="311"/>
      <c r="I78" s="311"/>
      <c r="J78" s="311"/>
      <c r="K78" s="311"/>
      <c r="L78" s="311"/>
      <c r="M78" s="311"/>
      <c r="N78" s="311"/>
      <c r="O78" s="312"/>
      <c r="P78" s="40"/>
    </row>
    <row r="79" spans="2:16">
      <c r="B79" s="41"/>
      <c r="C79" s="52"/>
      <c r="D79" s="115"/>
      <c r="E79" s="115"/>
      <c r="F79" s="115"/>
      <c r="G79" s="115"/>
      <c r="H79" s="115"/>
      <c r="I79" s="115"/>
      <c r="J79" s="115"/>
      <c r="K79" s="115"/>
      <c r="L79" s="115"/>
      <c r="M79" s="115"/>
      <c r="N79" s="115"/>
      <c r="O79" s="116"/>
      <c r="P79" s="40"/>
    </row>
    <row r="80" spans="2:16">
      <c r="B80" s="41"/>
      <c r="C80" s="119" t="s">
        <v>174</v>
      </c>
      <c r="D80" s="115"/>
      <c r="E80" s="115"/>
      <c r="F80" s="115"/>
      <c r="G80" s="115"/>
      <c r="H80" s="115"/>
      <c r="I80" s="115"/>
      <c r="J80" s="115"/>
      <c r="K80" s="115"/>
      <c r="L80" s="115"/>
      <c r="M80" s="115"/>
      <c r="N80" s="115"/>
      <c r="O80" s="116"/>
      <c r="P80" s="40"/>
    </row>
    <row r="81" spans="2:16" ht="12.75" customHeight="1">
      <c r="B81" s="41"/>
      <c r="C81" s="307" t="s">
        <v>175</v>
      </c>
      <c r="D81" s="308"/>
      <c r="E81" s="308"/>
      <c r="F81" s="308"/>
      <c r="G81" s="308"/>
      <c r="H81" s="308"/>
      <c r="I81" s="308"/>
      <c r="J81" s="308"/>
      <c r="K81" s="308"/>
      <c r="L81" s="308"/>
      <c r="M81" s="308"/>
      <c r="N81" s="308"/>
      <c r="O81" s="309"/>
      <c r="P81" s="40"/>
    </row>
    <row r="82" spans="2:16">
      <c r="B82" s="41"/>
      <c r="C82" s="307"/>
      <c r="D82" s="308"/>
      <c r="E82" s="308"/>
      <c r="F82" s="308"/>
      <c r="G82" s="308"/>
      <c r="H82" s="308"/>
      <c r="I82" s="308"/>
      <c r="J82" s="308"/>
      <c r="K82" s="308"/>
      <c r="L82" s="308"/>
      <c r="M82" s="308"/>
      <c r="N82" s="308"/>
      <c r="O82" s="309"/>
      <c r="P82" s="40"/>
    </row>
    <row r="83" spans="2:16" ht="12.95" customHeight="1">
      <c r="B83" s="41"/>
      <c r="C83" s="307" t="s">
        <v>176</v>
      </c>
      <c r="D83" s="308"/>
      <c r="E83" s="308"/>
      <c r="F83" s="308"/>
      <c r="G83" s="308"/>
      <c r="H83" s="308"/>
      <c r="I83" s="308"/>
      <c r="J83" s="308"/>
      <c r="K83" s="308"/>
      <c r="L83" s="308"/>
      <c r="M83" s="308"/>
      <c r="N83" s="308"/>
      <c r="O83" s="309"/>
      <c r="P83" s="40"/>
    </row>
    <row r="84" spans="2:16">
      <c r="B84" s="41"/>
      <c r="C84" s="307"/>
      <c r="D84" s="308"/>
      <c r="E84" s="308"/>
      <c r="F84" s="308"/>
      <c r="G84" s="308"/>
      <c r="H84" s="308"/>
      <c r="I84" s="308"/>
      <c r="J84" s="308"/>
      <c r="K84" s="308"/>
      <c r="L84" s="308"/>
      <c r="M84" s="308"/>
      <c r="N84" s="308"/>
      <c r="O84" s="309"/>
      <c r="P84" s="40"/>
    </row>
    <row r="85" spans="2:16">
      <c r="B85" s="41"/>
      <c r="C85" s="52"/>
      <c r="D85" s="115"/>
      <c r="E85" s="115"/>
      <c r="F85" s="115"/>
      <c r="G85" s="115"/>
      <c r="H85" s="115"/>
      <c r="I85" s="115"/>
      <c r="J85" s="115"/>
      <c r="K85" s="115"/>
      <c r="L85" s="115"/>
      <c r="M85" s="115"/>
      <c r="N85" s="115"/>
      <c r="O85" s="116"/>
      <c r="P85" s="40"/>
    </row>
    <row r="86" spans="2:16">
      <c r="B86" s="41"/>
      <c r="C86" s="66"/>
      <c r="H86" s="114" t="s">
        <v>168</v>
      </c>
      <c r="O86" s="67"/>
      <c r="P86" s="40"/>
    </row>
    <row r="87" spans="2:16">
      <c r="B87" s="41"/>
      <c r="C87" s="66"/>
      <c r="H87" s="39" t="s">
        <v>169</v>
      </c>
      <c r="I87" s="78"/>
      <c r="J87" s="78"/>
      <c r="K87" s="78"/>
      <c r="O87" s="67"/>
      <c r="P87" s="40"/>
    </row>
    <row r="88" spans="2:16">
      <c r="B88" s="41"/>
      <c r="C88" s="66"/>
      <c r="H88" s="39" t="s">
        <v>177</v>
      </c>
      <c r="I88" s="120"/>
      <c r="J88" s="120"/>
      <c r="K88" s="120"/>
      <c r="O88" s="67"/>
      <c r="P88" s="40"/>
    </row>
    <row r="89" spans="2:16">
      <c r="B89" s="41"/>
      <c r="C89" s="121"/>
      <c r="D89" s="115"/>
      <c r="E89" s="115"/>
      <c r="F89" s="115"/>
      <c r="G89" s="115"/>
      <c r="H89" s="39" t="s">
        <v>171</v>
      </c>
      <c r="L89" s="115"/>
      <c r="M89" s="115"/>
      <c r="N89" s="115"/>
      <c r="O89" s="116"/>
      <c r="P89" s="40"/>
    </row>
    <row r="90" spans="2:16" ht="17.25" customHeight="1">
      <c r="B90" s="41"/>
      <c r="C90" s="121"/>
      <c r="D90" s="120"/>
      <c r="E90" s="120"/>
      <c r="K90" s="299"/>
      <c r="L90" s="299"/>
      <c r="M90" s="299"/>
      <c r="N90" s="299"/>
      <c r="O90" s="300"/>
      <c r="P90" s="40"/>
    </row>
    <row r="91" spans="2:16" ht="18.75" customHeight="1" thickBot="1">
      <c r="B91" s="41"/>
      <c r="C91" s="303"/>
      <c r="D91" s="304"/>
      <c r="E91" s="304"/>
      <c r="F91" s="93"/>
      <c r="G91" s="93"/>
      <c r="H91" s="93"/>
      <c r="I91" s="93"/>
      <c r="J91" s="93"/>
      <c r="K91" s="301"/>
      <c r="L91" s="301"/>
      <c r="M91" s="301"/>
      <c r="N91" s="301"/>
      <c r="O91" s="302"/>
      <c r="P91" s="40"/>
    </row>
    <row r="92" spans="2:16" ht="14.1" thickBot="1">
      <c r="B92" s="122"/>
      <c r="C92" s="123"/>
      <c r="D92" s="123"/>
      <c r="E92" s="123"/>
      <c r="F92" s="123"/>
      <c r="G92" s="123"/>
      <c r="H92" s="123"/>
      <c r="I92" s="123"/>
      <c r="J92" s="123"/>
      <c r="K92" s="123"/>
      <c r="L92" s="123"/>
      <c r="M92" s="123"/>
      <c r="N92" s="123"/>
      <c r="O92" s="123"/>
      <c r="P92" s="124"/>
    </row>
    <row r="93" spans="2:16" ht="14.1"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ADA0FB81-A176-4D7C-AA45-256D924DE608}"/>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
  <cp:revision/>
  <dcterms:created xsi:type="dcterms:W3CDTF">2006-06-27T16:47:25Z</dcterms:created>
  <dcterms:modified xsi:type="dcterms:W3CDTF">2026-09-21T15:05:38Z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