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cardo.tabares\Documents\SI RTS 2026\2. Sec  Interior\Modulos Acero Inox\"/>
    </mc:Choice>
  </mc:AlternateContent>
  <xr:revisionPtr revIDLastSave="0" documentId="13_ncr:1_{3B5AECD4-414B-4D12-8607-868B49161F18}" xr6:coauthVersionLast="47" xr6:coauthVersionMax="47" xr10:uidLastSave="{00000000-0000-0000-0000-000000000000}"/>
  <bookViews>
    <workbookView xWindow="-120" yWindow="-120" windowWidth="29040" windowHeight="15720" tabRatio="573" xr2:uid="{00000000-000D-0000-FFFF-FFFF00000000}"/>
  </bookViews>
  <sheets>
    <sheet name="PPTO" sheetId="1" r:id="rId1"/>
    <sheet name="Analisis AU" sheetId="29" r:id="rId2"/>
    <sheet name="APU" sheetId="30" r:id="rId3"/>
    <sheet name="CONSOLIDADO CAI" sheetId="19" state="hidden" r:id="rId4"/>
    <sheet name="CONSOLIDADO INSPECCIONES" sheetId="20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2" hidden="1">APU!$A$1:$J$1</definedName>
    <definedName name="_xlnm._FilterDatabase" localSheetId="0" hidden="1">PPTO!$C$10:$G$23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ero" localSheetId="1">#REF!</definedName>
    <definedName name="Acero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[26]!absc</definedName>
    <definedName name="adoq">[29]!absc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regados" localSheetId="1">#REF!</definedName>
    <definedName name="Agregados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[30]!absc</definedName>
    <definedName name="AlcanceProyecto">#REF!</definedName>
    <definedName name="ALM">#REF!</definedName>
    <definedName name="ALTO">[31]Tabla!$A$1:$A$5</definedName>
    <definedName name="Amount">#REF!</definedName>
    <definedName name="ANCLAJE">'[32]MC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[33]COMPARATIVO!#REF!</definedName>
    <definedName name="anexo8">#REF!</definedName>
    <definedName name="anexo9">#REF!</definedName>
    <definedName name="anexů7">#REF!</definedName>
    <definedName name="Antic">[34]BASES!$B$33</definedName>
    <definedName name="ANTICIPO">[35]BASES!$B$33</definedName>
    <definedName name="AÑO">[25]PRESUPUESTO!$D$13</definedName>
    <definedName name="AÑOWUIE">'[36]Res-Accide-10'!$R$2:$R$7</definedName>
    <definedName name="apaiy">#REF!</definedName>
    <definedName name="Apar.Sanitarios" localSheetId="1">#REF!</definedName>
    <definedName name="Apar.Sanitarios">#REF!</definedName>
    <definedName name="APELLIDOS">#REF!</definedName>
    <definedName name="API">#REF!</definedName>
    <definedName name="APU">[37]!absc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'Analisis AU'!$A$1:$J$49</definedName>
    <definedName name="_xlnm.Print_Area" localSheetId="0">PPTO!$C$3:$I$36</definedName>
    <definedName name="_xlnm.Print_Area">#REF!</definedName>
    <definedName name="AreaLimpiar">'[38]Info-Portaf'!$N$4,'[38]Info-Portaf'!$C$10:$AE$24,'[38]Info-Portaf'!$C$26:$AE$28,'[38]Info-Portaf'!$C$31:$AE$40,'[38]Info-Portaf'!$C$41:$H$41,'[38]Info-Portaf'!$C$42:$AE$51,'[38]Info-Portaf'!$C$53:$AE$54,'[38]Info-Portaf'!$C$57:$AE$57,'[38]Info-Portaf'!$C$59:$AE$59,'[38]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[39]CONTRATO!$E$18</definedName>
    <definedName name="AuxCom">'[10]DATOS CONTRATO'!$I$16</definedName>
    <definedName name="auxcomisariato">[39]CONTRATO!$I$16</definedName>
    <definedName name="AuxDot">'[10]DATOS CONTRATO'!$I$17</definedName>
    <definedName name="auxdotacion">[39]CONTRATO!$I$17</definedName>
    <definedName name="AuxHab">'[10]DATOS CONTRATO'!$E$17</definedName>
    <definedName name="auxhabi">[40]CONTRATO!$E$17</definedName>
    <definedName name="auxhabitacion">[39]CONTRATO!$E$17</definedName>
    <definedName name="auxtransporte">[39]CONTRATO!$E$16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[31]Tabla!$A$1:$A$5</definedName>
    <definedName name="Base">#REF!</definedName>
    <definedName name="Base_datos_IM">#REF!</definedName>
    <definedName name="base1">#REF!</definedName>
    <definedName name="base2">#REF!</definedName>
    <definedName name="basedatos">[41]Hoja1!$A$4:$BZ$55</definedName>
    <definedName name="_xlnm.Database">#REF!</definedName>
    <definedName name="BaseDeDatos1">#REF!</definedName>
    <definedName name="basep">[42]PRESUPUESTAL!$A$4:$P$190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'[43]Ejecutado%'!#REF!</definedName>
    <definedName name="blEjecutadoPorcen">'[43]Ejecutado$'!$D$1:$CE$45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'[43]Programado$'!$I$1:$CK$45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[44]steel!#REF!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[45]medelo!$D$37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'[46]Form5 _Pág_ 1'!#REF!</definedName>
    <definedName name="BuiltIn_Print_Area___0">'[46]Form5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'[47]TRAMO 03'!$F:$F,'[47]TRAMO 03'!$I:$I,'[47]TRAMO 03'!$K:$K,'[47]TRAMO 03'!#REF!,'[47]TRAMO 03'!#REF!,'[47]TRAMO 03'!#REF!,'[47]TRAMO 03'!#REF!,'[47]TRAMO 03'!#REF!,'[47]TRAMO 03'!#REF!,'[47]TRAMO 03'!#REF!,'[47]TRAMO 03'!#REF!,'[47]TRAMO 03'!#REF!,'[47]TRAMO 03'!#REF!,'[47]TRAMO 03'!#REF!,'[47]TRAMO 03'!#REF!,'[47]TRAMO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arp.Aluminio" localSheetId="1">#REF!</definedName>
    <definedName name="Carp.Aluminio">#REF!</definedName>
    <definedName name="Carp.Metalica" localSheetId="1">#REF!</definedName>
    <definedName name="Carp.Metalica">#REF!</definedName>
    <definedName name="CBLES">#REF!</definedName>
    <definedName name="CBLES1">#REF!</definedName>
    <definedName name="CBRDISEÑO">[48]SECTORIZACIÓN!$A$12:$G$20</definedName>
    <definedName name="CBWorkbookPriority" hidden="1">-1602700874</definedName>
    <definedName name="CC">[49]Personalizar!$G$22:$G$25</definedName>
    <definedName name="ccccc" hidden="1">{"TAB1",#N/A,TRUE,"GENERAL";"TAB2",#N/A,TRUE,"GENERAL";"TAB3",#N/A,TRUE,"GENERAL";"TAB4",#N/A,TRUE,"GENERAL";"TAB5",#N/A,TRUE,"GENERAL"}</definedName>
    <definedName name="CCCCCC">'[50]A. P. U.'!#REF!</definedName>
    <definedName name="CCT">#REF!</definedName>
    <definedName name="ccto210">#REF!</definedName>
    <definedName name="cd">[51]Hoja1!$C$81</definedName>
    <definedName name="cdcdc" hidden="1">{"via1",#N/A,TRUE,"general";"via2",#N/A,TRUE,"general";"via3",#N/A,TRUE,"general"}</definedName>
    <definedName name="CDctrl">[34]CDItem!$G$8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[52]Insum!$A$3:$H$63</definedName>
    <definedName name="Cerrajeria" localSheetId="1">#REF!</definedName>
    <definedName name="Cerrajeria">#REF!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iudades" localSheetId="1">#REF!</definedName>
    <definedName name="Ciudades">#REF!</definedName>
    <definedName name="cjsa" hidden="1">#REF!</definedName>
    <definedName name="CL">#REF!</definedName>
    <definedName name="cmf">[53]Hoja1!$C$27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[33]COMPARATIVO!#REF!</definedName>
    <definedName name="COLON">#REF!</definedName>
    <definedName name="ColTap">'[20]Coloc. e Interc. Tapones'!$E$1:$E$65536</definedName>
    <definedName name="Com">'[39]LIQUIDA-NOMINA'!$AL$4</definedName>
    <definedName name="Combustible" localSheetId="1">#REF!</definedName>
    <definedName name="Combustible">#REF!</definedName>
    <definedName name="COMIDA">#REF!</definedName>
    <definedName name="Compresores">#REF!</definedName>
    <definedName name="Concretos" localSheetId="1">#REF!</definedName>
    <definedName name="Concretos">#REF!</definedName>
    <definedName name="ConseqCat">0</definedName>
    <definedName name="ConseqForMitRisk">3</definedName>
    <definedName name="CONT">'[54]DATOS CONTRATO'!$G$13</definedName>
    <definedName name="Contratante">'[10]DATOS CONTRATO'!$E$6</definedName>
    <definedName name="CONTRATO">[39]CONTRATO!$E$8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[55]BITACORA!$E$1:$E$65536</definedName>
    <definedName name="costo2" hidden="1">#REF!</definedName>
    <definedName name="COSTODIRECTO">#REF!</definedName>
    <definedName name="COSTOS">[56]TARIFAS!$A$1:$F$52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[57]civ_roma!$C$803:$G$804</definedName>
    <definedName name="Criterios_IM">'[3]7422CW00'!#REF!</definedName>
    <definedName name="Criticidad">[58]Tabla!$A$1:$A$5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rillas" localSheetId="1">#REF!</definedName>
    <definedName name="Cuadrillas">#REF!</definedName>
    <definedName name="CUAL">[0]!ERR</definedName>
    <definedName name="Cubierta" localSheetId="1">#REF!</definedName>
    <definedName name="Cubierta">#REF!</definedName>
    <definedName name="CUBS">#REF!</definedName>
    <definedName name="CUNET" hidden="1">{"via1",#N/A,TRUE,"general";"via2",#N/A,TRUE,"general";"via3",#N/A,TRUE,"general"}</definedName>
    <definedName name="Customize">[49]!Customize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[57]civ_roma!$C$9:$G$799</definedName>
    <definedName name="DATO1">'[59]46'!$D$3:$CK$429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'[60]Pta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'[61]BASE-LISTAS'!$B$24:$B$29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[58]Tabla!$B$1:$B$397</definedName>
    <definedName name="DEPENDENCIA">[58]Tabla!$B$1:$B$397</definedName>
    <definedName name="DEPENDENCIAS">[58]Tabla!$B$1:$B$397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[44]steel!#REF!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[62]Cronograma!#REF!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[49]Personalizar!$E$22</definedName>
    <definedName name="dflt2">[49]Personalizar!$E$23</definedName>
    <definedName name="dflt3">[49]Personalizar!$D$24</definedName>
    <definedName name="dflt4">[49]Personalizar!$E$26</definedName>
    <definedName name="dflt5">[49]Personalizar!$E$27</definedName>
    <definedName name="dflt6">[49]Personalizar!$D$28</definedName>
    <definedName name="dflt7">[49]Personalizar!$G$27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'[63]MEDIA GEOMETRICA'!$J$8,'[63]MEDIA GEOMETRICA'!$N$8,'[63]MEDIA GEOMETRICA'!$R$8,'[63]MEDIA GEOMETRICA'!$V$8,'[63]MEDIA GEOMETRICA'!$Z$8,'[63]MEDIA GEOMETRICA'!$AD$8,'[63]MEDIA GEOMETRICA'!$AH$8,'[63]MEDIA GEOMETRICA'!$AL$8,'[63]MEDIA GEOMETRICA'!#REF!,'[63]MEDIA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[39]EMPRESA!$F$14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[64]CÁLCULOS!$H$34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rywall" localSheetId="1">#REF!</definedName>
    <definedName name="Drywall">#REF!</definedName>
    <definedName name="DS">[62]Cronograma!#REF!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[65]EMPRESA!$I$25</definedName>
    <definedName name="DsctoPension">[65]EMPRESA!$I$23</definedName>
    <definedName name="DsctoSalud">[65]EMPRESA!$I$24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'[66]Info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[39]EMPRESA!$F$6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[67]Equipo!$A$7:$A$65536</definedName>
    <definedName name="EQUIPO1">#REF!</definedName>
    <definedName name="Equipos" localSheetId="1">#REF!</definedName>
    <definedName name="Equipos">#REF!</definedName>
    <definedName name="EQUIPOS1">#REF!</definedName>
    <definedName name="EquiposEspeciales" localSheetId="1">#REF!</definedName>
    <definedName name="EquiposEspeciales">#REF!</definedName>
    <definedName name="eqw" hidden="1">{"via1",#N/A,TRUE,"general";"via2",#N/A,TRUE,"general";"via3",#N/A,TRUE,"general"}</definedName>
    <definedName name="ERE_ART">[44]steel!$B$8:$B$47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[68]Estructura!$C$7:$E$2570</definedName>
    <definedName name="ESTRUCTURA" hidden="1">{#N/A,#N/A,TRUE,"INGENIERIA";#N/A,#N/A,TRUE,"COMPRAS";#N/A,#N/A,TRUE,"DIRECCION";#N/A,#N/A,TRUE,"RESUMEN"}</definedName>
    <definedName name="ESTRUCTURAS">[69]Hoja3!$B$7:$B$15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'[70]Análisis de precios'!$H$52</definedName>
    <definedName name="ExtensionCoordinador">#REF!</definedName>
    <definedName name="Extra_Pay">#REF!</definedName>
    <definedName name="Extracción_IM">#REF!</definedName>
    <definedName name="Extras">'[39]LIQUIDA-NOMINA'!$AH$4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'[71]Itemes Renovación'!#REF!</definedName>
    <definedName name="FareWellStmnt">[49]!FareWellStmnt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[72]Tablas!$B$1:$B$65536</definedName>
    <definedName name="FechaInicio">[39]CONTRATO!$E$10</definedName>
    <definedName name="FechaTermina">[39]CONTRATO!$E$11</definedName>
    <definedName name="FechaTerminacion">#REF!</definedName>
    <definedName name="fer">'[36]Res-Accide-10'!#REF!</definedName>
    <definedName name="ferfer" hidden="1">{"via1",#N/A,TRUE,"general";"via2",#N/A,TRUE,"general";"via3",#N/A,TRUE,"general"}</definedName>
    <definedName name="Ferreteria" localSheetId="1">#REF!</definedName>
    <definedName name="Ferreteria">#REF!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'[73]7422CW00'!#REF!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[49]!FinePrint</definedName>
    <definedName name="FM">1.18</definedName>
    <definedName name="fnic">[53]Hoja1!$C$13</definedName>
    <definedName name="FO">1.32</definedName>
    <definedName name="FORDESCR">'[3]7422CW00'!#REF!</definedName>
    <definedName name="FORM_C3">[74]Hoja1!$A$33:$N$51</definedName>
    <definedName name="Formaletas" localSheetId="1">#REF!</definedName>
    <definedName name="Formaletas">#REF!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sinteticos" localSheetId="1">#REF!</definedName>
    <definedName name="Geosinteticos">#REF!</definedName>
    <definedName name="Geotex">#REF!</definedName>
    <definedName name="GERENCIA">#REF!</definedName>
    <definedName name="GERENCIA1">#REF!</definedName>
    <definedName name="GERENCIA2">#REF!</definedName>
    <definedName name="Gerente">[39]EMPRESA!$F$12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'[73]7422CW00'!#REF!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[53]Hoja1!$F$6</definedName>
    <definedName name="grupo4">[53]Hoja1!$F$7</definedName>
    <definedName name="grupo5">[53]Hoja1!$F$10</definedName>
    <definedName name="grupo6">[53]Hoja1!$F$11</definedName>
    <definedName name="grupo7">[53]Hoja1!$F$12</definedName>
    <definedName name="grupo8">[53]Hoja1!$F$13</definedName>
    <definedName name="grupo9">[53]Hoja1!$F$14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[75]BASE!$C$4:$H$255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[53]Datos!$D$8</definedName>
    <definedName name="hen">[53]Datos!$D$9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[44]steel!$F$7:$J$7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[53]Datos!$D$7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[53]Hoja1!$C$17</definedName>
    <definedName name="icbf">[53]Hoja1!$C$15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'[50]A.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'[76]1'!$N$41</definedName>
    <definedName name="IMP">[25]otros!$C$3</definedName>
    <definedName name="Impermeabilizantes" localSheetId="1">#REF!</definedName>
    <definedName name="Impermeabilizantes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[77]TABLAS!$A$1:$A$65536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[34]BASES!$E$26</definedName>
    <definedName name="INPU">#REF!</definedName>
    <definedName name="INPUT">'[3]7422CW00'!#REF!</definedName>
    <definedName name="Inst.Electricas" localSheetId="1">#REF!</definedName>
    <definedName name="Inst.Electricas">#REF!</definedName>
    <definedName name="Inst.Hidrosanitarias" localSheetId="1">#REF!</definedName>
    <definedName name="Inst.Hidrosanitarias">#REF!</definedName>
    <definedName name="INSU">[78]INSUMOS!$A$1:$E$65536</definedName>
    <definedName name="INSUMOS" localSheetId="1">#REF!</definedName>
    <definedName name="INSUMOS">#REF!</definedName>
    <definedName name="Insumos_auxiliares">[79]Insumos!#REF!</definedName>
    <definedName name="Insumos_basicos">#REF!</definedName>
    <definedName name="Int">#REF!</definedName>
    <definedName name="InTap">[20]Interc.tapones!$E$1:$E$65536</definedName>
    <definedName name="INTER">[69]Hoja3!$F$7:$F$9</definedName>
    <definedName name="Intercambiadores">#REF!</definedName>
    <definedName name="Interest_Rate">#REF!</definedName>
    <definedName name="INTERMEDIA_I">#REF!</definedName>
    <definedName name="Interventor">[39]CONTRATO!$E$12</definedName>
    <definedName name="IntVal">'[20]Interc.válv.'!$E$1:$E$65536</definedName>
    <definedName name="INV_11">'[80]PR 1'!$A$2:$N$655</definedName>
    <definedName name="INV_Payments">[49]!INV_Payments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'[39]LIQUIDA-NOMINA'!$AT$4</definedName>
    <definedName name="issafp">[53]Hoja1!$C$19</definedName>
    <definedName name="isscs">[53]Hoja1!$C$21</definedName>
    <definedName name="isseps">[53]Hoja1!$C$20</definedName>
    <definedName name="ITEM">[75]BASE!$C$4:$H$255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drillos" localSheetId="1">#REF!</definedName>
    <definedName name="Ladrillos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[81]LISTADO!#REF!</definedName>
    <definedName name="LICITACION">#REF!</definedName>
    <definedName name="LINEA">[82]CONT_ADI!#REF!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[83]TOTALES!$D$7:$D$654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[84]tub!$C$1:$J$39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[37]!absc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'[36]Res-Accide-10'!#REF!</definedName>
    <definedName name="lv">#REF!</definedName>
    <definedName name="m">#REF!</definedName>
    <definedName name="MA">'[36]Res-Accide-10'!#REF!</definedName>
    <definedName name="MACR">#REF!</definedName>
    <definedName name="MACRDEL">'[3]7422CW00'!#REF!</definedName>
    <definedName name="Macroactividad">#REF!</definedName>
    <definedName name="Maderas" localSheetId="1">#REF!</definedName>
    <definedName name="Maderas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[52]Insum!$A$68:$H$98</definedName>
    <definedName name="mar">'[36]Res-Accide-10'!#REF!</definedName>
    <definedName name="MARCO_H">#REF!</definedName>
    <definedName name="marina">'[85]Informe Semanal 1'!#REF!</definedName>
    <definedName name="masor" hidden="1">{"via1",#N/A,TRUE,"general";"via2",#N/A,TRUE,"general";"via3",#N/A,TRUE,"general"}</definedName>
    <definedName name="MAT">#REF!</definedName>
    <definedName name="MATERIAL">'[86]TABLA MATERIALES'!$A$3:$D$654</definedName>
    <definedName name="materiales">[67]materiales!$A$7:$A$1317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'[87]CCP,LEYES,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'[39]LIQUIDA-NOMINA'!$H$3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[88]Tablas!$AO$6:$AO$7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[44]steel!#REF!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[49]!Nada</definedName>
    <definedName name="Nafta_2">'[89] ASR+Nafta'!$K$19:$AS$19</definedName>
    <definedName name="Nafta2">'[89] ASR+Nafta'!$K$19:$AS$19</definedName>
    <definedName name="Nafta3">'[89]Todos+Nafta'!$K$19:$AS$19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[39]EMPRESA!$F$8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DATE(YEAR([90]!Loan_Start),MONTH([90]!Loan_Start)+Payment_Number,DAY([90]!Loan_Start))</definedName>
    <definedName name="obras11" hidden="1">#REF!</definedName>
    <definedName name="obras111">DATE(YEAR([91]!Loan_Start),MONTH([91]!Loan_Start)+Payment_Number,DAY([91]!Loan_Start))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[67]otros!$A$6:$A$1235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[55]Tablas!$A$1:$A$65536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DATE(YEAR([91]!Loan_Start),MONTH([91]!Loan_Start)+Payment_Number,DAY([91]!Loan_Start))</definedName>
    <definedName name="Payment_Needed">"Pago necesario"</definedName>
    <definedName name="Pb">#REF!</definedName>
    <definedName name="Pd">#REF!</definedName>
    <definedName name="PEPE">[0]!ERR</definedName>
    <definedName name="Periodo">[41]Hoja1!$C$1</definedName>
    <definedName name="PeriodoPago">'[39]LIQUIDA-NOMINA'!$C$4</definedName>
    <definedName name="PeriodoRepago">#REF!</definedName>
    <definedName name="PeriodoRepagoCCP">#REF!</definedName>
    <definedName name="phed">[53]Hoja1!$C$4</definedName>
    <definedName name="phen">[53]Hoja1!$C$5</definedName>
    <definedName name="Pindis">#REF!</definedName>
    <definedName name="pint">'[73]7422CW00'!#REF!</definedName>
    <definedName name="pintura">'[73]7422CW00'!#REF!</definedName>
    <definedName name="Pinturas" localSheetId="1">#REF!</definedName>
    <definedName name="Pinturas">#REF!</definedName>
    <definedName name="pintyura">[92]STRSUMM0!#REF!</definedName>
    <definedName name="PIP">#REF!</definedName>
    <definedName name="Piscinas">#REF!</definedName>
    <definedName name="PisosEnchapes" localSheetId="1">#REF!</definedName>
    <definedName name="PisosEnchape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[35]BASES!$E$26</definedName>
    <definedName name="Porcentaje">#REF!</definedName>
    <definedName name="PORCENTAJE1">#REF!</definedName>
    <definedName name="PORTADA2">'[93]Hoja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[55]Tablas!$C$1:$C$65536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[45]medelo!$D$46</definedName>
    <definedName name="PRE">#REF!</definedName>
    <definedName name="Precio">#REF!</definedName>
    <definedName name="precio2">#REF!</definedName>
    <definedName name="PrecioS">#REF!</definedName>
    <definedName name="Prefabricados" localSheetId="1">#REF!</definedName>
    <definedName name="Prefabricados">#REF!</definedName>
    <definedName name="PREST">#REF!</definedName>
    <definedName name="PRIMER" hidden="1">{"via1",#N/A,TRUE,"general";"via2",#N/A,TRUE,"general";"via3",#N/A,TRUE,"general"}</definedName>
    <definedName name="PRIMERO">'[85]Informe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[53]Hoja1!$C$3</definedName>
    <definedName name="prnf">[53]Hoja1!$C$6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[34]BASES!$B$31</definedName>
    <definedName name="PROGDES">#REF!</definedName>
    <definedName name="Programa">#REF!</definedName>
    <definedName name="programainv">[0]!ERR</definedName>
    <definedName name="Proponente">#REF!</definedName>
    <definedName name="PRUEBA">[94]!absc</definedName>
    <definedName name="prueba1">[94]!absc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'[95]ORITO 02 '!$A$12</definedName>
    <definedName name="Pwf_actual">'[95]ORITO 02 '!$E$6</definedName>
    <definedName name="Pwf_i">[45]medelo!$A$66:$A$83</definedName>
    <definedName name="Pwf_min">'[95]ORITO 02 '!$E$8</definedName>
    <definedName name="Pwfd">#REF!</definedName>
    <definedName name="Q">#REF!</definedName>
    <definedName name="Q_actual">'[95]ORITO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[45]medelo!$B$63</definedName>
    <definedName name="qqqqqw" hidden="1">{"via1",#N/A,TRUE,"general";"via2",#N/A,TRUE,"general";"via3",#N/A,TRUE,"general"}</definedName>
    <definedName name="QS">#REF!</definedName>
    <definedName name="Qt">'[95]ORITO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'[89] ASR+Nafta'!$E$9:$E$21</definedName>
    <definedName name="Recall_3">'[89]Todos+Nafta'!$E$9:$E$21</definedName>
    <definedName name="Recorder">#REF!</definedName>
    <definedName name="recursos">[96]RECURSOS!$A$8:$A$204</definedName>
    <definedName name="rege" hidden="1">{"TAB1",#N/A,TRUE,"GENERAL";"TAB2",#N/A,TRUE,"GENERAL";"TAB3",#N/A,TRUE,"GENERAL";"TAB4",#N/A,TRUE,"GENERAL";"TAB5",#N/A,TRUE,"GENERAL"}</definedName>
    <definedName name="REGIMEN_CONTRAT">[88]Tablas!$M$6:$M$8</definedName>
    <definedName name="REGIONAL">[88]Tablas!$I$6:$I$10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[34]BASES!$E$31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[97]Ingenieria!#REF!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[53]Datos!$D$12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'[98]Form5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[34]BASES!$E$41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[53]Hoja1!$C$14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[53]Hoja1!$C$12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[44]steel!#REF!</definedName>
    <definedName name="SHEET">'[3]7422CW00'!#REF!</definedName>
    <definedName name="SHEET_KP">[44]steel!$C$7:$L$47</definedName>
    <definedName name="SHEET_MR">[44]steel!$C$7:$J$47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[39]CONTRATO!$I$9</definedName>
    <definedName name="smlv2001">[39]CONTRATO!$H$9</definedName>
    <definedName name="SMML">'[63]ASPECTOS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'Analisis AU'!$G$27</definedName>
    <definedName name="solver_adj" localSheetId="0" hidden="1">PPTO!$I$26</definedName>
    <definedName name="solver_cvg" localSheetId="1" hidden="1">0.0001</definedName>
    <definedName name="solver_cvg" localSheetId="0" hidden="1">0.0001</definedName>
    <definedName name="solver_drv" localSheetId="1" hidden="1">2</definedName>
    <definedName name="solver_drv" localSheetId="0" hidden="1">1</definedName>
    <definedName name="solver_eng" localSheetId="1" hidden="1">1</definedName>
    <definedName name="solver_est" localSheetId="1" hidden="1">1</definedName>
    <definedName name="solver_est" localSheetId="0" hidden="1">1</definedName>
    <definedName name="solver_itr" localSheetId="1" hidden="1">2147483647</definedName>
    <definedName name="solver_itr" localSheetId="0" hidden="1">100</definedName>
    <definedName name="solver_lhs1" localSheetId="1" hidden="1">'Analisis AU'!$G$27</definedName>
    <definedName name="solver_lhs1" localSheetId="0" hidden="1">PPTO!#REF!</definedName>
    <definedName name="solver_lin" localSheetId="0" hidden="1">2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eg" localSheetId="0" hidden="1">2</definedName>
    <definedName name="solver_nod" localSheetId="1" hidden="1">2147483647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'Analisis AU'!$J$51</definedName>
    <definedName name="solver_opt" localSheetId="0" hidden="1">PPTO!#REF!</definedName>
    <definedName name="solver_pre" localSheetId="1" hidden="1">0.000001</definedName>
    <definedName name="solver_pre" localSheetId="0" hidden="1">0.000001</definedName>
    <definedName name="solver_rbv" localSheetId="1" hidden="1">2</definedName>
    <definedName name="solver_rel1" localSheetId="1" hidden="1">2</definedName>
    <definedName name="solver_rel1" localSheetId="0" hidden="1">2</definedName>
    <definedName name="solver_rhs1" localSheetId="1" hidden="1">'Analisis AU'!$J$51</definedName>
    <definedName name="solver_rhs1" localSheetId="0" hidden="1">PPTO!$I$31</definedName>
    <definedName name="solver_rlx" localSheetId="1" hidden="1">2</definedName>
    <definedName name="solver_rsd" localSheetId="1" hidden="1">0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ssz" localSheetId="1" hidden="1">100</definedName>
    <definedName name="solver_tim" localSheetId="1" hidden="1">2147483647</definedName>
    <definedName name="solver_tim" localSheetId="0" hidden="1">100</definedName>
    <definedName name="solver_tol" localSheetId="1" hidden="1">0.01</definedName>
    <definedName name="solver_tol" localSheetId="0" hidden="1">0.05</definedName>
    <definedName name="solver_typ" localSheetId="1" hidden="1">1</definedName>
    <definedName name="solver_typ" localSheetId="0" hidden="1">3</definedName>
    <definedName name="solver_val" localSheetId="1" hidden="1">0</definedName>
    <definedName name="solver_val" localSheetId="0" hidden="1">63899000000</definedName>
    <definedName name="solver_ver" localSheetId="1" hidden="1">3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[53]Hoja1!$C$25</definedName>
    <definedName name="ssh">[53]Hoja1!$C$24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'[99]PxQ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[51]Hoja1!$F$60</definedName>
    <definedName name="Summary">#REF!</definedName>
    <definedName name="SUP_ART">[44]steel!#REF!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[55]Tablas!$H$1:$H$65536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[55]Tablas!$B$1:$B$65536</definedName>
    <definedName name="TABLA">#REF!</definedName>
    <definedName name="tabla1">[100]Hoja3!$B$4:$F$28</definedName>
    <definedName name="TABLEKP">'[3]7422CW00'!#REF!</definedName>
    <definedName name="TABLEPRI">#REF!</definedName>
    <definedName name="tales">[1]LIQUIDACION!#REF!</definedName>
    <definedName name="Tambores">#REF!</definedName>
    <definedName name="Tanques">#REF!</definedName>
    <definedName name="TAREAS_INICIALES">#REF!</definedName>
    <definedName name="TARIFA">#REF!</definedName>
    <definedName name="TarifaPension">[39]EMPRESA!$F$24</definedName>
    <definedName name="TARIFAS">[101]TARIFAS!$A$1:$F$52</definedName>
    <definedName name="TarifaSalud">[39]EMPRESA!$F$26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[39]EMPRESA!$F$16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[35]BASES!$E$27</definedName>
    <definedName name="TIPO">#REF!</definedName>
    <definedName name="TIPO_GRUPO">#REF!</definedName>
    <definedName name="TipoGC">[88]Tablas!$U$6:$U$15</definedName>
    <definedName name="TipoNeces">[88]Tablas!$Q$6:$Q$8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[53]Datos!$D$14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'[39]NOMINA 1'!$N$38</definedName>
    <definedName name="TOTALHH">#REF!</definedName>
    <definedName name="TOTALHH1">#REF!</definedName>
    <definedName name="TotalVacaciones">'[39]NOMINA 1'!$N$37</definedName>
    <definedName name="TotAuxAlim">'[10]NOMINA-1'!$E$37</definedName>
    <definedName name="TotAuxAlimentacion">'[39]NOMINA 1'!$E$38</definedName>
    <definedName name="TotAuxCom">'[10]NOMINA-1'!$E$39</definedName>
    <definedName name="TotAuxComi">'[39]NOMINA 1'!$E$40</definedName>
    <definedName name="TotAuxDotacion">'[39]NOMINA 1'!$E$41</definedName>
    <definedName name="TotAuxHab">'[39]NOMINA 1'!$E$37</definedName>
    <definedName name="TotAuxTransporte">'[39]NOMINA 1'!$E$39</definedName>
    <definedName name="TotBasico">'[39]NOMINA 1'!$E$35</definedName>
    <definedName name="TotCom">'[10]NOMINA-1'!$E$41</definedName>
    <definedName name="TotComision">'[39]NOMINA 1'!$E$42</definedName>
    <definedName name="TotExtras">'[39]NOMINA 1'!$E$36</definedName>
    <definedName name="TotIntercesantias">'[39]NOMINA 1'!$N$39</definedName>
    <definedName name="TotPrimaServicios">'[39]NOMINA 1'!$N$36</definedName>
    <definedName name="TotPrimaServicos">'[39]NOMINA 1'!$N$36</definedName>
    <definedName name="TotPrimaVacaciones">'[39]NOMINA 1'!$N$41</definedName>
    <definedName name="TotPrimConv">'[10]NOMINA-1'!$N$39</definedName>
    <definedName name="TotPrimConvencional">'[39]NOMINA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'[87]CCP,LEYES,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'[76]1'!$N$42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ariosAnalisis" localSheetId="1">#REF!</definedName>
    <definedName name="VariosAnalisi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'[73]7422CW00'!#REF!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[88]Tablas!$A$6:$A$26</definedName>
    <definedName name="VigenciaDolares">#REF!</definedName>
    <definedName name="VigenciaPesos">#REF!</definedName>
    <definedName name="VIGFUTURA">[88]Tablas!$J$6:$J$8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[49]Personalizar!$E$15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'[36]Res-Accide-10'!#REF!</definedName>
    <definedName name="wedw">#REF!</definedName>
    <definedName name="WEFWE">'[36]Res-Accide-10'!#REF!</definedName>
    <definedName name="WER">'[36]Res-Accide-10'!$S$2:$S$7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'[36]Res-Accide-10'!#REF!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'[50]A.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29" l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I25" i="30"/>
  <c r="I23" i="30"/>
  <c r="I21" i="30"/>
  <c r="I19" i="30"/>
  <c r="I17" i="30"/>
  <c r="I15" i="30"/>
  <c r="I13" i="30"/>
  <c r="I11" i="30"/>
  <c r="I9" i="30"/>
  <c r="I7" i="30"/>
  <c r="I5" i="30"/>
  <c r="I3" i="30"/>
  <c r="K10" i="1" l="1"/>
  <c r="I31" i="1"/>
  <c r="G46" i="29"/>
  <c r="G45" i="29"/>
  <c r="G44" i="29"/>
  <c r="G43" i="29"/>
  <c r="G42" i="29"/>
  <c r="G41" i="29"/>
  <c r="G40" i="29"/>
  <c r="G39" i="29"/>
  <c r="H36" i="29"/>
  <c r="G33" i="29"/>
  <c r="G32" i="29"/>
  <c r="G31" i="29"/>
  <c r="G30" i="29"/>
  <c r="G29" i="29"/>
  <c r="H27" i="29"/>
  <c r="I26" i="29" s="1"/>
  <c r="H23" i="29"/>
  <c r="H22" i="29"/>
  <c r="H21" i="29"/>
  <c r="H20" i="29"/>
  <c r="H19" i="29"/>
  <c r="H18" i="29"/>
  <c r="H17" i="29"/>
  <c r="H16" i="29"/>
  <c r="H15" i="29"/>
  <c r="H14" i="29"/>
  <c r="H13" i="29"/>
  <c r="H12" i="29"/>
  <c r="H11" i="29"/>
  <c r="H10" i="29"/>
  <c r="H12" i="1" l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I35" i="29"/>
  <c r="I9" i="29"/>
  <c r="I26" i="1" l="1"/>
  <c r="I25" i="1" l="1"/>
  <c r="G2" i="20" l="1"/>
  <c r="G19" i="20" s="1"/>
  <c r="F2" i="19"/>
  <c r="E22" i="19" l="1"/>
  <c r="F22" i="19" s="1"/>
  <c r="G5" i="20"/>
  <c r="G26" i="20"/>
  <c r="F30" i="20" l="1"/>
  <c r="G30" i="20" s="1"/>
  <c r="E21" i="19"/>
  <c r="F21" i="19" s="1"/>
  <c r="F17" i="20" l="1"/>
  <c r="G17" i="20" s="1"/>
  <c r="F7" i="20" l="1"/>
  <c r="G7" i="20" s="1"/>
  <c r="E37" i="19"/>
  <c r="F37" i="19" s="1"/>
  <c r="E43" i="19"/>
  <c r="F43" i="19" s="1"/>
  <c r="E27" i="19"/>
  <c r="F27" i="19" s="1"/>
  <c r="E30" i="19"/>
  <c r="F30" i="19" s="1"/>
  <c r="E33" i="19"/>
  <c r="F33" i="19" s="1"/>
  <c r="E18" i="19"/>
  <c r="F18" i="19" s="1"/>
  <c r="E25" i="19"/>
  <c r="F25" i="19" s="1"/>
  <c r="E31" i="19"/>
  <c r="F31" i="19" s="1"/>
  <c r="E32" i="19"/>
  <c r="F32" i="19" s="1"/>
  <c r="E24" i="19"/>
  <c r="F24" i="19" s="1"/>
  <c r="E26" i="19"/>
  <c r="F26" i="19" s="1"/>
  <c r="E19" i="19"/>
  <c r="E8" i="19"/>
  <c r="E23" i="19"/>
  <c r="F23" i="19" s="1"/>
  <c r="E34" i="19"/>
  <c r="F34" i="19" s="1"/>
  <c r="F10" i="20"/>
  <c r="G10" i="20" s="1"/>
  <c r="F14" i="20"/>
  <c r="G14" i="20" s="1"/>
  <c r="F8" i="20"/>
  <c r="G8" i="20" s="1"/>
  <c r="E28" i="19"/>
  <c r="F28" i="19" s="1"/>
  <c r="E10" i="19"/>
  <c r="F10" i="19" s="1"/>
  <c r="E36" i="19"/>
  <c r="F36" i="19" s="1"/>
  <c r="E29" i="19"/>
  <c r="F29" i="19" s="1"/>
  <c r="E44" i="19"/>
  <c r="F44" i="19" s="1"/>
  <c r="E35" i="19"/>
  <c r="F35" i="19" s="1"/>
  <c r="F27" i="20"/>
  <c r="G27" i="20" s="1"/>
  <c r="F46" i="29" l="1"/>
  <c r="H46" i="29" s="1"/>
  <c r="J46" i="29" s="1"/>
  <c r="F44" i="29"/>
  <c r="H44" i="29" s="1"/>
  <c r="J44" i="29" s="1"/>
  <c r="F42" i="29"/>
  <c r="H42" i="29" s="1"/>
  <c r="J42" i="29" s="1"/>
  <c r="F40" i="29"/>
  <c r="H40" i="29" s="1"/>
  <c r="J40" i="29" s="1"/>
  <c r="F33" i="29"/>
  <c r="H33" i="29" s="1"/>
  <c r="J33" i="29" s="1"/>
  <c r="F31" i="29"/>
  <c r="H31" i="29" s="1"/>
  <c r="J31" i="29" s="1"/>
  <c r="F29" i="29"/>
  <c r="H29" i="29" s="1"/>
  <c r="J21" i="29"/>
  <c r="J23" i="29"/>
  <c r="F45" i="29"/>
  <c r="H45" i="29" s="1"/>
  <c r="J45" i="29" s="1"/>
  <c r="F43" i="29"/>
  <c r="H43" i="29" s="1"/>
  <c r="J43" i="29" s="1"/>
  <c r="F41" i="29"/>
  <c r="H41" i="29" s="1"/>
  <c r="J41" i="29" s="1"/>
  <c r="F39" i="29"/>
  <c r="H39" i="29" s="1"/>
  <c r="J39" i="29" s="1"/>
  <c r="F32" i="29"/>
  <c r="H32" i="29" s="1"/>
  <c r="J32" i="29" s="1"/>
  <c r="F30" i="29"/>
  <c r="H30" i="29" s="1"/>
  <c r="J30" i="29" s="1"/>
  <c r="J18" i="29"/>
  <c r="J11" i="29"/>
  <c r="J14" i="29"/>
  <c r="J20" i="29"/>
  <c r="J19" i="29"/>
  <c r="J27" i="29"/>
  <c r="J13" i="29"/>
  <c r="J35" i="29"/>
  <c r="J16" i="29"/>
  <c r="J10" i="29"/>
  <c r="J36" i="29"/>
  <c r="J26" i="29"/>
  <c r="J12" i="29"/>
  <c r="J22" i="29"/>
  <c r="J15" i="29"/>
  <c r="J17" i="29"/>
  <c r="J9" i="29"/>
  <c r="J8" i="29" s="1"/>
  <c r="F22" i="20"/>
  <c r="G22" i="20" s="1"/>
  <c r="F28" i="20"/>
  <c r="G28" i="20" s="1"/>
  <c r="E16" i="19"/>
  <c r="F16" i="19" s="1"/>
  <c r="F23" i="20"/>
  <c r="G23" i="20" s="1"/>
  <c r="F11" i="20"/>
  <c r="G11" i="20" s="1"/>
  <c r="E15" i="19"/>
  <c r="F15" i="19" s="1"/>
  <c r="F8" i="19"/>
  <c r="I28" i="29" l="1"/>
  <c r="J29" i="29"/>
  <c r="I38" i="29"/>
  <c r="J38" i="29" s="1"/>
  <c r="E46" i="19"/>
  <c r="F31" i="20"/>
  <c r="J28" i="29" l="1"/>
  <c r="J25" i="29" s="1"/>
  <c r="J47" i="29" s="1"/>
  <c r="I47" i="29"/>
  <c r="G31" i="20"/>
  <c r="J49" i="29" l="1"/>
  <c r="J51" i="29" s="1"/>
  <c r="I29" i="1"/>
  <c r="F46" i="19"/>
  <c r="I32" i="1" l="1"/>
</calcChain>
</file>

<file path=xl/sharedStrings.xml><?xml version="1.0" encoding="utf-8"?>
<sst xmlns="http://schemas.openxmlformats.org/spreadsheetml/2006/main" count="399" uniqueCount="229">
  <si>
    <t>CCE-EICP-FM-14</t>
  </si>
  <si>
    <t>FORMULARIO 1</t>
  </si>
  <si>
    <t>PRESUPUESTO OFICIAL</t>
  </si>
  <si>
    <t>ITEM DE PAGO</t>
  </si>
  <si>
    <t>DESCRIPCION</t>
  </si>
  <si>
    <t>UND.</t>
  </si>
  <si>
    <t>CANTIDAD</t>
  </si>
  <si>
    <t>VALOR UNITARIO</t>
  </si>
  <si>
    <t xml:space="preserve">VALOR TOTAL                                </t>
  </si>
  <si>
    <t>PORCENTAJE</t>
  </si>
  <si>
    <t>ADMINISTRACION</t>
  </si>
  <si>
    <t>A=</t>
  </si>
  <si>
    <t xml:space="preserve">UTILIDAD
</t>
  </si>
  <si>
    <t>U=</t>
  </si>
  <si>
    <t>SUBTOTAL OBRAS (Costos Directos)</t>
  </si>
  <si>
    <t>M2</t>
  </si>
  <si>
    <t>-</t>
  </si>
  <si>
    <t>Actividad</t>
  </si>
  <si>
    <t>UND</t>
  </si>
  <si>
    <t>ML</t>
  </si>
  <si>
    <t>DEPENDENCIA</t>
  </si>
  <si>
    <t>PROPIEDAD</t>
  </si>
  <si>
    <t>ESTADO</t>
  </si>
  <si>
    <t>Estación de policía Manizales</t>
  </si>
  <si>
    <t>ALCALDIA DE MANIZALES</t>
  </si>
  <si>
    <t>Estación de policía Ciudadela Del Norte</t>
  </si>
  <si>
    <t>Estación de policía Terminal</t>
  </si>
  <si>
    <t>POLICÍA</t>
  </si>
  <si>
    <t>Estación de policía Aeropuerto</t>
  </si>
  <si>
    <t>INFI-CALDAS</t>
  </si>
  <si>
    <t>Estación de policía Cuchilla Del Salado</t>
  </si>
  <si>
    <t>TERMINADO</t>
  </si>
  <si>
    <t>Subestación de policía Villaneria</t>
  </si>
  <si>
    <t>Subestación de policía San Peregrino</t>
  </si>
  <si>
    <t>Subestación de policía La Linda</t>
  </si>
  <si>
    <t>JAC LA LINDA</t>
  </si>
  <si>
    <t>Subestación de policía La Violeta</t>
  </si>
  <si>
    <t>JAC LA VIOLETA</t>
  </si>
  <si>
    <t>Subestación de policía Alto Lisboa</t>
  </si>
  <si>
    <t>JAC LISBOA</t>
  </si>
  <si>
    <t>Subestación de policía La Cabaña</t>
  </si>
  <si>
    <t>Subestación de policía Alto Bonito</t>
  </si>
  <si>
    <t>Subestación de policía Malteria</t>
  </si>
  <si>
    <t>Subestación de policía Tres Puertas</t>
  </si>
  <si>
    <t>SUCESORES LIBORIO</t>
  </si>
  <si>
    <t>Subestación de policía Alto Tablazo</t>
  </si>
  <si>
    <t>Subestación de policía Las Pavas</t>
  </si>
  <si>
    <t>Subestación de policía Alto De Letras</t>
  </si>
  <si>
    <t>ALCALDIA HERVEO</t>
  </si>
  <si>
    <t>Subestación de policía KM 41</t>
  </si>
  <si>
    <t>CAI Carmen</t>
  </si>
  <si>
    <t>CAI Villahermosa</t>
  </si>
  <si>
    <t>CAI Olaya</t>
  </si>
  <si>
    <t>CAI Samaria</t>
  </si>
  <si>
    <t>CAI Alfonso Lopez</t>
  </si>
  <si>
    <t>CAI Aranjuez</t>
  </si>
  <si>
    <t>CAI Chipre</t>
  </si>
  <si>
    <t>CAI Fatima</t>
  </si>
  <si>
    <t>CAI Galán</t>
  </si>
  <si>
    <t xml:space="preserve">CAI San Sebastián </t>
  </si>
  <si>
    <t>CAI Estambul</t>
  </si>
  <si>
    <t>CAI Campin</t>
  </si>
  <si>
    <t>CAI Liborio</t>
  </si>
  <si>
    <t>CAI Leonora</t>
  </si>
  <si>
    <t>CAI Enea</t>
  </si>
  <si>
    <t>CAI Sultana</t>
  </si>
  <si>
    <t>CAI Nevado</t>
  </si>
  <si>
    <t>MINISTERIO DE VIVIENDA</t>
  </si>
  <si>
    <t>CAI Terraza</t>
  </si>
  <si>
    <t>INFI MANIZALES</t>
  </si>
  <si>
    <t>CAI Centro</t>
  </si>
  <si>
    <t>CAI Florida</t>
  </si>
  <si>
    <t>ALCALDIA DE VILLAMARIA</t>
  </si>
  <si>
    <t>CAI Pradera</t>
  </si>
  <si>
    <t>ARQUIDIOCESIS DE MANIZALES</t>
  </si>
  <si>
    <t>CAI Cable</t>
  </si>
  <si>
    <t>Cai Palermo</t>
  </si>
  <si>
    <t>TOTAL</t>
  </si>
  <si>
    <t>PPL</t>
  </si>
  <si>
    <t>Valor</t>
  </si>
  <si>
    <t>Meses</t>
  </si>
  <si>
    <t>CAPITULO</t>
  </si>
  <si>
    <t>TIPO DE GASTO</t>
  </si>
  <si>
    <t>UN</t>
  </si>
  <si>
    <t>SUMA</t>
  </si>
  <si>
    <t>GASTOS GENERALES.</t>
  </si>
  <si>
    <t>MANO DE OBRA Y GASTOS DE OFICINA</t>
  </si>
  <si>
    <t>Un</t>
  </si>
  <si>
    <t>GASTOS INDIRECTOS.</t>
  </si>
  <si>
    <t>LEGALIZACION.</t>
  </si>
  <si>
    <t>POLIZAS</t>
  </si>
  <si>
    <t>%</t>
  </si>
  <si>
    <t>Estampillas para el bienestar del adulto mayor</t>
  </si>
  <si>
    <t>Estampillas Pro -  Universidades.</t>
  </si>
  <si>
    <t>TOTAL GASTOS INDIRECTOS DE ADMINISTRACION.</t>
  </si>
  <si>
    <t>COSTO DIRECTO</t>
  </si>
  <si>
    <t>COSTO TOTAL AU</t>
  </si>
  <si>
    <t>N</t>
  </si>
  <si>
    <t xml:space="preserve">Dependencia </t>
  </si>
  <si>
    <t>Necedidades</t>
  </si>
  <si>
    <t>Estado</t>
  </si>
  <si>
    <t>Inspeccion 1</t>
  </si>
  <si>
    <t>moviliario y computo</t>
  </si>
  <si>
    <t>no se requirio</t>
  </si>
  <si>
    <t>no</t>
  </si>
  <si>
    <t>Inspeccion 2</t>
  </si>
  <si>
    <t>reparaciones locativas</t>
  </si>
  <si>
    <t>terminado</t>
  </si>
  <si>
    <t>Inspeccion 3</t>
  </si>
  <si>
    <t>Inspeccion 4</t>
  </si>
  <si>
    <t>Inspeccion 5</t>
  </si>
  <si>
    <t>Inspeccion 6</t>
  </si>
  <si>
    <t>Inspeccion 7</t>
  </si>
  <si>
    <t>Inspeccion 8</t>
  </si>
  <si>
    <t>Inspeccion 9</t>
  </si>
  <si>
    <t>Inspeccion 10</t>
  </si>
  <si>
    <t>Inspeccion 11</t>
  </si>
  <si>
    <t>Inspeccion 12</t>
  </si>
  <si>
    <t>Inspeccion Permanente</t>
  </si>
  <si>
    <t>Corregimiento Colombia</t>
  </si>
  <si>
    <t>Corregimiento Rio Blanco</t>
  </si>
  <si>
    <t>Contempldo en inspeccion 11</t>
  </si>
  <si>
    <t>Corregimiento Panorama</t>
  </si>
  <si>
    <t>Corregimiento Remanso</t>
  </si>
  <si>
    <t>Corregimiento Tablazo</t>
  </si>
  <si>
    <t>Contempldo en comisaria 2</t>
  </si>
  <si>
    <t>Comisaria 1</t>
  </si>
  <si>
    <t>Comisaria 2</t>
  </si>
  <si>
    <t>Comisaria 3</t>
  </si>
  <si>
    <t>Comisaria 4</t>
  </si>
  <si>
    <t>UPV</t>
  </si>
  <si>
    <t>Unidad de victimas</t>
  </si>
  <si>
    <t>por visitar</t>
  </si>
  <si>
    <t>Inspeccion Pesas y Medidas</t>
  </si>
  <si>
    <t>Despacho</t>
  </si>
  <si>
    <t>TOTAL A.U</t>
  </si>
  <si>
    <t>A.U.=</t>
  </si>
  <si>
    <t>Adicionalmente, cuando el proceso de contratación es estructurado por precios unitarios, la Entidad debe aplicar las notas 1, 2 y 3 del presente formulario y las casillas de "Descripción", "Porcentaje" de la Administración, Utilidad  y total  A.U.  resaltadas en color amarillo. Tratándose de otras modalidades de precio, la Entidad puede o no configurar los mismos aspectos.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</si>
  <si>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A.U. </t>
    </r>
  </si>
  <si>
    <t>___________________________________</t>
  </si>
  <si>
    <t>Profesional Universitario - Secretaria de Infraestructura</t>
  </si>
  <si>
    <t>CóC3:K102</t>
  </si>
  <si>
    <t>[Las Entidades Estatales deben usar el presente formulario para determinar el Presupuesto Oficial del Proceso de Contratación y solo pueden modificar o ajustar aquello que en este se permite expresamente] 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</si>
  <si>
    <t>CANTIDAD.</t>
  </si>
  <si>
    <t>VLOR UNITARIO (mes)</t>
  </si>
  <si>
    <t>Cumplimiento</t>
  </si>
  <si>
    <t>Estabilidad</t>
  </si>
  <si>
    <t>Responsabilidad Civil</t>
  </si>
  <si>
    <t xml:space="preserve">Estampilla pro cultura </t>
  </si>
  <si>
    <t>Estampilla pro justicia familiar</t>
  </si>
  <si>
    <t xml:space="preserve">Tasa pro deporte y recreación </t>
  </si>
  <si>
    <t>001</t>
  </si>
  <si>
    <t>________</t>
  </si>
  <si>
    <t>CODIGO</t>
  </si>
  <si>
    <t>CODINS</t>
  </si>
  <si>
    <t>INSUMO</t>
  </si>
  <si>
    <t>TIPO</t>
  </si>
  <si>
    <t>UNIDAD</t>
  </si>
  <si>
    <t>REND</t>
  </si>
  <si>
    <t>UNITARIO</t>
  </si>
  <si>
    <t>VR. PARCIAL</t>
  </si>
  <si>
    <t>VR. TOTAL</t>
  </si>
  <si>
    <t>Link_Ins</t>
  </si>
  <si>
    <t>ANALISIS DEL AU</t>
  </si>
  <si>
    <t>Valor estimado de la Obra (Costo Directo).</t>
  </si>
  <si>
    <t>Plazo estimado de ejecución.</t>
  </si>
  <si>
    <t>DEDICACION</t>
  </si>
  <si>
    <t>FACTOR PRESTACIONAL O FACTOR AU (PARA INDIRECTOS)</t>
  </si>
  <si>
    <t>VALOR TOTAL</t>
  </si>
  <si>
    <t xml:space="preserve">Ingeniero Director </t>
  </si>
  <si>
    <t xml:space="preserve">Ingeniero Residente </t>
  </si>
  <si>
    <t xml:space="preserve">Maestro de Obra </t>
  </si>
  <si>
    <t>Residente de Salud Ocupacional</t>
  </si>
  <si>
    <t>Profesional ambiental</t>
  </si>
  <si>
    <t xml:space="preserve">Almacenista </t>
  </si>
  <si>
    <t>Secretaria</t>
  </si>
  <si>
    <t>Contador</t>
  </si>
  <si>
    <t>Oficina y/o campamento (Incluye Equipo de Oficina, Escritorio, pc, impresora, sillas, papeleria, consumo servicios publicos etc)</t>
  </si>
  <si>
    <t>Mes</t>
  </si>
  <si>
    <t>Plan de Salud ocupacional y seguridad industrial</t>
  </si>
  <si>
    <t>Sistema de gestion ambiental</t>
  </si>
  <si>
    <t>Costos financiero</t>
  </si>
  <si>
    <t>AU ITERACION</t>
  </si>
  <si>
    <t>Anticipo</t>
  </si>
  <si>
    <t>Prestaciones Sociales</t>
  </si>
  <si>
    <t>VALLAS Y SEÑALIZACION</t>
  </si>
  <si>
    <t>IMPUESTOS Y CONTRIBUCIONES</t>
  </si>
  <si>
    <t xml:space="preserve">Contribuación Especial </t>
  </si>
  <si>
    <t>Gasto bancarios4x1000 y retiros</t>
  </si>
  <si>
    <t>Industria y Comercio 3,7 x 1.000 sobre valor total</t>
  </si>
  <si>
    <t>UTILIDAD:</t>
  </si>
  <si>
    <t>A.U.</t>
  </si>
  <si>
    <t>SOLVER:</t>
  </si>
  <si>
    <t>Nota: al finalizar dar clic en aceptar</t>
  </si>
  <si>
    <t>Sistema de gestion de calidad incluye ensayos de laboratorio solicitados por norma</t>
  </si>
  <si>
    <t>AU</t>
  </si>
  <si>
    <t>NOTA 4: Todas las actividades incluyen transporte inteno y acarreo libre hasta 100m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</si>
  <si>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A.U y su discriminación deben estar en porcentaje (%).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</si>
  <si>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</si>
  <si>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Vallas (4 m2)</t>
  </si>
  <si>
    <t>VALOR CONTRATO MONTO AGOTABLE</t>
  </si>
  <si>
    <t xml:space="preserve">VALOR TOTAL CON AU </t>
  </si>
  <si>
    <t>Mtto - 1</t>
  </si>
  <si>
    <t>Mtto - 2</t>
  </si>
  <si>
    <t>Mtto - 3</t>
  </si>
  <si>
    <t>Mtto - 4</t>
  </si>
  <si>
    <t>Mtto - 5</t>
  </si>
  <si>
    <t>Mtto - 6</t>
  </si>
  <si>
    <t>Mtto - 7</t>
  </si>
  <si>
    <t>Cargue, descargue de modulo y transporte en la ciudad de Manizales, por trayecto Modulos pequeños</t>
  </si>
  <si>
    <t>Cargue, descargue de modulo y transporte en la ciudad de Manizales, por trayecto Modulos grandes</t>
  </si>
  <si>
    <t>Servicio de aplicación de soldadura Tig o Mig según requiera y pulimiento del area intervenida.</t>
  </si>
  <si>
    <t>Servicio de aplicación de un punto soldadura Tig o Mig según requiera y pulimiento del area intervenida,</t>
  </si>
  <si>
    <t>Remoción de pintura deteriorada ,Aplicación de masillas de nivelación,Aplicación de anticorrosivo en áreas equeridas y pintura.</t>
  </si>
  <si>
    <t>Remoción de grasa, suciedad y Contaminantes.Tratamiento de puntos de oxidación. Aplicación de productos pasivadores para acero inoxidable</t>
  </si>
  <si>
    <t>Suministro e instalacion de empaques de sello</t>
  </si>
  <si>
    <t>Mtto - 8</t>
  </si>
  <si>
    <t>Mtto - 9</t>
  </si>
  <si>
    <t>Mtto - 10</t>
  </si>
  <si>
    <t>Mtto - 11</t>
  </si>
  <si>
    <t>Mtto - 12</t>
  </si>
  <si>
    <t>Suministros e instalacion de chapa: Desmonte chapa existente en mal estado, montaje de contra puerta de seguridad</t>
  </si>
  <si>
    <t>Suministros e instalacion de chapa: Desmonte chapa existente en mal estado, montaje de chapa de pestillo lateral</t>
  </si>
  <si>
    <t>Ssuministro y aplicación de lubricantes y engrases para partes mobiles de modulos de ventas.</t>
  </si>
  <si>
    <t>suministro e instalacion de lamina de acero inoxidable AISI 304 de 15*8 cm</t>
  </si>
  <si>
    <t>suministro e instalacion de portacandado en acero inoxidable elaborado en platina de 3/16</t>
  </si>
  <si>
    <t xml:space="preserve">MANTENIMIENTO </t>
  </si>
  <si>
    <t>"REPARACIÓN Y MANTENIMIENTO MODULOS COMERCIALES"</t>
  </si>
  <si>
    <t>Tecnico Especialista en soldadura.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</si>
</sst>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\(&quot;$&quot;\ #,##0\)"/>
    <numFmt numFmtId="165" formatCode="&quot;$&quot;\ #,##0_);[Red]\(&quot;$&quot;\ #,##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 &quot;$&quot;\ * #,##0_ ;_ &quot;$&quot;\ * \-#,##0_ ;_ &quot;$&quot;\ * &quot;-&quot;_ ;_ @_ "/>
    <numFmt numFmtId="170" formatCode="&quot;$&quot;\ #,##0.00;[Red]&quot;$&quot;\ \-#,##0.00"/>
    <numFmt numFmtId="171" formatCode="&quot;$&quot;\ #,##0"/>
    <numFmt numFmtId="172" formatCode="_-* #,##0.00\ &quot;Pts&quot;_-;\-* #,##0.00\ &quot;Pts&quot;_-;_-* &quot;-&quot;??\ &quot;Pts&quot;_-;_-@_-"/>
    <numFmt numFmtId="173" formatCode="_([$$-240A]\ * #,##0.00_);_([$$-240A]\ * \(#,##0.00\);_([$$-240A]\ * &quot;-&quot;??_);_(@_)"/>
    <numFmt numFmtId="174" formatCode="0#.00\ \L\t"/>
    <numFmt numFmtId="175" formatCode="_ * #,##0_ ;_ * \-#,##0_ ;_ * &quot;-&quot;??_ ;_ @_ "/>
    <numFmt numFmtId="176" formatCode="0.0000"/>
    <numFmt numFmtId="177" formatCode="#,##0.000"/>
    <numFmt numFmtId="178" formatCode="##0"/>
    <numFmt numFmtId="179" formatCode="0.000"/>
    <numFmt numFmtId="180" formatCode="_-* #,##0\ _P_t_s_-;\-* #,##0\ _P_t_s_-;_-* &quot;-&quot;??\ _P_t_s_-;_-@_-"/>
    <numFmt numFmtId="181" formatCode="0.00%;\-0.00%;&quot;&quot;"/>
    <numFmt numFmtId="182" formatCode="&quot;$&quot;#,##0\ ;\(&quot;$&quot;#,##0\)"/>
    <numFmt numFmtId="183" formatCode="\(0%\)"/>
    <numFmt numFmtId="184" formatCode="_-* #,##0.00\ [$€]_-;\-* #,##0.00\ [$€]_-;_-* &quot;-&quot;??\ [$€]_-;_-@_-"/>
    <numFmt numFmtId="185" formatCode=";;"/>
    <numFmt numFmtId="186" formatCode="d\ \d\e\ mmmm\ \d\e\ yyyy"/>
    <numFmt numFmtId="187" formatCode="0%;\-0%;&quot;&quot;"/>
    <numFmt numFmtId="188" formatCode="#0&quot;.&quot;000&quot;´&quot;000&quot;.&quot;000"/>
    <numFmt numFmtId="189" formatCode="##0&quot;.&quot;000"/>
    <numFmt numFmtId="190" formatCode="#,##0.0000"/>
    <numFmt numFmtId="191" formatCode="#,##0.0"/>
    <numFmt numFmtId="192" formatCode="##0&quot;´&quot;000&quot;.&quot;000"/>
    <numFmt numFmtId="193" formatCode="_(&quot;$&quot;\ * #,##0_);_(&quot;$&quot;\ * \(#,##0\);_(&quot;$&quot;\ * &quot;-&quot;??_);_(@_)"/>
    <numFmt numFmtId="194" formatCode="_-&quot;$&quot;* #,##0.00_-;\-&quot;$&quot;* #,##0.00_-;_-&quot;$&quot;* &quot;-&quot;??_-;_-@_-"/>
    <numFmt numFmtId="195" formatCode="_-* #,##0.00\ &quot;€&quot;_-;\-* #,##0.00\ &quot;€&quot;_-;_-* &quot;-&quot;??\ &quot;€&quot;_-;_-@_-"/>
    <numFmt numFmtId="196" formatCode="_ &quot;$&quot;\ * #,##0.00_ ;_ &quot;$&quot;\ * \-#,##0.00_ ;_ &quot;$&quot;\ * &quot;-&quot;??_ ;_ @_ "/>
    <numFmt numFmtId="197" formatCode="#0&quot;.&quot;"/>
    <numFmt numFmtId="198" formatCode="0.0%;\-0.0%;&quot;&quot;"/>
    <numFmt numFmtId="199" formatCode="_-* #,##0\ _€_-;\-* #,##0\ _€_-;_-* &quot;-&quot;\ _€_-;_-@_-"/>
    <numFmt numFmtId="200" formatCode="&quot;$&quot;\ #,##0.00"/>
    <numFmt numFmtId="201" formatCode="&quot;$&quot;#,##0"/>
  </numFmts>
  <fonts count="6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 Narrow"/>
      <family val="2"/>
    </font>
    <font>
      <b/>
      <sz val="12"/>
      <color rgb="FFFF0000"/>
      <name val="Arial Narrow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0"/>
      <color indexed="24"/>
      <name val="Modern"/>
      <family val="3"/>
      <charset val="255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20"/>
      <name val="Calibri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1"/>
      <color indexed="60"/>
      <name val="Calibri"/>
      <family val="2"/>
    </font>
    <font>
      <sz val="10"/>
      <color rgb="FF000000"/>
      <name val="Times New Roman"/>
      <family val="1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9"/>
      <color rgb="FF000000"/>
      <name val="Arial Narrow"/>
      <family val="2"/>
    </font>
    <font>
      <b/>
      <sz val="9"/>
      <name val="Arial"/>
      <family val="2"/>
    </font>
    <font>
      <sz val="10"/>
      <name val="Arial Narrow"/>
      <family val="2"/>
    </font>
    <font>
      <b/>
      <i/>
      <sz val="10"/>
      <color rgb="FF000000"/>
      <name val="Arial"/>
      <family val="2"/>
    </font>
    <font>
      <b/>
      <sz val="16"/>
      <name val="Arial"/>
      <family val="2"/>
    </font>
    <font>
      <b/>
      <sz val="10"/>
      <color theme="0"/>
      <name val="Arial"/>
      <family val="2"/>
    </font>
    <font>
      <b/>
      <sz val="10"/>
      <color theme="1" tint="0.499984740745262"/>
      <name val="Arial"/>
      <family val="2"/>
    </font>
    <font>
      <sz val="9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6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/>
      <diagonal/>
    </border>
    <border>
      <left style="dotted">
        <color auto="1"/>
      </left>
      <right style="dotted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387">
    <xf numFmtId="0" fontId="0" fillId="0" borderId="0"/>
    <xf numFmtId="168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" fillId="0" borderId="0"/>
    <xf numFmtId="0" fontId="5" fillId="0" borderId="0"/>
    <xf numFmtId="0" fontId="9" fillId="0" borderId="0"/>
    <xf numFmtId="0" fontId="9" fillId="0" borderId="0"/>
    <xf numFmtId="169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9" fillId="0" borderId="0"/>
    <xf numFmtId="0" fontId="9" fillId="0" borderId="0"/>
    <xf numFmtId="172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9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69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3" fillId="20" borderId="9" applyNumberFormat="0" applyAlignment="0" applyProtection="0"/>
    <xf numFmtId="0" fontId="23" fillId="20" borderId="9" applyNumberFormat="0" applyAlignment="0" applyProtection="0"/>
    <xf numFmtId="0" fontId="9" fillId="0" borderId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178" fontId="18" fillId="0" borderId="8">
      <alignment horizontal="right"/>
    </xf>
    <xf numFmtId="178" fontId="18" fillId="0" borderId="8">
      <alignment horizontal="right"/>
    </xf>
    <xf numFmtId="2" fontId="18" fillId="0" borderId="0"/>
    <xf numFmtId="2" fontId="18" fillId="0" borderId="0"/>
    <xf numFmtId="2" fontId="18" fillId="0" borderId="0"/>
    <xf numFmtId="179" fontId="18" fillId="0" borderId="0"/>
    <xf numFmtId="179" fontId="18" fillId="0" borderId="0"/>
    <xf numFmtId="179" fontId="18" fillId="0" borderId="0"/>
    <xf numFmtId="176" fontId="19" fillId="0" borderId="0"/>
    <xf numFmtId="176" fontId="19" fillId="0" borderId="0"/>
    <xf numFmtId="176" fontId="19" fillId="0" borderId="0"/>
    <xf numFmtId="178" fontId="18" fillId="0" borderId="8">
      <alignment horizontal="right"/>
    </xf>
    <xf numFmtId="180" fontId="9" fillId="0" borderId="0">
      <protection locked="0"/>
    </xf>
    <xf numFmtId="3" fontId="26" fillId="0" borderId="0" applyFont="0" applyFill="0" applyBorder="0" applyAlignment="0" applyProtection="0"/>
    <xf numFmtId="181" fontId="9" fillId="0" borderId="0">
      <protection locked="0"/>
    </xf>
    <xf numFmtId="182" fontId="26" fillId="0" borderId="0" applyFont="0" applyFill="0" applyBorder="0" applyAlignment="0" applyProtection="0"/>
    <xf numFmtId="183" fontId="9" fillId="0" borderId="0">
      <protection locked="0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8" fillId="11" borderId="9" applyNumberFormat="0" applyAlignment="0" applyProtection="0"/>
    <xf numFmtId="0" fontId="28" fillId="11" borderId="9" applyNumberFormat="0" applyAlignment="0" applyProtection="0"/>
    <xf numFmtId="0" fontId="29" fillId="0" borderId="0">
      <alignment vertical="top"/>
    </xf>
    <xf numFmtId="184" fontId="9" fillId="0" borderId="0" applyFont="0" applyFill="0" applyBorder="0" applyAlignment="0" applyProtection="0"/>
    <xf numFmtId="185" fontId="30" fillId="0" borderId="0">
      <protection locked="0"/>
    </xf>
    <xf numFmtId="185" fontId="30" fillId="0" borderId="0">
      <protection locked="0"/>
    </xf>
    <xf numFmtId="185" fontId="30" fillId="0" borderId="0">
      <protection locked="0"/>
    </xf>
    <xf numFmtId="185" fontId="30" fillId="0" borderId="0">
      <protection locked="0"/>
    </xf>
    <xf numFmtId="185" fontId="30" fillId="0" borderId="0">
      <protection locked="0"/>
    </xf>
    <xf numFmtId="185" fontId="30" fillId="0" borderId="0">
      <protection locked="0"/>
    </xf>
    <xf numFmtId="185" fontId="30" fillId="0" borderId="0">
      <protection locked="0"/>
    </xf>
    <xf numFmtId="186" fontId="9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87" fontId="9" fillId="0" borderId="0">
      <protection locked="0"/>
    </xf>
    <xf numFmtId="187" fontId="9" fillId="0" borderId="0">
      <protection locked="0"/>
    </xf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188" fontId="18" fillId="0" borderId="0">
      <alignment horizontal="right"/>
    </xf>
    <xf numFmtId="188" fontId="18" fillId="0" borderId="0">
      <alignment horizontal="right"/>
    </xf>
    <xf numFmtId="188" fontId="18" fillId="0" borderId="0">
      <alignment horizontal="right"/>
    </xf>
    <xf numFmtId="189" fontId="18" fillId="0" borderId="0" applyFont="0" applyFill="0" applyBorder="0" applyAlignment="0">
      <alignment horizontal="center"/>
    </xf>
    <xf numFmtId="189" fontId="18" fillId="0" borderId="0" applyFont="0" applyFill="0" applyBorder="0" applyAlignment="0">
      <alignment horizontal="center"/>
    </xf>
    <xf numFmtId="2" fontId="18" fillId="0" borderId="12" applyFont="0" applyBorder="0"/>
    <xf numFmtId="2" fontId="18" fillId="0" borderId="12" applyFont="0" applyBorder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7" fontId="20" fillId="0" borderId="0" applyFont="0" applyFill="0" applyBorder="0" applyAlignment="0" applyProtection="0"/>
    <xf numFmtId="168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90" fontId="9" fillId="0" borderId="0" applyFont="0" applyFill="0" applyBorder="0" applyAlignment="0" applyProtection="0"/>
    <xf numFmtId="191" fontId="9" fillId="0" borderId="0" applyFont="0" applyFill="0" applyBorder="0" applyAlignment="0" applyProtection="0"/>
    <xf numFmtId="191" fontId="9" fillId="0" borderId="0" applyFont="0" applyFill="0" applyBorder="0" applyAlignment="0" applyProtection="0"/>
    <xf numFmtId="191" fontId="9" fillId="0" borderId="0" applyFont="0" applyFill="0" applyBorder="0" applyAlignment="0" applyProtection="0"/>
    <xf numFmtId="190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77" fontId="9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92" fontId="18" fillId="0" borderId="0">
      <alignment horizontal="right"/>
    </xf>
    <xf numFmtId="192" fontId="18" fillId="0" borderId="0">
      <alignment horizontal="right"/>
    </xf>
    <xf numFmtId="192" fontId="18" fillId="0" borderId="0">
      <alignment horizontal="right"/>
    </xf>
    <xf numFmtId="166" fontId="20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95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95" fontId="9" fillId="0" borderId="0" applyFont="0" applyFill="0" applyBorder="0" applyAlignment="0" applyProtection="0"/>
    <xf numFmtId="195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96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196" fontId="9" fillId="0" borderId="0" applyFont="0" applyFill="0" applyBorder="0" applyAlignment="0" applyProtection="0"/>
    <xf numFmtId="166" fontId="20" fillId="0" borderId="0" applyFont="0" applyFill="0" applyBorder="0" applyAlignment="0" applyProtection="0"/>
    <xf numFmtId="182" fontId="35" fillId="0" borderId="0" applyFont="0" applyFill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197" fontId="18" fillId="0" borderId="0" applyFont="0" applyFill="0" applyBorder="0" applyAlignment="0">
      <alignment horizontal="center"/>
    </xf>
    <xf numFmtId="197" fontId="18" fillId="0" borderId="0" applyFont="0" applyFill="0" applyBorder="0" applyAlignment="0">
      <alignment horizontal="center"/>
    </xf>
    <xf numFmtId="0" fontId="3" fillId="0" borderId="0"/>
    <xf numFmtId="0" fontId="3" fillId="0" borderId="0"/>
    <xf numFmtId="0" fontId="3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4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8" fillId="0" borderId="0"/>
    <xf numFmtId="0" fontId="9" fillId="0" borderId="0"/>
    <xf numFmtId="0" fontId="9" fillId="0" borderId="0"/>
    <xf numFmtId="0" fontId="9" fillId="27" borderId="13" applyNumberFormat="0" applyFont="0" applyAlignment="0" applyProtection="0"/>
    <xf numFmtId="0" fontId="9" fillId="27" borderId="13" applyNumberFormat="0" applyFont="0" applyAlignment="0" applyProtection="0"/>
    <xf numFmtId="198" fontId="9" fillId="0" borderId="0">
      <protection locked="0"/>
    </xf>
    <xf numFmtId="9" fontId="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7" fillId="0" borderId="0">
      <alignment vertical="top"/>
    </xf>
    <xf numFmtId="0" fontId="39" fillId="20" borderId="14" applyNumberFormat="0" applyAlignment="0" applyProtection="0"/>
    <xf numFmtId="0" fontId="39" fillId="20" borderId="14" applyNumberFormat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8" applyNumberFormat="0" applyFill="0" applyAlignment="0" applyProtection="0"/>
    <xf numFmtId="187" fontId="9" fillId="0" borderId="19">
      <protection locked="0"/>
    </xf>
    <xf numFmtId="0" fontId="2" fillId="0" borderId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" fillId="0" borderId="0"/>
    <xf numFmtId="0" fontId="9" fillId="0" borderId="0"/>
    <xf numFmtId="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</cellStyleXfs>
  <cellXfs count="232">
    <xf numFmtId="0" fontId="0" fillId="0" borderId="0" xfId="0"/>
    <xf numFmtId="0" fontId="48" fillId="0" borderId="21" xfId="0" applyFont="1" applyBorder="1"/>
    <xf numFmtId="0" fontId="50" fillId="0" borderId="21" xfId="0" applyFont="1" applyBorder="1"/>
    <xf numFmtId="0" fontId="49" fillId="0" borderId="21" xfId="0" applyFont="1" applyBorder="1"/>
    <xf numFmtId="3" fontId="51" fillId="0" borderId="21" xfId="294" applyNumberFormat="1" applyFont="1" applyBorder="1" applyAlignment="1">
      <alignment horizontal="center" vertical="center"/>
    </xf>
    <xf numFmtId="3" fontId="51" fillId="0" borderId="21" xfId="0" applyNumberFormat="1" applyFont="1" applyBorder="1" applyAlignment="1">
      <alignment horizontal="center" vertical="center"/>
    </xf>
    <xf numFmtId="3" fontId="51" fillId="0" borderId="21" xfId="9" applyNumberFormat="1" applyFont="1" applyBorder="1" applyAlignment="1">
      <alignment horizontal="center" vertical="center"/>
    </xf>
    <xf numFmtId="3" fontId="48" fillId="0" borderId="21" xfId="0" applyNumberFormat="1" applyFont="1" applyBorder="1" applyAlignment="1">
      <alignment horizontal="center"/>
    </xf>
    <xf numFmtId="0" fontId="51" fillId="0" borderId="21" xfId="0" applyFont="1" applyBorder="1"/>
    <xf numFmtId="168" fontId="48" fillId="28" borderId="21" xfId="1" applyFont="1" applyFill="1" applyBorder="1" applyAlignment="1">
      <alignment vertical="center"/>
    </xf>
    <xf numFmtId="168" fontId="51" fillId="0" borderId="21" xfId="1" applyFont="1" applyBorder="1"/>
    <xf numFmtId="168" fontId="51" fillId="0" borderId="21" xfId="0" applyNumberFormat="1" applyFont="1" applyBorder="1"/>
    <xf numFmtId="0" fontId="54" fillId="0" borderId="21" xfId="0" applyFont="1" applyBorder="1"/>
    <xf numFmtId="164" fontId="50" fillId="0" borderId="7" xfId="8" applyNumberFormat="1" applyFont="1" applyBorder="1" applyAlignment="1">
      <alignment horizontal="right" vertical="center" wrapText="1"/>
    </xf>
    <xf numFmtId="164" fontId="54" fillId="0" borderId="21" xfId="0" applyNumberFormat="1" applyFont="1" applyBorder="1"/>
    <xf numFmtId="165" fontId="54" fillId="0" borderId="21" xfId="0" applyNumberFormat="1" applyFont="1" applyBorder="1"/>
    <xf numFmtId="3" fontId="54" fillId="0" borderId="21" xfId="0" applyNumberFormat="1" applyFont="1" applyBorder="1"/>
    <xf numFmtId="3" fontId="50" fillId="0" borderId="21" xfId="0" applyNumberFormat="1" applyFont="1" applyBorder="1"/>
    <xf numFmtId="166" fontId="54" fillId="0" borderId="21" xfId="375" applyFont="1" applyBorder="1"/>
    <xf numFmtId="164" fontId="48" fillId="0" borderId="21" xfId="0" applyNumberFormat="1" applyFont="1" applyBorder="1"/>
    <xf numFmtId="0" fontId="55" fillId="0" borderId="21" xfId="0" applyFont="1" applyBorder="1"/>
    <xf numFmtId="0" fontId="55" fillId="0" borderId="5" xfId="0" applyFont="1" applyBorder="1"/>
    <xf numFmtId="0" fontId="52" fillId="2" borderId="33" xfId="5" applyFont="1" applyFill="1" applyBorder="1" applyAlignment="1">
      <alignment horizontal="right" vertical="center"/>
    </xf>
    <xf numFmtId="0" fontId="8" fillId="0" borderId="0" xfId="0" applyFont="1" applyAlignment="1">
      <alignment horizontal="justify" vertical="center"/>
    </xf>
    <xf numFmtId="0" fontId="52" fillId="2" borderId="33" xfId="5" applyFont="1" applyFill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3" applyFont="1" applyAlignment="1">
      <alignment vertical="center"/>
    </xf>
    <xf numFmtId="0" fontId="7" fillId="0" borderId="2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7" fillId="0" borderId="1" xfId="3" applyFont="1" applyBorder="1" applyAlignment="1">
      <alignment vertical="center"/>
    </xf>
    <xf numFmtId="0" fontId="7" fillId="0" borderId="3" xfId="3" applyFont="1" applyBorder="1" applyAlignment="1">
      <alignment vertical="center"/>
    </xf>
    <xf numFmtId="0" fontId="7" fillId="0" borderId="20" xfId="3" applyFont="1" applyBorder="1" applyAlignment="1">
      <alignment vertical="center"/>
    </xf>
    <xf numFmtId="0" fontId="7" fillId="2" borderId="0" xfId="3" applyFont="1" applyFill="1" applyAlignment="1">
      <alignment vertical="center"/>
    </xf>
    <xf numFmtId="0" fontId="7" fillId="2" borderId="3" xfId="3" applyFont="1" applyFill="1" applyBorder="1" applyAlignment="1">
      <alignment vertical="center"/>
    </xf>
    <xf numFmtId="175" fontId="7" fillId="0" borderId="0" xfId="1" applyNumberFormat="1" applyFont="1" applyBorder="1" applyAlignment="1">
      <alignment vertical="center"/>
    </xf>
    <xf numFmtId="0" fontId="5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9" fontId="16" fillId="5" borderId="0" xfId="0" applyNumberFormat="1" applyFont="1" applyFill="1" applyAlignment="1">
      <alignment vertical="center"/>
    </xf>
    <xf numFmtId="0" fontId="16" fillId="5" borderId="0" xfId="0" applyFont="1" applyFill="1" applyAlignment="1">
      <alignment vertical="center"/>
    </xf>
    <xf numFmtId="0" fontId="16" fillId="5" borderId="0" xfId="0" applyFont="1" applyFill="1" applyAlignment="1">
      <alignment horizontal="justify" vertical="center" wrapText="1"/>
    </xf>
    <xf numFmtId="0" fontId="16" fillId="5" borderId="0" xfId="0" applyFont="1" applyFill="1" applyAlignment="1">
      <alignment horizontal="center" vertical="center"/>
    </xf>
    <xf numFmtId="179" fontId="16" fillId="5" borderId="0" xfId="0" applyNumberFormat="1" applyFont="1" applyFill="1" applyAlignment="1">
      <alignment vertical="center"/>
    </xf>
    <xf numFmtId="171" fontId="16" fillId="5" borderId="0" xfId="0" applyNumberFormat="1" applyFont="1" applyFill="1" applyAlignment="1">
      <alignment vertical="center"/>
    </xf>
    <xf numFmtId="0" fontId="9" fillId="0" borderId="0" xfId="381" applyAlignment="1">
      <alignment horizontal="left" vertical="center"/>
    </xf>
    <xf numFmtId="0" fontId="9" fillId="0" borderId="0" xfId="381" applyAlignment="1">
      <alignment vertical="center"/>
    </xf>
    <xf numFmtId="4" fontId="9" fillId="0" borderId="0" xfId="381" applyNumberFormat="1" applyAlignment="1">
      <alignment horizontal="center" vertical="center"/>
    </xf>
    <xf numFmtId="0" fontId="9" fillId="0" borderId="0" xfId="381" applyAlignment="1">
      <alignment horizontal="center" vertical="center"/>
    </xf>
    <xf numFmtId="4" fontId="9" fillId="0" borderId="0" xfId="381" applyNumberFormat="1" applyAlignment="1">
      <alignment vertical="center"/>
    </xf>
    <xf numFmtId="3" fontId="9" fillId="0" borderId="0" xfId="381" applyNumberFormat="1" applyAlignment="1">
      <alignment vertical="center"/>
    </xf>
    <xf numFmtId="171" fontId="9" fillId="0" borderId="0" xfId="381" applyNumberFormat="1" applyAlignment="1">
      <alignment vertical="center"/>
    </xf>
    <xf numFmtId="17" fontId="9" fillId="0" borderId="0" xfId="381" applyNumberFormat="1" applyAlignment="1">
      <alignment vertical="center"/>
    </xf>
    <xf numFmtId="4" fontId="9" fillId="0" borderId="31" xfId="381" applyNumberFormat="1" applyBorder="1" applyAlignment="1">
      <alignment horizontal="left" vertical="center"/>
    </xf>
    <xf numFmtId="0" fontId="9" fillId="0" borderId="20" xfId="381" applyBorder="1" applyAlignment="1">
      <alignment vertical="center"/>
    </xf>
    <xf numFmtId="0" fontId="9" fillId="0" borderId="20" xfId="381" applyBorder="1" applyAlignment="1">
      <alignment horizontal="center" vertical="center"/>
    </xf>
    <xf numFmtId="4" fontId="9" fillId="0" borderId="20" xfId="381" applyNumberFormat="1" applyBorder="1" applyAlignment="1">
      <alignment vertical="center"/>
    </xf>
    <xf numFmtId="201" fontId="16" fillId="29" borderId="39" xfId="381" applyNumberFormat="1" applyFont="1" applyFill="1" applyBorder="1" applyAlignment="1">
      <alignment vertical="center"/>
    </xf>
    <xf numFmtId="10" fontId="9" fillId="0" borderId="0" xfId="381" applyNumberFormat="1" applyAlignment="1">
      <alignment vertical="center"/>
    </xf>
    <xf numFmtId="4" fontId="9" fillId="0" borderId="0" xfId="381" applyNumberFormat="1" applyAlignment="1">
      <alignment horizontal="left" vertical="center"/>
    </xf>
    <xf numFmtId="4" fontId="16" fillId="29" borderId="40" xfId="381" applyNumberFormat="1" applyFont="1" applyFill="1" applyBorder="1" applyAlignment="1">
      <alignment vertical="center"/>
    </xf>
    <xf numFmtId="4" fontId="9" fillId="0" borderId="24" xfId="381" applyNumberFormat="1" applyBorder="1" applyAlignment="1">
      <alignment horizontal="left" vertical="center"/>
    </xf>
    <xf numFmtId="0" fontId="9" fillId="0" borderId="25" xfId="381" applyBorder="1" applyAlignment="1">
      <alignment vertical="center"/>
    </xf>
    <xf numFmtId="0" fontId="9" fillId="0" borderId="25" xfId="381" applyBorder="1" applyAlignment="1">
      <alignment horizontal="center" vertical="center"/>
    </xf>
    <xf numFmtId="4" fontId="9" fillId="0" borderId="25" xfId="381" applyNumberFormat="1" applyBorder="1" applyAlignment="1">
      <alignment vertical="center"/>
    </xf>
    <xf numFmtId="4" fontId="16" fillId="29" borderId="41" xfId="381" applyNumberFormat="1" applyFont="1" applyFill="1" applyBorder="1" applyAlignment="1">
      <alignment horizontal="right" vertical="center"/>
    </xf>
    <xf numFmtId="4" fontId="16" fillId="0" borderId="42" xfId="381" applyNumberFormat="1" applyFont="1" applyBorder="1" applyAlignment="1">
      <alignment horizontal="center" vertical="center" wrapText="1"/>
    </xf>
    <xf numFmtId="0" fontId="16" fillId="0" borderId="42" xfId="381" applyFont="1" applyBorder="1" applyAlignment="1">
      <alignment horizontal="center" vertical="center" wrapText="1"/>
    </xf>
    <xf numFmtId="3" fontId="16" fillId="0" borderId="42" xfId="381" applyNumberFormat="1" applyFont="1" applyBorder="1" applyAlignment="1">
      <alignment horizontal="center" vertical="center" wrapText="1"/>
    </xf>
    <xf numFmtId="171" fontId="16" fillId="0" borderId="42" xfId="381" applyNumberFormat="1" applyFont="1" applyBorder="1" applyAlignment="1">
      <alignment horizontal="center" vertical="center" wrapText="1"/>
    </xf>
    <xf numFmtId="10" fontId="16" fillId="0" borderId="42" xfId="381" applyNumberFormat="1" applyFont="1" applyBorder="1" applyAlignment="1">
      <alignment horizontal="center" vertical="center" wrapText="1"/>
    </xf>
    <xf numFmtId="0" fontId="16" fillId="0" borderId="0" xfId="381" applyFont="1" applyAlignment="1">
      <alignment horizontal="left" vertical="center" wrapText="1"/>
    </xf>
    <xf numFmtId="0" fontId="16" fillId="0" borderId="0" xfId="381" applyFont="1" applyAlignment="1">
      <alignment horizontal="center" vertical="center" wrapText="1"/>
    </xf>
    <xf numFmtId="4" fontId="16" fillId="0" borderId="43" xfId="381" applyNumberFormat="1" applyFont="1" applyBorder="1" applyAlignment="1">
      <alignment horizontal="center" vertical="center"/>
    </xf>
    <xf numFmtId="0" fontId="16" fillId="29" borderId="44" xfId="381" applyFont="1" applyFill="1" applyBorder="1" applyAlignment="1">
      <alignment horizontal="center" vertical="center" wrapText="1"/>
    </xf>
    <xf numFmtId="0" fontId="9" fillId="0" borderId="44" xfId="381" applyBorder="1" applyAlignment="1">
      <alignment horizontal="center" vertical="center"/>
    </xf>
    <xf numFmtId="4" fontId="9" fillId="0" borderId="44" xfId="381" applyNumberFormat="1" applyBorder="1" applyAlignment="1">
      <alignment vertical="center"/>
    </xf>
    <xf numFmtId="3" fontId="9" fillId="0" borderId="44" xfId="381" applyNumberFormat="1" applyBorder="1" applyAlignment="1">
      <alignment vertical="center"/>
    </xf>
    <xf numFmtId="0" fontId="9" fillId="0" borderId="44" xfId="381" applyBorder="1" applyAlignment="1">
      <alignment vertical="center"/>
    </xf>
    <xf numFmtId="171" fontId="9" fillId="0" borderId="44" xfId="381" applyNumberFormat="1" applyBorder="1" applyAlignment="1">
      <alignment vertical="center"/>
    </xf>
    <xf numFmtId="10" fontId="16" fillId="29" borderId="45" xfId="381" applyNumberFormat="1" applyFont="1" applyFill="1" applyBorder="1" applyAlignment="1">
      <alignment vertical="center"/>
    </xf>
    <xf numFmtId="4" fontId="16" fillId="0" borderId="36" xfId="381" applyNumberFormat="1" applyFont="1" applyBorder="1" applyAlignment="1">
      <alignment horizontal="center" vertical="center"/>
    </xf>
    <xf numFmtId="0" fontId="16" fillId="0" borderId="37" xfId="381" applyFont="1" applyBorder="1" applyAlignment="1">
      <alignment horizontal="center" vertical="center"/>
    </xf>
    <xf numFmtId="0" fontId="9" fillId="0" borderId="37" xfId="381" applyBorder="1" applyAlignment="1">
      <alignment horizontal="center" vertical="center"/>
    </xf>
    <xf numFmtId="4" fontId="9" fillId="0" borderId="37" xfId="381" applyNumberFormat="1" applyBorder="1" applyAlignment="1">
      <alignment vertical="center"/>
    </xf>
    <xf numFmtId="3" fontId="9" fillId="0" borderId="37" xfId="381" applyNumberFormat="1" applyBorder="1" applyAlignment="1">
      <alignment vertical="center"/>
    </xf>
    <xf numFmtId="0" fontId="9" fillId="0" borderId="37" xfId="381" applyBorder="1" applyAlignment="1">
      <alignment vertical="center"/>
    </xf>
    <xf numFmtId="171" fontId="9" fillId="0" borderId="37" xfId="381" applyNumberFormat="1" applyBorder="1" applyAlignment="1">
      <alignment vertical="center"/>
    </xf>
    <xf numFmtId="171" fontId="16" fillId="0" borderId="37" xfId="381" applyNumberFormat="1" applyFont="1" applyBorder="1" applyAlignment="1">
      <alignment vertical="center"/>
    </xf>
    <xf numFmtId="10" fontId="16" fillId="0" borderId="38" xfId="381" applyNumberFormat="1" applyFont="1" applyBorder="1" applyAlignment="1">
      <alignment vertical="center"/>
    </xf>
    <xf numFmtId="10" fontId="9" fillId="0" borderId="0" xfId="381" applyNumberFormat="1" applyAlignment="1">
      <alignment horizontal="left" vertical="center"/>
    </xf>
    <xf numFmtId="9" fontId="9" fillId="0" borderId="37" xfId="2" applyFont="1" applyBorder="1" applyAlignment="1">
      <alignment vertical="center"/>
    </xf>
    <xf numFmtId="10" fontId="9" fillId="0" borderId="37" xfId="381" applyNumberFormat="1" applyBorder="1" applyAlignment="1">
      <alignment vertical="center"/>
    </xf>
    <xf numFmtId="10" fontId="9" fillId="0" borderId="38" xfId="381" applyNumberFormat="1" applyBorder="1" applyAlignment="1">
      <alignment vertical="center"/>
    </xf>
    <xf numFmtId="0" fontId="9" fillId="0" borderId="37" xfId="381" applyBorder="1" applyAlignment="1">
      <alignment vertical="center" wrapText="1"/>
    </xf>
    <xf numFmtId="171" fontId="9" fillId="30" borderId="37" xfId="381" applyNumberFormat="1" applyFill="1" applyBorder="1" applyAlignment="1">
      <alignment vertical="center"/>
    </xf>
    <xf numFmtId="0" fontId="16" fillId="29" borderId="37" xfId="381" applyFont="1" applyFill="1" applyBorder="1" applyAlignment="1">
      <alignment horizontal="center" vertical="center"/>
    </xf>
    <xf numFmtId="10" fontId="16" fillId="29" borderId="38" xfId="381" applyNumberFormat="1" applyFont="1" applyFill="1" applyBorder="1" applyAlignment="1">
      <alignment vertical="center"/>
    </xf>
    <xf numFmtId="176" fontId="61" fillId="31" borderId="37" xfId="381" applyNumberFormat="1" applyFont="1" applyFill="1" applyBorder="1" applyAlignment="1">
      <alignment vertical="center"/>
    </xf>
    <xf numFmtId="176" fontId="9" fillId="0" borderId="37" xfId="381" applyNumberFormat="1" applyBorder="1" applyAlignment="1">
      <alignment vertical="center"/>
    </xf>
    <xf numFmtId="200" fontId="58" fillId="0" borderId="46" xfId="384" applyNumberFormat="1" applyFont="1" applyBorder="1" applyAlignment="1">
      <alignment horizontal="right" vertical="center"/>
    </xf>
    <xf numFmtId="10" fontId="9" fillId="0" borderId="37" xfId="381" applyNumberFormat="1" applyBorder="1"/>
    <xf numFmtId="4" fontId="9" fillId="0" borderId="37" xfId="381" applyNumberFormat="1" applyBorder="1"/>
    <xf numFmtId="176" fontId="9" fillId="0" borderId="37" xfId="381" applyNumberFormat="1" applyBorder="1"/>
    <xf numFmtId="2" fontId="9" fillId="0" borderId="37" xfId="381" applyNumberFormat="1" applyBorder="1" applyAlignment="1">
      <alignment vertical="center"/>
    </xf>
    <xf numFmtId="4" fontId="9" fillId="3" borderId="32" xfId="381" applyNumberFormat="1" applyFill="1" applyBorder="1" applyAlignment="1">
      <alignment horizontal="center" vertical="center"/>
    </xf>
    <xf numFmtId="0" fontId="16" fillId="3" borderId="33" xfId="381" applyFont="1" applyFill="1" applyBorder="1" applyAlignment="1">
      <alignment vertical="center"/>
    </xf>
    <xf numFmtId="0" fontId="9" fillId="3" borderId="33" xfId="381" applyFill="1" applyBorder="1" applyAlignment="1">
      <alignment horizontal="center" vertical="center"/>
    </xf>
    <xf numFmtId="4" fontId="9" fillId="3" borderId="33" xfId="381" applyNumberFormat="1" applyFill="1" applyBorder="1" applyAlignment="1">
      <alignment vertical="center"/>
    </xf>
    <xf numFmtId="3" fontId="9" fillId="3" borderId="33" xfId="381" applyNumberFormat="1" applyFill="1" applyBorder="1" applyAlignment="1">
      <alignment vertical="center"/>
    </xf>
    <xf numFmtId="0" fontId="9" fillId="3" borderId="33" xfId="381" applyFill="1" applyBorder="1" applyAlignment="1">
      <alignment vertical="center"/>
    </xf>
    <xf numFmtId="171" fontId="9" fillId="3" borderId="47" xfId="381" applyNumberFormat="1" applyFill="1" applyBorder="1" applyAlignment="1">
      <alignment vertical="center"/>
    </xf>
    <xf numFmtId="171" fontId="16" fillId="3" borderId="42" xfId="381" applyNumberFormat="1" applyFont="1" applyFill="1" applyBorder="1" applyAlignment="1">
      <alignment vertical="center"/>
    </xf>
    <xf numFmtId="10" fontId="16" fillId="3" borderId="42" xfId="381" applyNumberFormat="1" applyFont="1" applyFill="1" applyBorder="1" applyAlignment="1">
      <alignment vertical="center"/>
    </xf>
    <xf numFmtId="4" fontId="9" fillId="0" borderId="36" xfId="381" applyNumberFormat="1" applyBorder="1" applyAlignment="1">
      <alignment horizontal="center" vertical="center"/>
    </xf>
    <xf numFmtId="0" fontId="16" fillId="0" borderId="37" xfId="381" applyFont="1" applyBorder="1" applyAlignment="1">
      <alignment vertical="center"/>
    </xf>
    <xf numFmtId="4" fontId="9" fillId="32" borderId="32" xfId="381" applyNumberFormat="1" applyFill="1" applyBorder="1" applyAlignment="1">
      <alignment horizontal="center" vertical="center"/>
    </xf>
    <xf numFmtId="0" fontId="16" fillId="32" borderId="33" xfId="381" applyFont="1" applyFill="1" applyBorder="1" applyAlignment="1">
      <alignment vertical="center"/>
    </xf>
    <xf numFmtId="0" fontId="9" fillId="32" borderId="33" xfId="381" applyFill="1" applyBorder="1" applyAlignment="1">
      <alignment horizontal="center" vertical="center"/>
    </xf>
    <xf numFmtId="4" fontId="9" fillId="32" borderId="33" xfId="381" applyNumberFormat="1" applyFill="1" applyBorder="1" applyAlignment="1">
      <alignment vertical="center"/>
    </xf>
    <xf numFmtId="3" fontId="9" fillId="32" borderId="33" xfId="381" applyNumberFormat="1" applyFill="1" applyBorder="1" applyAlignment="1">
      <alignment vertical="center"/>
    </xf>
    <xf numFmtId="0" fontId="9" fillId="32" borderId="33" xfId="381" applyFill="1" applyBorder="1" applyAlignment="1">
      <alignment vertical="center"/>
    </xf>
    <xf numFmtId="171" fontId="9" fillId="32" borderId="47" xfId="381" applyNumberFormat="1" applyFill="1" applyBorder="1" applyAlignment="1">
      <alignment vertical="center"/>
    </xf>
    <xf numFmtId="171" fontId="16" fillId="32" borderId="42" xfId="381" applyNumberFormat="1" applyFont="1" applyFill="1" applyBorder="1" applyAlignment="1">
      <alignment vertical="center"/>
    </xf>
    <xf numFmtId="10" fontId="16" fillId="32" borderId="42" xfId="381" applyNumberFormat="1" applyFont="1" applyFill="1" applyBorder="1" applyAlignment="1">
      <alignment vertical="center"/>
    </xf>
    <xf numFmtId="0" fontId="9" fillId="0" borderId="0" xfId="385" applyFont="1" applyAlignment="1">
      <alignment vertical="center"/>
    </xf>
    <xf numFmtId="176" fontId="62" fillId="33" borderId="0" xfId="381" applyNumberFormat="1" applyFont="1" applyFill="1" applyAlignment="1">
      <alignment vertical="center"/>
    </xf>
    <xf numFmtId="171" fontId="16" fillId="0" borderId="0" xfId="381" applyNumberFormat="1" applyFont="1" applyAlignment="1">
      <alignment horizontal="left" vertical="center"/>
    </xf>
    <xf numFmtId="3" fontId="9" fillId="0" borderId="6" xfId="0" quotePrefix="1" applyNumberFormat="1" applyFont="1" applyBorder="1" applyAlignment="1">
      <alignment horizontal="center" vertical="center"/>
    </xf>
    <xf numFmtId="200" fontId="7" fillId="0" borderId="0" xfId="3" applyNumberFormat="1" applyFont="1" applyAlignment="1">
      <alignment horizontal="center" vertical="center"/>
    </xf>
    <xf numFmtId="200" fontId="7" fillId="0" borderId="2" xfId="3" applyNumberFormat="1" applyFont="1" applyBorder="1" applyAlignment="1">
      <alignment horizontal="center" vertical="center"/>
    </xf>
    <xf numFmtId="0" fontId="7" fillId="0" borderId="20" xfId="3" applyFont="1" applyBorder="1" applyAlignment="1">
      <alignment horizontal="center" vertical="center"/>
    </xf>
    <xf numFmtId="200" fontId="7" fillId="0" borderId="20" xfId="3" applyNumberFormat="1" applyFont="1" applyBorder="1" applyAlignment="1">
      <alignment horizontal="center" vertical="center"/>
    </xf>
    <xf numFmtId="200" fontId="7" fillId="0" borderId="26" xfId="3" applyNumberFormat="1" applyFont="1" applyBorder="1" applyAlignment="1">
      <alignment horizontal="center" vertical="center"/>
    </xf>
    <xf numFmtId="200" fontId="52" fillId="2" borderId="33" xfId="5" applyNumberFormat="1" applyFont="1" applyFill="1" applyBorder="1" applyAlignment="1">
      <alignment horizontal="center" vertical="center"/>
    </xf>
    <xf numFmtId="200" fontId="53" fillId="2" borderId="34" xfId="5" applyNumberFormat="1" applyFont="1" applyFill="1" applyBorder="1" applyAlignment="1">
      <alignment horizontal="center" vertical="center"/>
    </xf>
    <xf numFmtId="200" fontId="15" fillId="0" borderId="6" xfId="10" applyNumberFormat="1" applyFont="1" applyBorder="1" applyAlignment="1">
      <alignment horizontal="center" vertical="center"/>
    </xf>
    <xf numFmtId="200" fontId="53" fillId="2" borderId="7" xfId="5" applyNumberFormat="1" applyFont="1" applyFill="1" applyBorder="1" applyAlignment="1">
      <alignment horizontal="center" vertical="center"/>
    </xf>
    <xf numFmtId="200" fontId="8" fillId="0" borderId="0" xfId="3" applyNumberFormat="1" applyFont="1" applyAlignment="1">
      <alignment horizontal="center" vertical="center"/>
    </xf>
    <xf numFmtId="0" fontId="7" fillId="0" borderId="32" xfId="5" applyFont="1" applyBorder="1" applyAlignment="1">
      <alignment horizontal="center" vertical="center"/>
    </xf>
    <xf numFmtId="0" fontId="7" fillId="0" borderId="28" xfId="10" applyFont="1" applyBorder="1" applyAlignment="1">
      <alignment horizontal="center" vertical="center"/>
    </xf>
    <xf numFmtId="200" fontId="14" fillId="2" borderId="51" xfId="12" applyNumberFormat="1" applyFont="1" applyFill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4" fillId="2" borderId="54" xfId="5" applyFont="1" applyFill="1" applyBorder="1" applyAlignment="1">
      <alignment horizontal="center" vertical="center" wrapText="1"/>
    </xf>
    <xf numFmtId="0" fontId="14" fillId="2" borderId="51" xfId="5" applyFont="1" applyFill="1" applyBorder="1" applyAlignment="1">
      <alignment horizontal="center" vertical="center" wrapText="1"/>
    </xf>
    <xf numFmtId="200" fontId="14" fillId="2" borderId="51" xfId="5" applyNumberFormat="1" applyFont="1" applyFill="1" applyBorder="1" applyAlignment="1">
      <alignment horizontal="center" vertical="center" wrapText="1"/>
    </xf>
    <xf numFmtId="200" fontId="14" fillId="2" borderId="55" xfId="5" applyNumberFormat="1" applyFont="1" applyFill="1" applyBorder="1" applyAlignment="1">
      <alignment horizontal="center" vertical="center" wrapText="1"/>
    </xf>
    <xf numFmtId="49" fontId="16" fillId="0" borderId="54" xfId="0" applyNumberFormat="1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4" fillId="5" borderId="51" xfId="5" applyFont="1" applyFill="1" applyBorder="1" applyAlignment="1">
      <alignment vertical="center"/>
    </xf>
    <xf numFmtId="0" fontId="14" fillId="5" borderId="51" xfId="5" applyFont="1" applyFill="1" applyBorder="1" applyAlignment="1">
      <alignment horizontal="center" vertical="center"/>
    </xf>
    <xf numFmtId="200" fontId="14" fillId="5" borderId="51" xfId="5" applyNumberFormat="1" applyFont="1" applyFill="1" applyBorder="1" applyAlignment="1">
      <alignment horizontal="center" vertical="center"/>
    </xf>
    <xf numFmtId="200" fontId="14" fillId="5" borderId="55" xfId="5" applyNumberFormat="1" applyFont="1" applyFill="1" applyBorder="1" applyAlignment="1">
      <alignment horizontal="center" vertical="center"/>
    </xf>
    <xf numFmtId="0" fontId="7" fillId="0" borderId="51" xfId="0" applyFont="1" applyBorder="1" applyAlignment="1">
      <alignment horizontal="left" vertical="center" wrapText="1"/>
    </xf>
    <xf numFmtId="0" fontId="7" fillId="0" borderId="51" xfId="6" applyFont="1" applyBorder="1" applyAlignment="1">
      <alignment horizontal="center" vertical="center"/>
    </xf>
    <xf numFmtId="4" fontId="7" fillId="0" borderId="51" xfId="7" applyNumberFormat="1" applyFont="1" applyFill="1" applyBorder="1" applyAlignment="1">
      <alignment horizontal="center" vertical="center" wrapText="1"/>
    </xf>
    <xf numFmtId="200" fontId="7" fillId="0" borderId="51" xfId="8" applyNumberFormat="1" applyFont="1" applyBorder="1" applyAlignment="1">
      <alignment horizontal="center" vertical="center" wrapText="1"/>
    </xf>
    <xf numFmtId="200" fontId="7" fillId="0" borderId="55" xfId="8" applyNumberFormat="1" applyFont="1" applyBorder="1" applyAlignment="1">
      <alignment horizontal="center" vertical="center" wrapText="1"/>
    </xf>
    <xf numFmtId="0" fontId="7" fillId="0" borderId="54" xfId="10" applyFont="1" applyBorder="1" applyAlignment="1">
      <alignment horizontal="center" vertical="center"/>
    </xf>
    <xf numFmtId="0" fontId="7" fillId="0" borderId="51" xfId="10" applyFont="1" applyBorder="1" applyAlignment="1">
      <alignment horizontal="center" vertical="center"/>
    </xf>
    <xf numFmtId="0" fontId="14" fillId="0" borderId="51" xfId="10" applyFont="1" applyBorder="1" applyAlignment="1">
      <alignment horizontal="left" vertical="center"/>
    </xf>
    <xf numFmtId="9" fontId="7" fillId="0" borderId="51" xfId="11" applyNumberFormat="1" applyFont="1" applyBorder="1" applyAlignment="1">
      <alignment horizontal="center" vertical="center"/>
    </xf>
    <xf numFmtId="173" fontId="14" fillId="0" borderId="51" xfId="11" applyNumberFormat="1" applyFont="1" applyBorder="1" applyAlignment="1">
      <alignment horizontal="center" vertical="center"/>
    </xf>
    <xf numFmtId="200" fontId="7" fillId="0" borderId="51" xfId="10" applyNumberFormat="1" applyFont="1" applyBorder="1" applyAlignment="1">
      <alignment horizontal="center" vertical="center"/>
    </xf>
    <xf numFmtId="200" fontId="53" fillId="2" borderId="55" xfId="5" applyNumberFormat="1" applyFont="1" applyFill="1" applyBorder="1" applyAlignment="1">
      <alignment horizontal="center" vertical="center"/>
    </xf>
    <xf numFmtId="0" fontId="7" fillId="0" borderId="51" xfId="10" applyFont="1" applyBorder="1" applyAlignment="1">
      <alignment vertical="center"/>
    </xf>
    <xf numFmtId="2" fontId="7" fillId="0" borderId="51" xfId="10" applyNumberFormat="1" applyFont="1" applyBorder="1" applyAlignment="1">
      <alignment horizontal="center" vertical="center"/>
    </xf>
    <xf numFmtId="200" fontId="7" fillId="0" borderId="51" xfId="11" applyNumberFormat="1" applyFont="1" applyBorder="1" applyAlignment="1">
      <alignment horizontal="center" vertical="center"/>
    </xf>
    <xf numFmtId="200" fontId="14" fillId="2" borderId="55" xfId="12" applyNumberFormat="1" applyFont="1" applyFill="1" applyBorder="1" applyAlignment="1">
      <alignment horizontal="center" vertical="center"/>
    </xf>
    <xf numFmtId="10" fontId="7" fillId="4" borderId="55" xfId="2" applyNumberFormat="1" applyFont="1" applyFill="1" applyBorder="1" applyAlignment="1">
      <alignment horizontal="center" vertical="center"/>
    </xf>
    <xf numFmtId="200" fontId="14" fillId="2" borderId="60" xfId="12" applyNumberFormat="1" applyFont="1" applyFill="1" applyBorder="1" applyAlignment="1">
      <alignment horizontal="center" vertical="center"/>
    </xf>
    <xf numFmtId="10" fontId="7" fillId="4" borderId="61" xfId="2" applyNumberFormat="1" applyFont="1" applyFill="1" applyBorder="1" applyAlignment="1">
      <alignment horizontal="center" vertical="center"/>
    </xf>
    <xf numFmtId="0" fontId="63" fillId="0" borderId="0" xfId="0" applyFont="1"/>
    <xf numFmtId="166" fontId="8" fillId="0" borderId="0" xfId="375" applyFont="1" applyAlignment="1">
      <alignment vertical="center"/>
    </xf>
    <xf numFmtId="4" fontId="16" fillId="0" borderId="54" xfId="381" applyNumberFormat="1" applyFont="1" applyBorder="1" applyAlignment="1">
      <alignment horizontal="center" vertical="center"/>
    </xf>
    <xf numFmtId="0" fontId="9" fillId="0" borderId="51" xfId="381" applyBorder="1" applyAlignment="1">
      <alignment vertical="center"/>
    </xf>
    <xf numFmtId="0" fontId="9" fillId="0" borderId="51" xfId="381" applyBorder="1" applyAlignment="1">
      <alignment horizontal="center" vertical="center"/>
    </xf>
    <xf numFmtId="4" fontId="9" fillId="0" borderId="51" xfId="381" applyNumberFormat="1" applyBorder="1" applyAlignment="1">
      <alignment vertical="center"/>
    </xf>
    <xf numFmtId="9" fontId="9" fillId="0" borderId="51" xfId="2" applyFont="1" applyBorder="1" applyAlignment="1">
      <alignment vertical="center"/>
    </xf>
    <xf numFmtId="171" fontId="9" fillId="0" borderId="51" xfId="381" applyNumberFormat="1" applyBorder="1" applyAlignment="1">
      <alignment vertical="center"/>
    </xf>
    <xf numFmtId="10" fontId="9" fillId="0" borderId="51" xfId="381" applyNumberFormat="1" applyBorder="1" applyAlignment="1">
      <alignment vertical="center"/>
    </xf>
    <xf numFmtId="10" fontId="9" fillId="0" borderId="55" xfId="381" applyNumberFormat="1" applyBorder="1" applyAlignment="1">
      <alignment vertical="center"/>
    </xf>
    <xf numFmtId="171" fontId="9" fillId="30" borderId="51" xfId="386" applyNumberFormat="1" applyFill="1" applyBorder="1" applyAlignment="1">
      <alignment vertical="center"/>
    </xf>
    <xf numFmtId="49" fontId="57" fillId="29" borderId="51" xfId="0" applyNumberFormat="1" applyFont="1" applyFill="1" applyBorder="1" applyAlignment="1" applyProtection="1">
      <alignment horizontal="center" vertical="center" wrapText="1"/>
      <protection hidden="1"/>
    </xf>
    <xf numFmtId="49" fontId="57" fillId="29" borderId="35" xfId="0" applyNumberFormat="1" applyFont="1" applyFill="1" applyBorder="1" applyAlignment="1" applyProtection="1">
      <alignment horizontal="center" vertical="center" wrapText="1"/>
      <protection hidden="1"/>
    </xf>
    <xf numFmtId="0" fontId="57" fillId="29" borderId="35" xfId="0" applyFont="1" applyFill="1" applyBorder="1" applyAlignment="1" applyProtection="1">
      <alignment horizontal="center" vertical="center" wrapText="1"/>
      <protection hidden="1"/>
    </xf>
    <xf numFmtId="0" fontId="57" fillId="29" borderId="51" xfId="0" applyFont="1" applyFill="1" applyBorder="1" applyAlignment="1" applyProtection="1">
      <alignment horizontal="center" vertical="center" wrapText="1"/>
      <protection hidden="1"/>
    </xf>
    <xf numFmtId="179" fontId="57" fillId="29" borderId="51" xfId="0" applyNumberFormat="1" applyFont="1" applyFill="1" applyBorder="1" applyAlignment="1" applyProtection="1">
      <alignment horizontal="center" vertical="center" wrapText="1"/>
      <protection hidden="1"/>
    </xf>
    <xf numFmtId="171" fontId="57" fillId="29" borderId="51" xfId="383" applyNumberFormat="1" applyFont="1" applyFill="1" applyBorder="1" applyAlignment="1" applyProtection="1">
      <alignment horizontal="center" vertical="center" wrapText="1"/>
      <protection hidden="1"/>
    </xf>
    <xf numFmtId="0" fontId="14" fillId="0" borderId="51" xfId="10" applyFont="1" applyBorder="1" applyAlignment="1">
      <alignment vertical="center"/>
    </xf>
    <xf numFmtId="4" fontId="60" fillId="3" borderId="37" xfId="381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10" applyFont="1" applyAlignment="1">
      <alignment horizontal="center" vertical="center"/>
    </xf>
    <xf numFmtId="0" fontId="12" fillId="34" borderId="57" xfId="4" applyFont="1" applyFill="1" applyBorder="1" applyAlignment="1">
      <alignment horizontal="left" vertical="center" wrapText="1"/>
    </xf>
    <xf numFmtId="0" fontId="12" fillId="34" borderId="58" xfId="4" applyFont="1" applyFill="1" applyBorder="1" applyAlignment="1">
      <alignment horizontal="left" vertical="center" wrapText="1"/>
    </xf>
    <xf numFmtId="0" fontId="12" fillId="34" borderId="59" xfId="4" applyFont="1" applyFill="1" applyBorder="1" applyAlignment="1">
      <alignment horizontal="left" vertical="center" wrapText="1"/>
    </xf>
    <xf numFmtId="0" fontId="7" fillId="0" borderId="48" xfId="10" applyFont="1" applyBorder="1" applyAlignment="1">
      <alignment horizontal="left" vertical="center" wrapText="1"/>
    </xf>
    <xf numFmtId="0" fontId="7" fillId="0" borderId="49" xfId="10" applyFont="1" applyBorder="1" applyAlignment="1">
      <alignment horizontal="left" vertical="center" wrapText="1"/>
    </xf>
    <xf numFmtId="0" fontId="7" fillId="0" borderId="50" xfId="10" applyFont="1" applyBorder="1" applyAlignment="1">
      <alignment horizontal="left" vertical="center" wrapText="1"/>
    </xf>
    <xf numFmtId="3" fontId="14" fillId="2" borderId="51" xfId="4" applyNumberFormat="1" applyFont="1" applyFill="1" applyBorder="1" applyAlignment="1">
      <alignment horizontal="center" vertical="center" wrapText="1"/>
    </xf>
    <xf numFmtId="0" fontId="13" fillId="4" borderId="56" xfId="4" applyFont="1" applyFill="1" applyBorder="1" applyAlignment="1">
      <alignment horizontal="left" vertical="center"/>
    </xf>
    <xf numFmtId="0" fontId="13" fillId="4" borderId="4" xfId="4" applyFont="1" applyFill="1" applyBorder="1" applyAlignment="1">
      <alignment horizontal="left" vertical="center"/>
    </xf>
    <xf numFmtId="0" fontId="13" fillId="4" borderId="5" xfId="4" applyFont="1" applyFill="1" applyBorder="1" applyAlignment="1">
      <alignment horizontal="left" vertical="center"/>
    </xf>
    <xf numFmtId="3" fontId="14" fillId="2" borderId="51" xfId="4" applyNumberFormat="1" applyFont="1" applyFill="1" applyBorder="1" applyAlignment="1">
      <alignment horizontal="center" vertical="center"/>
    </xf>
    <xf numFmtId="0" fontId="13" fillId="4" borderId="62" xfId="4" applyFont="1" applyFill="1" applyBorder="1" applyAlignment="1">
      <alignment horizontal="left" vertical="center" wrapText="1"/>
    </xf>
    <xf numFmtId="0" fontId="13" fillId="4" borderId="4" xfId="4" applyFont="1" applyFill="1" applyBorder="1" applyAlignment="1">
      <alignment horizontal="left" vertical="center" wrapText="1"/>
    </xf>
    <xf numFmtId="0" fontId="13" fillId="4" borderId="5" xfId="4" applyFont="1" applyFill="1" applyBorder="1" applyAlignment="1">
      <alignment horizontal="left" vertical="center" wrapText="1"/>
    </xf>
    <xf numFmtId="10" fontId="7" fillId="4" borderId="55" xfId="2" applyNumberFormat="1" applyFont="1" applyFill="1" applyBorder="1" applyAlignment="1">
      <alignment horizontal="center" vertical="center"/>
    </xf>
    <xf numFmtId="200" fontId="14" fillId="2" borderId="51" xfId="12" applyNumberFormat="1" applyFont="1" applyFill="1" applyBorder="1" applyAlignment="1">
      <alignment horizontal="center" vertical="center"/>
    </xf>
    <xf numFmtId="3" fontId="14" fillId="2" borderId="60" xfId="4" applyNumberFormat="1" applyFont="1" applyFill="1" applyBorder="1" applyAlignment="1">
      <alignment horizontal="center" vertical="center"/>
    </xf>
    <xf numFmtId="0" fontId="12" fillId="0" borderId="31" xfId="4" applyFont="1" applyBorder="1" applyAlignment="1">
      <alignment horizontal="center" vertical="center"/>
    </xf>
    <xf numFmtId="0" fontId="12" fillId="0" borderId="20" xfId="4" applyFont="1" applyBorder="1" applyAlignment="1">
      <alignment horizontal="center" vertical="center"/>
    </xf>
    <xf numFmtId="0" fontId="12" fillId="0" borderId="26" xfId="4" applyFont="1" applyBorder="1" applyAlignment="1">
      <alignment horizontal="center" vertical="center"/>
    </xf>
    <xf numFmtId="0" fontId="12" fillId="0" borderId="24" xfId="4" applyFont="1" applyBorder="1" applyAlignment="1">
      <alignment horizontal="center" vertical="center"/>
    </xf>
    <xf numFmtId="0" fontId="12" fillId="0" borderId="25" xfId="4" applyFont="1" applyBorder="1" applyAlignment="1">
      <alignment horizontal="center" vertical="center"/>
    </xf>
    <xf numFmtId="0" fontId="12" fillId="0" borderId="27" xfId="4" applyFont="1" applyBorder="1" applyAlignment="1">
      <alignment horizontal="center" vertical="center"/>
    </xf>
    <xf numFmtId="0" fontId="13" fillId="3" borderId="28" xfId="3" applyFont="1" applyFill="1" applyBorder="1" applyAlignment="1">
      <alignment horizontal="left" vertical="center" wrapText="1"/>
    </xf>
    <xf numFmtId="0" fontId="13" fillId="3" borderId="6" xfId="3" applyFont="1" applyFill="1" applyBorder="1" applyAlignment="1">
      <alignment horizontal="left" vertical="center" wrapText="1"/>
    </xf>
    <xf numFmtId="0" fontId="13" fillId="3" borderId="7" xfId="3" applyFont="1" applyFill="1" applyBorder="1" applyAlignment="1">
      <alignment horizontal="left" vertical="center" wrapText="1"/>
    </xf>
    <xf numFmtId="0" fontId="13" fillId="3" borderId="54" xfId="3" applyFont="1" applyFill="1" applyBorder="1" applyAlignment="1">
      <alignment horizontal="left" vertical="center" wrapText="1"/>
    </xf>
    <xf numFmtId="0" fontId="13" fillId="3" borderId="51" xfId="3" applyFont="1" applyFill="1" applyBorder="1" applyAlignment="1">
      <alignment horizontal="left" vertical="center" wrapText="1"/>
    </xf>
    <xf numFmtId="0" fontId="13" fillId="3" borderId="55" xfId="3" applyFont="1" applyFill="1" applyBorder="1" applyAlignment="1">
      <alignment horizontal="left" vertical="center" wrapText="1"/>
    </xf>
    <xf numFmtId="0" fontId="13" fillId="4" borderId="56" xfId="3" applyFont="1" applyFill="1" applyBorder="1" applyAlignment="1">
      <alignment horizontal="center" vertical="center" wrapText="1"/>
    </xf>
    <xf numFmtId="0" fontId="13" fillId="4" borderId="4" xfId="3" applyFont="1" applyFill="1" applyBorder="1" applyAlignment="1">
      <alignment horizontal="center" vertical="center" wrapText="1"/>
    </xf>
    <xf numFmtId="0" fontId="13" fillId="4" borderId="22" xfId="3" applyFont="1" applyFill="1" applyBorder="1" applyAlignment="1">
      <alignment horizontal="center" vertical="center" wrapText="1"/>
    </xf>
    <xf numFmtId="0" fontId="14" fillId="5" borderId="23" xfId="5" applyFont="1" applyFill="1" applyBorder="1" applyAlignment="1">
      <alignment horizontal="center" vertical="center" wrapText="1"/>
    </xf>
    <xf numFmtId="0" fontId="14" fillId="5" borderId="29" xfId="5" applyFont="1" applyFill="1" applyBorder="1" applyAlignment="1">
      <alignment horizontal="center" vertical="center" wrapText="1"/>
    </xf>
    <xf numFmtId="0" fontId="14" fillId="5" borderId="30" xfId="5" applyFont="1" applyFill="1" applyBorder="1" applyAlignment="1">
      <alignment horizontal="center" vertical="center" wrapText="1"/>
    </xf>
  </cellXfs>
  <cellStyles count="387">
    <cellStyle name="20% - Énfasis1 2" xfId="29" xr:uid="{00000000-0005-0000-0000-000000000000}"/>
    <cellStyle name="20% - Énfasis1 3" xfId="30" xr:uid="{00000000-0005-0000-0000-000001000000}"/>
    <cellStyle name="20% - Énfasis2 2" xfId="31" xr:uid="{00000000-0005-0000-0000-000002000000}"/>
    <cellStyle name="20% - Énfasis2 3" xfId="32" xr:uid="{00000000-0005-0000-0000-000003000000}"/>
    <cellStyle name="20% - Énfasis3 2" xfId="33" xr:uid="{00000000-0005-0000-0000-000004000000}"/>
    <cellStyle name="20% - Énfasis3 3" xfId="34" xr:uid="{00000000-0005-0000-0000-000005000000}"/>
    <cellStyle name="20% - Énfasis4 2" xfId="35" xr:uid="{00000000-0005-0000-0000-000006000000}"/>
    <cellStyle name="20% - Énfasis4 3" xfId="36" xr:uid="{00000000-0005-0000-0000-000007000000}"/>
    <cellStyle name="20% - Énfasis5 2" xfId="37" xr:uid="{00000000-0005-0000-0000-000008000000}"/>
    <cellStyle name="20% - Énfasis5 3" xfId="38" xr:uid="{00000000-0005-0000-0000-000009000000}"/>
    <cellStyle name="20% - Énfasis6 2" xfId="39" xr:uid="{00000000-0005-0000-0000-00000A000000}"/>
    <cellStyle name="20% - Énfasis6 3" xfId="40" xr:uid="{00000000-0005-0000-0000-00000B000000}"/>
    <cellStyle name="40% - Énfasis1 2" xfId="41" xr:uid="{00000000-0005-0000-0000-00000C000000}"/>
    <cellStyle name="40% - Énfasis1 3" xfId="42" xr:uid="{00000000-0005-0000-0000-00000D000000}"/>
    <cellStyle name="40% - Énfasis2 2" xfId="43" xr:uid="{00000000-0005-0000-0000-00000E000000}"/>
    <cellStyle name="40% - Énfasis2 3" xfId="44" xr:uid="{00000000-0005-0000-0000-00000F000000}"/>
    <cellStyle name="40% - Énfasis3 2" xfId="45" xr:uid="{00000000-0005-0000-0000-000010000000}"/>
    <cellStyle name="40% - Énfasis3 3" xfId="46" xr:uid="{00000000-0005-0000-0000-000011000000}"/>
    <cellStyle name="40% - Énfasis4 2" xfId="47" xr:uid="{00000000-0005-0000-0000-000012000000}"/>
    <cellStyle name="40% - Énfasis4 3" xfId="48" xr:uid="{00000000-0005-0000-0000-000013000000}"/>
    <cellStyle name="40% - Énfasis5 2" xfId="49" xr:uid="{00000000-0005-0000-0000-000014000000}"/>
    <cellStyle name="40% - Énfasis5 3" xfId="50" xr:uid="{00000000-0005-0000-0000-000015000000}"/>
    <cellStyle name="40% - Énfasis6 2" xfId="51" xr:uid="{00000000-0005-0000-0000-000016000000}"/>
    <cellStyle name="40% - Énfasis6 3" xfId="52" xr:uid="{00000000-0005-0000-0000-000017000000}"/>
    <cellStyle name="60% - Énfasis1 2" xfId="53" xr:uid="{00000000-0005-0000-0000-000018000000}"/>
    <cellStyle name="60% - Énfasis1 3" xfId="54" xr:uid="{00000000-0005-0000-0000-000019000000}"/>
    <cellStyle name="60% - Énfasis2 2" xfId="55" xr:uid="{00000000-0005-0000-0000-00001A000000}"/>
    <cellStyle name="60% - Énfasis2 3" xfId="56" xr:uid="{00000000-0005-0000-0000-00001B000000}"/>
    <cellStyle name="60% - Énfasis3 2" xfId="57" xr:uid="{00000000-0005-0000-0000-00001C000000}"/>
    <cellStyle name="60% - Énfasis3 3" xfId="58" xr:uid="{00000000-0005-0000-0000-00001D000000}"/>
    <cellStyle name="60% - Énfasis4 2" xfId="59" xr:uid="{00000000-0005-0000-0000-00001E000000}"/>
    <cellStyle name="60% - Énfasis4 3" xfId="60" xr:uid="{00000000-0005-0000-0000-00001F000000}"/>
    <cellStyle name="60% - Énfasis5 2" xfId="61" xr:uid="{00000000-0005-0000-0000-000020000000}"/>
    <cellStyle name="60% - Énfasis5 3" xfId="62" xr:uid="{00000000-0005-0000-0000-000021000000}"/>
    <cellStyle name="60% - Énfasis6 2" xfId="63" xr:uid="{00000000-0005-0000-0000-000022000000}"/>
    <cellStyle name="60% - Énfasis6 3" xfId="64" xr:uid="{00000000-0005-0000-0000-000023000000}"/>
    <cellStyle name="Buena 2" xfId="65" xr:uid="{00000000-0005-0000-0000-000024000000}"/>
    <cellStyle name="Buena 3" xfId="66" xr:uid="{00000000-0005-0000-0000-000025000000}"/>
    <cellStyle name="Cálculo 2" xfId="67" xr:uid="{00000000-0005-0000-0000-000026000000}"/>
    <cellStyle name="Cálculo 3" xfId="68" xr:uid="{00000000-0005-0000-0000-000027000000}"/>
    <cellStyle name="Cancel" xfId="69" xr:uid="{00000000-0005-0000-0000-000028000000}"/>
    <cellStyle name="Celda de comprobación 2" xfId="70" xr:uid="{00000000-0005-0000-0000-000029000000}"/>
    <cellStyle name="Celda de comprobación 3" xfId="71" xr:uid="{00000000-0005-0000-0000-00002A000000}"/>
    <cellStyle name="Celda vinculada 2" xfId="72" xr:uid="{00000000-0005-0000-0000-00002B000000}"/>
    <cellStyle name="Celda vinculada 3" xfId="73" xr:uid="{00000000-0005-0000-0000-00002C000000}"/>
    <cellStyle name="CIENTOS" xfId="74" xr:uid="{00000000-0005-0000-0000-00002D000000}"/>
    <cellStyle name="CIENTOS 2" xfId="75" xr:uid="{00000000-0005-0000-0000-00002E000000}"/>
    <cellStyle name="CIENTOS 2D" xfId="76" xr:uid="{00000000-0005-0000-0000-00002F000000}"/>
    <cellStyle name="CIENTOS 2D 2" xfId="77" xr:uid="{00000000-0005-0000-0000-000030000000}"/>
    <cellStyle name="CIENTOS 2D_PRESUPUESTO FASE III ABR-2015 Rev3" xfId="78" xr:uid="{00000000-0005-0000-0000-000031000000}"/>
    <cellStyle name="CIENTOS 3D" xfId="79" xr:uid="{00000000-0005-0000-0000-000032000000}"/>
    <cellStyle name="CIENTOS 3D 2" xfId="80" xr:uid="{00000000-0005-0000-0000-000033000000}"/>
    <cellStyle name="CIENTOS 3D_PRESUPUESTO FASE III ABR-2015 Rev3" xfId="81" xr:uid="{00000000-0005-0000-0000-000034000000}"/>
    <cellStyle name="CIENTOS 4D" xfId="82" xr:uid="{00000000-0005-0000-0000-000035000000}"/>
    <cellStyle name="CIENTOS 4D 2" xfId="83" xr:uid="{00000000-0005-0000-0000-000036000000}"/>
    <cellStyle name="CIENTOS 4D_PRESUPUESTO FASE III ABR-2015 Rev3" xfId="84" xr:uid="{00000000-0005-0000-0000-000037000000}"/>
    <cellStyle name="CIENTOS_CantidadesGirardota" xfId="85" xr:uid="{00000000-0005-0000-0000-000038000000}"/>
    <cellStyle name="Comma" xfId="86" xr:uid="{00000000-0005-0000-0000-000039000000}"/>
    <cellStyle name="Comma0" xfId="87" xr:uid="{00000000-0005-0000-0000-00003A000000}"/>
    <cellStyle name="Currency" xfId="88" xr:uid="{00000000-0005-0000-0000-00003B000000}"/>
    <cellStyle name="Currency0" xfId="89" xr:uid="{00000000-0005-0000-0000-00003C000000}"/>
    <cellStyle name="Date" xfId="90" xr:uid="{00000000-0005-0000-0000-00003D000000}"/>
    <cellStyle name="Encabezado 4 2" xfId="91" xr:uid="{00000000-0005-0000-0000-00003E000000}"/>
    <cellStyle name="Encabezado 4 3" xfId="92" xr:uid="{00000000-0005-0000-0000-00003F000000}"/>
    <cellStyle name="Énfasis1 2" xfId="93" xr:uid="{00000000-0005-0000-0000-000040000000}"/>
    <cellStyle name="Énfasis1 3" xfId="94" xr:uid="{00000000-0005-0000-0000-000041000000}"/>
    <cellStyle name="Énfasis2 2" xfId="95" xr:uid="{00000000-0005-0000-0000-000042000000}"/>
    <cellStyle name="Énfasis2 3" xfId="96" xr:uid="{00000000-0005-0000-0000-000043000000}"/>
    <cellStyle name="Énfasis3 2" xfId="97" xr:uid="{00000000-0005-0000-0000-000044000000}"/>
    <cellStyle name="Énfasis3 3" xfId="98" xr:uid="{00000000-0005-0000-0000-000045000000}"/>
    <cellStyle name="Énfasis4 2" xfId="99" xr:uid="{00000000-0005-0000-0000-000046000000}"/>
    <cellStyle name="Énfasis4 3" xfId="100" xr:uid="{00000000-0005-0000-0000-000047000000}"/>
    <cellStyle name="Énfasis5 2" xfId="101" xr:uid="{00000000-0005-0000-0000-000048000000}"/>
    <cellStyle name="Énfasis5 3" xfId="102" xr:uid="{00000000-0005-0000-0000-000049000000}"/>
    <cellStyle name="Énfasis6 2" xfId="103" xr:uid="{00000000-0005-0000-0000-00004A000000}"/>
    <cellStyle name="Énfasis6 3" xfId="104" xr:uid="{00000000-0005-0000-0000-00004B000000}"/>
    <cellStyle name="Entrada 2" xfId="105" xr:uid="{00000000-0005-0000-0000-00004C000000}"/>
    <cellStyle name="Entrada 3" xfId="106" xr:uid="{00000000-0005-0000-0000-00004D000000}"/>
    <cellStyle name="Estilo 1" xfId="107" xr:uid="{00000000-0005-0000-0000-00004E000000}"/>
    <cellStyle name="Euro" xfId="108" xr:uid="{00000000-0005-0000-0000-00004F000000}"/>
    <cellStyle name="F2" xfId="109" xr:uid="{00000000-0005-0000-0000-000050000000}"/>
    <cellStyle name="F3" xfId="110" xr:uid="{00000000-0005-0000-0000-000051000000}"/>
    <cellStyle name="F4" xfId="111" xr:uid="{00000000-0005-0000-0000-000052000000}"/>
    <cellStyle name="F5" xfId="112" xr:uid="{00000000-0005-0000-0000-000053000000}"/>
    <cellStyle name="F6" xfId="113" xr:uid="{00000000-0005-0000-0000-000054000000}"/>
    <cellStyle name="F7" xfId="114" xr:uid="{00000000-0005-0000-0000-000055000000}"/>
    <cellStyle name="F8" xfId="115" xr:uid="{00000000-0005-0000-0000-000056000000}"/>
    <cellStyle name="Fixed" xfId="116" xr:uid="{00000000-0005-0000-0000-000057000000}"/>
    <cellStyle name="Heading 1" xfId="117" xr:uid="{00000000-0005-0000-0000-000058000000}"/>
    <cellStyle name="Heading 2" xfId="118" xr:uid="{00000000-0005-0000-0000-000059000000}"/>
    <cellStyle name="Heading1" xfId="119" xr:uid="{00000000-0005-0000-0000-00005A000000}"/>
    <cellStyle name="Heading2" xfId="120" xr:uid="{00000000-0005-0000-0000-00005B000000}"/>
    <cellStyle name="Hipervínculo" xfId="303" builtinId="8" hidden="1"/>
    <cellStyle name="Hipervínculo" xfId="305" builtinId="8" hidden="1"/>
    <cellStyle name="Hipervínculo" xfId="307" builtinId="8" hidden="1"/>
    <cellStyle name="Hipervínculo" xfId="309" builtinId="8" hidden="1"/>
    <cellStyle name="Hipervínculo" xfId="311" builtinId="8" hidden="1"/>
    <cellStyle name="Hipervínculo" xfId="313" builtinId="8" hidden="1"/>
    <cellStyle name="Hipervínculo" xfId="315" builtinId="8" hidden="1"/>
    <cellStyle name="Hipervínculo" xfId="317" builtinId="8" hidden="1"/>
    <cellStyle name="Hipervínculo" xfId="319" builtinId="8" hidden="1"/>
    <cellStyle name="Hipervínculo" xfId="321" builtinId="8" hidden="1"/>
    <cellStyle name="Hipervínculo" xfId="323" builtinId="8" hidden="1"/>
    <cellStyle name="Hipervínculo" xfId="325" builtinId="8" hidden="1"/>
    <cellStyle name="Hipervínculo" xfId="327" builtinId="8" hidden="1"/>
    <cellStyle name="Hipervínculo" xfId="329" builtinId="8" hidden="1"/>
    <cellStyle name="Hipervínculo" xfId="331" builtinId="8" hidden="1"/>
    <cellStyle name="Hipervínculo" xfId="333" builtinId="8" hidden="1"/>
    <cellStyle name="Hipervínculo" xfId="335" builtinId="8" hidden="1"/>
    <cellStyle name="Hipervínculo" xfId="337" builtinId="8" hidden="1"/>
    <cellStyle name="Hipervínculo" xfId="339" builtinId="8" hidden="1"/>
    <cellStyle name="Hipervínculo" xfId="341" builtinId="8" hidden="1"/>
    <cellStyle name="Hipervínculo" xfId="343" builtinId="8" hidden="1"/>
    <cellStyle name="Hipervínculo" xfId="345" builtinId="8" hidden="1"/>
    <cellStyle name="Hipervínculo" xfId="347" builtinId="8" hidden="1"/>
    <cellStyle name="Hipervínculo" xfId="349" builtinId="8" hidden="1"/>
    <cellStyle name="Hipervínculo" xfId="351" builtinId="8" hidden="1"/>
    <cellStyle name="Hipervínculo" xfId="353" builtinId="8" hidden="1"/>
    <cellStyle name="Hipervínculo" xfId="355" builtinId="8" hidden="1"/>
    <cellStyle name="Hipervínculo" xfId="357" builtinId="8" hidden="1"/>
    <cellStyle name="Hipervínculo" xfId="359" builtinId="8" hidden="1"/>
    <cellStyle name="Hipervínculo" xfId="361" builtinId="8" hidden="1"/>
    <cellStyle name="Hipervínculo" xfId="363" builtinId="8" hidden="1"/>
    <cellStyle name="Hipervínculo" xfId="365" builtinId="8" hidden="1"/>
    <cellStyle name="Hipervínculo" xfId="367" builtinId="8" hidden="1"/>
    <cellStyle name="Hipervínculo" xfId="369" builtinId="8" hidden="1"/>
    <cellStyle name="Hipervínculo" xfId="371" builtinId="8" hidden="1"/>
    <cellStyle name="Hipervínculo" xfId="373" builtinId="8" hidden="1"/>
    <cellStyle name="Hipervínculo" xfId="376" builtinId="8" hidden="1"/>
    <cellStyle name="Hipervínculo" xfId="378" builtinId="8" hidden="1"/>
    <cellStyle name="Hipervínculo visitado" xfId="304" builtinId="9" hidden="1"/>
    <cellStyle name="Hipervínculo visitado" xfId="306" builtinId="9" hidden="1"/>
    <cellStyle name="Hipervínculo visitado" xfId="308" builtinId="9" hidden="1"/>
    <cellStyle name="Hipervínculo visitado" xfId="310" builtinId="9" hidden="1"/>
    <cellStyle name="Hipervínculo visitado" xfId="312" builtinId="9" hidden="1"/>
    <cellStyle name="Hipervínculo visitado" xfId="314" builtinId="9" hidden="1"/>
    <cellStyle name="Hipervínculo visitado" xfId="316" builtinId="9" hidden="1"/>
    <cellStyle name="Hipervínculo visitado" xfId="318" builtinId="9" hidden="1"/>
    <cellStyle name="Hipervínculo visitado" xfId="320" builtinId="9" hidden="1"/>
    <cellStyle name="Hipervínculo visitado" xfId="322" builtinId="9" hidden="1"/>
    <cellStyle name="Hipervínculo visitado" xfId="324" builtinId="9" hidden="1"/>
    <cellStyle name="Hipervínculo visitado" xfId="326" builtinId="9" hidden="1"/>
    <cellStyle name="Hipervínculo visitado" xfId="328" builtinId="9" hidden="1"/>
    <cellStyle name="Hipervínculo visitado" xfId="330" builtinId="9" hidden="1"/>
    <cellStyle name="Hipervínculo visitado" xfId="332" builtinId="9" hidden="1"/>
    <cellStyle name="Hipervínculo visitado" xfId="334" builtinId="9" hidden="1"/>
    <cellStyle name="Hipervínculo visitado" xfId="336" builtinId="9" hidden="1"/>
    <cellStyle name="Hipervínculo visitado" xfId="338" builtinId="9" hidden="1"/>
    <cellStyle name="Hipervínculo visitado" xfId="340" builtinId="9" hidden="1"/>
    <cellStyle name="Hipervínculo visitado" xfId="342" builtinId="9" hidden="1"/>
    <cellStyle name="Hipervínculo visitado" xfId="344" builtinId="9" hidden="1"/>
    <cellStyle name="Hipervínculo visitado" xfId="346" builtinId="9" hidden="1"/>
    <cellStyle name="Hipervínculo visitado" xfId="348" builtinId="9" hidden="1"/>
    <cellStyle name="Hipervínculo visitado" xfId="350" builtinId="9" hidden="1"/>
    <cellStyle name="Hipervínculo visitado" xfId="352" builtinId="9" hidden="1"/>
    <cellStyle name="Hipervínculo visitado" xfId="354" builtinId="9" hidden="1"/>
    <cellStyle name="Hipervínculo visitado" xfId="356" builtinId="9" hidden="1"/>
    <cellStyle name="Hipervínculo visitado" xfId="358" builtinId="9" hidden="1"/>
    <cellStyle name="Hipervínculo visitado" xfId="360" builtinId="9" hidden="1"/>
    <cellStyle name="Hipervínculo visitado" xfId="362" builtinId="9" hidden="1"/>
    <cellStyle name="Hipervínculo visitado" xfId="364" builtinId="9" hidden="1"/>
    <cellStyle name="Hipervínculo visitado" xfId="366" builtinId="9" hidden="1"/>
    <cellStyle name="Hipervínculo visitado" xfId="368" builtinId="9" hidden="1"/>
    <cellStyle name="Hipervínculo visitado" xfId="370" builtinId="9" hidden="1"/>
    <cellStyle name="Hipervínculo visitado" xfId="372" builtinId="9" hidden="1"/>
    <cellStyle name="Hipervínculo visitado" xfId="374" builtinId="9" hidden="1"/>
    <cellStyle name="Hipervínculo visitado" xfId="377" builtinId="9" hidden="1"/>
    <cellStyle name="Hipervínculo visitado" xfId="379" builtinId="9" hidden="1"/>
    <cellStyle name="Incorrecto 2" xfId="121" xr:uid="{00000000-0005-0000-0000-0000A8000000}"/>
    <cellStyle name="Incorrecto 3" xfId="122" xr:uid="{00000000-0005-0000-0000-0000A9000000}"/>
    <cellStyle name="MILE DE MILLONES" xfId="123" xr:uid="{00000000-0005-0000-0000-0000AA000000}"/>
    <cellStyle name="MILE DE MILLONES 2" xfId="124" xr:uid="{00000000-0005-0000-0000-0000AB000000}"/>
    <cellStyle name="MILE DE MILLONES_PRESUPUESTO FASE III ABR-2015 Rev3" xfId="125" xr:uid="{00000000-0005-0000-0000-0000AC000000}"/>
    <cellStyle name="MILES" xfId="126" xr:uid="{00000000-0005-0000-0000-0000AD000000}"/>
    <cellStyle name="MILES 2" xfId="127" xr:uid="{00000000-0005-0000-0000-0000AE000000}"/>
    <cellStyle name="Millares" xfId="1" builtinId="3"/>
    <cellStyle name="Millares [0] 2" xfId="18" xr:uid="{00000000-0005-0000-0000-0000B0000000}"/>
    <cellStyle name="Millares [0] 2 2" xfId="282" xr:uid="{00000000-0005-0000-0000-0000B1000000}"/>
    <cellStyle name="Millares [0] 3" xfId="383" xr:uid="{00000000-0005-0000-0000-0000B2000000}"/>
    <cellStyle name="Millares [2]" xfId="128" xr:uid="{00000000-0005-0000-0000-0000B3000000}"/>
    <cellStyle name="Millares [2] 2" xfId="129" xr:uid="{00000000-0005-0000-0000-0000B4000000}"/>
    <cellStyle name="Millares 10" xfId="130" xr:uid="{00000000-0005-0000-0000-0000B5000000}"/>
    <cellStyle name="Millares 10 2" xfId="131" xr:uid="{00000000-0005-0000-0000-0000B6000000}"/>
    <cellStyle name="Millares 11" xfId="132" xr:uid="{00000000-0005-0000-0000-0000B7000000}"/>
    <cellStyle name="Millares 11 2" xfId="133" xr:uid="{00000000-0005-0000-0000-0000B8000000}"/>
    <cellStyle name="Millares 12" xfId="134" xr:uid="{00000000-0005-0000-0000-0000B9000000}"/>
    <cellStyle name="Millares 13" xfId="135" xr:uid="{00000000-0005-0000-0000-0000BA000000}"/>
    <cellStyle name="Millares 13 2" xfId="289" xr:uid="{00000000-0005-0000-0000-0000BB000000}"/>
    <cellStyle name="Millares 14" xfId="21" xr:uid="{00000000-0005-0000-0000-0000BC000000}"/>
    <cellStyle name="Millares 14 2" xfId="284" xr:uid="{00000000-0005-0000-0000-0000BD000000}"/>
    <cellStyle name="Millares 2" xfId="7" xr:uid="{00000000-0005-0000-0000-0000BE000000}"/>
    <cellStyle name="Millares 2 2" xfId="136" xr:uid="{00000000-0005-0000-0000-0000BF000000}"/>
    <cellStyle name="Millares 2 3" xfId="137" xr:uid="{00000000-0005-0000-0000-0000C0000000}"/>
    <cellStyle name="Millares 2 4" xfId="138" xr:uid="{00000000-0005-0000-0000-0000C1000000}"/>
    <cellStyle name="Millares 2 5" xfId="139" xr:uid="{00000000-0005-0000-0000-0000C2000000}"/>
    <cellStyle name="Millares 2 6" xfId="24" xr:uid="{00000000-0005-0000-0000-0000C3000000}"/>
    <cellStyle name="Millares 2_APU´S_NO_PREVISTOS (1)" xfId="140" xr:uid="{00000000-0005-0000-0000-0000C4000000}"/>
    <cellStyle name="Millares 3" xfId="141" xr:uid="{00000000-0005-0000-0000-0000C5000000}"/>
    <cellStyle name="Millares 3 2" xfId="142" xr:uid="{00000000-0005-0000-0000-0000C6000000}"/>
    <cellStyle name="Millares 3 3" xfId="143" xr:uid="{00000000-0005-0000-0000-0000C7000000}"/>
    <cellStyle name="Millares 3 4" xfId="144" xr:uid="{00000000-0005-0000-0000-0000C8000000}"/>
    <cellStyle name="Millares 3 5" xfId="145" xr:uid="{00000000-0005-0000-0000-0000C9000000}"/>
    <cellStyle name="Millares 4" xfId="146" xr:uid="{00000000-0005-0000-0000-0000CA000000}"/>
    <cellStyle name="Millares 4 2" xfId="147" xr:uid="{00000000-0005-0000-0000-0000CB000000}"/>
    <cellStyle name="Millares 4 3" xfId="148" xr:uid="{00000000-0005-0000-0000-0000CC000000}"/>
    <cellStyle name="Millares 4_APU´S_NO_PREVISTOS (1)" xfId="149" xr:uid="{00000000-0005-0000-0000-0000CD000000}"/>
    <cellStyle name="Millares 5" xfId="150" xr:uid="{00000000-0005-0000-0000-0000CE000000}"/>
    <cellStyle name="Millares 5 2" xfId="151" xr:uid="{00000000-0005-0000-0000-0000CF000000}"/>
    <cellStyle name="Millares 6" xfId="152" xr:uid="{00000000-0005-0000-0000-0000D0000000}"/>
    <cellStyle name="Millares 6 2" xfId="153" xr:uid="{00000000-0005-0000-0000-0000D1000000}"/>
    <cellStyle name="Millares 7" xfId="154" xr:uid="{00000000-0005-0000-0000-0000D2000000}"/>
    <cellStyle name="Millares 7 2" xfId="155" xr:uid="{00000000-0005-0000-0000-0000D3000000}"/>
    <cellStyle name="Millares 7 2 2" xfId="156" xr:uid="{00000000-0005-0000-0000-0000D4000000}"/>
    <cellStyle name="Millares 8" xfId="157" xr:uid="{00000000-0005-0000-0000-0000D5000000}"/>
    <cellStyle name="Millares 8 2" xfId="158" xr:uid="{00000000-0005-0000-0000-0000D6000000}"/>
    <cellStyle name="Millares 9" xfId="159" xr:uid="{00000000-0005-0000-0000-0000D7000000}"/>
    <cellStyle name="Millares 9 2" xfId="160" xr:uid="{00000000-0005-0000-0000-0000D8000000}"/>
    <cellStyle name="Millares_FORMULARIO 4 - M-OFERENTE PPTA ECONOMICA" xfId="12" xr:uid="{00000000-0005-0000-0000-0000D9000000}"/>
    <cellStyle name="MILLONES" xfId="161" xr:uid="{00000000-0005-0000-0000-0000DA000000}"/>
    <cellStyle name="MILLONES 2" xfId="162" xr:uid="{00000000-0005-0000-0000-0000DB000000}"/>
    <cellStyle name="MILLONES_PRESUPUESTO FASE III ABR-2015 Rev3" xfId="163" xr:uid="{00000000-0005-0000-0000-0000DC000000}"/>
    <cellStyle name="Moneda" xfId="375" builtinId="4"/>
    <cellStyle name="Moneda 10 2" xfId="164" xr:uid="{00000000-0005-0000-0000-0000DE000000}"/>
    <cellStyle name="Moneda 2" xfId="8" xr:uid="{00000000-0005-0000-0000-0000DF000000}"/>
    <cellStyle name="Moneda 2 10" xfId="165" xr:uid="{00000000-0005-0000-0000-0000E0000000}"/>
    <cellStyle name="Moneda 2 11" xfId="166" xr:uid="{00000000-0005-0000-0000-0000E1000000}"/>
    <cellStyle name="Moneda 2 12" xfId="167" xr:uid="{00000000-0005-0000-0000-0000E2000000}"/>
    <cellStyle name="Moneda 2 13" xfId="25" xr:uid="{00000000-0005-0000-0000-0000E3000000}"/>
    <cellStyle name="Moneda 2 2" xfId="168" xr:uid="{00000000-0005-0000-0000-0000E4000000}"/>
    <cellStyle name="Moneda 2 2 2" xfId="169" xr:uid="{00000000-0005-0000-0000-0000E5000000}"/>
    <cellStyle name="Moneda 2 2 2 2" xfId="170" xr:uid="{00000000-0005-0000-0000-0000E6000000}"/>
    <cellStyle name="Moneda 2 2 2 2 2" xfId="11" xr:uid="{00000000-0005-0000-0000-0000E7000000}"/>
    <cellStyle name="Moneda 2 2 3" xfId="171" xr:uid="{00000000-0005-0000-0000-0000E8000000}"/>
    <cellStyle name="Moneda 2 2 4" xfId="172" xr:uid="{00000000-0005-0000-0000-0000E9000000}"/>
    <cellStyle name="Moneda 2 2 5" xfId="173" xr:uid="{00000000-0005-0000-0000-0000EA000000}"/>
    <cellStyle name="Moneda 2 2_APU Y PRESUPUESTO 2012-2014 BARBOSA - CISNEROS Final" xfId="174" xr:uid="{00000000-0005-0000-0000-0000EB000000}"/>
    <cellStyle name="Moneda 2 3" xfId="175" xr:uid="{00000000-0005-0000-0000-0000EC000000}"/>
    <cellStyle name="Moneda 2 4" xfId="176" xr:uid="{00000000-0005-0000-0000-0000ED000000}"/>
    <cellStyle name="Moneda 2 5" xfId="177" xr:uid="{00000000-0005-0000-0000-0000EE000000}"/>
    <cellStyle name="Moneda 2 6" xfId="178" xr:uid="{00000000-0005-0000-0000-0000EF000000}"/>
    <cellStyle name="Moneda 2 7" xfId="179" xr:uid="{00000000-0005-0000-0000-0000F0000000}"/>
    <cellStyle name="Moneda 2 8" xfId="180" xr:uid="{00000000-0005-0000-0000-0000F1000000}"/>
    <cellStyle name="Moneda 2 9" xfId="181" xr:uid="{00000000-0005-0000-0000-0000F2000000}"/>
    <cellStyle name="Moneda 2_APU´S_NO_PREVISTOS (1)" xfId="182" xr:uid="{00000000-0005-0000-0000-0000F3000000}"/>
    <cellStyle name="Moneda 3" xfId="183" xr:uid="{00000000-0005-0000-0000-0000F4000000}"/>
    <cellStyle name="Moneda 4" xfId="184" xr:uid="{00000000-0005-0000-0000-0000F5000000}"/>
    <cellStyle name="Moneda 5" xfId="13" xr:uid="{00000000-0005-0000-0000-0000F6000000}"/>
    <cellStyle name="Moneda 5 2" xfId="26" xr:uid="{00000000-0005-0000-0000-0000F7000000}"/>
    <cellStyle name="Moneda 5 2 2" xfId="287" xr:uid="{00000000-0005-0000-0000-0000F8000000}"/>
    <cellStyle name="Moneda 5 3" xfId="277" xr:uid="{00000000-0005-0000-0000-0000F9000000}"/>
    <cellStyle name="Monetario0" xfId="185" xr:uid="{00000000-0005-0000-0000-0000FA000000}"/>
    <cellStyle name="Neutral 2" xfId="186" xr:uid="{00000000-0005-0000-0000-0000FB000000}"/>
    <cellStyle name="Neutral 3" xfId="187" xr:uid="{00000000-0005-0000-0000-0000FC000000}"/>
    <cellStyle name="No. punto" xfId="188" xr:uid="{00000000-0005-0000-0000-0000FD000000}"/>
    <cellStyle name="No. punto 2" xfId="189" xr:uid="{00000000-0005-0000-0000-0000FE000000}"/>
    <cellStyle name="Normal" xfId="0" builtinId="0"/>
    <cellStyle name="Normal 10" xfId="190" xr:uid="{00000000-0005-0000-0000-000000010000}"/>
    <cellStyle name="Normal 10 2" xfId="290" xr:uid="{00000000-0005-0000-0000-000001010000}"/>
    <cellStyle name="Normal 11" xfId="191" xr:uid="{00000000-0005-0000-0000-000002010000}"/>
    <cellStyle name="Normal 11 2" xfId="15" xr:uid="{00000000-0005-0000-0000-000003010000}"/>
    <cellStyle name="Normal 11 2 2" xfId="279" xr:uid="{00000000-0005-0000-0000-000004010000}"/>
    <cellStyle name="Normal 11 2 3" xfId="385" xr:uid="{00000000-0005-0000-0000-000005010000}"/>
    <cellStyle name="Normal 11 3" xfId="291" xr:uid="{00000000-0005-0000-0000-000006010000}"/>
    <cellStyle name="Normal 12" xfId="14" xr:uid="{00000000-0005-0000-0000-000007010000}"/>
    <cellStyle name="Normal 12 2" xfId="278" xr:uid="{00000000-0005-0000-0000-000008010000}"/>
    <cellStyle name="Normal 12 2 3" xfId="384" xr:uid="{00000000-0005-0000-0000-000009010000}"/>
    <cellStyle name="Normal 13" xfId="192" xr:uid="{00000000-0005-0000-0000-00000A010000}"/>
    <cellStyle name="Normal 14" xfId="20" xr:uid="{00000000-0005-0000-0000-00000B010000}"/>
    <cellStyle name="Normal 14 2" xfId="283" xr:uid="{00000000-0005-0000-0000-00000C010000}"/>
    <cellStyle name="Normal 2" xfId="5" xr:uid="{00000000-0005-0000-0000-00000D010000}"/>
    <cellStyle name="Normal 2 10" xfId="193" xr:uid="{00000000-0005-0000-0000-00000E010000}"/>
    <cellStyle name="Normal 2 10 2" xfId="194" xr:uid="{00000000-0005-0000-0000-00000F010000}"/>
    <cellStyle name="Normal 2 10 2 2" xfId="19" xr:uid="{00000000-0005-0000-0000-000010010000}"/>
    <cellStyle name="Normal 2 10 3" xfId="6" xr:uid="{00000000-0005-0000-0000-000011010000}"/>
    <cellStyle name="Normal 2 11" xfId="195" xr:uid="{00000000-0005-0000-0000-000012010000}"/>
    <cellStyle name="Normal 2 12" xfId="196" xr:uid="{00000000-0005-0000-0000-000013010000}"/>
    <cellStyle name="Normal 2 13" xfId="197" xr:uid="{00000000-0005-0000-0000-000014010000}"/>
    <cellStyle name="Normal 2 13 2" xfId="292" xr:uid="{00000000-0005-0000-0000-000015010000}"/>
    <cellStyle name="Normal 2 2" xfId="198" xr:uid="{00000000-0005-0000-0000-000016010000}"/>
    <cellStyle name="Normal 2 2 2" xfId="27" xr:uid="{00000000-0005-0000-0000-000017010000}"/>
    <cellStyle name="Normal 2 2 3" xfId="199" xr:uid="{00000000-0005-0000-0000-000018010000}"/>
    <cellStyle name="Normal 2 3" xfId="200" xr:uid="{00000000-0005-0000-0000-000019010000}"/>
    <cellStyle name="Normal 2 3 2" xfId="201" xr:uid="{00000000-0005-0000-0000-00001A010000}"/>
    <cellStyle name="Normal 2 4" xfId="202" xr:uid="{00000000-0005-0000-0000-00001B010000}"/>
    <cellStyle name="Normal 2 5" xfId="203" xr:uid="{00000000-0005-0000-0000-00001C010000}"/>
    <cellStyle name="Normal 2 5 2" xfId="380" xr:uid="{00000000-0005-0000-0000-00001D010000}"/>
    <cellStyle name="Normal 2 6" xfId="204" xr:uid="{00000000-0005-0000-0000-00001E010000}"/>
    <cellStyle name="Normal 2 7" xfId="205" xr:uid="{00000000-0005-0000-0000-00001F010000}"/>
    <cellStyle name="Normal 2 8" xfId="206" xr:uid="{00000000-0005-0000-0000-000020010000}"/>
    <cellStyle name="Normal 2 9" xfId="207" xr:uid="{00000000-0005-0000-0000-000021010000}"/>
    <cellStyle name="Normal 2_APU NO PREVISTOS MTTO" xfId="208" xr:uid="{00000000-0005-0000-0000-000022010000}"/>
    <cellStyle name="Normal 23" xfId="381" xr:uid="{00000000-0005-0000-0000-000023010000}"/>
    <cellStyle name="Normal 23 2" xfId="386" xr:uid="{00000000-0005-0000-0000-000024010000}"/>
    <cellStyle name="Normal 29" xfId="209" xr:uid="{00000000-0005-0000-0000-000025010000}"/>
    <cellStyle name="Normal 29 2" xfId="293" xr:uid="{00000000-0005-0000-0000-000026010000}"/>
    <cellStyle name="Normal 3" xfId="3" xr:uid="{00000000-0005-0000-0000-000027010000}"/>
    <cellStyle name="Normal 3 11" xfId="4" xr:uid="{00000000-0005-0000-0000-000028010000}"/>
    <cellStyle name="Normal 3 11 2" xfId="210" xr:uid="{00000000-0005-0000-0000-000029010000}"/>
    <cellStyle name="Normal 3 11 2 2" xfId="294" xr:uid="{00000000-0005-0000-0000-00002A010000}"/>
    <cellStyle name="Normal 3 11 3" xfId="17" xr:uid="{00000000-0005-0000-0000-00002B010000}"/>
    <cellStyle name="Normal 3 11 3 2" xfId="23" xr:uid="{00000000-0005-0000-0000-00002C010000}"/>
    <cellStyle name="Normal 3 11 3 2 2" xfId="286" xr:uid="{00000000-0005-0000-0000-00002D010000}"/>
    <cellStyle name="Normal 3 11 3 3" xfId="281" xr:uid="{00000000-0005-0000-0000-00002E010000}"/>
    <cellStyle name="Normal 3 11 4" xfId="276" xr:uid="{00000000-0005-0000-0000-00002F010000}"/>
    <cellStyle name="Normal 3 2" xfId="9" xr:uid="{00000000-0005-0000-0000-000030010000}"/>
    <cellStyle name="Normal 3 2 2" xfId="10" xr:uid="{00000000-0005-0000-0000-000031010000}"/>
    <cellStyle name="Normal 3 3" xfId="211" xr:uid="{00000000-0005-0000-0000-000032010000}"/>
    <cellStyle name="Normal 3 3 2" xfId="295" xr:uid="{00000000-0005-0000-0000-000033010000}"/>
    <cellStyle name="Normal 3 4" xfId="212" xr:uid="{00000000-0005-0000-0000-000034010000}"/>
    <cellStyle name="Normal 3 4 2" xfId="296" xr:uid="{00000000-0005-0000-0000-000035010000}"/>
    <cellStyle name="Normal 3 5" xfId="213" xr:uid="{00000000-0005-0000-0000-000036010000}"/>
    <cellStyle name="Normal 3 5 2" xfId="297" xr:uid="{00000000-0005-0000-0000-000037010000}"/>
    <cellStyle name="Normal 3 6" xfId="22" xr:uid="{00000000-0005-0000-0000-000038010000}"/>
    <cellStyle name="Normal 3 6 2" xfId="285" xr:uid="{00000000-0005-0000-0000-000039010000}"/>
    <cellStyle name="Normal 3 7" xfId="275" xr:uid="{00000000-0005-0000-0000-00003A010000}"/>
    <cellStyle name="Normal 3_APU´S_NO_PREVISTOS (1)" xfId="214" xr:uid="{00000000-0005-0000-0000-00003B010000}"/>
    <cellStyle name="Normal 4" xfId="215" xr:uid="{00000000-0005-0000-0000-00003C010000}"/>
    <cellStyle name="Normal 4 2" xfId="216" xr:uid="{00000000-0005-0000-0000-00003D010000}"/>
    <cellStyle name="Normal 4 2 2" xfId="217" xr:uid="{00000000-0005-0000-0000-00003E010000}"/>
    <cellStyle name="Normal 5" xfId="218" xr:uid="{00000000-0005-0000-0000-00003F010000}"/>
    <cellStyle name="Normal 5 2" xfId="298" xr:uid="{00000000-0005-0000-0000-000040010000}"/>
    <cellStyle name="Normal 6" xfId="219" xr:uid="{00000000-0005-0000-0000-000041010000}"/>
    <cellStyle name="Normal 6 2" xfId="220" xr:uid="{00000000-0005-0000-0000-000042010000}"/>
    <cellStyle name="Normal 7" xfId="221" xr:uid="{00000000-0005-0000-0000-000043010000}"/>
    <cellStyle name="Normal 7 2" xfId="222" xr:uid="{00000000-0005-0000-0000-000044010000}"/>
    <cellStyle name="Normal 7 2 2" xfId="299" xr:uid="{00000000-0005-0000-0000-000045010000}"/>
    <cellStyle name="Normal 8" xfId="223" xr:uid="{00000000-0005-0000-0000-000046010000}"/>
    <cellStyle name="Normal 9" xfId="224" xr:uid="{00000000-0005-0000-0000-000047010000}"/>
    <cellStyle name="Normal 9 2" xfId="225" xr:uid="{00000000-0005-0000-0000-000048010000}"/>
    <cellStyle name="Notas 2" xfId="226" xr:uid="{00000000-0005-0000-0000-000049010000}"/>
    <cellStyle name="Notas 3" xfId="227" xr:uid="{00000000-0005-0000-0000-00004A010000}"/>
    <cellStyle name="Percent" xfId="228" xr:uid="{00000000-0005-0000-0000-00004B010000}"/>
    <cellStyle name="Porcentaje" xfId="2" builtinId="5"/>
    <cellStyle name="Porcentaje 2" xfId="229" xr:uid="{00000000-0005-0000-0000-00004D010000}"/>
    <cellStyle name="Porcentaje 3" xfId="230" xr:uid="{00000000-0005-0000-0000-00004E010000}"/>
    <cellStyle name="Porcentaje 3 2" xfId="382" xr:uid="{00000000-0005-0000-0000-00004F010000}"/>
    <cellStyle name="Porcentaje 4" xfId="231" xr:uid="{00000000-0005-0000-0000-000050010000}"/>
    <cellStyle name="Porcentaje 4 2" xfId="232" xr:uid="{00000000-0005-0000-0000-000051010000}"/>
    <cellStyle name="Porcentaje 4 2 2" xfId="300" xr:uid="{00000000-0005-0000-0000-000052010000}"/>
    <cellStyle name="Porcentaje 5" xfId="233" xr:uid="{00000000-0005-0000-0000-000053010000}"/>
    <cellStyle name="Porcentaje 5 2" xfId="234" xr:uid="{00000000-0005-0000-0000-000054010000}"/>
    <cellStyle name="Porcentaje 6" xfId="235" xr:uid="{00000000-0005-0000-0000-000055010000}"/>
    <cellStyle name="Porcentaje 6 2" xfId="301" xr:uid="{00000000-0005-0000-0000-000056010000}"/>
    <cellStyle name="Porcentaje 7" xfId="16" xr:uid="{00000000-0005-0000-0000-000057010000}"/>
    <cellStyle name="Porcentaje 7 2" xfId="28" xr:uid="{00000000-0005-0000-0000-000058010000}"/>
    <cellStyle name="Porcentaje 7 2 2" xfId="288" xr:uid="{00000000-0005-0000-0000-000059010000}"/>
    <cellStyle name="Porcentaje 7 3" xfId="280" xr:uid="{00000000-0005-0000-0000-00005A010000}"/>
    <cellStyle name="Porcentual 2" xfId="236" xr:uid="{00000000-0005-0000-0000-00005B010000}"/>
    <cellStyle name="Porcentual 2 10" xfId="237" xr:uid="{00000000-0005-0000-0000-00005C010000}"/>
    <cellStyle name="Porcentual 2 10 2" xfId="238" xr:uid="{00000000-0005-0000-0000-00005D010000}"/>
    <cellStyle name="Porcentual 2 11" xfId="239" xr:uid="{00000000-0005-0000-0000-00005E010000}"/>
    <cellStyle name="Porcentual 2 12" xfId="240" xr:uid="{00000000-0005-0000-0000-00005F010000}"/>
    <cellStyle name="Porcentual 2 13" xfId="302" xr:uid="{00000000-0005-0000-0000-000060010000}"/>
    <cellStyle name="Porcentual 2 2" xfId="241" xr:uid="{00000000-0005-0000-0000-000061010000}"/>
    <cellStyle name="Porcentual 2 3" xfId="242" xr:uid="{00000000-0005-0000-0000-000062010000}"/>
    <cellStyle name="Porcentual 2 4" xfId="243" xr:uid="{00000000-0005-0000-0000-000063010000}"/>
    <cellStyle name="Porcentual 2 5" xfId="244" xr:uid="{00000000-0005-0000-0000-000064010000}"/>
    <cellStyle name="Porcentual 2 6" xfId="245" xr:uid="{00000000-0005-0000-0000-000065010000}"/>
    <cellStyle name="Porcentual 2 7" xfId="246" xr:uid="{00000000-0005-0000-0000-000066010000}"/>
    <cellStyle name="Porcentual 2 8" xfId="247" xr:uid="{00000000-0005-0000-0000-000067010000}"/>
    <cellStyle name="Porcentual 2 9" xfId="248" xr:uid="{00000000-0005-0000-0000-000068010000}"/>
    <cellStyle name="Porcentual 3" xfId="249" xr:uid="{00000000-0005-0000-0000-000069010000}"/>
    <cellStyle name="Porcentual 4" xfId="250" xr:uid="{00000000-0005-0000-0000-00006A010000}"/>
    <cellStyle name="Porcentual 4 2" xfId="251" xr:uid="{00000000-0005-0000-0000-00006B010000}"/>
    <cellStyle name="Porcentual 5" xfId="252" xr:uid="{00000000-0005-0000-0000-00006C010000}"/>
    <cellStyle name="Porcentual 5 2" xfId="253" xr:uid="{00000000-0005-0000-0000-00006D010000}"/>
    <cellStyle name="Porcentual 6" xfId="254" xr:uid="{00000000-0005-0000-0000-00006E010000}"/>
    <cellStyle name="Porcentual 6 2" xfId="255" xr:uid="{00000000-0005-0000-0000-00006F010000}"/>
    <cellStyle name="Porcentual 7" xfId="256" xr:uid="{00000000-0005-0000-0000-000070010000}"/>
    <cellStyle name="Porcentual 8" xfId="257" xr:uid="{00000000-0005-0000-0000-000071010000}"/>
    <cellStyle name="resaltado" xfId="258" xr:uid="{00000000-0005-0000-0000-000072010000}"/>
    <cellStyle name="Salida 2" xfId="259" xr:uid="{00000000-0005-0000-0000-000073010000}"/>
    <cellStyle name="Salida 3" xfId="260" xr:uid="{00000000-0005-0000-0000-000074010000}"/>
    <cellStyle name="Texto de advertencia 2" xfId="261" xr:uid="{00000000-0005-0000-0000-000075010000}"/>
    <cellStyle name="Texto de advertencia 3" xfId="262" xr:uid="{00000000-0005-0000-0000-000076010000}"/>
    <cellStyle name="Texto explicativo 2" xfId="263" xr:uid="{00000000-0005-0000-0000-000077010000}"/>
    <cellStyle name="Texto explicativo 3" xfId="264" xr:uid="{00000000-0005-0000-0000-000078010000}"/>
    <cellStyle name="Título 1 2" xfId="265" xr:uid="{00000000-0005-0000-0000-000079010000}"/>
    <cellStyle name="Título 1 3" xfId="266" xr:uid="{00000000-0005-0000-0000-00007A010000}"/>
    <cellStyle name="Título 2 2" xfId="267" xr:uid="{00000000-0005-0000-0000-00007B010000}"/>
    <cellStyle name="Título 2 3" xfId="268" xr:uid="{00000000-0005-0000-0000-00007C010000}"/>
    <cellStyle name="Título 3 2" xfId="269" xr:uid="{00000000-0005-0000-0000-00007D010000}"/>
    <cellStyle name="Título 3 3" xfId="270" xr:uid="{00000000-0005-0000-0000-00007E010000}"/>
    <cellStyle name="Título 4" xfId="271" xr:uid="{00000000-0005-0000-0000-00007F010000}"/>
    <cellStyle name="Título 5" xfId="272" xr:uid="{00000000-0005-0000-0000-000080010000}"/>
    <cellStyle name="Total 2" xfId="273" xr:uid="{00000000-0005-0000-0000-000081010000}"/>
    <cellStyle name="Total 3" xfId="274" xr:uid="{00000000-0005-0000-0000-000082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117" Type="http://schemas.openxmlformats.org/officeDocument/2006/relationships/styles" Target="styles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externalLink" Target="externalLinks/externalLink79.xml"/><Relationship Id="rId89" Type="http://schemas.openxmlformats.org/officeDocument/2006/relationships/externalLink" Target="externalLinks/externalLink84.xml"/><Relationship Id="rId112" Type="http://schemas.openxmlformats.org/officeDocument/2006/relationships/externalLink" Target="externalLinks/externalLink107.xml"/><Relationship Id="rId16" Type="http://schemas.openxmlformats.org/officeDocument/2006/relationships/externalLink" Target="externalLinks/externalLink11.xml"/><Relationship Id="rId107" Type="http://schemas.openxmlformats.org/officeDocument/2006/relationships/externalLink" Target="externalLinks/externalLink102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5.xml"/><Relationship Id="rId95" Type="http://schemas.openxmlformats.org/officeDocument/2006/relationships/externalLink" Target="externalLinks/externalLink90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113" Type="http://schemas.openxmlformats.org/officeDocument/2006/relationships/externalLink" Target="externalLinks/externalLink108.xml"/><Relationship Id="rId118" Type="http://schemas.openxmlformats.org/officeDocument/2006/relationships/sharedStrings" Target="sharedStrings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08" Type="http://schemas.openxmlformats.org/officeDocument/2006/relationships/externalLink" Target="externalLinks/externalLink103.xml"/><Relationship Id="rId54" Type="http://schemas.openxmlformats.org/officeDocument/2006/relationships/externalLink" Target="externalLinks/externalLink49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91" Type="http://schemas.openxmlformats.org/officeDocument/2006/relationships/externalLink" Target="externalLinks/externalLink86.xml"/><Relationship Id="rId96" Type="http://schemas.openxmlformats.org/officeDocument/2006/relationships/externalLink" Target="externalLinks/externalLink9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44.xml"/><Relationship Id="rId114" Type="http://schemas.openxmlformats.org/officeDocument/2006/relationships/externalLink" Target="externalLinks/externalLink109.xml"/><Relationship Id="rId119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109" Type="http://schemas.openxmlformats.org/officeDocument/2006/relationships/externalLink" Target="externalLinks/externalLink10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schemas.openxmlformats.org/officeDocument/2006/relationships/externalLink" Target="externalLinks/externalLink99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110" Type="http://schemas.openxmlformats.org/officeDocument/2006/relationships/externalLink" Target="externalLinks/externalLink105.xml"/><Relationship Id="rId115" Type="http://schemas.openxmlformats.org/officeDocument/2006/relationships/externalLink" Target="externalLinks/externalLink110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externalLink" Target="externalLinks/externalLink100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116" Type="http://schemas.openxmlformats.org/officeDocument/2006/relationships/theme" Target="theme/theme1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111" Type="http://schemas.openxmlformats.org/officeDocument/2006/relationships/externalLink" Target="externalLinks/externalLink106.xml"/><Relationship Id="rId15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31.xml"/><Relationship Id="rId57" Type="http://schemas.openxmlformats.org/officeDocument/2006/relationships/externalLink" Target="externalLinks/externalLink52.xml"/><Relationship Id="rId106" Type="http://schemas.openxmlformats.org/officeDocument/2006/relationships/externalLink" Target="externalLinks/externalLink10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52</xdr:row>
          <xdr:rowOff>114300</xdr:rowOff>
        </xdr:from>
        <xdr:to>
          <xdr:col>9</xdr:col>
          <xdr:colOff>866775</xdr:colOff>
          <xdr:row>54</xdr:row>
          <xdr:rowOff>123825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ITERAR A.U.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E01PGAS1/Escritorio/REPORTE%20DE%20PRODUCCION.lnk.xls" TargetMode="External"/><Relationship Id="rId1" Type="http://schemas.openxmlformats.org/officeDocument/2006/relationships/externalLinkPath" Target="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Javier_or_compa/zulma/Fin/Anexos/PRESUPUESTOS-REV1.xls" TargetMode="External"/><Relationship Id="rId1" Type="http://schemas.openxmlformats.org/officeDocument/2006/relationships/externalLinkPath" Target="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Laura/AppData/Local/Temp/SHARE/ESTIMA/P7020/PROYECTO/730/CAMBIOS/Z209.XLS" TargetMode="External"/><Relationship Id="rId1" Type="http://schemas.openxmlformats.org/officeDocument/2006/relationships/externalLinkPath" Target="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vqicpysvr/VQ2008/Users/Laura/AppData/Local/Temp/SHARE/ESTIMA/P7020/PROYECTO/730/CAMBIOS/Z209.XLS" TargetMode="External"/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0992894/formatos_pacc_2006/Documents%20and%20Settings/e0928648/Configuraci&#243;n%20local/Archivos%20temporales%20de%20Internet/OLK4/1.%20Consolidaci&#243;n%20Compras%20-%20v1.xls" TargetMode="External"/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Trabajo/Archivos%20Comit&#233;%20Fase%203%20Mayo%2031/RO%20Provincia/Mejoramiento%20Sistemas%20Redes%20El&#233;ctricas/Optimizaci&#243;n%20Sistema%20de%20Distribuci&#243;n%20de%20Energ&#237;a/Anexo%203.%20Cronograma%20PMT%20ACTUALIZADO.xls" TargetMode="External"/><Relationship Id="rId1" Type="http://schemas.openxmlformats.org/officeDocument/2006/relationships/externalLinkPath" Target="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lc001/groups/William/Excel/WINDOWS/TEMP/EST0798.XLS" TargetMode="External"/><Relationship Id="rId1" Type="http://schemas.openxmlformats.org/officeDocument/2006/relationships/externalLinkPath" Target="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lc001/groups/RO%20POR%20ACTIVIDADES/ACTIVIDADES/GCOPME/COORDINACION%20MTO%20PLANTAS/Metalmec&#225;nica/Corrosi&#243;n/CORROSION/CORROSION/CONTRATA/INSPECTO/INSPECTO/2001/Pcr-108/PSI08500/LIQUIDACIONESPERSONAL.xls" TargetMode="External"/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William/Excel/WINDOWS/TEMP/EST0798.XLS" TargetMode="External"/><Relationship Id="rId1" Type="http://schemas.openxmlformats.org/officeDocument/2006/relationships/externalLinkPath" Target="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RO%20POR%20ACTIVIDADES/ACTIVIDADES/GCOPME/COORDINACION%20MTO%20PLANTAS/Metalmec&#225;nica/Corrosi&#243;n/CORROSION/CORROSION/CONTRATA/INSPECTO/INSPECTO/2001/Pcr-108/PSI08500/LIQUIDACIONESPERSONAL.xls" TargetMode="External"/><Relationship Id="rId1" Type="http://schemas.openxmlformats.org/officeDocument/2006/relationships/externalLinkPath" Target="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lc001/GROUPS/GCOPME/COORDINACION%20MTO%20PLANTAS/Metalmec&#225;nica/Corrosi&#243;n/CORROSION/CORROSION/CONTRATA/INSPECTO/INSPECTO/2001/Pcr-108/PSI08500/LIQUIDACIONESPERSONAL.xls" TargetMode="External"/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0.6.75.177/VQ2008/Users/Laura/AppData/Local/Temp/SHARE/ESTIMA/P7020/PROYECTO/730/CAMBIOS/Z209.XLS" TargetMode="External"/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aster/luis%20carlos/Documents%20and%20Settings/Administrador/Mis%20documentos/Gabriel%202003/GABRIEL%202002/PROYECTOS/PROYECTOS%20EN%20CURSO/ESTADIO%20MUNICIPAL%20DE%20YOPAL/PRESUPUESTO%20ESTADIO%201.2%20primera%20etapa.xls" TargetMode="External"/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Vqicpysvr/VQ2008/SHARE/ESTIMA/P7020/PROYECTO/730/CAMBIOS/Z209.XLS" TargetMode="External"/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c1/d/LIQ.TRANSPORTE%20DE%20MATERIALES%20OCTUBRE%20DE%202006%20HASMER%20FINAL.xls" TargetMode="External"/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lanta%20Soda/Programa%20B&#225;sico/CUADROS%20%20CONTROL.xls" TargetMode="External"/><Relationship Id="rId1" Type="http://schemas.openxmlformats.org/officeDocument/2006/relationships/externalLinkPath" Target="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chaves/Desktop/NARI&#209;O/CONECTIVIDAD/EL%20EMPATE%20-%20LA%20UNION%20PR%2060+240%20al%20PR%2066+090/OBRA/BASE/PRESUPUESTO%20P.xls" TargetMode="External"/><Relationship Id="rId1" Type="http://schemas.openxmlformats.org/officeDocument/2006/relationships/externalLinkPath" Target="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ZXPREPLIEGOS%20PUENTE%20ARMADA/PRESUP/ZPREPLIEGOS%20PUENTE%20ARMADA/OBRAS%20PUENTE%20ARMADA2.xls" TargetMode="External"/><Relationship Id="rId1" Type="http://schemas.openxmlformats.org/officeDocument/2006/relationships/externalLinkPath" Target="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ROYECTOS%20SMA%20&amp;%20SOL%202008-2012/Portafolio%20inscrito%20Fase%20III/1%20EXTRACCION/2%20MEJORAMIENTO%20DEL%20SISTEMA%20DE%20BOMBEO%20DE%20CRUDO%20(Bombas%20PCP)/Solicitud%20de%20Contratacion%20o%20Compras%20VFF%2006%20a%2008%20C%20LLANITO%20PCP.xls" TargetMode="External"/><Relationship Id="rId1" Type="http://schemas.openxmlformats.org/officeDocument/2006/relationships/externalLinkPath" Target="/PROYECTOS%20SMA%20&amp;%20SOL%202008-2012/Portafolio%20inscrito%20Fase%20III/1%20EXTRACCION/2%20MEJORAMIENTO%20DEL%20SISTEMA%20DE%20BOMBEO%20DE%20CRUDO%20(Bombas%20PCP)/Solicitud%20de%20Contratacion%20o%20Compras%20VFF%2006%20a%2008%20C%20LLANITO%20PCP.xls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rvidor/vmn%20eyd%20nuqui%20animas/Users/LEONARDO/Documents/ERICK/William/revision%20informe/REVISION/Cantiades_Zonas_Inestables_Jul_9-08.xls" TargetMode="External"/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Lucho/transfer%20lucho/Mis%20documentos/ANDES3/mayo%204-01/Mis%20documentos/AiuApoSaraBrut2000.xls" TargetMode="External"/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Lucho/transfer%20lucho/Mis%20documentos/AiuApoSaraBrut2000.xls" TargetMode="External"/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md/documentos%20c/Documentos-Wilson/Advial-Cmarca/bimestral/06-dic-ene-99/03JUN-JUL-98/Acc%20Ago-Sep.xls" TargetMode="External"/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648726AD/aCCIDENTES%20DE%201995%20-%201996.xls" TargetMode="External"/><Relationship Id="rId1" Type="http://schemas.openxmlformats.org/officeDocument/2006/relationships/externalLinkPath" Target="/648726AD/aCCIDENTES%20DE%201995%20-%20199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Jorge-oy83xo6pq/guariquies/GSU/GSU-003-002-01-GIP/Seguimiento%20y%20Control/Cctos/Hern&#225;n-%20Ccto%20Alcantarillado%20A27017/Cntrl_HG_03.xls" TargetMode="External"/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Walter/PRAGO%20MR%20-%20copia/COPCO/Pozo%20Arrayan%204013675/Informes%20Diario%20Arrayan.xls" TargetMode="External"/><Relationship Id="rId1" Type="http://schemas.openxmlformats.org/officeDocument/2006/relationships/externalLinkPath" Target="/Walter/PRAGO%20MR%20-%20copia/COPCO/Pozo%20Arrayan%204013675/Informes%20Diario%20Arrayan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sistente/documentos/Mis%20documentos/RHLICITACIONES/GEOINGENIERIA%20WM/cantidades.xls" TargetMode="External"/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4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MARIOR/Ing%20Mario-w/Luis%20Eduardo/Devisab/APUS_TRABAJO%20GOBERNACION/DEVISAB%202011-03-03-04/LA%20GRAN%20VIA%20CACHIPAY%20ANOLAIMA/CANTIDADES%20Y%20PRESUPUESTOS/PRESUPUESTO_LA%20MESA_MESITAS_2011-01-17.xlsx" TargetMode="External"/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MARIOR/Ing%20Mario-w/ING%20HENRY%20-W/OBRAS/GYC%20APROBADO/1648%20Dise&#241;o%20de%20Espesores%20ACORDADO%20CON%20INTERVENTOR.xlsm" TargetMode="External"/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c1/E/AMV-3005-2005/ADMON%20GRUPO%203%202004%20-2005/PRESUPUESTOS/Analisis%20de%20Precios%20Unitarios%20ASTRID.xls" TargetMode="External"/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AVICOL/MSOFFICE/LICITAR/analisis%20del%20AIU/AIU.xls" TargetMode="External"/><Relationship Id="rId1" Type="http://schemas.openxmlformats.org/officeDocument/2006/relationships/externalLinkPath" Target="/PAVICOL/MSOFFICE/LICITAR/analisis%20del%20AIU/AIU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arino/C/Documents%20and%20Settings/Hector%20Guerrero/Mis%20documentos/Licitaciones%20realizadas/Invias/INTER-Taraza-caucasia/DIFERGO/WINDOWS/TEMP/UNITARIOS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92.168.1.27/presupuestos/OPERATIVA/OFERTAS/ECOPETROL/Data%20G%20Operativa/OFERTAS%20PRESENTADAS/NUEVA%20OFERTA%20TORRES-CONVERTIDOR/lefa/excel/30CONJUL1.xls" TargetMode="External"/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5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f.%2009-ene-09/Users/user5/AppData/Local/Temp/Temp1_2282%20OSBL%20RR%20114%20S3%20Rev%20%200%20(24-abr)%20(2).zip/Documents%20and%20Settings/Administrador/Mis%20documentos/VICTOR%20M.%20DURAN%20S/ARCHIVOS%20ITANSUCA/NOMINA%20CONVENC" TargetMode="External"/><Relationship Id="rId1" Type="http://schemas.openxmlformats.org/officeDocument/2006/relationships/externalLinkPath" Target="/Inf.%2009-ene-09/Users/user5/AppData/Local/Temp/Temp1_2282%20OSBL%20RR%20114%20S3%20Rev%20%200%20(24-abr)%20(2).zip/Documents%20and%20Settings/Administrador/Mis%20documentos/VICTOR%20M.%20DURAN%20S/ARCHIVOS%20ITANSUCA/NOMINA%20CONVENC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40318_ECP-GEA-F-23_Solicitud_de_Contratacion_o_Compras.xls" TargetMode="External"/><Relationship Id="rId1" Type="http://schemas.openxmlformats.org/officeDocument/2006/relationships/externalLinkPath" Target="/40318_ECP-GEA-F-23_Solicitud_de_Contratacion_o_Compras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Mendez/Escritorio/Avance%20HDT/1%20Avances/Soporte%20Douglas.xls" TargetMode="External"/><Relationship Id="rId1" Type="http://schemas.openxmlformats.org/officeDocument/2006/relationships/externalLinkPath" Target="/Users/DoMendez/Escritorio/Avance%20HDT/1%20Avances/Soporte%20Douglas.xls" TargetMode="External"/></Relationships>
</file>

<file path=xl/externalLinks/_rels/externalLink6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ISP/Mis%20documentos/Dise&#241;o/Dise&#241;o%20Basico/Memorias/Dise&#241;o%20pueta%20a%20tierra.xls" TargetMode="External"/><Relationship Id="rId1" Type="http://schemas.openxmlformats.org/officeDocument/2006/relationships/externalLinkPath" Target="/Documents%20and%20Settings/ISP/Mis%20documentos/Dise&#241;o/Dise&#241;o%20Basico/Memorias/Dise&#241;o%20pueta%20a%20tierra.xls" TargetMode="External"/></Relationships>
</file>

<file path=xl/externalLinks/_rels/externalLink6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MARIOR/Ing%20Mario-w/Users/Ing.%20Henry/AppData/Roaming/Microsoft/Excel/Cantidades%20Hidr&#225;ulicas%20%20La%20Mesa%20Mesitas%202010-12-30.xls" TargetMode="External"/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6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ISTRITO/Publico/Comite%20Abr-25-08/GRM-SOL-RO-F3-XXX-08%20Mejoramiento%20Confiabilidad%20Unidades%20Bombeo/DSD%20Mejoramiento%20Confiabilidad%20Unidades%20de%20Bombeo%20SOL.xls" TargetMode="External"/><Relationship Id="rId1" Type="http://schemas.openxmlformats.org/officeDocument/2006/relationships/externalLinkPath" Target="/DISTRITO/Publico/Comite%20Abr-25-08/GRM-SOL-RO-F3-XXX-08%20Mejoramiento%20Confiabilidad%20Unidades%20Bombeo/DSD%20Mejoramiento%20Confiabilidad%20Unidades%20de%20Bombeo%20SOL.xls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GLENN%20ESCORCIA/AppData/Local/Microsoft/Windows/Temporary%20Internet%20Files/Content.Outlook/IJGC4PT9/ANALISIS%20CAPACIDAD%20FINANCIERA.xls" TargetMode="External"/><Relationship Id="rId1" Type="http://schemas.openxmlformats.org/officeDocument/2006/relationships/externalLinkPath" Target="/Users/GLENN%20ESCORCIA/AppData/Local/Microsoft/Windows/Temporary%20Internet%20Files/Content.Outlook/IJGC4PT9/ANALISIS%20CAPACIDAD%20FINANCIERA.xls" TargetMode="External"/></Relationships>
</file>

<file path=xl/externalLinks/_rels/externalLink6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eneria%20tello/853%20BACKUP%20ING.%20DE%20DETALLE/11.%20Presupuesto%20Total/Documentos/11%20Detalle/PRESUPUESTO%20TELLO%20CON%20AJUSTES.xls" TargetMode="External"/><Relationship Id="rId1" Type="http://schemas.openxmlformats.org/officeDocument/2006/relationships/externalLinkPath" Target="/ingeneria%20tello/853%20BACKUP%20ING.%20DE%20DETALLE/11.%20Presupuesto%20Total/Documentos/11%20Detalle/PRESUPUESTO%20TELLO%20CON%20AJUSTES.xls" TargetMode="External"/></Relationships>
</file>

<file path=xl/externalLinks/_rels/externalLink6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f.%2009-ene-09/Users/user5/AppData/Local/Temp/Temp1_2282%20OSBL%20RR%20114%20S3%20Rev%20%200%20(24-abr)%20(2).zip/VICTOR/VICTOR%20M.%20DURAN%20S/ARHIVOS%20IEB%20S.A/PERSONAL/NOMINAS/CONTRUIR%20S.A/NOMINA%20CONVENCIONAL.xls" TargetMode="External"/><Relationship Id="rId1" Type="http://schemas.openxmlformats.org/officeDocument/2006/relationships/externalLinkPath" Target="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usurio/Escritorio/Jose%20luis/Domingo%2006-05%20Memory/cca/InformeEjecutivoU-200_ViscoTM.xls" TargetMode="External"/><Relationship Id="rId1" Type="http://schemas.openxmlformats.org/officeDocument/2006/relationships/externalLinkPath" Target="/Documents%20and%20Settings/usurio/Escritorio/Jose%20luis/Domingo%2006-05%20Memory/cca/InformeEjecutivoU-200_ViscoTM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JorgeF/Documents/amv%20grupo%203%20boyaca%202009/PRECIOS%20UNITARIOS/corregidos/2011/LICITACIONES%20AGOSTO%202011/apus%20boyaca%20VIA%20chiquinquira%20-%20TUNJA.xlsx" TargetMode="External"/><Relationship Id="rId1" Type="http://schemas.openxmlformats.org/officeDocument/2006/relationships/externalLinkPath" Target="/Users/JorgeF/Documents/amv%20grupo%203%20boyaca%202009/PRECIOS%20UNITARIOS/corregidos/2011/LICITACIONES%20AGOSTO%202011/apus%20boyaca%20VIA%20chiquinquira%20-%20TUNJA.xlsx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GABRIEL/Ing%20Gabriel-W/Ing%20Juan%20Diego/CONSULTORIA/TOCAIMA%20-%20JERUSALEN/Tramo%20II/Geometrico/83.%20ENTREGA%20TOCAIMA%20-%20JERUSALEN%20TRAMO%202%20(30-11-2012)/ANEXOS/Anexos%20T2.xlsx" TargetMode="External"/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6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MARIOR/Ing%20Mario-w/Users/CONSORCIO%20DEVISAD/Documents/DEVISAB%20-%20ING%20HENRY/OBRAS/4.GRAN%20VIA%20CACHIPAY/Cantidades%20obras%20de%20arte-HENRY.xls" TargetMode="External"/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7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cer/c/Mis%20documentos/INFORMES/INFORMES%20TRIMESTRALES/INFORME%20TRIMESTRAL%20DE%20TRABAJO%20DE%20NECESIDADES/DOCUME~1/USER05~1/CONFIG~1/TEMP/ADMINISTRACION%20VIAL%20G2/PRESUPUESTOS/Presupuesto%20remoci&#243;n%20de%20derrumbes.xls" TargetMode="External"/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TRAMO%20III/Desktop/Nueva%20carpeta/Documents%20and%20Settings/Adolfo%20Leon/Mis%20documentos/Mis%20documentos/ACTA%20No%2040/ACTA%20No36/CONSORCIO%20acta%20No35/Mis%20documentos/WINDOWS/TEMP/RELACI~1.XLS" TargetMode="External"/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OFERTAS/7422/DPTO/CIVIL/7422CWXL.XLS" TargetMode="External"/><Relationship Id="rId1" Type="http://schemas.openxmlformats.org/officeDocument/2006/relationships/externalLinkPath" Target="/OFERTAS/7422/DPTO/CIVIL/7422CWX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DICOL/CER/Presupuesto%20petrominerales%202.xls" TargetMode="External"/><Relationship Id="rId1" Type="http://schemas.openxmlformats.org/officeDocument/2006/relationships/externalLinkPath" Target="/INDICOL/CER/Presupuesto%20petrominerales%20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evias%20S.A/Contrato%200526%20de%202012%20MHC/Precios%20No%20Previstos%20MHC/Viaducto%20K45/PROPUESTA%20CARARE%20PR45+200%20ULTIMO/3.PRESUPUESTO%20CARARE%20CAMBIO%20DE%20DISE&#209;O-INGENIERIA%20DE%20VIAS.xlsx" TargetMode="External"/><Relationship Id="rId1" Type="http://schemas.openxmlformats.org/officeDocument/2006/relationships/externalLinkPath" Target="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.%20COORDINACION%20Y%20CONTROL%20DE%20PROYECTOS/1.4%20CONTROL%20DOC-PLANOS-ISOS/CONTROL%20DOC%20&amp;%20PLANOS/sru/1800-8230-52-R310-0001%20COMENTADA.xls" TargetMode="External"/><Relationship Id="rId1" Type="http://schemas.openxmlformats.org/officeDocument/2006/relationships/externalLinkPath" Target="/1.%20COORDINACION%20Y%20CONTROL%20DE%20PROYECTOS/1.4%20CONTROL%20DOC-PLANOS-ISOS/CONTROL%20DOC%20&amp;%20PLANOS/sru/1800-8230-52-R310-0001%20COMENTAD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TRAMO%20III/Desktop/Nueva%20carpeta/Users/Subtecnica.PROCOPAL/Documents/MVM/DEVIMED%20S.A/San%20Vicente/HLOPEZA/GERONA/CANTIDADES%20REPOSICION/SUBCIRCUITO%207/REDES7.xls" TargetMode="External"/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8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15576A2/partidas_cant_tub_final_04.xls" TargetMode="External"/><Relationship Id="rId1" Type="http://schemas.openxmlformats.org/officeDocument/2006/relationships/externalLinkPath" Target="/115576A2/partidas_cant_tub_final_04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dmon/consorcio%20ingaf/informe%20semanal/INFORMESEMANAL%201.xls" TargetMode="External"/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lc001/groups/RO%20POR%20ACTIVIDADES/ACTIVIDADES/Mis%20Documentos/PROYECTO%20PMM%20-%202004/COMPRES.%20SVG%202004/Cuadro%20Montajes%20Electrico%20Instrumentaci&#243;n%20y%20control.xls" TargetMode="External"/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RPLC/escalatoria/fps.xls" TargetMode="External"/><Relationship Id="rId1" Type="http://schemas.openxmlformats.org/officeDocument/2006/relationships/externalLinkPath" Target="/RPLC/escalatoria/fp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ONSORCIO%20ETSA-CONCOL%20-%20CONSULTORIA/PROYECTO%20CRUDOS%20PESADOS%20CAMPO%20CASTILLA/1%20PPTO.%20E.%20APIAY-MONTERREY-PORVENIR/Proyectos%20VIT/CRUDOS%20PESADOS/informaci&#243;n-refer/CONSOLIDADO%20SOA_REQUERIMIENTOS%20NAFTA_100_2014.xls" TargetMode="External"/><Relationship Id="rId1" Type="http://schemas.openxmlformats.org/officeDocument/2006/relationships/externalLinkPath" Target="/CONSORCIO%20ETSA-CONCOL%20-%20CONSULTORIA/PROYECTO%20CRUDOS%20PESADOS%20CAMPO%20CASTILLA/1%20PPTO.%20E.%20APIAY-MONTERREY-PORVENIR/Proyectos%20VIT/CRUDOS%20PESADOS/informaci&#243;n-refer/CONSOLIDADO%20SOA_REQUERIMIENTOS%20NAFTA_100_2014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Ing.%20Edwin%20Gomez/Desktop/Acta%20No%204.xlsx" TargetMode="External"/><Relationship Id="rId1" Type="http://schemas.openxmlformats.org/officeDocument/2006/relationships/externalLinkPath" Target="/Users/Ing.%20Edwin%20Gomez/Desktop/Acta%20No%204.xlsx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.%20PRAGO%20ING/8.%20Varios%20Proyecto/Cronograma%20descansos%20%20-%20Trafos%20libres%20PCB%20-%20Prago%20Ing..xlsx" TargetMode="External"/><Relationship Id="rId1" Type="http://schemas.openxmlformats.org/officeDocument/2006/relationships/externalLinkPath" Target="/1.%20PRAGO%20ING/8.%20Varios%20Proyecto/Cronograma%20descansos%20%20-%20Trafos%20libres%20PCB%20-%20Prago%20Ing..xlsx" TargetMode="External"/></Relationships>
</file>

<file path=xl/externalLinks/_rels/externalLink9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OFERTAS/7417/STIMA/7417stiA.xls" TargetMode="External"/><Relationship Id="rId1" Type="http://schemas.openxmlformats.org/officeDocument/2006/relationships/externalLinkPath" Target="/OFERTAS/7417/STIMA/7417stiA.xls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Javieru/Documents/ECP/Cartago%20VIT/Documents%20and%20Settings/dgarcia/Local%20Settings/Temporary%20Internet%20Files/Content.IE5/KJ9Z6MJD/Plantilla%20Documento%20excel.xls" TargetMode="External"/><Relationship Id="rId1" Type="http://schemas.openxmlformats.org/officeDocument/2006/relationships/externalLinkPath" Target="/Users/Javieru/Documents/ECP/Cartago%20VIT/Documents%20and%20Settings/dgarcia/Local%20Settings/Temporary%20Internet%20Files/Content.IE5/KJ9Z6MJD/Plantilla%20Documento%20excel.xls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ANTENIMIENTO%20RUTA%201001_MARZO%20DE%202008/Documents%20and%20Settings/PEDRO%20GARCIA%20REALPE/Mis%20documentos/AMV_G1_2006_TUMACO/Actas%20AMV_G1_Tumaco/a%20%20aaInformaci&#243;n" TargetMode="External"/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edwin/ing%20edwin-w/OBRAS/BASE%20APU-DEVISAB.xlsx" TargetMode="External"/><Relationship Id="rId1" Type="http://schemas.openxmlformats.org/officeDocument/2006/relationships/externalLinkPath" Target="/Ingedwin/ing%20edwin-w/OBRAS/BASE%20APU-DEVISAB.xlsx" TargetMode="External"/></Relationships>
</file>

<file path=xl/externalLinks/_rels/externalLink9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dwin/Repro/Avance%20Proyecto-Reprog1..xls" TargetMode="External"/><Relationship Id="rId1" Type="http://schemas.openxmlformats.org/officeDocument/2006/relationships/externalLinkPath" Target="/edwin/Repro/Avance%20Proyecto-Reprog1.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28.1.239.62/compartida/DOCUMENTOS%20OFICINA/PACC's/PACC%20PIO%202006/PACC%20de%20Inversiones%20PIO%202006%20Yarigui-Garzas.xls" TargetMode="External"/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gomez/CompTotal/Temp/perseoP85324650/5202371-IC-0.5-GE-1.xls" TargetMode="External"/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arino/C/Documents%20and%20Settings/Hector%20Guerrero/Mis%20documentos/Licitaciones%20realizadas/Invias/INTER-Taraza-caucasia/DIFERGO/WINDOWS/TEMP/Preobra/ModeloPresupuesto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ANTENIMIENTO%20RUTA%201001_MARZO%20DE%202008/Documents%20and%20Settings/Jaime%20Rojas/Mis%20documentos/Contrato/Interv/JunBarba/a%20%20aaInformaci&#243;n%20GRUPO%204/A%20MInformes%20M" TargetMode="External"/><Relationship Id="rId1" Type="http://schemas.openxmlformats.org/officeDocument/2006/relationships/externalLinkPath" Target="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GROUPS/DOCUME~1/e0227748/CONFIG~1/Temp/Instrucciones%20de%20trabajo%20SAS3.xls" TargetMode="External"/><Relationship Id="rId1" Type="http://schemas.openxmlformats.org/officeDocument/2006/relationships/externalLinkPath" Target="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Sheet1"/>
      <sheetName val="rencst0599"/>
      <sheetName val="Tabla"/>
      <sheetName val="59y22%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ACTUAL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V"/>
      <sheetName val="AASHTO"/>
      <sheetName val="PROY ORIGINAL"/>
      <sheetName val="PRESUP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Base de Datos"/>
      <sheetName val="CRA.MODI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Causa Posible"/>
      <sheetName val="Accidentalidad"/>
      <sheetName val="Elementos Involucrados"/>
      <sheetName val="Indicadores Y Lista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Grafico Avance"/>
      <sheetName val="ó&gt;?_x0001_???j0$?#???j.$?#???L_x0012_Óu????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MATERIALES"/>
      <sheetName val="CUADRILLAS"/>
      <sheetName val="FACTOR PRESTACIONAL"/>
      <sheetName val="Lista ICCU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AMOBLAMINETO"/>
      <sheetName val="LISTA"/>
      <sheetName val="RESISTENCIA_"/>
      <sheetName val="Memorias"/>
      <sheetName val="CANOBRA"/>
      <sheetName val="INCREMENTOS"/>
      <sheetName val="LISTMATE"/>
      <sheetName val="CONSTANTES"/>
      <sheetName val="LISTAS"/>
      <sheetName val="CONSTANTES_"/>
      <sheetName val="41"/>
      <sheetName val="PRESU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_x0000_㈀㰰⌀_x0000_㈀㰮⌀_x0000_䰀଒v_x0000__x0000__x0000_頀"/>
      <sheetName val="Paral. 1"/>
      <sheetName val="Paral. 2"/>
      <sheetName val="Paral. 3"/>
      <sheetName val="Paral.4"/>
    </sheetNames>
    <sheetDataSet>
      <sheetData sheetId="0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1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2">
        <row r="2">
          <cell r="A2">
            <v>0</v>
          </cell>
        </row>
      </sheetData>
      <sheetData sheetId="3">
        <row r="2">
          <cell r="A2">
            <v>0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>
        <row r="2">
          <cell r="A2">
            <v>0</v>
          </cell>
        </row>
      </sheetData>
      <sheetData sheetId="753" refreshError="1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 refreshError="1"/>
      <sheetData sheetId="889" refreshError="1"/>
      <sheetData sheetId="890" refreshError="1"/>
      <sheetData sheetId="891" refreshError="1"/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>
        <row r="5">
          <cell r="B5">
            <v>0</v>
          </cell>
        </row>
      </sheetData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>
        <row r="2">
          <cell r="A2">
            <v>0</v>
          </cell>
        </row>
      </sheetData>
      <sheetData sheetId="1085"/>
      <sheetData sheetId="1086">
        <row r="2">
          <cell r="A2">
            <v>0</v>
          </cell>
        </row>
      </sheetData>
      <sheetData sheetId="1087"/>
      <sheetData sheetId="1088"/>
      <sheetData sheetId="1089"/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 refreshError="1"/>
      <sheetData sheetId="1096" refreshError="1"/>
      <sheetData sheetId="1097">
        <row r="2">
          <cell r="B2" t="str">
            <v>Patrimonio
neto
personal</v>
          </cell>
        </row>
      </sheetData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>
        <row r="2">
          <cell r="A2">
            <v>0</v>
          </cell>
        </row>
      </sheetData>
      <sheetData sheetId="1110" refreshError="1"/>
      <sheetData sheetId="1111"/>
      <sheetData sheetId="1112"/>
      <sheetData sheetId="1113"/>
      <sheetData sheetId="1114">
        <row r="2">
          <cell r="A2">
            <v>0</v>
          </cell>
        </row>
      </sheetData>
      <sheetData sheetId="1115"/>
      <sheetData sheetId="1116"/>
      <sheetData sheetId="1117"/>
      <sheetData sheetId="1118">
        <row r="2">
          <cell r="A2">
            <v>0</v>
          </cell>
        </row>
      </sheetData>
      <sheetData sheetId="1119"/>
      <sheetData sheetId="1120"/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/>
      <sheetData sheetId="1124"/>
      <sheetData sheetId="1125"/>
      <sheetData sheetId="1126"/>
      <sheetData sheetId="1127"/>
      <sheetData sheetId="1128"/>
      <sheetData sheetId="1129">
        <row r="2">
          <cell r="A2">
            <v>0</v>
          </cell>
        </row>
      </sheetData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/>
      <sheetData sheetId="1207">
        <row r="2">
          <cell r="A2">
            <v>0</v>
          </cell>
        </row>
      </sheetData>
      <sheetData sheetId="1208"/>
      <sheetData sheetId="1209"/>
      <sheetData sheetId="1210"/>
      <sheetData sheetId="1211"/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/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/>
      <sheetData sheetId="1237"/>
      <sheetData sheetId="1238"/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5">
          <cell r="B5" t="str">
            <v>T1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/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/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B2">
            <v>100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5">
          <cell r="B5" t="str">
            <v>T1</v>
          </cell>
        </row>
      </sheetData>
      <sheetData sheetId="1339">
        <row r="2">
          <cell r="B2">
            <v>100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/>
      <sheetData sheetId="1345"/>
      <sheetData sheetId="1346">
        <row r="5">
          <cell r="B5" t="str">
            <v>T1</v>
          </cell>
        </row>
      </sheetData>
      <sheetData sheetId="1347">
        <row r="2">
          <cell r="B2">
            <v>100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5">
          <cell r="B5" t="str">
            <v>T1</v>
          </cell>
        </row>
      </sheetData>
      <sheetData sheetId="1351">
        <row r="2">
          <cell r="B2">
            <v>100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/>
      <sheetData sheetId="1355"/>
      <sheetData sheetId="1356"/>
      <sheetData sheetId="1357"/>
      <sheetData sheetId="1358">
        <row r="5">
          <cell r="B5" t="str">
            <v>T1</v>
          </cell>
        </row>
      </sheetData>
      <sheetData sheetId="1359">
        <row r="2">
          <cell r="B2">
            <v>100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/>
      <sheetData sheetId="1439">
        <row r="2">
          <cell r="A2">
            <v>0</v>
          </cell>
        </row>
      </sheetData>
      <sheetData sheetId="1440"/>
      <sheetData sheetId="1441"/>
      <sheetData sheetId="1442"/>
      <sheetData sheetId="1443"/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/>
      <sheetData sheetId="1462"/>
      <sheetData sheetId="1463">
        <row r="2">
          <cell r="A2">
            <v>0</v>
          </cell>
        </row>
      </sheetData>
      <sheetData sheetId="1464"/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/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/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/>
      <sheetData sheetId="1517"/>
      <sheetData sheetId="1518"/>
      <sheetData sheetId="1519"/>
      <sheetData sheetId="1520"/>
      <sheetData sheetId="1521"/>
      <sheetData sheetId="1522"/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/>
      <sheetData sheetId="1542">
        <row r="2">
          <cell r="A2">
            <v>0</v>
          </cell>
        </row>
      </sheetData>
      <sheetData sheetId="1543"/>
      <sheetData sheetId="1544"/>
      <sheetData sheetId="1545"/>
      <sheetData sheetId="1546"/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/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/>
      <sheetData sheetId="1572"/>
      <sheetData sheetId="1573"/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5">
          <cell r="B5" t="str">
            <v>T1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/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/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B2">
            <v>100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5">
          <cell r="B5" t="str">
            <v>T1</v>
          </cell>
        </row>
      </sheetData>
      <sheetData sheetId="1674">
        <row r="2">
          <cell r="B2">
            <v>100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/>
      <sheetData sheetId="1680"/>
      <sheetData sheetId="1681">
        <row r="5">
          <cell r="B5" t="str">
            <v>T1</v>
          </cell>
        </row>
      </sheetData>
      <sheetData sheetId="1682">
        <row r="2">
          <cell r="B2">
            <v>100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5">
          <cell r="B5" t="str">
            <v>T1</v>
          </cell>
        </row>
      </sheetData>
      <sheetData sheetId="1686">
        <row r="2">
          <cell r="B2">
            <v>100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/>
      <sheetData sheetId="1690"/>
      <sheetData sheetId="1691"/>
      <sheetData sheetId="1692"/>
      <sheetData sheetId="1693">
        <row r="5">
          <cell r="B5" t="str">
            <v>T1</v>
          </cell>
        </row>
      </sheetData>
      <sheetData sheetId="1694">
        <row r="2">
          <cell r="B2">
            <v>100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>
        <row r="2">
          <cell r="A2">
            <v>0</v>
          </cell>
        </row>
      </sheetData>
      <sheetData sheetId="1714"/>
      <sheetData sheetId="1715">
        <row r="2">
          <cell r="A2">
            <v>0</v>
          </cell>
        </row>
      </sheetData>
      <sheetData sheetId="1716"/>
      <sheetData sheetId="1717"/>
      <sheetData sheetId="1718"/>
      <sheetData sheetId="1719"/>
      <sheetData sheetId="1720">
        <row r="2">
          <cell r="A2">
            <v>0</v>
          </cell>
        </row>
      </sheetData>
      <sheetData sheetId="1721"/>
      <sheetData sheetId="1722"/>
      <sheetData sheetId="1723"/>
      <sheetData sheetId="1724"/>
      <sheetData sheetId="1725"/>
      <sheetData sheetId="1726" refreshError="1"/>
      <sheetData sheetId="1727"/>
      <sheetData sheetId="1728">
        <row r="2">
          <cell r="A2">
            <v>0</v>
          </cell>
        </row>
      </sheetData>
      <sheetData sheetId="1729"/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"/>
      <sheetName val="SUM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"/>
      <sheetName val="SUM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  <sheetName val="PACC Compras"/>
      <sheetName val="2121"/>
    </sheetNames>
    <sheetDataSet>
      <sheetData sheetId="0" refreshError="1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  <sheetName val="Provincia"/>
      <sheetName val="LISAMA (2)"/>
    </sheetNames>
    <sheetDataSet>
      <sheetData sheetId="0" refreshError="1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MPRESA"/>
      <sheetName val="INICIO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>
        <row r="22">
          <cell r="F22">
            <v>6.9599999999999995E-2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0798"/>
      <sheetName val="Análisis determinístico"/>
      <sheetName val="#¡REF"/>
      <sheetName val="Modelo financiero"/>
      <sheetName val="EST0798.XL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MPRESA"/>
      <sheetName val="INICIO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MPRESA"/>
      <sheetName val="INICIO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>
        <row r="22">
          <cell r="F22">
            <v>6.9599999999999995E-2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"/>
      <sheetName val="SUM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ESO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CUADRILLA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CUADRO PRODUCTOS "/>
      <sheetName val="OBRA TOT (2)"/>
      <sheetName val="INTERV."/>
      <sheetName val="Cronograma2020"/>
      <sheetName val="PO Y CRONOGRAMA EJE CAFETERO RE"/>
      <sheetName val="PU (2)"/>
      <sheetName val="\Users\aljipego\Downloads\Víncu"/>
      <sheetName val="VR-PROP MOD 1"/>
      <sheetName val="FORMULA"/>
      <sheetName val="PRECIO"/>
      <sheetName val="I M"/>
      <sheetName val="SOÑANDO"/>
      <sheetName val="EV 424 CON 5 (2)"/>
      <sheetName val="Precios no oficial"/>
      <sheetName val="ELECTRICO"/>
      <sheetName val="Vuelta"/>
      <sheetName val="INSUMOS (2)"/>
      <sheetName val="ITEM"/>
      <sheetName val="MO"/>
      <sheetName val="TARIF2002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COMPONENTE II"/>
      <sheetName val="CONSOLIDADO."/>
      <sheetName val="PtoOficial"/>
      <sheetName val="APU II"/>
      <sheetName val="Hora efectiva (base calendario)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Módulo2"/>
      <sheetName val="Módulo3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TD"/>
      <sheetName val="BD"/>
      <sheetName val="PRIMARIOS"/>
      <sheetName val="subproductos"/>
      <sheetName val="licitacion"/>
      <sheetName val="BD COD LICITA"/>
      <sheetName val="a%20%20aaInformación"/>
      <sheetName val="a%20%20aaInformaci%C3%B3n"/>
      <sheetName val="A%20MInformes%20M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SUM"/>
      <sheetName val="INST"/>
      <sheetName val="\a  aaInformación GRUPO 4\A MIn"/>
      <sheetName val="INDICMICROEMP"/>
      <sheetName val="OBRAS PUENTE ARMADA2"/>
      <sheetName val="Programado$"/>
      <sheetName val="Programado%"/>
      <sheetName val="Ejecutado$"/>
      <sheetName val="Ejecutado%"/>
      <sheetName val="Pta a tierra"/>
      <sheetName val="Cronograma Descansos"/>
      <sheetName val="Cronograma descansos  - Trafos 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FormCan"/>
      <sheetName val="PrecRec"/>
      <sheetName val="SUB APU"/>
      <sheetName val="SUB_APU"/>
      <sheetName val="PD"/>
      <sheetName val="2500psi"/>
      <sheetName val="3000psi"/>
      <sheetName val="fi"/>
      <sheetName val="1.Coordenadas"/>
      <sheetName val="0.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PREC-BASE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\Users\JoseGabriel\Downloads\Ví"/>
      <sheetName val="JORNALES y EQUIPO"/>
      <sheetName val="PR PARQUE"/>
      <sheetName val="2.3"/>
      <sheetName val="5.11"/>
      <sheetName val="5.22"/>
      <sheetName val="5.33"/>
      <sheetName val="5,5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.4"/>
      <sheetName val="4,5"/>
      <sheetName val="4,6"/>
      <sheetName val="4,7"/>
      <sheetName val="4.8"/>
      <sheetName val="4,9"/>
      <sheetName val="5.6"/>
      <sheetName val="5.7"/>
      <sheetName val="2000 psi"/>
      <sheetName val="2500 psi"/>
      <sheetName val="3000 psi "/>
      <sheetName val="Mortero 1 5"/>
      <sheetName val="Mortero 14"/>
      <sheetName val="Mortero 13"/>
      <sheetName val="Mortero IMP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Select Employee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OBRA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>
        <row r="1">
          <cell r="A1" t="str">
            <v>ABRAZADERA DE SALIDA TIPO 1</v>
          </cell>
        </row>
      </sheetData>
      <sheetData sheetId="754"/>
      <sheetData sheetId="755"/>
      <sheetData sheetId="756"/>
      <sheetData sheetId="757"/>
      <sheetData sheetId="758"/>
      <sheetData sheetId="759"/>
      <sheetData sheetId="760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/>
      <sheetData sheetId="772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>
        <row r="1">
          <cell r="A1" t="str">
            <v>INSTITUTO NACIONAL DE VIAS</v>
          </cell>
        </row>
      </sheetData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 refreshError="1"/>
      <sheetData sheetId="2771" refreshError="1"/>
      <sheetData sheetId="2772" refreshError="1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>
        <row r="1">
          <cell r="A1" t="str">
            <v>ITEM</v>
          </cell>
        </row>
      </sheetData>
      <sheetData sheetId="2998">
        <row r="1">
          <cell r="A1" t="str">
            <v>EQUIPO</v>
          </cell>
        </row>
      </sheetData>
      <sheetData sheetId="2999">
        <row r="1">
          <cell r="A1" t="str">
            <v>ADMINISTRACION</v>
          </cell>
        </row>
      </sheetData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>
        <row r="1">
          <cell r="A1" t="str">
            <v>ITEM</v>
          </cell>
        </row>
      </sheetData>
      <sheetData sheetId="3038">
        <row r="1">
          <cell r="A1" t="str">
            <v>EQUIPO</v>
          </cell>
        </row>
      </sheetData>
      <sheetData sheetId="3039">
        <row r="1">
          <cell r="A1" t="str">
            <v>ADMINISTRACION</v>
          </cell>
        </row>
      </sheetData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 refreshError="1"/>
      <sheetData sheetId="3130" refreshError="1"/>
      <sheetData sheetId="3131"/>
      <sheetData sheetId="3132" refreshError="1"/>
      <sheetData sheetId="3133" refreshError="1"/>
      <sheetData sheetId="3134" refreshError="1"/>
      <sheetData sheetId="3135"/>
      <sheetData sheetId="3136" refreshError="1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 refreshError="1"/>
      <sheetData sheetId="3216" refreshError="1"/>
      <sheetData sheetId="3217"/>
      <sheetData sheetId="3218"/>
      <sheetData sheetId="3219"/>
      <sheetData sheetId="3220"/>
      <sheetData sheetId="3221"/>
      <sheetData sheetId="3222" refreshError="1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 refreshError="1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/>
      <sheetData sheetId="3319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/>
      <sheetData sheetId="3394"/>
      <sheetData sheetId="3395" refreshError="1"/>
      <sheetData sheetId="3396"/>
      <sheetData sheetId="3397" refreshError="1"/>
      <sheetData sheetId="3398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/>
      <sheetData sheetId="3502"/>
      <sheetData sheetId="3503">
        <row r="1">
          <cell r="A1" t="str">
            <v>ITEM</v>
          </cell>
        </row>
      </sheetData>
      <sheetData sheetId="3504">
        <row r="1">
          <cell r="A1" t="str">
            <v>EQUIPO</v>
          </cell>
        </row>
      </sheetData>
      <sheetData sheetId="3505">
        <row r="1">
          <cell r="A1" t="str">
            <v>ADMINISTRACION</v>
          </cell>
        </row>
      </sheetData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>
        <row r="1">
          <cell r="A1" t="str">
            <v>ITEM</v>
          </cell>
        </row>
      </sheetData>
      <sheetData sheetId="3534">
        <row r="1">
          <cell r="A1" t="str">
            <v>EQUIPO</v>
          </cell>
        </row>
      </sheetData>
      <sheetData sheetId="3535">
        <row r="1">
          <cell r="A1" t="str">
            <v>ADMINISTRACION</v>
          </cell>
        </row>
      </sheetData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 refreshError="1"/>
      <sheetData sheetId="3576" refreshError="1"/>
      <sheetData sheetId="3577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/>
      <sheetData sheetId="3613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/>
      <sheetData sheetId="3682"/>
      <sheetData sheetId="3683" refreshError="1"/>
      <sheetData sheetId="3684" refreshError="1"/>
      <sheetData sheetId="3685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 refreshError="1"/>
      <sheetData sheetId="3768" refreshError="1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>
        <row r="1">
          <cell r="A1" t="str">
            <v>INSTITUTO NACIONAL DE VIAS</v>
          </cell>
        </row>
      </sheetData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>
        <row r="1">
          <cell r="A1" t="str">
            <v>INSTITUTO NACIONAL DE VIAS</v>
          </cell>
        </row>
      </sheetData>
      <sheetData sheetId="3827"/>
      <sheetData sheetId="3828"/>
      <sheetData sheetId="3829"/>
      <sheetData sheetId="3830"/>
      <sheetData sheetId="3831"/>
      <sheetData sheetId="3832"/>
      <sheetData sheetId="3833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 refreshError="1"/>
      <sheetData sheetId="3893" refreshError="1"/>
      <sheetData sheetId="3894" refreshError="1"/>
      <sheetData sheetId="3895" refreshError="1"/>
      <sheetData sheetId="3896"/>
      <sheetData sheetId="3897" refreshError="1"/>
      <sheetData sheetId="3898" refreshError="1"/>
      <sheetData sheetId="3899" refreshError="1"/>
      <sheetData sheetId="3900" refreshError="1"/>
      <sheetData sheetId="3901"/>
      <sheetData sheetId="3902" refreshError="1"/>
      <sheetData sheetId="3903" refreshError="1"/>
      <sheetData sheetId="3904"/>
      <sheetData sheetId="3905"/>
      <sheetData sheetId="3906"/>
      <sheetData sheetId="3907" refreshError="1"/>
      <sheetData sheetId="3908" refreshError="1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>
        <row r="5">
          <cell r="E5" t="str">
            <v>CANTIDAD</v>
          </cell>
        </row>
      </sheetData>
      <sheetData sheetId="4146">
        <row r="5">
          <cell r="E5" t="str">
            <v>CANTIDAD</v>
          </cell>
        </row>
      </sheetData>
      <sheetData sheetId="4147">
        <row r="5">
          <cell r="E5" t="str">
            <v>CANTIDAD</v>
          </cell>
        </row>
      </sheetData>
      <sheetData sheetId="4148">
        <row r="5">
          <cell r="E5" t="str">
            <v>CANTIDAD</v>
          </cell>
        </row>
      </sheetData>
      <sheetData sheetId="4149">
        <row r="5">
          <cell r="E5" t="str">
            <v>CANTIDAD</v>
          </cell>
        </row>
      </sheetData>
      <sheetData sheetId="4150">
        <row r="5">
          <cell r="E5" t="str">
            <v>CANTIDAD</v>
          </cell>
        </row>
      </sheetData>
      <sheetData sheetId="4151">
        <row r="5">
          <cell r="E5" t="str">
            <v>CANTIDAD</v>
          </cell>
        </row>
      </sheetData>
      <sheetData sheetId="4152">
        <row r="5">
          <cell r="E5" t="str">
            <v>CANTIDAD</v>
          </cell>
        </row>
      </sheetData>
      <sheetData sheetId="4153">
        <row r="5">
          <cell r="E5" t="str">
            <v>CANTIDAD</v>
          </cell>
        </row>
      </sheetData>
      <sheetData sheetId="4154">
        <row r="5">
          <cell r="E5" t="str">
            <v>CANTIDAD</v>
          </cell>
        </row>
      </sheetData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>
        <row r="16">
          <cell r="A16" t="str">
            <v>ABONO 10-30-10</v>
          </cell>
        </row>
      </sheetData>
      <sheetData sheetId="4386"/>
      <sheetData sheetId="4387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/>
      <sheetData sheetId="4564" refreshError="1"/>
      <sheetData sheetId="4565" refreshError="1"/>
      <sheetData sheetId="4566"/>
      <sheetData sheetId="4567" refreshError="1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/>
      <sheetData sheetId="4616" refreshError="1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 refreshError="1"/>
      <sheetData sheetId="4653" refreshError="1"/>
      <sheetData sheetId="4654" refreshError="1"/>
      <sheetData sheetId="4655"/>
      <sheetData sheetId="4656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/>
      <sheetData sheetId="4668" refreshError="1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/>
      <sheetData sheetId="4687"/>
      <sheetData sheetId="4688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/>
      <sheetData sheetId="4713" refreshError="1"/>
      <sheetData sheetId="4714"/>
      <sheetData sheetId="4715" refreshError="1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 refreshError="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/>
      <sheetData sheetId="4858" refreshError="1"/>
      <sheetData sheetId="4859" refreshError="1"/>
      <sheetData sheetId="4860" refreshError="1"/>
      <sheetData sheetId="4861" refreshError="1"/>
      <sheetData sheetId="4862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/>
      <sheetData sheetId="4870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/>
      <sheetData sheetId="4879"/>
      <sheetData sheetId="4880"/>
      <sheetData sheetId="4881"/>
      <sheetData sheetId="4882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/>
      <sheetData sheetId="5695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/>
      <sheetData sheetId="5702"/>
      <sheetData sheetId="5703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 refreshError="1"/>
      <sheetData sheetId="5727"/>
      <sheetData sheetId="5728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/>
      <sheetData sheetId="5748" refreshError="1"/>
      <sheetData sheetId="5749" refreshError="1"/>
      <sheetData sheetId="5750" refreshError="1"/>
      <sheetData sheetId="5751"/>
      <sheetData sheetId="5752"/>
      <sheetData sheetId="5753"/>
      <sheetData sheetId="5754"/>
      <sheetData sheetId="5755" refreshError="1"/>
      <sheetData sheetId="5756"/>
      <sheetData sheetId="5757"/>
      <sheetData sheetId="5758"/>
      <sheetData sheetId="5759"/>
      <sheetData sheetId="5760"/>
      <sheetData sheetId="576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/>
      <sheetData sheetId="5908"/>
      <sheetData sheetId="5909"/>
      <sheetData sheetId="5910"/>
      <sheetData sheetId="5911" refreshError="1"/>
      <sheetData sheetId="5912" refreshError="1"/>
      <sheetData sheetId="5913"/>
      <sheetData sheetId="5914"/>
      <sheetData sheetId="5915"/>
      <sheetData sheetId="5916"/>
      <sheetData sheetId="5917"/>
      <sheetData sheetId="5918"/>
      <sheetData sheetId="5919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/>
      <sheetData sheetId="6616" refreshError="1"/>
      <sheetData sheetId="6617" refreshError="1"/>
      <sheetData sheetId="6618" refreshError="1"/>
      <sheetData sheetId="6619" refreshError="1"/>
      <sheetData sheetId="6620"/>
      <sheetData sheetId="6621" refreshError="1"/>
      <sheetData sheetId="6622" refreshError="1"/>
      <sheetData sheetId="6623" refreshError="1"/>
      <sheetData sheetId="6624"/>
      <sheetData sheetId="6625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/>
      <sheetData sheetId="6716"/>
      <sheetData sheetId="6717"/>
      <sheetData sheetId="6718"/>
      <sheetData sheetId="6719" refreshError="1"/>
      <sheetData sheetId="6720" refreshError="1"/>
      <sheetData sheetId="6721" refreshError="1"/>
      <sheetData sheetId="6722"/>
      <sheetData sheetId="6723"/>
      <sheetData sheetId="6724"/>
      <sheetData sheetId="6725" refreshError="1"/>
      <sheetData sheetId="6726" refreshError="1"/>
      <sheetData sheetId="6727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/>
      <sheetData sheetId="6837"/>
      <sheetData sheetId="6838"/>
      <sheetData sheetId="6839" refreshError="1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 refreshError="1"/>
      <sheetData sheetId="6931"/>
      <sheetData sheetId="6932"/>
      <sheetData sheetId="6933"/>
      <sheetData sheetId="6934"/>
      <sheetData sheetId="6935"/>
      <sheetData sheetId="6936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 refreshError="1"/>
      <sheetData sheetId="6972"/>
      <sheetData sheetId="6973"/>
      <sheetData sheetId="6974"/>
      <sheetData sheetId="6975"/>
      <sheetData sheetId="6976"/>
      <sheetData sheetId="6977" refreshError="1"/>
      <sheetData sheetId="6978"/>
      <sheetData sheetId="6979" refreshError="1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 refreshError="1"/>
      <sheetData sheetId="6991"/>
      <sheetData sheetId="6992"/>
      <sheetData sheetId="6993"/>
      <sheetData sheetId="6994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/>
      <sheetData sheetId="7077" refreshError="1"/>
      <sheetData sheetId="7078" refreshError="1"/>
      <sheetData sheetId="7079"/>
      <sheetData sheetId="7080"/>
      <sheetData sheetId="7081" refreshError="1"/>
      <sheetData sheetId="7082" refreshError="1"/>
      <sheetData sheetId="7083"/>
      <sheetData sheetId="7084" refreshError="1"/>
      <sheetData sheetId="7085" refreshError="1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/>
      <sheetData sheetId="7106"/>
      <sheetData sheetId="7107"/>
      <sheetData sheetId="7108"/>
      <sheetData sheetId="7109"/>
      <sheetData sheetId="7110"/>
      <sheetData sheetId="711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 refreshError="1"/>
      <sheetData sheetId="7216"/>
      <sheetData sheetId="7217" refreshError="1"/>
      <sheetData sheetId="7218" refreshError="1"/>
      <sheetData sheetId="7219"/>
      <sheetData sheetId="7220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/>
      <sheetData sheetId="7452"/>
      <sheetData sheetId="7453"/>
      <sheetData sheetId="7454"/>
      <sheetData sheetId="7455"/>
      <sheetData sheetId="7456"/>
      <sheetData sheetId="7457" refreshError="1"/>
      <sheetData sheetId="7458" refreshError="1"/>
      <sheetData sheetId="7459"/>
      <sheetData sheetId="7460" refreshError="1"/>
      <sheetData sheetId="7461"/>
      <sheetData sheetId="7462" refreshError="1"/>
      <sheetData sheetId="7463" refreshError="1"/>
      <sheetData sheetId="7464" refreshError="1"/>
      <sheetData sheetId="7465"/>
      <sheetData sheetId="7466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 refreshError="1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 refreshError="1"/>
      <sheetData sheetId="8025"/>
      <sheetData sheetId="8026"/>
      <sheetData sheetId="8027" refreshError="1"/>
      <sheetData sheetId="8028" refreshError="1"/>
      <sheetData sheetId="8029" refreshError="1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 refreshError="1"/>
      <sheetData sheetId="8053" refreshError="1"/>
      <sheetData sheetId="8054" refreshError="1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 refreshError="1"/>
      <sheetData sheetId="8065" refreshError="1"/>
      <sheetData sheetId="8066" refreshError="1"/>
      <sheetData sheetId="8067" refreshError="1"/>
      <sheetData sheetId="8068"/>
      <sheetData sheetId="8069"/>
      <sheetData sheetId="8070"/>
      <sheetData sheetId="807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 refreshError="1"/>
      <sheetData sheetId="8405" refreshError="1"/>
      <sheetData sheetId="8406" refreshError="1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/>
      <sheetData sheetId="8438"/>
      <sheetData sheetId="8439"/>
      <sheetData sheetId="8440"/>
      <sheetData sheetId="844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/>
      <sheetData sheetId="8448"/>
      <sheetData sheetId="8449"/>
      <sheetData sheetId="8450"/>
      <sheetData sheetId="8451" refreshError="1"/>
      <sheetData sheetId="8452"/>
      <sheetData sheetId="8453" refreshError="1"/>
      <sheetData sheetId="8454"/>
      <sheetData sheetId="8455"/>
      <sheetData sheetId="8456"/>
      <sheetData sheetId="8457"/>
      <sheetData sheetId="8458" refreshError="1"/>
      <sheetData sheetId="8459" refreshError="1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 refreshError="1"/>
      <sheetData sheetId="8597" refreshError="1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/>
      <sheetData sheetId="8750"/>
      <sheetData sheetId="875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/>
      <sheetData sheetId="8759" refreshError="1"/>
      <sheetData sheetId="8760"/>
      <sheetData sheetId="876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/>
      <sheetData sheetId="8952" refreshError="1"/>
      <sheetData sheetId="8953"/>
      <sheetData sheetId="8954"/>
      <sheetData sheetId="8955"/>
      <sheetData sheetId="8956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  aaInformación GRUPO 4_A MIn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_aCCIDENTES_DE_1995___1996_xl_7"/>
      <sheetName val="//ccefic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_aCCIDENTES_DE_1995___1996_xl_2"/>
      <sheetName val="precios-básicos2002"/>
      <sheetName val="APUs"/>
      <sheetName val="Hoja1 (2)"/>
      <sheetName val="Hoja1 (3)"/>
      <sheetName val="#REF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8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_aCCIDENTES_DE_1995___1996_x_19"/>
      <sheetName val="_aCCIDENTES_DE_1995___1996_x_20"/>
      <sheetName val="_aCCIDENTES_DE_1995___1996_x_21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_aCCIDENTES_DE_1995___1996_x_22"/>
      <sheetName val="Hoja2"/>
      <sheetName val="MAT"/>
      <sheetName val="HER"/>
      <sheetName val="PER"/>
      <sheetName val="TRANS"/>
      <sheetName val="INDICE"/>
      <sheetName val="EQUIPOS"/>
      <sheetName val="MANO DE OBRA"/>
      <sheetName val="TRANSPORTE"/>
      <sheetName val="//d.docs.live.net/a  aaInformac"/>
      <sheetName val="_aCCIDENTES_DE_1995___1996_x_37"/>
      <sheetName val="_aCCIDENTES_DE_1995___1996_x_26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ISTORICOS FUEL OIL EXP"/>
      <sheetName val="ESTADO VÍA-CRIT.TECNICO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\Nuevos APU Córdoba\a  aaInform"/>
      <sheetName val="\E\Nuevos APU Córdoba\a  aaInfo"/>
      <sheetName val="\Users\JoseGabriel\Documents\Mi"/>
      <sheetName val="\Users\ANDRES FELIPE MUÑOZ\Down"/>
      <sheetName val="AIU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2-AG96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aactividad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MATERIAL"/>
      <sheetName val="ANALISIS RESUMIDO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"/>
      <sheetName val="Tabla CONPES 3714"/>
      <sheetName val="\E\a  aaInformación GRUPO 4\A M"/>
      <sheetName val="_aCCIDENTES_DE_1995___1996_x_5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 refreshError="1"/>
      <sheetData sheetId="734" refreshError="1"/>
      <sheetData sheetId="735" refreshError="1"/>
      <sheetData sheetId="736"/>
      <sheetData sheetId="737"/>
      <sheetData sheetId="738"/>
      <sheetData sheetId="739"/>
      <sheetData sheetId="740" refreshError="1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/>
      <sheetData sheetId="770" refreshError="1"/>
      <sheetData sheetId="771"/>
      <sheetData sheetId="772" refreshError="1"/>
      <sheetData sheetId="773" refreshError="1"/>
      <sheetData sheetId="774"/>
      <sheetData sheetId="775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/>
      <sheetData sheetId="799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 refreshError="1"/>
      <sheetData sheetId="1107" refreshError="1"/>
      <sheetData sheetId="1108"/>
      <sheetData sheetId="110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"/>
      <sheetName val="SUM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oja3"/>
      <sheetName val="CUADRO CONTROL"/>
      <sheetName val="ABL-519"/>
      <sheetName val="AEA-264"/>
      <sheetName val="BEP-243"/>
      <sheetName val="BUD-209"/>
      <sheetName val="DYT-026"/>
      <sheetName val="HSJ-700"/>
      <sheetName val="JKC-583"/>
      <sheetName val="OAF853"/>
      <sheetName val="OXB-806"/>
      <sheetName val="QFW-296"/>
      <sheetName val="QNA583"/>
      <sheetName val="SBG-021"/>
      <sheetName val="SDA-283"/>
      <sheetName val="SKG-419"/>
      <sheetName val="SUK-095"/>
      <sheetName val="SRC-847"/>
      <sheetName val="XKF-034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PEC"/>
      <sheetName val="ESPEC (2)"/>
      <sheetName val="HH"/>
      <sheetName val="SEMANA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tros"/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1" refreshError="1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MATERIALES"/>
      <sheetName val="Res-Accide-10"/>
      <sheetName val="Datos Básicos"/>
      <sheetName val="SALARIOS"/>
      <sheetName val="SUB APU"/>
      <sheetName val="INV"/>
      <sheetName val="AASHTO"/>
      <sheetName val="PESOS"/>
      <sheetName val="[aCCIDENTES DE 1995 - 1996.xls]"/>
      <sheetName val="Formulario N° 4"/>
      <sheetName val="EQUIPO"/>
      <sheetName val="Base Muestra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 refreshError="1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Concretos y morteros"/>
      <sheetName val="Datos iniciales "/>
      <sheetName val="Transporte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M.O."/>
      <sheetName val="[a  aaInformación]__cceficie_10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6"/>
      <sheetName val="[a  aaInformación]__cceficien_7"/>
      <sheetName val="[a  aaInformación]__cceficien_9"/>
      <sheetName val="[a  aaInformación]__cceficien_8"/>
      <sheetName val="[a  aaInformación]__cceficie_11"/>
      <sheetName val="[a  aaInformación]__cceficie_12"/>
      <sheetName val="[a  aaInformación]__cceficie_13"/>
      <sheetName val="[a  aaInformación]__cceficie_14"/>
      <sheetName val="[a  aaInformación]__cceficie_15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37"/>
      <sheetName val="[a  aaInformación]//cceficiente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//cceficiente_sharepoint_com/MA"/>
      <sheetName val="[a  aaInformación]__cceficie_38"/>
      <sheetName val="[a  aaInformación]__cceficie_49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 refreshError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1">
        <row r="1">
          <cell r="A1" t="str">
            <v>Despreciable 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CDItem"/>
      <sheetName val="AIU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>
        <row r="8">
          <cell r="G8">
            <v>32500000.417525001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-Accide-10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Acc Ago-Sep.xls"/>
      <sheetName val="Materiales"/>
      <sheetName val="Cuadrillas"/>
      <sheetName val="Concretos y morteros"/>
      <sheetName val="Equipo"/>
      <sheetName val="Datos iniciales "/>
      <sheetName val="Transporte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jecutado%"/>
      <sheetName val="Ejecutado$"/>
      <sheetName val="Programado$"/>
      <sheetName val="Programado%"/>
      <sheetName val="Cantidades"/>
      <sheetName val="Informe"/>
    </sheetNames>
    <sheetDataSet>
      <sheetData sheetId="0" refreshError="1"/>
      <sheetData sheetId="1" refreshError="1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2" refreshError="1">
        <row r="1">
          <cell r="D1">
            <v>39489</v>
          </cell>
          <cell r="I1">
            <v>39494</v>
          </cell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I18">
            <v>114859.10769230771</v>
          </cell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I19">
            <v>0</v>
          </cell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I21">
            <v>6528600</v>
          </cell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I41">
            <v>6643459.1076923078</v>
          </cell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I42">
            <v>43851354.646153852</v>
          </cell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I44">
            <v>8.9947682183602832E-3</v>
          </cell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I45">
            <v>5.9371596138307774E-2</v>
          </cell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3"/>
      <sheetData sheetId="4"/>
      <sheetData sheetId="5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5 _Pág_ 1"/>
      <sheetName val="Form5 _Pág_ 2"/>
      <sheetName val="FORMATO1H1"/>
      <sheetName val="FORMATO1H2"/>
      <sheetName val="FORMATO1H3"/>
      <sheetName val="FORMATO1H4"/>
      <sheetName val="Form7"/>
      <sheetName val="forma7"/>
      <sheetName val="Form9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RAMO 03"/>
      <sheetName val="TRAMO 01"/>
      <sheetName val="TRAMO 02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ECTORIZACIÓN"/>
      <sheetName val="Mr DISEÑO"/>
      <sheetName val="cbr granulares"/>
      <sheetName val="ESTRUCTURAS EXISTENTES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 refreshError="1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. P. U."/>
      <sheetName val="APU PART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Datos"/>
      <sheetName val="Puntajes"/>
      <sheetName val="5094-2003"/>
      <sheetName val="FINANCIERA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FLUJOS"/>
      <sheetName val="Civil work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SEMANALES"/>
      <sheetName val="Prog.Inver (2)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COSTOS OFICINA"/>
      <sheetName val="Formatos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Datos"/>
      <sheetName val="Hoja2"/>
      <sheetName val="Hoja3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 refreshError="1"/>
      <sheetData sheetId="1" refreshError="1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 CONTRATO"/>
      <sheetName val="INICIO"/>
      <sheetName val="EMPRESA"/>
      <sheetName val="NUEVOS DATOS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 refreshError="1">
        <row r="13">
          <cell r="G13" t="str">
            <v>02-30513-324240-2003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Insum"/>
      <sheetName val="UNITARIOS GENERALES"/>
      <sheetName val="Summary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 refreshError="1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46"/>
      <sheetName val="40"/>
      <sheetName val="41"/>
      <sheetName val="42"/>
      <sheetName val="43"/>
      <sheetName val="44"/>
      <sheetName val="45"/>
      <sheetName val="47"/>
      <sheetName val="48"/>
    </sheetNames>
    <sheetDataSet>
      <sheetData sheetId="0" refreshError="1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</row>
      </sheetData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ta a tierra"/>
    </sheetNames>
    <sheetDataSet>
      <sheetData sheetId="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 refreshError="1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ronograma"/>
      <sheetName val="DSD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EDIA GEOMETRICA"/>
      <sheetName val="ASPECTOS TECNICOS"/>
      <sheetName val="METODOLOGIA"/>
      <sheetName val="RESUMEN EVALUACION"/>
      <sheetName val="MENOR VALOR 1"/>
      <sheetName val="Hoja1"/>
      <sheetName val="CAPACIDAD FINANCIERA"/>
    </sheetNames>
    <sheetDataSet>
      <sheetData sheetId="0" refreshError="1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1" refreshError="1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ÁLCULOS"/>
      <sheetName val="PORTADA"/>
      <sheetName val="RESPONSABLES"/>
      <sheetName val="HOJA DE COSTOS"/>
      <sheetName val="AFE FRAC"/>
    </sheetNames>
    <sheetDataSet>
      <sheetData sheetId="0" refreshError="1">
        <row r="34">
          <cell r="H34">
            <v>2000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MPRESA"/>
      <sheetName val="INICIO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fo Ejec"/>
      <sheetName val="HH T. AMI"/>
      <sheetName val="HH T.Montajes"/>
      <sheetName val="Datos"/>
      <sheetName val="CURVA TM"/>
      <sheetName val="CURVA HH AMI"/>
      <sheetName val="CURVA HH TOT"/>
      <sheetName val="CRONOGRAMA"/>
    </sheetNames>
    <sheetDataSet>
      <sheetData sheetId="0" refreshError="1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quipo"/>
      <sheetName val="materiales"/>
      <sheetName val="otros"/>
      <sheetName val="INDICE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7">
          <cell r="A27" t="str">
            <v>Compactador manual de rodillo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2">
          <cell r="A62" t="str">
            <v>Montacargas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ructura"/>
      <sheetName val="Chaflanes"/>
      <sheetName val="Cotas Pav"/>
      <sheetName val="Explanación"/>
    </sheetNames>
    <sheetDataSet>
      <sheetData sheetId="0" refreshError="1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1"/>
      <sheetData sheetId="2"/>
      <sheetData sheetId="3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3"/>
      <sheetName val="obras de arte"/>
      <sheetName val="obras de arte (2)"/>
      <sheetName val="inventario obras"/>
      <sheetName val="TARIF2002"/>
    </sheetNames>
    <sheetDataSet>
      <sheetData sheetId="0" refreshError="1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es Renovación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Estructura"/>
      <sheetName val="Itemes Renovación"/>
      <sheetName val="PREACTA"/>
      <sheetName val="General"/>
      <sheetName val="inst"/>
      <sheetName val="GENERALIDADES "/>
      <sheetName val="Hoja1"/>
      <sheetName val="210.2.2"/>
      <sheetName val="Formular"/>
      <sheetName val="Recursos"/>
      <sheetName val="Pivo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1"/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 refreshError="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">
        <row r="40">
          <cell r="N40">
            <v>0.12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EMPRESA"/>
      <sheetName val="DATOS CONTRATO"/>
      <sheetName val="LIQ-NOM"/>
      <sheetName val="NOMINA-1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ALC PROD MENSUAL"/>
      <sheetName val="ELECTRICO"/>
      <sheetName val="Vuelta"/>
      <sheetName val="TABLAS"/>
      <sheetName val="Base de Diseño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MUNICIPIO DE SONSON ANTIOQUIA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1">
          <cell r="A1">
            <v>0</v>
          </cell>
        </row>
      </sheetData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ormulas"/>
      <sheetName val="FIBRA ÓPTICA"/>
      <sheetName val="ELECTRICO"/>
      <sheetName val="Vuelta"/>
      <sheetName val="2103mar%20.xls"/>
      <sheetName val="Hoja1"/>
      <sheetName val="Preci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Análisis de 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BASE"/>
      <sheetName val="1_Preliminares"/>
      <sheetName val="M.Obra"/>
      <sheetName val="320.1"/>
      <sheetName val="330.2"/>
      <sheetName val="700.1"/>
      <sheetName val="ManoDeObra"/>
      <sheetName val="tablas"/>
      <sheetName val="Cálculo"/>
      <sheetName val="Actual Data (MAP)"/>
      <sheetName val="Actual Data (STX)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A2" t="str">
            <v>INVÍAS - TERRITORIAL CORDOBA - GRUPO 3</v>
          </cell>
        </row>
      </sheetData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STADO"/>
      <sheetName val="Cover Sht"/>
      <sheetName val="CARATULA"/>
      <sheetName val="CONFIGURACION"/>
      <sheetName val="RESUMEN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atos-Gráfica"/>
      <sheetName val="todos"/>
      <sheetName val="LISTADO"/>
      <sheetName val="1"/>
      <sheetName val="Form5 _Pág_ 2"/>
      <sheetName val="Form5 _Pág_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OTALES"/>
      <sheetName val="T133-134"/>
      <sheetName val="T132-133"/>
      <sheetName val="T130-131"/>
    </sheetNames>
    <sheetDataSet>
      <sheetData sheetId="0" refreshError="1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ub"/>
      <sheetName val="Form8_bombas"/>
      <sheetName val="Form8_h2"/>
      <sheetName val="Form8_lubricacion"/>
      <sheetName val="Form8_regeneracion"/>
      <sheetName val="val"/>
      <sheetName val="tub_lub"/>
      <sheetName val="pintura"/>
      <sheetName val="partidas_cant_tub_final_04"/>
    </sheetNames>
    <sheetDataSet>
      <sheetData sheetId="0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forme Semanal 1"/>
      <sheetName val="% Avance"/>
      <sheetName val="Curva S"/>
      <sheetName val="RESUMEN"/>
      <sheetName val="Informe Semanal 1 (2)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 MATERIALES"/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</sheetNames>
    <sheetDataSet>
      <sheetData sheetId="0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CP,LEYES, Y DEC."/>
      <sheetName val="FPS (2)"/>
      <sheetName val="FPS"/>
      <sheetName val="EJEMPLOS"/>
      <sheetName val="FPS (Anaco)"/>
      <sheetName val="salarios"/>
      <sheetName val="Hoja3"/>
      <sheetName val="Hoja4"/>
      <sheetName val="Hoja5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 ASR+Nafta"/>
      <sheetName val="Todos+Nafta"/>
      <sheetName val="Escenario 1"/>
      <sheetName val="Escenario 2"/>
      <sheetName val=" CHICAS+Nafta"/>
      <sheetName val="Portafolio 06"/>
      <sheetName val="Propiedades de Fluidos"/>
      <sheetName val="Edificios"/>
    </sheetNames>
    <sheetDataSet>
      <sheetData sheetId="0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1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ta No 4"/>
      <sheetName val="Acta No 4.xlsx"/>
    </sheetNames>
    <definedNames>
      <definedName name="Loan_Start"/>
    </definedNames>
    <sheetDataSet>
      <sheetData sheetId="0" refreshError="1"/>
      <sheetData sheetId="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ronograma descansos  - Trafos "/>
      <sheetName val="Cronograma Descansos"/>
    </sheetNames>
    <definedNames>
      <definedName name="Loan_Start"/>
    </definedNames>
    <sheetDataSet>
      <sheetData sheetId="0" refreshError="1"/>
      <sheetData sheetId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 1 "/>
    </sheetNames>
    <sheetDataSet>
      <sheetData sheetId="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  aaInformació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CURSOS"/>
      <sheetName val="BASE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 refreshError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genieria"/>
      <sheetName val="TEARES1 (2)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ESTADO RED"/>
      <sheetName val="CARRETERAS"/>
      <sheetName val="GENERALIDADES "/>
      <sheetName val="1"/>
      <sheetName val="PROYECTOS ESTIMADOS"/>
      <sheetName val="inpermeabOTRO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UNITARIOS GENERALES"/>
      <sheetName val="Insum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OCTUBRE"/>
      <sheetName val="LISTA DE PRECIOS"/>
      <sheetName val="062"/>
      <sheetName val="Listado"/>
      <sheetName val="Presup_Cancha"/>
      <sheetName val="A.P.U"/>
      <sheetName val="Bajadas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inst"/>
      <sheetName val="5. ELECTRICO"/>
      <sheetName val="2,2,6,1 Pilotes 0,30"/>
      <sheetName val="NARIÑO"/>
      <sheetName val="APU NO PREVISTO"/>
      <sheetName val="PPTA (3)"/>
      <sheetName val="PPTA (2)"/>
      <sheetName val="PPTA"/>
      <sheetName val="PERSONAL"/>
      <sheetName val="Tarifa MT"/>
      <sheetName val="Requisición1"/>
      <sheetName val="PREACTA_61"/>
      <sheetName val="A_P_U1"/>
      <sheetName val="PREACTA_6"/>
      <sheetName val="A_P_U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UNITARIOS"/>
      <sheetName val="THE"/>
      <sheetName val="ATHE"/>
      <sheetName val="BALANCE"/>
      <sheetName val="ITEMS NO REVISTOS"/>
      <sheetName val="APU ELECTRICOS"/>
      <sheetName val="CONT_ADI"/>
      <sheetName val="otros"/>
      <sheetName val="for 6"/>
      <sheetName val="PREACTA Y CONTRATISTAS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Hoja2"/>
      <sheetName val="Cuadr."/>
      <sheetName val="TABLAS"/>
      <sheetName val="7.1.8.1.1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PR_111"/>
      <sheetName val="PUNITARIOS_PARA_241201_2S11"/>
      <sheetName val="ESTADO_RED_TEC11"/>
      <sheetName val="PREACTA_1011"/>
      <sheetName val="PREACTA_911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UNITARIOS_PARA_241201_2S12"/>
      <sheetName val="PR_112"/>
      <sheetName val="ESTADO_RED_TEC12"/>
      <sheetName val="PREACTA_1012"/>
      <sheetName val="PREACTA_91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UNITARIOS_PARA_241201_2S13"/>
      <sheetName val="PR_113"/>
      <sheetName val="ESTADO_RED_TEC13"/>
      <sheetName val="PREACTA_1013"/>
      <sheetName val="PREACTA_913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SALARIOS"/>
      <sheetName val="CURVA"/>
      <sheetName val="materiales"/>
      <sheetName val="DEST. MEDIOS"/>
      <sheetName val="COMBUASF"/>
      <sheetName val="BALCRUDO"/>
      <sheetName val="CARGASPROC."/>
      <sheetName val="G L P  FINAL"/>
      <sheetName val="BASE"/>
      <sheetName val="c2_5y2_613"/>
      <sheetName val="c2_5y2_612"/>
      <sheetName val="c2_5y2_611"/>
      <sheetName val="c2_5y2_614"/>
      <sheetName val="Proveedores y acreedor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>
        <row r="48">
          <cell r="E48">
            <v>0</v>
          </cell>
        </row>
      </sheetData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48">
          <cell r="E48">
            <v>0</v>
          </cell>
        </row>
      </sheetData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 refreshError="1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/>
      <sheetData sheetId="307"/>
      <sheetData sheetId="308"/>
      <sheetData sheetId="30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sta APU"/>
      <sheetName val="PORTADA"/>
      <sheetName val="RESPONSABLES"/>
      <sheetName val="PPTO IB"/>
      <sheetName val="Insum"/>
      <sheetName val="Sop&amp;Sup-Cantidades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Unitarios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</sheetNames>
    <sheetDataSet>
      <sheetData sheetId="0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 MInformes M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ISLAMIENTO CATEGORIAS II Y III"/>
      <sheetName val="Control Sheet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 refreshError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1">
        <row r="17">
          <cell r="G17" t="str">
            <v>HAZARDS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L41"/>
  <sheetViews>
    <sheetView showGridLines="0" tabSelected="1" showWhiteSpace="0" topLeftCell="A14" zoomScale="70" zoomScaleNormal="70" zoomScaleSheetLayoutView="100" workbookViewId="0">
      <selection activeCell="D2" sqref="C2:I32"/>
    </sheetView>
  </sheetViews>
  <sheetFormatPr baseColWidth="10" defaultColWidth="10.85546875" defaultRowHeight="16.5" x14ac:dyDescent="0.2"/>
  <cols>
    <col min="1" max="2" width="3.42578125" style="32" customWidth="1"/>
    <col min="3" max="3" width="6.140625" style="28" customWidth="1"/>
    <col min="4" max="4" width="9.28515625" style="28" customWidth="1"/>
    <col min="5" max="5" width="73.28515625" style="32" customWidth="1"/>
    <col min="6" max="6" width="8.7109375" style="32" customWidth="1"/>
    <col min="7" max="7" width="15.7109375" style="28" bestFit="1" customWidth="1"/>
    <col min="8" max="8" width="16.7109375" style="140" bestFit="1" customWidth="1"/>
    <col min="9" max="9" width="23.85546875" style="140" customWidth="1"/>
    <col min="10" max="10" width="11.42578125" style="32" customWidth="1"/>
    <col min="11" max="11" width="13.85546875" style="32" customWidth="1"/>
    <col min="12" max="12" width="20.7109375" style="32" customWidth="1"/>
    <col min="13" max="13" width="10.85546875" style="32" customWidth="1"/>
    <col min="14" max="14" width="16.85546875" style="32" customWidth="1"/>
    <col min="15" max="15" width="10.85546875" style="32" customWidth="1"/>
    <col min="16" max="16384" width="10.85546875" style="32"/>
  </cols>
  <sheetData>
    <row r="1" spans="1:12" ht="17.25" thickBot="1" x14ac:dyDescent="0.25">
      <c r="A1" s="30"/>
      <c r="B1" s="30"/>
      <c r="C1" s="25"/>
      <c r="D1" s="25"/>
      <c r="E1" s="30"/>
      <c r="F1" s="30"/>
      <c r="G1" s="25"/>
      <c r="H1" s="131"/>
      <c r="I1" s="131"/>
    </row>
    <row r="2" spans="1:12" ht="18" thickTop="1" thickBot="1" x14ac:dyDescent="0.25">
      <c r="A2" s="30"/>
      <c r="B2" s="33"/>
      <c r="C2" s="26"/>
      <c r="D2" s="26"/>
      <c r="E2" s="31"/>
      <c r="F2" s="31"/>
      <c r="G2" s="26"/>
      <c r="H2" s="132"/>
      <c r="I2" s="132"/>
    </row>
    <row r="3" spans="1:12" ht="14.25" customHeight="1" thickBot="1" x14ac:dyDescent="0.25">
      <c r="A3" s="30"/>
      <c r="B3" s="34"/>
      <c r="C3" s="144" t="s">
        <v>141</v>
      </c>
      <c r="D3" s="145" t="s">
        <v>0</v>
      </c>
      <c r="E3" s="35"/>
      <c r="F3" s="35"/>
      <c r="G3" s="133"/>
      <c r="H3" s="134"/>
      <c r="I3" s="135"/>
    </row>
    <row r="4" spans="1:12" ht="14.25" customHeight="1" x14ac:dyDescent="0.2">
      <c r="A4" s="30"/>
      <c r="B4" s="34"/>
      <c r="C4" s="214" t="s">
        <v>1</v>
      </c>
      <c r="D4" s="215"/>
      <c r="E4" s="215"/>
      <c r="F4" s="215"/>
      <c r="G4" s="215"/>
      <c r="H4" s="215"/>
      <c r="I4" s="216"/>
    </row>
    <row r="5" spans="1:12" ht="14.25" customHeight="1" thickBot="1" x14ac:dyDescent="0.25">
      <c r="A5" s="30"/>
      <c r="B5" s="34"/>
      <c r="C5" s="217" t="s">
        <v>2</v>
      </c>
      <c r="D5" s="218"/>
      <c r="E5" s="218"/>
      <c r="F5" s="218"/>
      <c r="G5" s="218"/>
      <c r="H5" s="218"/>
      <c r="I5" s="219"/>
    </row>
    <row r="6" spans="1:12" x14ac:dyDescent="0.2">
      <c r="A6" s="36"/>
      <c r="B6" s="37"/>
      <c r="C6" s="220" t="s">
        <v>142</v>
      </c>
      <c r="D6" s="221"/>
      <c r="E6" s="221"/>
      <c r="F6" s="221"/>
      <c r="G6" s="221"/>
      <c r="H6" s="221"/>
      <c r="I6" s="222"/>
    </row>
    <row r="7" spans="1:12" ht="45.75" customHeight="1" x14ac:dyDescent="0.2">
      <c r="A7" s="30"/>
      <c r="B7" s="34"/>
      <c r="C7" s="223"/>
      <c r="D7" s="224"/>
      <c r="E7" s="224"/>
      <c r="F7" s="224"/>
      <c r="G7" s="224"/>
      <c r="H7" s="224"/>
      <c r="I7" s="225"/>
    </row>
    <row r="8" spans="1:12" ht="45.75" customHeight="1" thickBot="1" x14ac:dyDescent="0.25">
      <c r="A8" s="30"/>
      <c r="B8" s="34"/>
      <c r="C8" s="226" t="s">
        <v>137</v>
      </c>
      <c r="D8" s="227"/>
      <c r="E8" s="227"/>
      <c r="F8" s="227"/>
      <c r="G8" s="227"/>
      <c r="H8" s="227"/>
      <c r="I8" s="228"/>
    </row>
    <row r="9" spans="1:12" ht="47.25" customHeight="1" thickBot="1" x14ac:dyDescent="0.25">
      <c r="A9" s="30"/>
      <c r="B9" s="34"/>
      <c r="C9" s="229" t="s">
        <v>227</v>
      </c>
      <c r="D9" s="230"/>
      <c r="E9" s="230"/>
      <c r="F9" s="230"/>
      <c r="G9" s="230"/>
      <c r="H9" s="230"/>
      <c r="I9" s="231"/>
      <c r="K9" s="32" t="s">
        <v>195</v>
      </c>
      <c r="L9" s="175"/>
    </row>
    <row r="10" spans="1:12" ht="31.5" x14ac:dyDescent="0.2">
      <c r="A10" s="30"/>
      <c r="B10" s="34"/>
      <c r="C10" s="146"/>
      <c r="D10" s="147" t="s">
        <v>3</v>
      </c>
      <c r="E10" s="147" t="s">
        <v>4</v>
      </c>
      <c r="F10" s="147" t="s">
        <v>5</v>
      </c>
      <c r="G10" s="147" t="s">
        <v>6</v>
      </c>
      <c r="H10" s="148" t="s">
        <v>7</v>
      </c>
      <c r="I10" s="149" t="s">
        <v>8</v>
      </c>
      <c r="K10" s="32">
        <f>+'Analisis AU'!G27</f>
        <v>1.3461000000000001</v>
      </c>
    </row>
    <row r="11" spans="1:12" x14ac:dyDescent="0.2">
      <c r="A11" s="30"/>
      <c r="B11" s="34"/>
      <c r="C11" s="150" t="s">
        <v>151</v>
      </c>
      <c r="D11" s="151"/>
      <c r="E11" s="152" t="s">
        <v>226</v>
      </c>
      <c r="F11" s="152"/>
      <c r="G11" s="153"/>
      <c r="H11" s="154"/>
      <c r="I11" s="155"/>
    </row>
    <row r="12" spans="1:12" ht="31.5" x14ac:dyDescent="0.2">
      <c r="A12" s="30"/>
      <c r="B12" s="34"/>
      <c r="C12" s="150"/>
      <c r="D12" s="130" t="s">
        <v>202</v>
      </c>
      <c r="E12" s="156" t="str">
        <f>VLOOKUP(D12,APU!$A$1:J$811,3,FALSE)</f>
        <v>Cargue, descargue de modulo y transporte en la ciudad de Manizales, por trayecto Modulos pequeños</v>
      </c>
      <c r="F12" s="157" t="str">
        <f>VLOOKUP(D12,APU!$A$1:$J$811,5,FALSE)</f>
        <v>UND</v>
      </c>
      <c r="G12" s="158">
        <v>1</v>
      </c>
      <c r="H12" s="159">
        <f>ROUND(VLOOKUP(D12,APU!$A$1:$J$811,9,FALSE)*$K$10,0)</f>
        <v>161532</v>
      </c>
      <c r="I12" s="160">
        <f t="shared" ref="I12:I19" si="0">ROUND(H12*G12,0)</f>
        <v>161532</v>
      </c>
    </row>
    <row r="13" spans="1:12" ht="31.5" x14ac:dyDescent="0.2">
      <c r="A13" s="30"/>
      <c r="B13" s="34"/>
      <c r="C13" s="150"/>
      <c r="D13" s="130" t="s">
        <v>203</v>
      </c>
      <c r="E13" s="156" t="str">
        <f>VLOOKUP(D13,APU!$A$1:J$811,3,FALSE)</f>
        <v>Cargue, descargue de modulo y transporte en la ciudad de Manizales, por trayecto Modulos grandes</v>
      </c>
      <c r="F13" s="157" t="str">
        <f>VLOOKUP(D13,APU!$A$1:$J$811,5,FALSE)</f>
        <v>UND</v>
      </c>
      <c r="G13" s="158">
        <v>1</v>
      </c>
      <c r="H13" s="159">
        <f>ROUND(VLOOKUP(D13,APU!$A$1:$J$811,9,FALSE)*$K$10,0)</f>
        <v>403830</v>
      </c>
      <c r="I13" s="160">
        <f t="shared" si="0"/>
        <v>403830</v>
      </c>
    </row>
    <row r="14" spans="1:12" ht="31.5" x14ac:dyDescent="0.2">
      <c r="A14" s="30"/>
      <c r="B14" s="34"/>
      <c r="C14" s="150"/>
      <c r="D14" s="130" t="s">
        <v>204</v>
      </c>
      <c r="E14" s="156" t="str">
        <f>VLOOKUP(D14,APU!$A$1:J$811,3,FALSE)</f>
        <v>Servicio de aplicación de soldadura Tig o Mig según requiera y pulimiento del area intervenida.</v>
      </c>
      <c r="F14" s="157" t="str">
        <f>VLOOKUP(D14,APU!$A$1:$J$811,5,FALSE)</f>
        <v>ML</v>
      </c>
      <c r="G14" s="158">
        <v>1</v>
      </c>
      <c r="H14" s="159">
        <f>ROUND(VLOOKUP(D14,APU!$A$1:$J$811,9,FALSE)*$K$10,0)</f>
        <v>215376</v>
      </c>
      <c r="I14" s="160">
        <f t="shared" si="0"/>
        <v>215376</v>
      </c>
    </row>
    <row r="15" spans="1:12" ht="31.5" x14ac:dyDescent="0.2">
      <c r="A15" s="30"/>
      <c r="B15" s="34"/>
      <c r="C15" s="150"/>
      <c r="D15" s="130" t="s">
        <v>205</v>
      </c>
      <c r="E15" s="156" t="str">
        <f>VLOOKUP(D15,APU!$A$1:J$811,3,FALSE)</f>
        <v>Servicio de aplicación de un punto soldadura Tig o Mig según requiera y pulimiento del area intervenida,</v>
      </c>
      <c r="F15" s="157" t="str">
        <f>VLOOKUP(D15,APU!$A$1:$J$811,5,FALSE)</f>
        <v>UND</v>
      </c>
      <c r="G15" s="158">
        <v>1</v>
      </c>
      <c r="H15" s="159">
        <f>ROUND(VLOOKUP(D15,APU!$A$1:$J$811,9,FALSE)*$K$10,0)</f>
        <v>67305</v>
      </c>
      <c r="I15" s="160">
        <f t="shared" si="0"/>
        <v>67305</v>
      </c>
    </row>
    <row r="16" spans="1:12" ht="31.5" x14ac:dyDescent="0.2">
      <c r="A16" s="30"/>
      <c r="B16" s="34"/>
      <c r="C16" s="150"/>
      <c r="D16" s="130" t="s">
        <v>206</v>
      </c>
      <c r="E16" s="156" t="str">
        <f>VLOOKUP(D16,APU!$A$1:J$811,3,FALSE)</f>
        <v>Remoción de pintura deteriorada ,Aplicación de masillas de nivelación,Aplicación de anticorrosivo en áreas equeridas y pintura.</v>
      </c>
      <c r="F16" s="157" t="str">
        <f>VLOOKUP(D16,APU!$A$1:$J$811,5,FALSE)</f>
        <v>M2</v>
      </c>
      <c r="G16" s="158">
        <v>1</v>
      </c>
      <c r="H16" s="159">
        <f>ROUND(VLOOKUP(D16,APU!$A$1:$J$811,9,FALSE)*$K$10,0)</f>
        <v>78074</v>
      </c>
      <c r="I16" s="160">
        <f t="shared" si="0"/>
        <v>78074</v>
      </c>
    </row>
    <row r="17" spans="1:12" ht="31.5" x14ac:dyDescent="0.2">
      <c r="A17" s="30"/>
      <c r="B17" s="34"/>
      <c r="C17" s="150"/>
      <c r="D17" s="130" t="s">
        <v>207</v>
      </c>
      <c r="E17" s="156" t="str">
        <f>VLOOKUP(D17,APU!$A$1:J$811,3,FALSE)</f>
        <v>Remoción de grasa, suciedad y Contaminantes.Tratamiento de puntos de oxidación. Aplicación de productos pasivadores para acero inoxidable</v>
      </c>
      <c r="F17" s="157" t="str">
        <f>VLOOKUP(D17,APU!$A$1:$J$811,5,FALSE)</f>
        <v>M2</v>
      </c>
      <c r="G17" s="158">
        <v>1</v>
      </c>
      <c r="H17" s="159">
        <f>ROUND(VLOOKUP(D17,APU!$A$1:$J$811,9,FALSE)*$K$10,0)</f>
        <v>96919</v>
      </c>
      <c r="I17" s="160">
        <f t="shared" si="0"/>
        <v>96919</v>
      </c>
    </row>
    <row r="18" spans="1:12" x14ac:dyDescent="0.2">
      <c r="A18" s="30"/>
      <c r="B18" s="34"/>
      <c r="C18" s="150"/>
      <c r="D18" s="130" t="s">
        <v>208</v>
      </c>
      <c r="E18" s="156" t="str">
        <f>VLOOKUP(D18,APU!$A$1:J$811,3,FALSE)</f>
        <v>Suministro e instalacion de empaques de sello</v>
      </c>
      <c r="F18" s="157" t="str">
        <f>VLOOKUP(D18,APU!$A$1:$J$811,5,FALSE)</f>
        <v>ML</v>
      </c>
      <c r="G18" s="158">
        <v>1</v>
      </c>
      <c r="H18" s="159">
        <f>ROUND(VLOOKUP(D18,APU!$A$1:$J$811,9,FALSE)*$K$10,0)</f>
        <v>53844</v>
      </c>
      <c r="I18" s="160">
        <f t="shared" si="0"/>
        <v>53844</v>
      </c>
    </row>
    <row r="19" spans="1:12" ht="31.5" x14ac:dyDescent="0.2">
      <c r="A19" s="30"/>
      <c r="B19" s="34"/>
      <c r="C19" s="150"/>
      <c r="D19" s="130" t="s">
        <v>216</v>
      </c>
      <c r="E19" s="156" t="str">
        <f>VLOOKUP(D19,APU!$A$1:J$811,3,FALSE)</f>
        <v>Suministros e instalacion de chapa: Desmonte chapa existente en mal estado, montaje de contra puerta de seguridad</v>
      </c>
      <c r="F19" s="157" t="str">
        <f>VLOOKUP(D19,APU!$A$1:$J$811,5,FALSE)</f>
        <v>UND</v>
      </c>
      <c r="G19" s="158">
        <v>1</v>
      </c>
      <c r="H19" s="159">
        <f>ROUND(VLOOKUP(D19,APU!$A$1:$J$811,9,FALSE)*$K$10,0)</f>
        <v>538440</v>
      </c>
      <c r="I19" s="160">
        <f t="shared" si="0"/>
        <v>538440</v>
      </c>
    </row>
    <row r="20" spans="1:12" ht="31.5" x14ac:dyDescent="0.2">
      <c r="A20" s="30"/>
      <c r="B20" s="34"/>
      <c r="C20" s="150"/>
      <c r="D20" s="130" t="s">
        <v>217</v>
      </c>
      <c r="E20" s="156" t="str">
        <f>VLOOKUP(D20,APU!$A$1:J$811,3,FALSE)</f>
        <v>Suministros e instalacion de chapa: Desmonte chapa existente en mal estado, montaje de chapa de pestillo lateral</v>
      </c>
      <c r="F20" s="157" t="str">
        <f>VLOOKUP(D20,APU!$A$1:$J$811,5,FALSE)</f>
        <v>UND</v>
      </c>
      <c r="G20" s="158">
        <v>1</v>
      </c>
      <c r="H20" s="159">
        <f>ROUND(VLOOKUP(D20,APU!$A$1:$J$811,9,FALSE)*$K$10,0)</f>
        <v>430752</v>
      </c>
      <c r="I20" s="160">
        <f t="shared" ref="I20:I22" si="1">ROUND(H20*G20,0)</f>
        <v>430752</v>
      </c>
    </row>
    <row r="21" spans="1:12" ht="31.5" x14ac:dyDescent="0.2">
      <c r="A21" s="30"/>
      <c r="B21" s="34"/>
      <c r="C21" s="150"/>
      <c r="D21" s="130" t="s">
        <v>218</v>
      </c>
      <c r="E21" s="156" t="str">
        <f>VLOOKUP(D21,APU!$A$1:J$811,3,FALSE)</f>
        <v>Ssuministro y aplicación de lubricantes y engrases para partes mobiles de modulos de ventas.</v>
      </c>
      <c r="F21" s="157" t="str">
        <f>VLOOKUP(D21,APU!$A$1:$J$811,5,FALSE)</f>
        <v>UND</v>
      </c>
      <c r="G21" s="158">
        <v>1</v>
      </c>
      <c r="H21" s="159">
        <f>ROUND(VLOOKUP(D21,APU!$A$1:$J$811,9,FALSE)*$K$10,0)</f>
        <v>20192</v>
      </c>
      <c r="I21" s="160">
        <f t="shared" ref="I21" si="2">ROUND(H21*G21,0)</f>
        <v>20192</v>
      </c>
    </row>
    <row r="22" spans="1:12" x14ac:dyDescent="0.2">
      <c r="A22" s="30"/>
      <c r="B22" s="34"/>
      <c r="C22" s="150"/>
      <c r="D22" s="130" t="s">
        <v>219</v>
      </c>
      <c r="E22" s="156" t="str">
        <f>VLOOKUP(D22,APU!$A$1:J$811,3,FALSE)</f>
        <v>suministro e instalacion de lamina de acero inoxidable AISI 304 de 15*8 cm</v>
      </c>
      <c r="F22" s="157" t="str">
        <f>VLOOKUP(D22,APU!$A$1:$J$811,5,FALSE)</f>
        <v>UND</v>
      </c>
      <c r="G22" s="158">
        <v>1</v>
      </c>
      <c r="H22" s="159">
        <f>ROUND(VLOOKUP(D22,APU!$A$1:$J$811,9,FALSE)*$K$10,0)</f>
        <v>80766</v>
      </c>
      <c r="I22" s="160">
        <f t="shared" si="1"/>
        <v>80766</v>
      </c>
    </row>
    <row r="23" spans="1:12" ht="32.25" thickBot="1" x14ac:dyDescent="0.25">
      <c r="A23" s="30"/>
      <c r="B23" s="34"/>
      <c r="C23" s="150"/>
      <c r="D23" s="130" t="s">
        <v>220</v>
      </c>
      <c r="E23" s="156" t="str">
        <f>VLOOKUP(D23,APU!$A$1:J$811,3,FALSE)</f>
        <v>suministro e instalacion de portacandado en acero inoxidable elaborado en platina de 3/16</v>
      </c>
      <c r="F23" s="157" t="str">
        <f>VLOOKUP(D23,APU!$A$1:$J$811,5,FALSE)</f>
        <v>UND</v>
      </c>
      <c r="G23" s="158">
        <v>1</v>
      </c>
      <c r="H23" s="159">
        <f>ROUND(VLOOKUP(D23,APU!$A$1:$J$811,9,FALSE)*$K$10,0)</f>
        <v>107688</v>
      </c>
      <c r="I23" s="160">
        <f t="shared" ref="I23" si="3">ROUND(H23*G23,0)</f>
        <v>107688</v>
      </c>
      <c r="L23" s="176"/>
    </row>
    <row r="24" spans="1:12" ht="21" thickBot="1" x14ac:dyDescent="0.25">
      <c r="C24" s="141"/>
      <c r="D24" s="24"/>
      <c r="E24" s="22"/>
      <c r="F24" s="22"/>
      <c r="G24" s="24"/>
      <c r="H24" s="136"/>
      <c r="I24" s="137"/>
    </row>
    <row r="25" spans="1:12" ht="20.25" x14ac:dyDescent="0.2">
      <c r="C25" s="142"/>
      <c r="D25" s="27"/>
      <c r="E25" s="200" t="s">
        <v>14</v>
      </c>
      <c r="F25" s="201"/>
      <c r="G25" s="202"/>
      <c r="H25" s="138"/>
      <c r="I25" s="139">
        <f>+I26/K10</f>
        <v>1675000.371443429</v>
      </c>
    </row>
    <row r="26" spans="1:12" ht="20.25" x14ac:dyDescent="0.2">
      <c r="C26" s="161"/>
      <c r="D26" s="162"/>
      <c r="E26" s="163" t="s">
        <v>201</v>
      </c>
      <c r="F26" s="164"/>
      <c r="G26" s="165"/>
      <c r="H26" s="166"/>
      <c r="I26" s="167">
        <f>SUM(I12:I23)</f>
        <v>2254718</v>
      </c>
    </row>
    <row r="27" spans="1:12" ht="31.5" customHeight="1" x14ac:dyDescent="0.2">
      <c r="C27" s="161"/>
      <c r="D27" s="162"/>
      <c r="E27" s="192" t="s">
        <v>200</v>
      </c>
      <c r="F27" s="168"/>
      <c r="G27" s="169"/>
      <c r="H27" s="170"/>
      <c r="I27" s="167">
        <v>317000000</v>
      </c>
    </row>
    <row r="28" spans="1:12" ht="23.25" customHeight="1" x14ac:dyDescent="0.2">
      <c r="F28" s="203" t="s">
        <v>4</v>
      </c>
      <c r="G28" s="203"/>
      <c r="H28" s="203"/>
      <c r="I28" s="171" t="s">
        <v>9</v>
      </c>
    </row>
    <row r="29" spans="1:12" ht="45.95" customHeight="1" x14ac:dyDescent="0.2">
      <c r="C29" s="204" t="s">
        <v>138</v>
      </c>
      <c r="D29" s="205"/>
      <c r="E29" s="206"/>
      <c r="F29" s="207" t="s">
        <v>10</v>
      </c>
      <c r="G29" s="207"/>
      <c r="H29" s="212" t="s">
        <v>11</v>
      </c>
      <c r="I29" s="211">
        <f>+'Analisis AU'!J47</f>
        <v>0.28610000000000002</v>
      </c>
    </row>
    <row r="30" spans="1:12" ht="57.95" customHeight="1" x14ac:dyDescent="0.2">
      <c r="C30" s="208" t="s">
        <v>198</v>
      </c>
      <c r="D30" s="209"/>
      <c r="E30" s="210"/>
      <c r="F30" s="207"/>
      <c r="G30" s="207"/>
      <c r="H30" s="212"/>
      <c r="I30" s="211"/>
    </row>
    <row r="31" spans="1:12" ht="65.099999999999994" customHeight="1" x14ac:dyDescent="0.2">
      <c r="C31" s="208" t="s">
        <v>197</v>
      </c>
      <c r="D31" s="209"/>
      <c r="E31" s="210"/>
      <c r="F31" s="203" t="s">
        <v>12</v>
      </c>
      <c r="G31" s="207"/>
      <c r="H31" s="143" t="s">
        <v>13</v>
      </c>
      <c r="I31" s="172">
        <f>+'Analisis AU'!J48</f>
        <v>0.06</v>
      </c>
    </row>
    <row r="32" spans="1:12" ht="56.25" customHeight="1" thickBot="1" x14ac:dyDescent="0.25">
      <c r="C32" s="197" t="s">
        <v>196</v>
      </c>
      <c r="D32" s="198"/>
      <c r="E32" s="199"/>
      <c r="F32" s="213" t="s">
        <v>135</v>
      </c>
      <c r="G32" s="213"/>
      <c r="H32" s="173" t="s">
        <v>136</v>
      </c>
      <c r="I32" s="174">
        <f>SUM(I29:I31)</f>
        <v>0.34610000000000002</v>
      </c>
    </row>
    <row r="33" spans="3:9" ht="60" customHeight="1" x14ac:dyDescent="0.2">
      <c r="C33" s="25"/>
      <c r="D33" s="25"/>
      <c r="E33" s="38"/>
      <c r="F33" s="30"/>
      <c r="G33" s="25"/>
      <c r="H33" s="131"/>
      <c r="I33" s="131"/>
    </row>
    <row r="34" spans="3:9" ht="20.25" customHeight="1" x14ac:dyDescent="0.2">
      <c r="C34" s="196" t="s">
        <v>139</v>
      </c>
      <c r="D34" s="196"/>
      <c r="E34" s="196"/>
      <c r="F34" s="196"/>
      <c r="G34" s="196"/>
      <c r="H34" s="196"/>
      <c r="I34" s="196"/>
    </row>
    <row r="35" spans="3:9" ht="20.25" customHeight="1" x14ac:dyDescent="0.2">
      <c r="C35" s="194" t="s">
        <v>152</v>
      </c>
      <c r="D35" s="194"/>
      <c r="E35" s="194"/>
      <c r="F35" s="194"/>
      <c r="G35" s="194"/>
      <c r="H35" s="194"/>
      <c r="I35" s="194"/>
    </row>
    <row r="36" spans="3:9" x14ac:dyDescent="0.2">
      <c r="C36" s="195" t="s">
        <v>140</v>
      </c>
      <c r="D36" s="195"/>
      <c r="E36" s="195"/>
      <c r="F36" s="195"/>
      <c r="G36" s="195"/>
      <c r="H36" s="195"/>
      <c r="I36" s="195"/>
    </row>
    <row r="37" spans="3:9" x14ac:dyDescent="0.2">
      <c r="E37" s="23"/>
    </row>
    <row r="38" spans="3:9" x14ac:dyDescent="0.2">
      <c r="E38" s="23"/>
    </row>
    <row r="39" spans="3:9" x14ac:dyDescent="0.2">
      <c r="E39" s="29"/>
    </row>
    <row r="40" spans="3:9" x14ac:dyDescent="0.2">
      <c r="E40" s="39"/>
    </row>
    <row r="41" spans="3:9" x14ac:dyDescent="0.2">
      <c r="E41" s="29"/>
    </row>
  </sheetData>
  <autoFilter ref="C10:G23" xr:uid="{00000000-0009-0000-0000-000000000000}"/>
  <mergeCells count="19">
    <mergeCell ref="C4:I4"/>
    <mergeCell ref="C5:I5"/>
    <mergeCell ref="C6:I7"/>
    <mergeCell ref="C8:I8"/>
    <mergeCell ref="C9:I9"/>
    <mergeCell ref="C35:I35"/>
    <mergeCell ref="C36:I36"/>
    <mergeCell ref="C34:I34"/>
    <mergeCell ref="C32:E32"/>
    <mergeCell ref="E25:G25"/>
    <mergeCell ref="F28:H28"/>
    <mergeCell ref="C29:E29"/>
    <mergeCell ref="F31:G31"/>
    <mergeCell ref="C30:E30"/>
    <mergeCell ref="C31:E31"/>
    <mergeCell ref="I29:I30"/>
    <mergeCell ref="H29:H30"/>
    <mergeCell ref="F29:G30"/>
    <mergeCell ref="F32:G32"/>
  </mergeCells>
  <phoneticPr fontId="18" type="noConversion"/>
  <pageMargins left="0.11811023622047245" right="0.11811023622047245" top="0.15748031496062992" bottom="0.15748031496062992" header="0.31496062992125984" footer="0.31496062992125984"/>
  <pageSetup paperSize="9" scale="66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7">
    <pageSetUpPr fitToPage="1"/>
  </sheetPr>
  <dimension ref="A1:L51"/>
  <sheetViews>
    <sheetView topLeftCell="B16" zoomScale="90" zoomScaleNormal="90" workbookViewId="0">
      <selection activeCell="H3" sqref="H3"/>
    </sheetView>
  </sheetViews>
  <sheetFormatPr baseColWidth="10" defaultColWidth="11.42578125" defaultRowHeight="12.75" x14ac:dyDescent="0.2"/>
  <cols>
    <col min="1" max="1" width="11.28515625" style="49" customWidth="1"/>
    <col min="2" max="2" width="54.5703125" style="48" bestFit="1" customWidth="1"/>
    <col min="3" max="3" width="5.28515625" style="50" customWidth="1"/>
    <col min="4" max="4" width="12.28515625" style="51" bestFit="1" customWidth="1"/>
    <col min="5" max="5" width="14.42578125" style="51" bestFit="1" customWidth="1"/>
    <col min="6" max="6" width="16.85546875" style="52" bestFit="1" customWidth="1"/>
    <col min="7" max="7" width="18.42578125" style="48" bestFit="1" customWidth="1"/>
    <col min="8" max="8" width="16.5703125" style="53" customWidth="1"/>
    <col min="9" max="9" width="16.140625" style="53" customWidth="1"/>
    <col min="10" max="10" width="13.28515625" style="60" bestFit="1" customWidth="1"/>
    <col min="11" max="11" width="2.85546875" style="47" customWidth="1"/>
    <col min="12" max="12" width="13.5703125" style="48" bestFit="1" customWidth="1"/>
    <col min="13" max="16384" width="11.42578125" style="48"/>
  </cols>
  <sheetData>
    <row r="1" spans="1:12" ht="28.15" customHeight="1" x14ac:dyDescent="0.2">
      <c r="A1" s="193" t="s">
        <v>163</v>
      </c>
      <c r="B1" s="193"/>
      <c r="C1" s="193"/>
      <c r="D1" s="193"/>
      <c r="E1" s="193"/>
      <c r="F1" s="193"/>
      <c r="G1" s="193"/>
      <c r="H1" s="193"/>
      <c r="I1" s="193"/>
      <c r="J1" s="193"/>
    </row>
    <row r="2" spans="1:12" ht="13.5" thickBot="1" x14ac:dyDescent="0.25">
      <c r="J2" s="54"/>
      <c r="L2" s="53"/>
    </row>
    <row r="3" spans="1:12" x14ac:dyDescent="0.2">
      <c r="A3" s="55" t="s">
        <v>164</v>
      </c>
      <c r="B3" s="56"/>
      <c r="C3" s="57"/>
      <c r="D3" s="58" t="s">
        <v>79</v>
      </c>
      <c r="E3" s="59">
        <v>235000000</v>
      </c>
      <c r="G3" s="60"/>
      <c r="H3" s="53">
        <f>+E3*G27</f>
        <v>316333500</v>
      </c>
    </row>
    <row r="4" spans="1:12" x14ac:dyDescent="0.2">
      <c r="A4" s="61" t="s">
        <v>165</v>
      </c>
      <c r="D4" s="51" t="s">
        <v>80</v>
      </c>
      <c r="E4" s="62">
        <v>2</v>
      </c>
    </row>
    <row r="5" spans="1:12" ht="13.5" thickBot="1" x14ac:dyDescent="0.25">
      <c r="A5" s="63"/>
      <c r="B5" s="64"/>
      <c r="C5" s="65"/>
      <c r="D5" s="66"/>
      <c r="E5" s="67"/>
    </row>
    <row r="6" spans="1:12" ht="13.5" thickBot="1" x14ac:dyDescent="0.25"/>
    <row r="7" spans="1:12" s="74" customFormat="1" ht="66.599999999999994" customHeight="1" thickBot="1" x14ac:dyDescent="0.25">
      <c r="A7" s="68" t="s">
        <v>81</v>
      </c>
      <c r="B7" s="69" t="s">
        <v>82</v>
      </c>
      <c r="C7" s="69" t="s">
        <v>83</v>
      </c>
      <c r="D7" s="68" t="s">
        <v>143</v>
      </c>
      <c r="E7" s="68" t="s">
        <v>166</v>
      </c>
      <c r="F7" s="70" t="s">
        <v>144</v>
      </c>
      <c r="G7" s="69" t="s">
        <v>167</v>
      </c>
      <c r="H7" s="71" t="s">
        <v>168</v>
      </c>
      <c r="I7" s="71" t="s">
        <v>84</v>
      </c>
      <c r="J7" s="72" t="s">
        <v>9</v>
      </c>
      <c r="K7" s="73"/>
    </row>
    <row r="8" spans="1:12" x14ac:dyDescent="0.2">
      <c r="A8" s="75">
        <v>1</v>
      </c>
      <c r="B8" s="76" t="s">
        <v>85</v>
      </c>
      <c r="C8" s="77"/>
      <c r="D8" s="78"/>
      <c r="E8" s="78"/>
      <c r="F8" s="79"/>
      <c r="G8" s="80"/>
      <c r="H8" s="81"/>
      <c r="I8" s="81"/>
      <c r="J8" s="82">
        <f>+J9</f>
        <v>8.3150978723404267E-2</v>
      </c>
    </row>
    <row r="9" spans="1:12" x14ac:dyDescent="0.2">
      <c r="A9" s="83">
        <v>1.1000000000000001</v>
      </c>
      <c r="B9" s="84" t="s">
        <v>86</v>
      </c>
      <c r="C9" s="85"/>
      <c r="D9" s="86"/>
      <c r="E9" s="86"/>
      <c r="F9" s="87"/>
      <c r="G9" s="88"/>
      <c r="H9" s="89"/>
      <c r="I9" s="90">
        <f>SUM(H10:H23)</f>
        <v>19540480.000000004</v>
      </c>
      <c r="J9" s="91">
        <f>+I9/$E$3</f>
        <v>8.3150978723404267E-2</v>
      </c>
      <c r="K9" s="92"/>
    </row>
    <row r="10" spans="1:12" x14ac:dyDescent="0.2">
      <c r="A10" s="83"/>
      <c r="B10" s="88" t="s">
        <v>169</v>
      </c>
      <c r="C10" s="85" t="s">
        <v>87</v>
      </c>
      <c r="D10" s="86">
        <v>1</v>
      </c>
      <c r="E10" s="93">
        <v>0</v>
      </c>
      <c r="F10" s="89">
        <v>6700000</v>
      </c>
      <c r="G10" s="94">
        <v>0.65560000000000007</v>
      </c>
      <c r="H10" s="89">
        <f>+D10*E10*$E$4*F10*(1+G10)</f>
        <v>0</v>
      </c>
      <c r="I10" s="89"/>
      <c r="J10" s="95">
        <f>+H10/$E$3</f>
        <v>0</v>
      </c>
    </row>
    <row r="11" spans="1:12" x14ac:dyDescent="0.2">
      <c r="A11" s="83"/>
      <c r="B11" s="88" t="s">
        <v>170</v>
      </c>
      <c r="C11" s="85" t="s">
        <v>87</v>
      </c>
      <c r="D11" s="86">
        <v>0</v>
      </c>
      <c r="E11" s="93">
        <v>0</v>
      </c>
      <c r="F11" s="89">
        <v>4500000</v>
      </c>
      <c r="G11" s="94">
        <v>0.65560000000000007</v>
      </c>
      <c r="H11" s="89">
        <f t="shared" ref="H11:H23" si="0">+D11*E11*$E$4*F11*(1+G11)</f>
        <v>0</v>
      </c>
      <c r="I11" s="89"/>
      <c r="J11" s="95">
        <f>+H11/$E$3</f>
        <v>0</v>
      </c>
    </row>
    <row r="12" spans="1:12" x14ac:dyDescent="0.2">
      <c r="A12" s="83"/>
      <c r="B12" s="88" t="s">
        <v>171</v>
      </c>
      <c r="C12" s="85" t="s">
        <v>87</v>
      </c>
      <c r="D12" s="86">
        <v>1</v>
      </c>
      <c r="E12" s="93">
        <v>0.5</v>
      </c>
      <c r="F12" s="89">
        <v>3600000</v>
      </c>
      <c r="G12" s="94">
        <v>0.65560000000000007</v>
      </c>
      <c r="H12" s="89">
        <f>+D12*E12*$E$4*F12*(1+G12)</f>
        <v>5960160.0000000009</v>
      </c>
      <c r="I12" s="89"/>
      <c r="J12" s="95">
        <f>+H12/$E$3</f>
        <v>2.5362382978723407E-2</v>
      </c>
    </row>
    <row r="13" spans="1:12" x14ac:dyDescent="0.2">
      <c r="A13" s="83"/>
      <c r="B13" s="88" t="s">
        <v>172</v>
      </c>
      <c r="C13" s="85" t="s">
        <v>87</v>
      </c>
      <c r="D13" s="86">
        <v>1</v>
      </c>
      <c r="E13" s="93">
        <v>0.5</v>
      </c>
      <c r="F13" s="89">
        <v>3600000</v>
      </c>
      <c r="G13" s="94">
        <v>0.65560000000000007</v>
      </c>
      <c r="H13" s="89">
        <f t="shared" si="0"/>
        <v>5960160.0000000009</v>
      </c>
      <c r="I13" s="89"/>
      <c r="J13" s="95">
        <f t="shared" ref="J13:J23" si="1">+H13/$E$3</f>
        <v>2.5362382978723407E-2</v>
      </c>
    </row>
    <row r="14" spans="1:12" x14ac:dyDescent="0.2">
      <c r="A14" s="83"/>
      <c r="B14" s="88" t="s">
        <v>173</v>
      </c>
      <c r="C14" s="85" t="s">
        <v>87</v>
      </c>
      <c r="D14" s="86">
        <v>0</v>
      </c>
      <c r="E14" s="93">
        <v>0</v>
      </c>
      <c r="F14" s="89">
        <v>3600000</v>
      </c>
      <c r="G14" s="94">
        <v>0.65560000000000007</v>
      </c>
      <c r="H14" s="89">
        <f t="shared" si="0"/>
        <v>0</v>
      </c>
      <c r="I14" s="89"/>
      <c r="J14" s="95">
        <f t="shared" si="1"/>
        <v>0</v>
      </c>
    </row>
    <row r="15" spans="1:12" x14ac:dyDescent="0.2">
      <c r="A15" s="83"/>
      <c r="B15" s="88" t="s">
        <v>228</v>
      </c>
      <c r="C15" s="85" t="s">
        <v>87</v>
      </c>
      <c r="D15" s="86">
        <v>1</v>
      </c>
      <c r="E15" s="93">
        <v>0.5</v>
      </c>
      <c r="F15" s="89">
        <v>3600000</v>
      </c>
      <c r="G15" s="94">
        <v>0.65560000000000007</v>
      </c>
      <c r="H15" s="89">
        <f t="shared" si="0"/>
        <v>5960160.0000000009</v>
      </c>
      <c r="I15" s="89"/>
      <c r="J15" s="95">
        <f t="shared" si="1"/>
        <v>2.5362382978723407E-2</v>
      </c>
    </row>
    <row r="16" spans="1:12" x14ac:dyDescent="0.2">
      <c r="A16" s="83"/>
      <c r="B16" s="88" t="s">
        <v>174</v>
      </c>
      <c r="C16" s="85" t="s">
        <v>87</v>
      </c>
      <c r="D16" s="86">
        <v>0</v>
      </c>
      <c r="E16" s="93">
        <v>1</v>
      </c>
      <c r="F16" s="89">
        <v>1560000</v>
      </c>
      <c r="G16" s="94">
        <v>0.82900000000000007</v>
      </c>
      <c r="H16" s="89">
        <f t="shared" si="0"/>
        <v>0</v>
      </c>
      <c r="I16" s="89"/>
      <c r="J16" s="95">
        <f>+H16/$E$3</f>
        <v>0</v>
      </c>
    </row>
    <row r="17" spans="1:11" x14ac:dyDescent="0.2">
      <c r="A17" s="83"/>
      <c r="B17" s="88" t="s">
        <v>175</v>
      </c>
      <c r="C17" s="85" t="s">
        <v>87</v>
      </c>
      <c r="D17" s="86">
        <v>0</v>
      </c>
      <c r="E17" s="93">
        <v>0.2</v>
      </c>
      <c r="F17" s="89">
        <v>1750905</v>
      </c>
      <c r="G17" s="94">
        <v>0.80870000000000009</v>
      </c>
      <c r="H17" s="89">
        <f t="shared" si="0"/>
        <v>0</v>
      </c>
      <c r="I17" s="89"/>
      <c r="J17" s="95">
        <f t="shared" si="1"/>
        <v>0</v>
      </c>
    </row>
    <row r="18" spans="1:11" x14ac:dyDescent="0.2">
      <c r="A18" s="83"/>
      <c r="B18" s="88" t="s">
        <v>176</v>
      </c>
      <c r="C18" s="85" t="s">
        <v>87</v>
      </c>
      <c r="D18" s="86">
        <v>0</v>
      </c>
      <c r="E18" s="93">
        <v>0.15</v>
      </c>
      <c r="F18" s="89">
        <v>3600000</v>
      </c>
      <c r="G18" s="94"/>
      <c r="H18" s="89">
        <f t="shared" si="0"/>
        <v>0</v>
      </c>
      <c r="I18" s="89"/>
      <c r="J18" s="95">
        <f t="shared" si="1"/>
        <v>0</v>
      </c>
      <c r="K18" s="92"/>
    </row>
    <row r="19" spans="1:11" ht="38.25" x14ac:dyDescent="0.2">
      <c r="A19" s="83"/>
      <c r="B19" s="96" t="s">
        <v>177</v>
      </c>
      <c r="C19" s="85" t="s">
        <v>178</v>
      </c>
      <c r="D19" s="86">
        <v>0</v>
      </c>
      <c r="E19" s="93">
        <v>1</v>
      </c>
      <c r="F19" s="89">
        <v>800000</v>
      </c>
      <c r="G19" s="94"/>
      <c r="H19" s="89">
        <f t="shared" si="0"/>
        <v>0</v>
      </c>
      <c r="I19" s="89"/>
      <c r="J19" s="95">
        <f t="shared" si="1"/>
        <v>0</v>
      </c>
      <c r="K19" s="92"/>
    </row>
    <row r="20" spans="1:11" x14ac:dyDescent="0.2">
      <c r="A20" s="83"/>
      <c r="B20" s="88" t="s">
        <v>179</v>
      </c>
      <c r="C20" s="85" t="s">
        <v>178</v>
      </c>
      <c r="D20" s="86">
        <v>2</v>
      </c>
      <c r="E20" s="93">
        <v>1</v>
      </c>
      <c r="F20" s="185">
        <v>350000</v>
      </c>
      <c r="G20" s="94"/>
      <c r="H20" s="89">
        <f t="shared" si="0"/>
        <v>1400000</v>
      </c>
      <c r="I20" s="89"/>
      <c r="J20" s="95">
        <f t="shared" si="1"/>
        <v>5.9574468085106386E-3</v>
      </c>
      <c r="K20" s="92"/>
    </row>
    <row r="21" spans="1:11" x14ac:dyDescent="0.2">
      <c r="A21" s="83"/>
      <c r="B21" s="88" t="s">
        <v>180</v>
      </c>
      <c r="C21" s="85" t="s">
        <v>178</v>
      </c>
      <c r="D21" s="86">
        <v>0</v>
      </c>
      <c r="E21" s="93">
        <v>1</v>
      </c>
      <c r="F21" s="185">
        <v>200000</v>
      </c>
      <c r="G21" s="94">
        <v>0</v>
      </c>
      <c r="H21" s="89">
        <f t="shared" si="0"/>
        <v>0</v>
      </c>
      <c r="I21" s="89"/>
      <c r="J21" s="95">
        <f t="shared" si="1"/>
        <v>0</v>
      </c>
      <c r="K21" s="92"/>
    </row>
    <row r="22" spans="1:11" ht="25.5" x14ac:dyDescent="0.2">
      <c r="A22" s="83"/>
      <c r="B22" s="96" t="s">
        <v>194</v>
      </c>
      <c r="C22" s="85" t="s">
        <v>178</v>
      </c>
      <c r="D22" s="86">
        <v>0</v>
      </c>
      <c r="E22" s="93">
        <v>1</v>
      </c>
      <c r="F22" s="185">
        <v>300000</v>
      </c>
      <c r="G22" s="94"/>
      <c r="H22" s="89">
        <f t="shared" si="0"/>
        <v>0</v>
      </c>
      <c r="I22" s="89"/>
      <c r="J22" s="95">
        <f t="shared" si="1"/>
        <v>0</v>
      </c>
      <c r="K22" s="92"/>
    </row>
    <row r="23" spans="1:11" x14ac:dyDescent="0.2">
      <c r="A23" s="83"/>
      <c r="B23" s="88" t="s">
        <v>181</v>
      </c>
      <c r="C23" s="85" t="s">
        <v>178</v>
      </c>
      <c r="D23" s="86">
        <v>2</v>
      </c>
      <c r="E23" s="93">
        <v>1</v>
      </c>
      <c r="F23" s="89">
        <v>65000</v>
      </c>
      <c r="G23" s="94"/>
      <c r="H23" s="89">
        <f t="shared" si="0"/>
        <v>260000</v>
      </c>
      <c r="I23" s="89"/>
      <c r="J23" s="95">
        <f t="shared" si="1"/>
        <v>1.1063829787234043E-3</v>
      </c>
      <c r="K23" s="92"/>
    </row>
    <row r="24" spans="1:11" x14ac:dyDescent="0.2">
      <c r="A24" s="177"/>
      <c r="B24" s="178"/>
      <c r="C24" s="179"/>
      <c r="D24" s="180"/>
      <c r="E24" s="181"/>
      <c r="F24" s="182"/>
      <c r="G24" s="183"/>
      <c r="H24" s="182"/>
      <c r="I24" s="182"/>
      <c r="J24" s="184"/>
      <c r="K24" s="92"/>
    </row>
    <row r="25" spans="1:11" x14ac:dyDescent="0.2">
      <c r="A25" s="83">
        <v>2</v>
      </c>
      <c r="B25" s="98" t="s">
        <v>88</v>
      </c>
      <c r="C25" s="85"/>
      <c r="D25" s="86"/>
      <c r="E25" s="86"/>
      <c r="F25" s="89"/>
      <c r="G25" s="88"/>
      <c r="H25" s="89"/>
      <c r="I25" s="89"/>
      <c r="J25" s="99">
        <f>+J26+J28+J38+J35</f>
        <v>0.20296355658082194</v>
      </c>
    </row>
    <row r="26" spans="1:11" x14ac:dyDescent="0.2">
      <c r="A26" s="83">
        <v>2.1</v>
      </c>
      <c r="B26" s="84" t="s">
        <v>89</v>
      </c>
      <c r="C26" s="85"/>
      <c r="D26" s="86"/>
      <c r="E26" s="86"/>
      <c r="F26" s="89"/>
      <c r="G26" s="88"/>
      <c r="H26" s="89"/>
      <c r="I26" s="90">
        <f>SUM(H27:H27)</f>
        <v>0</v>
      </c>
      <c r="J26" s="91">
        <f>+I26/$E$3</f>
        <v>0</v>
      </c>
      <c r="K26" s="92"/>
    </row>
    <row r="27" spans="1:11" x14ac:dyDescent="0.2">
      <c r="A27" s="83"/>
      <c r="B27" s="88" t="s">
        <v>182</v>
      </c>
      <c r="C27" s="85"/>
      <c r="D27" s="94"/>
      <c r="E27" s="86"/>
      <c r="F27" s="89"/>
      <c r="G27" s="100">
        <v>1.3461000000000001</v>
      </c>
      <c r="H27" s="89">
        <f>+F27*D27*G27</f>
        <v>0</v>
      </c>
      <c r="I27" s="89"/>
      <c r="J27" s="95">
        <f>+H27/$E$3</f>
        <v>0</v>
      </c>
    </row>
    <row r="28" spans="1:11" x14ac:dyDescent="0.2">
      <c r="A28" s="83">
        <v>2.2000000000000002</v>
      </c>
      <c r="B28" s="84" t="s">
        <v>90</v>
      </c>
      <c r="C28" s="85"/>
      <c r="D28" s="86"/>
      <c r="E28" s="86"/>
      <c r="F28" s="89"/>
      <c r="G28" s="101"/>
      <c r="H28" s="89"/>
      <c r="I28" s="90">
        <f>SUM(H29:H33)</f>
        <v>2555645.3464931501</v>
      </c>
      <c r="J28" s="91">
        <f>+I28/$E$3</f>
        <v>1.0875086580821916E-2</v>
      </c>
    </row>
    <row r="29" spans="1:11" x14ac:dyDescent="0.2">
      <c r="A29" s="83"/>
      <c r="B29" s="88" t="s">
        <v>183</v>
      </c>
      <c r="C29" s="85" t="s">
        <v>91</v>
      </c>
      <c r="D29" s="94">
        <v>5.9999999999999995E-4</v>
      </c>
      <c r="E29" s="93">
        <v>0</v>
      </c>
      <c r="F29" s="89">
        <f>+$E$3*E29</f>
        <v>0</v>
      </c>
      <c r="G29" s="101">
        <f t="shared" ref="G29" si="2">+$G$27</f>
        <v>1.3461000000000001</v>
      </c>
      <c r="H29" s="102">
        <f>+(((F29*G29*D29)/365)*($E$4*30+120))*1.19</f>
        <v>0</v>
      </c>
      <c r="I29" s="89"/>
      <c r="J29" s="95">
        <f t="shared" ref="J29:J33" si="3">+H29/$E$3</f>
        <v>0</v>
      </c>
      <c r="K29" s="92"/>
    </row>
    <row r="30" spans="1:11" x14ac:dyDescent="0.2">
      <c r="A30" s="83"/>
      <c r="B30" s="88" t="s">
        <v>145</v>
      </c>
      <c r="C30" s="85" t="s">
        <v>91</v>
      </c>
      <c r="D30" s="103">
        <v>5.9999999999999995E-4</v>
      </c>
      <c r="E30" s="104"/>
      <c r="F30" s="89">
        <f t="shared" ref="F30:F32" si="4">+$E$3</f>
        <v>235000000</v>
      </c>
      <c r="G30" s="105">
        <f>+$G$27</f>
        <v>1.3461000000000001</v>
      </c>
      <c r="H30" s="102">
        <f>+(((F30*G30*D30)/365)*($E$4*30+120))*1.19</f>
        <v>111384.0586849315</v>
      </c>
      <c r="I30" s="89"/>
      <c r="J30" s="95">
        <f t="shared" si="3"/>
        <v>4.7397471780821917E-4</v>
      </c>
    </row>
    <row r="31" spans="1:11" x14ac:dyDescent="0.2">
      <c r="A31" s="83"/>
      <c r="B31" s="88" t="s">
        <v>146</v>
      </c>
      <c r="C31" s="85" t="s">
        <v>91</v>
      </c>
      <c r="D31" s="103">
        <v>8.9999999999999998E-4</v>
      </c>
      <c r="E31" s="104"/>
      <c r="F31" s="89">
        <f t="shared" si="4"/>
        <v>235000000</v>
      </c>
      <c r="G31" s="105">
        <f t="shared" ref="G31:G33" si="5">+$G$27</f>
        <v>1.3461000000000001</v>
      </c>
      <c r="H31" s="102">
        <f>+(((F31*G31*D31)/365)*(1825))*1.19</f>
        <v>1693965.8924999996</v>
      </c>
      <c r="I31" s="89"/>
      <c r="J31" s="95">
        <f t="shared" si="3"/>
        <v>7.2083654999999984E-3</v>
      </c>
    </row>
    <row r="32" spans="1:11" x14ac:dyDescent="0.2">
      <c r="A32" s="83"/>
      <c r="B32" s="88" t="s">
        <v>184</v>
      </c>
      <c r="C32" s="85" t="s">
        <v>91</v>
      </c>
      <c r="D32" s="103">
        <v>5.0000000000000001E-4</v>
      </c>
      <c r="E32" s="104"/>
      <c r="F32" s="89">
        <f t="shared" si="4"/>
        <v>235000000</v>
      </c>
      <c r="G32" s="105">
        <f t="shared" si="5"/>
        <v>1.3461000000000001</v>
      </c>
      <c r="H32" s="102">
        <f>+(((F32*G32*D32)/365)*($E$4*30+1095))*1.19</f>
        <v>595595.31380136975</v>
      </c>
      <c r="I32" s="89"/>
      <c r="J32" s="95">
        <f t="shared" si="3"/>
        <v>2.5344481438356161E-3</v>
      </c>
    </row>
    <row r="33" spans="1:11" x14ac:dyDescent="0.2">
      <c r="A33" s="83"/>
      <c r="B33" s="88" t="s">
        <v>147</v>
      </c>
      <c r="C33" s="85" t="s">
        <v>91</v>
      </c>
      <c r="D33" s="103">
        <v>2.5000000000000001E-3</v>
      </c>
      <c r="E33" s="104"/>
      <c r="F33" s="89">
        <f>+$E$3</f>
        <v>235000000</v>
      </c>
      <c r="G33" s="105">
        <f t="shared" si="5"/>
        <v>1.3461000000000001</v>
      </c>
      <c r="H33" s="102">
        <f>+(((F33*G33*D33)/365)*($E$4*30+0))*1.19</f>
        <v>154700.0815068493</v>
      </c>
      <c r="I33" s="89"/>
      <c r="J33" s="95">
        <f t="shared" si="3"/>
        <v>6.5829821917808213E-4</v>
      </c>
    </row>
    <row r="34" spans="1:11" x14ac:dyDescent="0.2">
      <c r="A34" s="83"/>
      <c r="B34" s="88"/>
      <c r="C34" s="85"/>
      <c r="D34" s="94"/>
      <c r="E34" s="86"/>
      <c r="F34" s="89"/>
      <c r="G34" s="101"/>
      <c r="H34" s="89"/>
      <c r="I34" s="89"/>
      <c r="J34" s="95"/>
    </row>
    <row r="35" spans="1:11" x14ac:dyDescent="0.2">
      <c r="A35" s="83">
        <v>2.2999999999999998</v>
      </c>
      <c r="B35" s="84" t="s">
        <v>185</v>
      </c>
      <c r="C35" s="85"/>
      <c r="D35" s="94"/>
      <c r="E35" s="86"/>
      <c r="F35" s="89"/>
      <c r="G35" s="101"/>
      <c r="H35" s="89"/>
      <c r="I35" s="90">
        <f>SUM(H36:H37)</f>
        <v>0</v>
      </c>
      <c r="J35" s="91">
        <f>+I35/$E$3</f>
        <v>0</v>
      </c>
    </row>
    <row r="36" spans="1:11" x14ac:dyDescent="0.2">
      <c r="A36" s="83"/>
      <c r="B36" s="88" t="s">
        <v>199</v>
      </c>
      <c r="C36" s="85" t="s">
        <v>15</v>
      </c>
      <c r="D36" s="106">
        <v>0</v>
      </c>
      <c r="E36" s="86"/>
      <c r="F36" s="97">
        <v>200000</v>
      </c>
      <c r="G36" s="101"/>
      <c r="H36" s="89">
        <f>+F36*D36</f>
        <v>0</v>
      </c>
      <c r="I36" s="89"/>
      <c r="J36" s="95">
        <f t="shared" ref="J36" si="6">+H36/$E$3</f>
        <v>0</v>
      </c>
    </row>
    <row r="37" spans="1:11" x14ac:dyDescent="0.2">
      <c r="A37" s="83"/>
      <c r="B37" s="88"/>
      <c r="C37" s="85"/>
      <c r="D37" s="94"/>
      <c r="E37" s="86"/>
      <c r="F37" s="89"/>
      <c r="G37" s="101"/>
      <c r="H37" s="89"/>
      <c r="I37" s="89"/>
      <c r="J37" s="95"/>
    </row>
    <row r="38" spans="1:11" x14ac:dyDescent="0.2">
      <c r="A38" s="83">
        <v>2.4</v>
      </c>
      <c r="B38" s="84" t="s">
        <v>186</v>
      </c>
      <c r="C38" s="85"/>
      <c r="D38" s="86"/>
      <c r="E38" s="86"/>
      <c r="F38" s="89"/>
      <c r="G38" s="101"/>
      <c r="H38" s="89"/>
      <c r="I38" s="90">
        <f>SUM(H39:H46)</f>
        <v>45140790.450000003</v>
      </c>
      <c r="J38" s="91">
        <f>+I38/$E$3</f>
        <v>0.19208847000000001</v>
      </c>
      <c r="K38" s="92"/>
    </row>
    <row r="39" spans="1:11" x14ac:dyDescent="0.2">
      <c r="A39" s="83"/>
      <c r="B39" s="88" t="s">
        <v>187</v>
      </c>
      <c r="C39" s="85" t="s">
        <v>91</v>
      </c>
      <c r="D39" s="94">
        <v>0.05</v>
      </c>
      <c r="E39" s="86"/>
      <c r="F39" s="89">
        <f t="shared" ref="F39:F46" si="7">+$E$3</f>
        <v>235000000</v>
      </c>
      <c r="G39" s="101">
        <f t="shared" ref="G39:G46" si="8">+$G$27</f>
        <v>1.3461000000000001</v>
      </c>
      <c r="H39" s="89">
        <f t="shared" ref="H39:H46" si="9">+F39*D39*G39</f>
        <v>15816675</v>
      </c>
      <c r="I39" s="89"/>
      <c r="J39" s="95">
        <f t="shared" ref="J39:J45" si="10">+H39/$E$3</f>
        <v>6.7305000000000004E-2</v>
      </c>
    </row>
    <row r="40" spans="1:11" x14ac:dyDescent="0.2">
      <c r="A40" s="83"/>
      <c r="B40" s="88" t="s">
        <v>92</v>
      </c>
      <c r="C40" s="85" t="s">
        <v>91</v>
      </c>
      <c r="D40" s="94">
        <v>0.02</v>
      </c>
      <c r="E40" s="86"/>
      <c r="F40" s="89">
        <f t="shared" si="7"/>
        <v>235000000</v>
      </c>
      <c r="G40" s="101">
        <f t="shared" si="8"/>
        <v>1.3461000000000001</v>
      </c>
      <c r="H40" s="89">
        <f t="shared" si="9"/>
        <v>6326670</v>
      </c>
      <c r="I40" s="89"/>
      <c r="J40" s="95">
        <f>+H40/$E$3</f>
        <v>2.6922000000000001E-2</v>
      </c>
    </row>
    <row r="41" spans="1:11" x14ac:dyDescent="0.2">
      <c r="A41" s="83"/>
      <c r="B41" s="88" t="s">
        <v>93</v>
      </c>
      <c r="C41" s="85" t="s">
        <v>91</v>
      </c>
      <c r="D41" s="94">
        <v>0.02</v>
      </c>
      <c r="E41" s="86"/>
      <c r="F41" s="89">
        <f t="shared" si="7"/>
        <v>235000000</v>
      </c>
      <c r="G41" s="101">
        <f t="shared" si="8"/>
        <v>1.3461000000000001</v>
      </c>
      <c r="H41" s="89">
        <f t="shared" si="9"/>
        <v>6326670</v>
      </c>
      <c r="I41" s="89"/>
      <c r="J41" s="95">
        <f t="shared" si="10"/>
        <v>2.6922000000000001E-2</v>
      </c>
    </row>
    <row r="42" spans="1:11" x14ac:dyDescent="0.2">
      <c r="A42" s="83"/>
      <c r="B42" s="88" t="s">
        <v>148</v>
      </c>
      <c r="C42" s="85" t="s">
        <v>91</v>
      </c>
      <c r="D42" s="94">
        <v>0.02</v>
      </c>
      <c r="E42" s="86"/>
      <c r="F42" s="89">
        <f t="shared" si="7"/>
        <v>235000000</v>
      </c>
      <c r="G42" s="101">
        <f t="shared" si="8"/>
        <v>1.3461000000000001</v>
      </c>
      <c r="H42" s="89">
        <f t="shared" si="9"/>
        <v>6326670</v>
      </c>
      <c r="I42" s="89"/>
      <c r="J42" s="95">
        <f t="shared" si="10"/>
        <v>2.6922000000000001E-2</v>
      </c>
    </row>
    <row r="43" spans="1:11" x14ac:dyDescent="0.2">
      <c r="A43" s="83"/>
      <c r="B43" s="88" t="s">
        <v>149</v>
      </c>
      <c r="C43" s="85" t="s">
        <v>91</v>
      </c>
      <c r="D43" s="94">
        <v>0.02</v>
      </c>
      <c r="E43" s="86"/>
      <c r="F43" s="89">
        <f t="shared" si="7"/>
        <v>235000000</v>
      </c>
      <c r="G43" s="101">
        <f t="shared" si="8"/>
        <v>1.3461000000000001</v>
      </c>
      <c r="H43" s="89">
        <f t="shared" si="9"/>
        <v>6326670</v>
      </c>
      <c r="I43" s="89"/>
      <c r="J43" s="95">
        <f t="shared" si="10"/>
        <v>2.6922000000000001E-2</v>
      </c>
    </row>
    <row r="44" spans="1:11" x14ac:dyDescent="0.2">
      <c r="A44" s="83"/>
      <c r="B44" s="88" t="s">
        <v>188</v>
      </c>
      <c r="C44" s="85" t="s">
        <v>91</v>
      </c>
      <c r="D44" s="94">
        <v>4.0000000000000001E-3</v>
      </c>
      <c r="E44" s="86"/>
      <c r="F44" s="89">
        <f t="shared" si="7"/>
        <v>235000000</v>
      </c>
      <c r="G44" s="101">
        <f t="shared" si="8"/>
        <v>1.3461000000000001</v>
      </c>
      <c r="H44" s="89">
        <f t="shared" si="9"/>
        <v>1265334</v>
      </c>
      <c r="I44" s="89"/>
      <c r="J44" s="95">
        <f t="shared" si="10"/>
        <v>5.3844000000000001E-3</v>
      </c>
    </row>
    <row r="45" spans="1:11" x14ac:dyDescent="0.2">
      <c r="A45" s="83"/>
      <c r="B45" s="88" t="s">
        <v>189</v>
      </c>
      <c r="C45" s="85" t="s">
        <v>91</v>
      </c>
      <c r="D45" s="94">
        <v>3.7000000000000002E-3</v>
      </c>
      <c r="E45" s="86"/>
      <c r="F45" s="89">
        <f t="shared" si="7"/>
        <v>235000000</v>
      </c>
      <c r="G45" s="101">
        <f t="shared" si="8"/>
        <v>1.3461000000000001</v>
      </c>
      <c r="H45" s="89">
        <f t="shared" si="9"/>
        <v>1170433.95</v>
      </c>
      <c r="I45" s="89"/>
      <c r="J45" s="95">
        <f t="shared" si="10"/>
        <v>4.9805700000000001E-3</v>
      </c>
    </row>
    <row r="46" spans="1:11" ht="13.5" thickBot="1" x14ac:dyDescent="0.25">
      <c r="A46" s="83"/>
      <c r="B46" s="88" t="s">
        <v>150</v>
      </c>
      <c r="C46" s="85" t="s">
        <v>91</v>
      </c>
      <c r="D46" s="94">
        <v>5.0000000000000001E-3</v>
      </c>
      <c r="E46" s="86"/>
      <c r="F46" s="89">
        <f t="shared" si="7"/>
        <v>235000000</v>
      </c>
      <c r="G46" s="101">
        <f t="shared" si="8"/>
        <v>1.3461000000000001</v>
      </c>
      <c r="H46" s="89">
        <f t="shared" si="9"/>
        <v>1581667.5</v>
      </c>
      <c r="I46" s="89"/>
      <c r="J46" s="95">
        <f>+H46/$E$3</f>
        <v>6.7305000000000004E-3</v>
      </c>
    </row>
    <row r="47" spans="1:11" ht="13.5" thickBot="1" x14ac:dyDescent="0.25">
      <c r="A47" s="107"/>
      <c r="B47" s="108" t="s">
        <v>94</v>
      </c>
      <c r="C47" s="109"/>
      <c r="D47" s="110"/>
      <c r="E47" s="110"/>
      <c r="F47" s="111"/>
      <c r="G47" s="112"/>
      <c r="H47" s="113"/>
      <c r="I47" s="114">
        <f>SUM(I9:I46)</f>
        <v>67236915.796493158</v>
      </c>
      <c r="J47" s="115">
        <f>ROUND(SUM(J8:J46)/3,4)</f>
        <v>0.28610000000000002</v>
      </c>
      <c r="K47" s="92"/>
    </row>
    <row r="48" spans="1:11" ht="13.5" thickBot="1" x14ac:dyDescent="0.25">
      <c r="A48" s="116"/>
      <c r="B48" s="117" t="s">
        <v>190</v>
      </c>
      <c r="C48" s="85"/>
      <c r="D48" s="86"/>
      <c r="E48" s="86"/>
      <c r="F48" s="87"/>
      <c r="G48" s="88"/>
      <c r="H48" s="89"/>
      <c r="I48" s="89"/>
      <c r="J48" s="95">
        <v>0.06</v>
      </c>
    </row>
    <row r="49" spans="1:12" ht="21.6" customHeight="1" thickBot="1" x14ac:dyDescent="0.25">
      <c r="A49" s="118"/>
      <c r="B49" s="119" t="s">
        <v>191</v>
      </c>
      <c r="C49" s="120"/>
      <c r="D49" s="121"/>
      <c r="E49" s="121"/>
      <c r="F49" s="122"/>
      <c r="G49" s="123"/>
      <c r="H49" s="124"/>
      <c r="I49" s="125"/>
      <c r="J49" s="126">
        <f>SUM(J47:J48)</f>
        <v>0.34610000000000002</v>
      </c>
      <c r="K49" s="92"/>
    </row>
    <row r="51" spans="1:12" x14ac:dyDescent="0.2">
      <c r="A51" s="127"/>
      <c r="B51" s="127"/>
      <c r="C51" s="127"/>
      <c r="I51" s="128" t="s">
        <v>192</v>
      </c>
      <c r="J51" s="128">
        <f>1+J49</f>
        <v>1.3461000000000001</v>
      </c>
      <c r="L51" s="129" t="s">
        <v>193</v>
      </c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66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>
                <anchor moveWithCells="1" sizeWithCells="1">
                  <from>
                    <xdr:col>7</xdr:col>
                    <xdr:colOff>971550</xdr:colOff>
                    <xdr:row>52</xdr:row>
                    <xdr:rowOff>114300</xdr:rowOff>
                  </from>
                  <to>
                    <xdr:col>9</xdr:col>
                    <xdr:colOff>866775</xdr:colOff>
                    <xdr:row>54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5"/>
  <sheetViews>
    <sheetView zoomScale="90" zoomScaleNormal="90" workbookViewId="0">
      <pane ySplit="1" topLeftCell="A2" activePane="bottomLeft" state="frozen"/>
      <selection pane="bottomLeft" activeCell="A3" sqref="A3"/>
    </sheetView>
  </sheetViews>
  <sheetFormatPr baseColWidth="10" defaultRowHeight="12.75" x14ac:dyDescent="0.2"/>
  <cols>
    <col min="1" max="1" width="10" bestFit="1" customWidth="1"/>
    <col min="2" max="2" width="7.28515625" bestFit="1" customWidth="1"/>
    <col min="3" max="3" width="52.140625" customWidth="1"/>
    <col min="4" max="4" width="14.5703125" customWidth="1"/>
    <col min="5" max="5" width="11.5703125" customWidth="1"/>
    <col min="6" max="6" width="8.5703125" customWidth="1"/>
    <col min="7" max="8" width="12.7109375" customWidth="1"/>
    <col min="9" max="9" width="12.7109375" bestFit="1" customWidth="1"/>
    <col min="10" max="10" width="8.7109375" bestFit="1" customWidth="1"/>
  </cols>
  <sheetData>
    <row r="1" spans="1:10" x14ac:dyDescent="0.2">
      <c r="A1" s="186" t="s">
        <v>153</v>
      </c>
      <c r="B1" s="187" t="s">
        <v>154</v>
      </c>
      <c r="C1" s="188" t="s">
        <v>155</v>
      </c>
      <c r="D1" s="189" t="s">
        <v>156</v>
      </c>
      <c r="E1" s="189" t="s">
        <v>157</v>
      </c>
      <c r="F1" s="190" t="s">
        <v>158</v>
      </c>
      <c r="G1" s="191" t="s">
        <v>159</v>
      </c>
      <c r="H1" s="191" t="s">
        <v>160</v>
      </c>
      <c r="I1" s="191" t="s">
        <v>161</v>
      </c>
      <c r="J1" s="189" t="s">
        <v>162</v>
      </c>
    </row>
    <row r="3" spans="1:10" ht="25.5" x14ac:dyDescent="0.2">
      <c r="A3" s="41" t="s">
        <v>202</v>
      </c>
      <c r="B3" s="42" t="s">
        <v>16</v>
      </c>
      <c r="C3" s="43" t="s">
        <v>209</v>
      </c>
      <c r="D3" s="44" t="s">
        <v>17</v>
      </c>
      <c r="E3" s="44" t="s">
        <v>18</v>
      </c>
      <c r="F3" s="45"/>
      <c r="G3" s="46">
        <v>120000</v>
      </c>
      <c r="H3" s="46"/>
      <c r="I3" s="46">
        <f>+G3</f>
        <v>120000</v>
      </c>
      <c r="J3" s="40"/>
    </row>
    <row r="5" spans="1:10" ht="25.5" x14ac:dyDescent="0.2">
      <c r="A5" s="41" t="s">
        <v>203</v>
      </c>
      <c r="B5" s="42" t="s">
        <v>16</v>
      </c>
      <c r="C5" s="43" t="s">
        <v>210</v>
      </c>
      <c r="D5" s="44" t="s">
        <v>17</v>
      </c>
      <c r="E5" s="44" t="s">
        <v>18</v>
      </c>
      <c r="F5" s="45"/>
      <c r="G5" s="46">
        <v>300000</v>
      </c>
      <c r="H5" s="46"/>
      <c r="I5" s="46">
        <f>+G5</f>
        <v>300000</v>
      </c>
    </row>
    <row r="7" spans="1:10" ht="25.5" x14ac:dyDescent="0.2">
      <c r="A7" s="41" t="s">
        <v>204</v>
      </c>
      <c r="B7" s="42" t="s">
        <v>16</v>
      </c>
      <c r="C7" s="43" t="s">
        <v>211</v>
      </c>
      <c r="D7" s="44" t="s">
        <v>17</v>
      </c>
      <c r="E7" s="44" t="s">
        <v>19</v>
      </c>
      <c r="F7" s="45"/>
      <c r="G7" s="46">
        <v>160000</v>
      </c>
      <c r="H7" s="46"/>
      <c r="I7" s="46">
        <f>+G7</f>
        <v>160000</v>
      </c>
    </row>
    <row r="9" spans="1:10" ht="25.5" x14ac:dyDescent="0.2">
      <c r="A9" s="41" t="s">
        <v>205</v>
      </c>
      <c r="B9" s="42" t="s">
        <v>16</v>
      </c>
      <c r="C9" s="43" t="s">
        <v>212</v>
      </c>
      <c r="D9" s="44" t="s">
        <v>17</v>
      </c>
      <c r="E9" s="44" t="s">
        <v>18</v>
      </c>
      <c r="F9" s="45"/>
      <c r="G9" s="46">
        <v>50000</v>
      </c>
      <c r="H9" s="46"/>
      <c r="I9" s="46">
        <f>+G9</f>
        <v>50000</v>
      </c>
    </row>
    <row r="11" spans="1:10" ht="38.25" x14ac:dyDescent="0.2">
      <c r="A11" s="41" t="s">
        <v>206</v>
      </c>
      <c r="B11" s="42" t="s">
        <v>16</v>
      </c>
      <c r="C11" s="43" t="s">
        <v>213</v>
      </c>
      <c r="D11" s="44" t="s">
        <v>17</v>
      </c>
      <c r="E11" s="44" t="s">
        <v>15</v>
      </c>
      <c r="F11" s="45"/>
      <c r="G11" s="46">
        <v>58000</v>
      </c>
      <c r="H11" s="46"/>
      <c r="I11" s="46">
        <f>+G11</f>
        <v>58000</v>
      </c>
    </row>
    <row r="13" spans="1:10" ht="51" x14ac:dyDescent="0.2">
      <c r="A13" s="41" t="s">
        <v>207</v>
      </c>
      <c r="B13" s="42" t="s">
        <v>16</v>
      </c>
      <c r="C13" s="43" t="s">
        <v>214</v>
      </c>
      <c r="D13" s="44" t="s">
        <v>17</v>
      </c>
      <c r="E13" s="44" t="s">
        <v>15</v>
      </c>
      <c r="F13" s="45"/>
      <c r="G13" s="46">
        <v>72000</v>
      </c>
      <c r="H13" s="46"/>
      <c r="I13" s="46">
        <f>+G13</f>
        <v>72000</v>
      </c>
    </row>
    <row r="15" spans="1:10" x14ac:dyDescent="0.2">
      <c r="A15" s="41" t="s">
        <v>208</v>
      </c>
      <c r="B15" s="42" t="s">
        <v>16</v>
      </c>
      <c r="C15" s="43" t="s">
        <v>215</v>
      </c>
      <c r="D15" s="44" t="s">
        <v>17</v>
      </c>
      <c r="E15" s="44" t="s">
        <v>19</v>
      </c>
      <c r="F15" s="45"/>
      <c r="G15" s="46">
        <v>40000</v>
      </c>
      <c r="H15" s="46"/>
      <c r="I15" s="46">
        <f>+G15</f>
        <v>40000</v>
      </c>
    </row>
    <row r="17" spans="1:9" ht="38.25" x14ac:dyDescent="0.2">
      <c r="A17" s="41" t="s">
        <v>216</v>
      </c>
      <c r="B17" s="42" t="s">
        <v>16</v>
      </c>
      <c r="C17" s="43" t="s">
        <v>221</v>
      </c>
      <c r="D17" s="44" t="s">
        <v>17</v>
      </c>
      <c r="E17" s="44" t="s">
        <v>18</v>
      </c>
      <c r="F17" s="45"/>
      <c r="G17" s="46">
        <v>400000</v>
      </c>
      <c r="H17" s="46"/>
      <c r="I17" s="46">
        <f>+G17</f>
        <v>400000</v>
      </c>
    </row>
    <row r="19" spans="1:9" ht="38.25" x14ac:dyDescent="0.2">
      <c r="A19" s="41" t="s">
        <v>217</v>
      </c>
      <c r="B19" s="42" t="s">
        <v>16</v>
      </c>
      <c r="C19" s="43" t="s">
        <v>222</v>
      </c>
      <c r="D19" s="44" t="s">
        <v>17</v>
      </c>
      <c r="E19" s="44" t="s">
        <v>18</v>
      </c>
      <c r="F19" s="45"/>
      <c r="G19" s="46">
        <v>320000</v>
      </c>
      <c r="H19" s="46"/>
      <c r="I19" s="46">
        <f>+G19</f>
        <v>320000</v>
      </c>
    </row>
    <row r="21" spans="1:9" ht="25.5" x14ac:dyDescent="0.2">
      <c r="A21" s="41" t="s">
        <v>218</v>
      </c>
      <c r="B21" s="42" t="s">
        <v>16</v>
      </c>
      <c r="C21" s="43" t="s">
        <v>223</v>
      </c>
      <c r="D21" s="44" t="s">
        <v>17</v>
      </c>
      <c r="E21" s="44" t="s">
        <v>18</v>
      </c>
      <c r="F21" s="45"/>
      <c r="G21" s="46">
        <v>15000</v>
      </c>
      <c r="H21" s="46"/>
      <c r="I21" s="46">
        <f>+G21</f>
        <v>15000</v>
      </c>
    </row>
    <row r="23" spans="1:9" ht="25.5" x14ac:dyDescent="0.2">
      <c r="A23" s="41" t="s">
        <v>219</v>
      </c>
      <c r="B23" s="42" t="s">
        <v>16</v>
      </c>
      <c r="C23" s="43" t="s">
        <v>224</v>
      </c>
      <c r="D23" s="44" t="s">
        <v>17</v>
      </c>
      <c r="E23" s="44" t="s">
        <v>18</v>
      </c>
      <c r="F23" s="45"/>
      <c r="G23" s="46">
        <v>60000</v>
      </c>
      <c r="H23" s="46"/>
      <c r="I23" s="46">
        <f>+G23</f>
        <v>60000</v>
      </c>
    </row>
    <row r="25" spans="1:9" ht="25.5" x14ac:dyDescent="0.2">
      <c r="A25" s="41" t="s">
        <v>220</v>
      </c>
      <c r="B25" s="42" t="s">
        <v>16</v>
      </c>
      <c r="C25" s="43" t="s">
        <v>225</v>
      </c>
      <c r="D25" s="44" t="s">
        <v>17</v>
      </c>
      <c r="E25" s="44" t="s">
        <v>18</v>
      </c>
      <c r="F25" s="45"/>
      <c r="G25" s="46">
        <v>80000</v>
      </c>
      <c r="H25" s="46"/>
      <c r="I25" s="46">
        <f>+G25</f>
        <v>80000</v>
      </c>
    </row>
  </sheetData>
  <autoFilter ref="A1:J1" xr:uid="{00000000-0009-0000-0000-000002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6"/>
  <dimension ref="B2:F46"/>
  <sheetViews>
    <sheetView topLeftCell="A9" workbookViewId="0">
      <selection activeCell="F3" sqref="E3:F3"/>
    </sheetView>
  </sheetViews>
  <sheetFormatPr baseColWidth="10" defaultRowHeight="12.75" x14ac:dyDescent="0.2"/>
  <cols>
    <col min="2" max="2" width="55.85546875" customWidth="1"/>
    <col min="3" max="3" width="35" customWidth="1"/>
    <col min="4" max="4" width="23" customWidth="1"/>
    <col min="5" max="5" width="36.85546875" customWidth="1"/>
    <col min="6" max="6" width="24.7109375" customWidth="1"/>
  </cols>
  <sheetData>
    <row r="2" spans="2:6" x14ac:dyDescent="0.2">
      <c r="F2" t="e">
        <f>#REF!</f>
        <v>#REF!</v>
      </c>
    </row>
    <row r="3" spans="2:6" ht="15.75" x14ac:dyDescent="0.25">
      <c r="B3" s="1" t="s">
        <v>20</v>
      </c>
      <c r="C3" s="1" t="s">
        <v>21</v>
      </c>
      <c r="D3" s="1" t="s">
        <v>22</v>
      </c>
      <c r="E3" s="1" t="s">
        <v>95</v>
      </c>
      <c r="F3" s="1" t="s">
        <v>96</v>
      </c>
    </row>
    <row r="4" spans="2:6" ht="15.75" x14ac:dyDescent="0.25">
      <c r="B4" s="2" t="s">
        <v>23</v>
      </c>
      <c r="C4" s="2" t="s">
        <v>24</v>
      </c>
      <c r="D4" s="2"/>
      <c r="E4" s="2"/>
      <c r="F4" s="8"/>
    </row>
    <row r="5" spans="2:6" ht="15.75" x14ac:dyDescent="0.25">
      <c r="B5" s="2" t="s">
        <v>25</v>
      </c>
      <c r="C5" s="2" t="s">
        <v>24</v>
      </c>
      <c r="D5" s="2"/>
      <c r="E5" s="2"/>
      <c r="F5" s="8"/>
    </row>
    <row r="6" spans="2:6" ht="15.75" x14ac:dyDescent="0.25">
      <c r="B6" s="2" t="s">
        <v>26</v>
      </c>
      <c r="C6" s="2" t="s">
        <v>27</v>
      </c>
      <c r="D6" s="2"/>
      <c r="E6" s="2"/>
      <c r="F6" s="8"/>
    </row>
    <row r="7" spans="2:6" ht="15.75" x14ac:dyDescent="0.25">
      <c r="B7" s="2" t="s">
        <v>28</v>
      </c>
      <c r="C7" s="2" t="s">
        <v>29</v>
      </c>
      <c r="D7" s="2"/>
      <c r="E7" s="2"/>
      <c r="F7" s="8"/>
    </row>
    <row r="8" spans="2:6" ht="15.75" x14ac:dyDescent="0.2">
      <c r="B8" s="2" t="s">
        <v>30</v>
      </c>
      <c r="C8" s="3" t="s">
        <v>24</v>
      </c>
      <c r="D8" s="2" t="s">
        <v>31</v>
      </c>
      <c r="E8" s="4" t="e">
        <f>#REF!</f>
        <v>#REF!</v>
      </c>
      <c r="F8" s="9" t="e">
        <f>$E8*$F2</f>
        <v>#REF!</v>
      </c>
    </row>
    <row r="9" spans="2:6" ht="15.75" x14ac:dyDescent="0.25">
      <c r="B9" s="2" t="s">
        <v>32</v>
      </c>
      <c r="C9" s="2" t="s">
        <v>27</v>
      </c>
      <c r="D9" s="2"/>
      <c r="E9" s="2"/>
      <c r="F9" s="8"/>
    </row>
    <row r="10" spans="2:6" ht="15.75" x14ac:dyDescent="0.25">
      <c r="B10" s="2" t="s">
        <v>33</v>
      </c>
      <c r="C10" s="3" t="s">
        <v>24</v>
      </c>
      <c r="D10" s="2" t="s">
        <v>31</v>
      </c>
      <c r="E10" s="4" t="e">
        <f>#REF!</f>
        <v>#REF!</v>
      </c>
      <c r="F10" s="10" t="e">
        <f>F2*E10</f>
        <v>#REF!</v>
      </c>
    </row>
    <row r="11" spans="2:6" ht="15.75" x14ac:dyDescent="0.25">
      <c r="B11" s="2" t="s">
        <v>34</v>
      </c>
      <c r="C11" s="2" t="s">
        <v>35</v>
      </c>
      <c r="D11" s="2"/>
      <c r="E11" s="2"/>
      <c r="F11" s="8"/>
    </row>
    <row r="12" spans="2:6" ht="15.75" x14ac:dyDescent="0.25">
      <c r="B12" s="2" t="s">
        <v>36</v>
      </c>
      <c r="C12" s="3" t="s">
        <v>37</v>
      </c>
      <c r="D12" s="2"/>
      <c r="E12" s="2"/>
      <c r="F12" s="8"/>
    </row>
    <row r="13" spans="2:6" ht="15.75" x14ac:dyDescent="0.25">
      <c r="B13" s="2" t="s">
        <v>38</v>
      </c>
      <c r="C13" s="2" t="s">
        <v>39</v>
      </c>
      <c r="D13" s="2"/>
      <c r="E13" s="2"/>
      <c r="F13" s="8"/>
    </row>
    <row r="14" spans="2:6" ht="15.75" x14ac:dyDescent="0.25">
      <c r="B14" s="2" t="s">
        <v>40</v>
      </c>
      <c r="C14" s="3" t="s">
        <v>24</v>
      </c>
      <c r="D14" s="2"/>
      <c r="E14" s="2"/>
      <c r="F14" s="8"/>
    </row>
    <row r="15" spans="2:6" ht="15.75" x14ac:dyDescent="0.25">
      <c r="B15" s="2" t="s">
        <v>41</v>
      </c>
      <c r="C15" s="3" t="s">
        <v>24</v>
      </c>
      <c r="D15" s="2" t="s">
        <v>31</v>
      </c>
      <c r="E15" s="5" t="e">
        <f>#REF!</f>
        <v>#REF!</v>
      </c>
      <c r="F15" s="10" t="e">
        <f>F2*E15</f>
        <v>#REF!</v>
      </c>
    </row>
    <row r="16" spans="2:6" ht="15.75" x14ac:dyDescent="0.25">
      <c r="B16" s="2" t="s">
        <v>42</v>
      </c>
      <c r="C16" s="3" t="s">
        <v>24</v>
      </c>
      <c r="D16" s="2" t="s">
        <v>31</v>
      </c>
      <c r="E16" s="5" t="e">
        <f>#REF!</f>
        <v>#REF!</v>
      </c>
      <c r="F16" s="8" t="e">
        <f>F2*E16</f>
        <v>#REF!</v>
      </c>
    </row>
    <row r="17" spans="2:6" ht="15.75" x14ac:dyDescent="0.25">
      <c r="B17" s="2" t="s">
        <v>43</v>
      </c>
      <c r="C17" s="3" t="s">
        <v>44</v>
      </c>
      <c r="D17" s="2"/>
      <c r="E17" s="2"/>
      <c r="F17" s="8"/>
    </row>
    <row r="18" spans="2:6" ht="15.75" x14ac:dyDescent="0.25">
      <c r="B18" s="2" t="s">
        <v>45</v>
      </c>
      <c r="C18" s="3" t="s">
        <v>24</v>
      </c>
      <c r="D18" s="2" t="s">
        <v>31</v>
      </c>
      <c r="E18" s="5" t="e">
        <f>#REF!</f>
        <v>#REF!</v>
      </c>
      <c r="F18" s="8" t="e">
        <f>$E18*$F2</f>
        <v>#REF!</v>
      </c>
    </row>
    <row r="19" spans="2:6" ht="15.75" x14ac:dyDescent="0.25">
      <c r="B19" s="2" t="s">
        <v>46</v>
      </c>
      <c r="C19" s="3" t="s">
        <v>24</v>
      </c>
      <c r="D19" s="2" t="s">
        <v>31</v>
      </c>
      <c r="E19" s="4" t="e">
        <f>#REF!</f>
        <v>#REF!</v>
      </c>
      <c r="F19" s="8"/>
    </row>
    <row r="20" spans="2:6" ht="15.75" x14ac:dyDescent="0.25">
      <c r="B20" s="2" t="s">
        <v>47</v>
      </c>
      <c r="C20" s="3" t="s">
        <v>48</v>
      </c>
      <c r="D20" s="2"/>
      <c r="E20" s="2"/>
      <c r="F20" s="8"/>
    </row>
    <row r="21" spans="2:6" ht="15.75" x14ac:dyDescent="0.25">
      <c r="B21" s="2" t="s">
        <v>49</v>
      </c>
      <c r="C21" s="3" t="s">
        <v>24</v>
      </c>
      <c r="D21" s="2" t="s">
        <v>31</v>
      </c>
      <c r="E21" s="4" t="e">
        <f>#REF!</f>
        <v>#REF!</v>
      </c>
      <c r="F21" s="10" t="e">
        <f>F2*E21</f>
        <v>#REF!</v>
      </c>
    </row>
    <row r="22" spans="2:6" ht="15.75" x14ac:dyDescent="0.25">
      <c r="B22" s="2" t="s">
        <v>50</v>
      </c>
      <c r="C22" s="3" t="s">
        <v>24</v>
      </c>
      <c r="D22" s="2" t="s">
        <v>31</v>
      </c>
      <c r="E22" s="6" t="e">
        <f>#REF!</f>
        <v>#REF!</v>
      </c>
      <c r="F22" s="10" t="e">
        <f>E22*F2</f>
        <v>#REF!</v>
      </c>
    </row>
    <row r="23" spans="2:6" ht="15.75" x14ac:dyDescent="0.25">
      <c r="B23" s="2" t="s">
        <v>51</v>
      </c>
      <c r="C23" s="3" t="s">
        <v>24</v>
      </c>
      <c r="D23" s="2" t="s">
        <v>31</v>
      </c>
      <c r="E23" s="5" t="e">
        <f>#REF!</f>
        <v>#REF!</v>
      </c>
      <c r="F23" s="10" t="e">
        <f>E23*F2</f>
        <v>#REF!</v>
      </c>
    </row>
    <row r="24" spans="2:6" ht="15.75" x14ac:dyDescent="0.25">
      <c r="B24" s="2" t="s">
        <v>52</v>
      </c>
      <c r="C24" s="3" t="s">
        <v>24</v>
      </c>
      <c r="D24" s="2" t="s">
        <v>31</v>
      </c>
      <c r="E24" s="5" t="e">
        <f>#REF!</f>
        <v>#REF!</v>
      </c>
      <c r="F24" s="10" t="e">
        <f>E24*F2</f>
        <v>#REF!</v>
      </c>
    </row>
    <row r="25" spans="2:6" ht="15.75" x14ac:dyDescent="0.25">
      <c r="B25" s="2" t="s">
        <v>53</v>
      </c>
      <c r="C25" s="3" t="s">
        <v>24</v>
      </c>
      <c r="D25" s="2" t="s">
        <v>31</v>
      </c>
      <c r="E25" s="5" t="e">
        <f>#REF!</f>
        <v>#REF!</v>
      </c>
      <c r="F25" s="10" t="e">
        <f>E25*F2</f>
        <v>#REF!</v>
      </c>
    </row>
    <row r="26" spans="2:6" ht="15.75" x14ac:dyDescent="0.25">
      <c r="B26" s="2" t="s">
        <v>54</v>
      </c>
      <c r="C26" s="3" t="s">
        <v>24</v>
      </c>
      <c r="D26" s="2" t="s">
        <v>31</v>
      </c>
      <c r="E26" s="5" t="e">
        <f>#REF!</f>
        <v>#REF!</v>
      </c>
      <c r="F26" s="10" t="e">
        <f>E26*F2</f>
        <v>#REF!</v>
      </c>
    </row>
    <row r="27" spans="2:6" ht="15.75" x14ac:dyDescent="0.25">
      <c r="B27" s="2" t="s">
        <v>55</v>
      </c>
      <c r="C27" s="3" t="s">
        <v>24</v>
      </c>
      <c r="D27" s="2" t="s">
        <v>31</v>
      </c>
      <c r="E27" s="5" t="e">
        <f>#REF!</f>
        <v>#REF!</v>
      </c>
      <c r="F27" s="10" t="e">
        <f>E27*F2</f>
        <v>#REF!</v>
      </c>
    </row>
    <row r="28" spans="2:6" ht="15.75" x14ac:dyDescent="0.25">
      <c r="B28" s="2" t="s">
        <v>56</v>
      </c>
      <c r="C28" s="3" t="s">
        <v>24</v>
      </c>
      <c r="D28" s="2" t="s">
        <v>31</v>
      </c>
      <c r="E28" s="4" t="e">
        <f>#REF!</f>
        <v>#REF!</v>
      </c>
      <c r="F28" s="10" t="e">
        <f>E28*F2</f>
        <v>#REF!</v>
      </c>
    </row>
    <row r="29" spans="2:6" ht="15.75" x14ac:dyDescent="0.25">
      <c r="B29" s="2" t="s">
        <v>57</v>
      </c>
      <c r="C29" s="3" t="s">
        <v>24</v>
      </c>
      <c r="D29" s="3" t="s">
        <v>31</v>
      </c>
      <c r="E29" s="5" t="e">
        <f>#REF!</f>
        <v>#REF!</v>
      </c>
      <c r="F29" s="10" t="e">
        <f>E29*F2</f>
        <v>#REF!</v>
      </c>
    </row>
    <row r="30" spans="2:6" ht="15.75" x14ac:dyDescent="0.25">
      <c r="B30" s="2" t="s">
        <v>58</v>
      </c>
      <c r="C30" s="3" t="s">
        <v>24</v>
      </c>
      <c r="D30" s="2" t="s">
        <v>31</v>
      </c>
      <c r="E30" s="4" t="e">
        <f>#REF!</f>
        <v>#REF!</v>
      </c>
      <c r="F30" s="10" t="e">
        <f>E30*F2</f>
        <v>#REF!</v>
      </c>
    </row>
    <row r="31" spans="2:6" ht="15.75" x14ac:dyDescent="0.25">
      <c r="B31" s="2" t="s">
        <v>59</v>
      </c>
      <c r="C31" s="3" t="s">
        <v>24</v>
      </c>
      <c r="D31" s="2" t="s">
        <v>31</v>
      </c>
      <c r="E31" s="5" t="e">
        <f>#REF!</f>
        <v>#REF!</v>
      </c>
      <c r="F31" s="10" t="e">
        <f>E31*F2</f>
        <v>#REF!</v>
      </c>
    </row>
    <row r="32" spans="2:6" ht="15.75" x14ac:dyDescent="0.25">
      <c r="B32" s="2" t="s">
        <v>60</v>
      </c>
      <c r="C32" s="3" t="s">
        <v>24</v>
      </c>
      <c r="D32" s="2" t="s">
        <v>31</v>
      </c>
      <c r="E32" s="5" t="e">
        <f>#REF!</f>
        <v>#REF!</v>
      </c>
      <c r="F32" s="10" t="e">
        <f>E32*F2</f>
        <v>#REF!</v>
      </c>
    </row>
    <row r="33" spans="2:6" ht="15.75" x14ac:dyDescent="0.25">
      <c r="B33" s="2" t="s">
        <v>61</v>
      </c>
      <c r="C33" s="3" t="s">
        <v>24</v>
      </c>
      <c r="D33" s="2" t="s">
        <v>31</v>
      </c>
      <c r="E33" s="5" t="e">
        <f>#REF!</f>
        <v>#REF!</v>
      </c>
      <c r="F33" s="10" t="e">
        <f>E33*F2</f>
        <v>#REF!</v>
      </c>
    </row>
    <row r="34" spans="2:6" ht="15.75" x14ac:dyDescent="0.25">
      <c r="B34" s="2" t="s">
        <v>62</v>
      </c>
      <c r="C34" s="3" t="s">
        <v>24</v>
      </c>
      <c r="D34" s="2" t="s">
        <v>31</v>
      </c>
      <c r="E34" s="4" t="e">
        <f>#REF!</f>
        <v>#REF!</v>
      </c>
      <c r="F34" s="10" t="e">
        <f>E34*F2</f>
        <v>#REF!</v>
      </c>
    </row>
    <row r="35" spans="2:6" ht="15.75" x14ac:dyDescent="0.25">
      <c r="B35" s="2" t="s">
        <v>63</v>
      </c>
      <c r="C35" s="3" t="s">
        <v>24</v>
      </c>
      <c r="D35" s="2" t="s">
        <v>31</v>
      </c>
      <c r="E35" s="6" t="e">
        <f>#REF!</f>
        <v>#REF!</v>
      </c>
      <c r="F35" s="10" t="e">
        <f>E35*F2</f>
        <v>#REF!</v>
      </c>
    </row>
    <row r="36" spans="2:6" ht="15.75" x14ac:dyDescent="0.25">
      <c r="B36" s="2" t="s">
        <v>64</v>
      </c>
      <c r="C36" s="3" t="s">
        <v>24</v>
      </c>
      <c r="D36" s="3" t="s">
        <v>31</v>
      </c>
      <c r="E36" s="5" t="e">
        <f>#REF!</f>
        <v>#REF!</v>
      </c>
      <c r="F36" s="10" t="e">
        <f>E36*F2</f>
        <v>#REF!</v>
      </c>
    </row>
    <row r="37" spans="2:6" ht="15.75" x14ac:dyDescent="0.25">
      <c r="B37" s="2" t="s">
        <v>65</v>
      </c>
      <c r="C37" s="3" t="s">
        <v>24</v>
      </c>
      <c r="D37" s="2" t="s">
        <v>31</v>
      </c>
      <c r="E37" s="5" t="e">
        <f>#REF!</f>
        <v>#REF!</v>
      </c>
      <c r="F37" s="10" t="e">
        <f>E37*F2</f>
        <v>#REF!</v>
      </c>
    </row>
    <row r="38" spans="2:6" ht="15.75" x14ac:dyDescent="0.25">
      <c r="B38" s="2" t="s">
        <v>66</v>
      </c>
      <c r="C38" s="3" t="s">
        <v>67</v>
      </c>
      <c r="D38" s="2"/>
      <c r="E38" s="2"/>
      <c r="F38" s="8"/>
    </row>
    <row r="39" spans="2:6" ht="15.75" x14ac:dyDescent="0.25">
      <c r="B39" s="2" t="s">
        <v>68</v>
      </c>
      <c r="C39" s="3" t="s">
        <v>69</v>
      </c>
      <c r="D39" s="2"/>
      <c r="E39" s="2"/>
      <c r="F39" s="8"/>
    </row>
    <row r="40" spans="2:6" ht="15.75" x14ac:dyDescent="0.25">
      <c r="B40" s="2" t="s">
        <v>70</v>
      </c>
      <c r="C40" s="3" t="s">
        <v>69</v>
      </c>
      <c r="D40" s="2"/>
      <c r="E40" s="2"/>
      <c r="F40" s="8"/>
    </row>
    <row r="41" spans="2:6" ht="15.75" x14ac:dyDescent="0.25">
      <c r="B41" s="2" t="s">
        <v>71</v>
      </c>
      <c r="C41" s="3" t="s">
        <v>72</v>
      </c>
      <c r="D41" s="2"/>
      <c r="E41" s="2"/>
      <c r="F41" s="8"/>
    </row>
    <row r="42" spans="2:6" ht="15.75" x14ac:dyDescent="0.25">
      <c r="B42" s="2" t="s">
        <v>73</v>
      </c>
      <c r="C42" s="3" t="s">
        <v>74</v>
      </c>
      <c r="D42" s="2"/>
      <c r="E42" s="2"/>
      <c r="F42" s="8"/>
    </row>
    <row r="43" spans="2:6" ht="15.75" x14ac:dyDescent="0.25">
      <c r="B43" s="2" t="s">
        <v>75</v>
      </c>
      <c r="C43" s="3" t="s">
        <v>24</v>
      </c>
      <c r="D43" s="2" t="s">
        <v>31</v>
      </c>
      <c r="E43" s="5" t="e">
        <f>#REF!</f>
        <v>#REF!</v>
      </c>
      <c r="F43" s="8" t="e">
        <f>E43*F2</f>
        <v>#REF!</v>
      </c>
    </row>
    <row r="44" spans="2:6" ht="15.75" x14ac:dyDescent="0.25">
      <c r="B44" s="2" t="s">
        <v>76</v>
      </c>
      <c r="C44" s="3" t="s">
        <v>24</v>
      </c>
      <c r="D44" s="2" t="s">
        <v>31</v>
      </c>
      <c r="E44" s="5" t="e">
        <f>#REF!</f>
        <v>#REF!</v>
      </c>
      <c r="F44" s="10" t="e">
        <f>E44*F2</f>
        <v>#REF!</v>
      </c>
    </row>
    <row r="45" spans="2:6" ht="15.75" x14ac:dyDescent="0.25">
      <c r="B45" s="2"/>
      <c r="C45" s="3"/>
      <c r="D45" s="2"/>
      <c r="E45" s="5"/>
      <c r="F45" s="8"/>
    </row>
    <row r="46" spans="2:6" ht="15.75" x14ac:dyDescent="0.25">
      <c r="B46" s="1" t="s">
        <v>77</v>
      </c>
      <c r="C46" s="2"/>
      <c r="D46" s="2"/>
      <c r="E46" s="7" t="e">
        <f>SUM(E5:E44)</f>
        <v>#REF!</v>
      </c>
      <c r="F46" s="11" t="e">
        <f>#REF!</f>
        <v>#REF!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7"/>
  <dimension ref="B2:G31"/>
  <sheetViews>
    <sheetView workbookViewId="0">
      <selection activeCell="F32" sqref="F32"/>
    </sheetView>
  </sheetViews>
  <sheetFormatPr baseColWidth="10" defaultRowHeight="12.75" x14ac:dyDescent="0.2"/>
  <cols>
    <col min="2" max="2" width="11.28515625" customWidth="1"/>
    <col min="3" max="3" width="27.28515625" customWidth="1"/>
    <col min="4" max="4" width="25.7109375" customWidth="1"/>
    <col min="5" max="5" width="27.28515625" customWidth="1"/>
    <col min="6" max="7" width="37.140625" customWidth="1"/>
  </cols>
  <sheetData>
    <row r="2" spans="2:7" x14ac:dyDescent="0.2">
      <c r="G2" t="e">
        <f>#REF!</f>
        <v>#REF!</v>
      </c>
    </row>
    <row r="3" spans="2:7" ht="15.75" x14ac:dyDescent="0.25">
      <c r="B3" s="1" t="s">
        <v>97</v>
      </c>
      <c r="C3" s="1" t="s">
        <v>98</v>
      </c>
      <c r="D3" s="1" t="s">
        <v>99</v>
      </c>
      <c r="E3" s="1" t="s">
        <v>100</v>
      </c>
      <c r="F3" s="20" t="s">
        <v>95</v>
      </c>
      <c r="G3" s="21" t="s">
        <v>96</v>
      </c>
    </row>
    <row r="4" spans="2:7" ht="15" x14ac:dyDescent="0.2">
      <c r="B4" s="12">
        <v>1</v>
      </c>
      <c r="C4" s="12" t="s">
        <v>101</v>
      </c>
      <c r="D4" s="12" t="s">
        <v>102</v>
      </c>
      <c r="E4" s="12" t="s">
        <v>103</v>
      </c>
      <c r="F4" s="12" t="s">
        <v>104</v>
      </c>
      <c r="G4" s="12"/>
    </row>
    <row r="5" spans="2:7" ht="15" x14ac:dyDescent="0.2">
      <c r="B5" s="12">
        <v>2</v>
      </c>
      <c r="C5" s="12" t="s">
        <v>105</v>
      </c>
      <c r="D5" s="12" t="s">
        <v>106</v>
      </c>
      <c r="E5" s="12" t="s">
        <v>107</v>
      </c>
      <c r="F5" s="13">
        <v>3962290</v>
      </c>
      <c r="G5" s="13" t="e">
        <f>F5*G2</f>
        <v>#REF!</v>
      </c>
    </row>
    <row r="6" spans="2:7" ht="15" x14ac:dyDescent="0.2">
      <c r="B6" s="12">
        <v>3</v>
      </c>
      <c r="C6" s="12" t="s">
        <v>108</v>
      </c>
      <c r="D6" s="12" t="s">
        <v>102</v>
      </c>
      <c r="E6" s="3" t="s">
        <v>103</v>
      </c>
      <c r="F6" s="12" t="s">
        <v>104</v>
      </c>
      <c r="G6" s="12"/>
    </row>
    <row r="7" spans="2:7" ht="15" x14ac:dyDescent="0.2">
      <c r="B7" s="12">
        <v>4</v>
      </c>
      <c r="C7" s="12" t="s">
        <v>109</v>
      </c>
      <c r="D7" s="12" t="s">
        <v>106</v>
      </c>
      <c r="E7" s="12" t="s">
        <v>107</v>
      </c>
      <c r="F7" s="14" t="e">
        <f>PPTO!#REF!</f>
        <v>#REF!</v>
      </c>
      <c r="G7" s="14" t="e">
        <f>F7*G2</f>
        <v>#REF!</v>
      </c>
    </row>
    <row r="8" spans="2:7" ht="15" x14ac:dyDescent="0.2">
      <c r="B8" s="12">
        <v>5</v>
      </c>
      <c r="C8" s="12" t="s">
        <v>110</v>
      </c>
      <c r="D8" s="12" t="s">
        <v>106</v>
      </c>
      <c r="E8" s="12" t="s">
        <v>107</v>
      </c>
      <c r="F8" s="15" t="e">
        <f>PPTO!#REF!</f>
        <v>#REF!</v>
      </c>
      <c r="G8" s="15" t="e">
        <f>F8*G2</f>
        <v>#REF!</v>
      </c>
    </row>
    <row r="9" spans="2:7" ht="15" x14ac:dyDescent="0.2">
      <c r="B9" s="12">
        <v>6</v>
      </c>
      <c r="C9" s="12" t="s">
        <v>111</v>
      </c>
      <c r="D9" s="12" t="s">
        <v>102</v>
      </c>
      <c r="E9" s="3" t="s">
        <v>103</v>
      </c>
      <c r="F9" s="12" t="s">
        <v>104</v>
      </c>
      <c r="G9" s="12"/>
    </row>
    <row r="10" spans="2:7" ht="15" x14ac:dyDescent="0.2">
      <c r="B10" s="12">
        <v>7</v>
      </c>
      <c r="C10" s="12" t="s">
        <v>112</v>
      </c>
      <c r="D10" s="12" t="s">
        <v>106</v>
      </c>
      <c r="E10" s="12" t="s">
        <v>107</v>
      </c>
      <c r="F10" s="15" t="e">
        <f>PPTO!#REF!</f>
        <v>#REF!</v>
      </c>
      <c r="G10" s="15" t="e">
        <f>F10*G2</f>
        <v>#REF!</v>
      </c>
    </row>
    <row r="11" spans="2:7" ht="15" x14ac:dyDescent="0.2">
      <c r="B11" s="12">
        <v>8</v>
      </c>
      <c r="C11" s="12" t="s">
        <v>113</v>
      </c>
      <c r="D11" s="12" t="s">
        <v>106</v>
      </c>
      <c r="E11" s="12" t="s">
        <v>107</v>
      </c>
      <c r="F11" s="15" t="e">
        <f>PPTO!#REF!</f>
        <v>#REF!</v>
      </c>
      <c r="G11" s="15" t="e">
        <f>F11*G2</f>
        <v>#REF!</v>
      </c>
    </row>
    <row r="12" spans="2:7" ht="15" x14ac:dyDescent="0.2">
      <c r="B12" s="12">
        <v>9</v>
      </c>
      <c r="C12" s="12" t="s">
        <v>114</v>
      </c>
      <c r="D12" s="12" t="s">
        <v>102</v>
      </c>
      <c r="E12" s="3" t="s">
        <v>103</v>
      </c>
      <c r="F12" s="15"/>
      <c r="G12" s="15"/>
    </row>
    <row r="13" spans="2:7" ht="15" x14ac:dyDescent="0.2">
      <c r="B13" s="12">
        <v>10</v>
      </c>
      <c r="C13" s="12" t="s">
        <v>115</v>
      </c>
      <c r="D13" s="12" t="s">
        <v>106</v>
      </c>
      <c r="E13" s="3" t="s">
        <v>103</v>
      </c>
      <c r="F13" s="12"/>
      <c r="G13" s="12"/>
    </row>
    <row r="14" spans="2:7" ht="15" x14ac:dyDescent="0.2">
      <c r="B14" s="12">
        <v>11</v>
      </c>
      <c r="C14" s="12" t="s">
        <v>116</v>
      </c>
      <c r="D14" s="12" t="s">
        <v>106</v>
      </c>
      <c r="E14" s="12" t="s">
        <v>107</v>
      </c>
      <c r="F14" s="16" t="e">
        <f>PPTO!#REF!</f>
        <v>#REF!</v>
      </c>
      <c r="G14" s="16" t="e">
        <f>F14*G2</f>
        <v>#REF!</v>
      </c>
    </row>
    <row r="15" spans="2:7" ht="15" x14ac:dyDescent="0.2">
      <c r="B15" s="12">
        <v>12</v>
      </c>
      <c r="C15" s="3" t="s">
        <v>117</v>
      </c>
      <c r="D15" s="12" t="s">
        <v>102</v>
      </c>
      <c r="E15" s="3" t="s">
        <v>103</v>
      </c>
      <c r="F15" s="12" t="s">
        <v>104</v>
      </c>
      <c r="G15" s="12"/>
    </row>
    <row r="16" spans="2:7" ht="15" x14ac:dyDescent="0.2">
      <c r="B16" s="12">
        <v>13</v>
      </c>
      <c r="C16" s="3" t="s">
        <v>118</v>
      </c>
      <c r="D16" s="12"/>
      <c r="E16" s="12"/>
      <c r="F16" s="12"/>
      <c r="G16" s="12"/>
    </row>
    <row r="17" spans="2:7" ht="15" x14ac:dyDescent="0.2">
      <c r="B17" s="12">
        <v>14</v>
      </c>
      <c r="C17" s="12" t="s">
        <v>119</v>
      </c>
      <c r="D17" s="3" t="s">
        <v>106</v>
      </c>
      <c r="E17" s="12" t="s">
        <v>107</v>
      </c>
      <c r="F17" s="18" t="e">
        <f>PPTO!#REF!</f>
        <v>#REF!</v>
      </c>
      <c r="G17" s="16" t="e">
        <f>F17*G2</f>
        <v>#REF!</v>
      </c>
    </row>
    <row r="18" spans="2:7" ht="15" x14ac:dyDescent="0.2">
      <c r="B18" s="12">
        <v>15</v>
      </c>
      <c r="C18" s="12" t="s">
        <v>120</v>
      </c>
      <c r="D18" s="3" t="s">
        <v>106</v>
      </c>
      <c r="E18" s="12" t="s">
        <v>107</v>
      </c>
      <c r="F18" s="12" t="s">
        <v>121</v>
      </c>
      <c r="G18" s="12"/>
    </row>
    <row r="19" spans="2:7" ht="15" x14ac:dyDescent="0.2">
      <c r="B19" s="12">
        <v>16</v>
      </c>
      <c r="C19" s="12" t="s">
        <v>122</v>
      </c>
      <c r="D19" s="3" t="s">
        <v>106</v>
      </c>
      <c r="E19" s="12" t="s">
        <v>107</v>
      </c>
      <c r="F19" s="18">
        <v>580653</v>
      </c>
      <c r="G19" s="16" t="e">
        <f>F19*G2</f>
        <v>#REF!</v>
      </c>
    </row>
    <row r="20" spans="2:7" ht="15" x14ac:dyDescent="0.2">
      <c r="B20" s="12">
        <v>17</v>
      </c>
      <c r="C20" s="12" t="s">
        <v>123</v>
      </c>
      <c r="D20" s="3" t="s">
        <v>102</v>
      </c>
      <c r="E20" s="3" t="s">
        <v>103</v>
      </c>
      <c r="F20" s="12"/>
      <c r="G20" s="12"/>
    </row>
    <row r="21" spans="2:7" ht="15" x14ac:dyDescent="0.2">
      <c r="B21" s="12">
        <v>18</v>
      </c>
      <c r="C21" s="12" t="s">
        <v>124</v>
      </c>
      <c r="D21" s="12" t="s">
        <v>102</v>
      </c>
      <c r="E21" s="3" t="s">
        <v>103</v>
      </c>
      <c r="F21" s="12" t="s">
        <v>125</v>
      </c>
      <c r="G21" s="12"/>
    </row>
    <row r="22" spans="2:7" ht="15" x14ac:dyDescent="0.2">
      <c r="B22" s="12">
        <v>19</v>
      </c>
      <c r="C22" s="12" t="s">
        <v>126</v>
      </c>
      <c r="D22" s="12"/>
      <c r="E22" s="3" t="s">
        <v>107</v>
      </c>
      <c r="F22" s="15" t="e">
        <f>PPTO!#REF!</f>
        <v>#REF!</v>
      </c>
      <c r="G22" s="15" t="e">
        <f>F22*G2</f>
        <v>#REF!</v>
      </c>
    </row>
    <row r="23" spans="2:7" ht="15" x14ac:dyDescent="0.2">
      <c r="B23" s="12">
        <v>20</v>
      </c>
      <c r="C23" s="12" t="s">
        <v>127</v>
      </c>
      <c r="D23" s="12"/>
      <c r="E23" s="3" t="s">
        <v>107</v>
      </c>
      <c r="F23" s="15" t="e">
        <f>PPTO!#REF!</f>
        <v>#REF!</v>
      </c>
      <c r="G23" s="15" t="e">
        <f>F23*G2</f>
        <v>#REF!</v>
      </c>
    </row>
    <row r="24" spans="2:7" ht="15" x14ac:dyDescent="0.2">
      <c r="B24" s="12">
        <v>21</v>
      </c>
      <c r="C24" s="12" t="s">
        <v>128</v>
      </c>
      <c r="D24" s="12"/>
      <c r="E24" s="3" t="s">
        <v>103</v>
      </c>
      <c r="F24" s="12" t="s">
        <v>104</v>
      </c>
      <c r="G24" s="12"/>
    </row>
    <row r="25" spans="2:7" ht="15" x14ac:dyDescent="0.2">
      <c r="B25" s="12">
        <v>22</v>
      </c>
      <c r="C25" s="12" t="s">
        <v>129</v>
      </c>
      <c r="D25" s="12"/>
      <c r="E25" s="3" t="s">
        <v>103</v>
      </c>
      <c r="F25" s="12" t="s">
        <v>104</v>
      </c>
      <c r="G25" s="12"/>
    </row>
    <row r="26" spans="2:7" ht="15" x14ac:dyDescent="0.2">
      <c r="B26" s="12">
        <v>23</v>
      </c>
      <c r="C26" s="12" t="s">
        <v>130</v>
      </c>
      <c r="D26" s="3" t="s">
        <v>106</v>
      </c>
      <c r="E26" s="12" t="s">
        <v>107</v>
      </c>
      <c r="F26" s="15">
        <v>7066263</v>
      </c>
      <c r="G26" s="15" t="e">
        <f>F26*G2</f>
        <v>#REF!</v>
      </c>
    </row>
    <row r="27" spans="2:7" ht="15" x14ac:dyDescent="0.2">
      <c r="B27" s="12">
        <v>24</v>
      </c>
      <c r="C27" s="12" t="s">
        <v>131</v>
      </c>
      <c r="D27" s="12"/>
      <c r="E27" s="12" t="s">
        <v>132</v>
      </c>
      <c r="F27" s="16" t="e">
        <f>PPTO!#REF!</f>
        <v>#REF!</v>
      </c>
      <c r="G27" s="16" t="e">
        <f>F27*G2</f>
        <v>#REF!</v>
      </c>
    </row>
    <row r="28" spans="2:7" ht="15" x14ac:dyDescent="0.2">
      <c r="B28" s="12">
        <v>25</v>
      </c>
      <c r="C28" s="12" t="s">
        <v>133</v>
      </c>
      <c r="D28" s="12"/>
      <c r="E28" s="3" t="s">
        <v>107</v>
      </c>
      <c r="F28" s="15" t="e">
        <f>PPTO!#REF!</f>
        <v>#REF!</v>
      </c>
      <c r="G28" s="15" t="e">
        <f>F28*G2</f>
        <v>#REF!</v>
      </c>
    </row>
    <row r="29" spans="2:7" ht="15" x14ac:dyDescent="0.2">
      <c r="B29" s="12">
        <v>26</v>
      </c>
      <c r="C29" s="12" t="s">
        <v>134</v>
      </c>
      <c r="D29" s="12"/>
      <c r="E29" s="12" t="s">
        <v>132</v>
      </c>
      <c r="F29" s="12" t="s">
        <v>104</v>
      </c>
      <c r="G29" s="12"/>
    </row>
    <row r="30" spans="2:7" ht="15" x14ac:dyDescent="0.2">
      <c r="B30" s="12">
        <v>27</v>
      </c>
      <c r="C30" s="2" t="s">
        <v>78</v>
      </c>
      <c r="D30" s="3"/>
      <c r="E30" s="2" t="s">
        <v>107</v>
      </c>
      <c r="F30" s="17" t="e">
        <f>PPTO!#REF!</f>
        <v>#REF!</v>
      </c>
      <c r="G30" s="17" t="e">
        <f>F30*G2</f>
        <v>#REF!</v>
      </c>
    </row>
    <row r="31" spans="2:7" ht="15.75" x14ac:dyDescent="0.25">
      <c r="B31" s="12"/>
      <c r="C31" s="12"/>
      <c r="D31" s="12"/>
      <c r="E31" s="12"/>
      <c r="F31" s="19" t="e">
        <f>F30+F28+F27+F26+F23+F22+F17+F14+F11+F10+F8+F7+F5</f>
        <v>#REF!</v>
      </c>
      <c r="G31" s="19" t="e">
        <f>PPTO!#REF!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PPTO</vt:lpstr>
      <vt:lpstr>Analisis AU</vt:lpstr>
      <vt:lpstr>APU</vt:lpstr>
      <vt:lpstr>CONSOLIDADO CAI</vt:lpstr>
      <vt:lpstr>CONSOLIDADO INSPECCIONES</vt:lpstr>
      <vt:lpstr>'Analisis AU'!Área_de_impresión</vt:lpstr>
      <vt:lpstr>PPTO!Área_de_impresión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Ricardo Tabares Saldarriaga</cp:lastModifiedBy>
  <cp:lastPrinted>2026-06-26T19:52:01Z</cp:lastPrinted>
  <dcterms:created xsi:type="dcterms:W3CDTF">2021-02-15T16:28:47Z</dcterms:created>
  <dcterms:modified xsi:type="dcterms:W3CDTF">2026-07-01T15:11:20Z</dcterms:modified>
</cp:coreProperties>
</file>