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28"/>
  <workbookPr/>
  <mc:AlternateContent xmlns:mc="http://schemas.openxmlformats.org/markup-compatibility/2006">
    <mc:Choice Requires="x15">
      <x15ac:absPath xmlns:x15ac="http://schemas.microsoft.com/office/spreadsheetml/2010/11/ac" url="C:\Users\Dell\Downloads\"/>
    </mc:Choice>
  </mc:AlternateContent>
  <xr:revisionPtr revIDLastSave="0" documentId="13_ncr:1_{BD4917C9-42EF-409F-9E6D-578F737B92FA}" xr6:coauthVersionLast="47" xr6:coauthVersionMax="47" xr10:uidLastSave="{00000000-0000-0000-0000-000000000000}"/>
  <bookViews>
    <workbookView xWindow="-120" yWindow="-120" windowWidth="20730" windowHeight="11040" xr2:uid="{00000000-000D-0000-FFFF-FFFF00000000}"/>
  </bookViews>
  <sheets>
    <sheet name="ESTUDIO DE MERCADO"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1" i="3" l="1"/>
  <c r="H10" i="3"/>
  <c r="H8" i="3"/>
  <c r="H7" i="3"/>
  <c r="G10" i="3"/>
  <c r="G8" i="3"/>
  <c r="G7" i="3"/>
  <c r="F10" i="3"/>
  <c r="F8" i="3"/>
  <c r="F7" i="3"/>
  <c r="H6" i="3"/>
  <c r="G6" i="3"/>
  <c r="F6" i="3"/>
  <c r="I10" i="3" l="1"/>
  <c r="J10" i="3"/>
  <c r="K10" i="3"/>
  <c r="L10" i="3" s="1"/>
  <c r="O10" i="3" s="1"/>
  <c r="I7" i="3"/>
  <c r="J7" i="3"/>
  <c r="K7" i="3"/>
  <c r="I8" i="3"/>
  <c r="J8" i="3"/>
  <c r="K8" i="3"/>
  <c r="I9" i="3"/>
  <c r="J9" i="3"/>
  <c r="K9" i="3"/>
  <c r="K6" i="3"/>
  <c r="J6" i="3"/>
  <c r="I6" i="3"/>
  <c r="L7" i="3" l="1"/>
  <c r="O7" i="3" s="1"/>
  <c r="M7" i="3" s="1"/>
  <c r="N7" i="3" s="1"/>
  <c r="L9" i="3"/>
  <c r="O9" i="3" s="1"/>
  <c r="P9" i="3" s="1"/>
  <c r="L8" i="3"/>
  <c r="O8" i="3" s="1"/>
  <c r="M8" i="3" s="1"/>
  <c r="N8" i="3" s="1"/>
  <c r="M10" i="3"/>
  <c r="N10" i="3" s="1"/>
  <c r="P10" i="3"/>
  <c r="P7" i="3" l="1"/>
  <c r="M9" i="3"/>
  <c r="N9" i="3" s="1"/>
  <c r="P8" i="3"/>
  <c r="L6" i="3"/>
  <c r="O6" i="3" s="1"/>
  <c r="M6" i="3" l="1"/>
  <c r="N6" i="3" s="1"/>
  <c r="P6" i="3"/>
  <c r="O11" i="3"/>
  <c r="M11" i="3" s="1"/>
  <c r="N11" i="3" s="1"/>
</calcChain>
</file>

<file path=xl/sharedStrings.xml><?xml version="1.0" encoding="utf-8"?>
<sst xmlns="http://schemas.openxmlformats.org/spreadsheetml/2006/main" count="47" uniqueCount="37">
  <si>
    <t>ITEM</t>
  </si>
  <si>
    <t>DESCRIPCIÓN / ESPECIFICACIÓN TÉCNICA</t>
  </si>
  <si>
    <t>UNIDAD DE MEDIDA</t>
  </si>
  <si>
    <t>VALOR TOTAL IVA INCLUIDO</t>
  </si>
  <si>
    <t xml:space="preserve">ELEMENTO Y/O PRODUCTO </t>
  </si>
  <si>
    <t>VALOR UNITARIO ANTES DE IVA</t>
  </si>
  <si>
    <t>ALCALDIA LOCAL DE  CIUDAD  BOLIVAR</t>
  </si>
  <si>
    <r>
      <t xml:space="preserve">
</t>
    </r>
    <r>
      <rPr>
        <b/>
        <sz val="11"/>
        <color rgb="FF000000"/>
        <rFont val="Garamond"/>
        <family val="1"/>
      </rPr>
      <t>1. Características de Hardware</t>
    </r>
    <r>
      <rPr>
        <sz val="11"/>
        <color rgb="FF000000"/>
        <rFont val="Garamond"/>
        <family val="1"/>
      </rPr>
      <t xml:space="preserve">
•	Procesador: Intel Core i5 de 12ª generación o superior, con mínimo ocho (8) núcleos de procesamiento.
•	Memoria RAM: Dieciséis gigabytes (16 GB) DDR4 o superior.
•	Almacenamiento: Unidad de estado sólido (SSD) con capacidad mínima de quinientos doce gigabytes (512 GB).
•	Pantalla: Integrada de mínimo veinticuatro (24) pulgadas y máximo veintisiete (27) pulgadas, resolución Full HD (1920 x 1080), con tecnología antirreflejo.
•	Conectividad inalámbrica: Wi-Fi 6 integrado y Bluetooth integrado.
•	Puertos de comunicación: Como mínimo:
o	Un (1) puerto USB-C 3.2 Gen 1 frontal o superior.
o	Dos (2) o más puertos USB-A 3.2 o superior.
o	Un (1) puerto HDMI.
o	Un (1) puerto DisplayPort o superior.
o	Un (1) puerto de red Ethernet RJ45.
•	Cámara y audio: Cámara web integrada de mínimo cinco (5) megapíxeles y sistema de audio incorporado.
•	Periféricos: Teclado y mouse de la misma marca del fabricante del equipo o totalmente compatibles con este.
</t>
    </r>
    <r>
      <rPr>
        <b/>
        <sz val="11"/>
        <color rgb="FF000000"/>
        <rFont val="Garamond"/>
        <family val="1"/>
      </rPr>
      <t>2. Servicios Asociados</t>
    </r>
    <r>
      <rPr>
        <sz val="11"/>
        <color rgb="FF000000"/>
        <rFont val="Garamond"/>
        <family val="1"/>
      </rPr>
      <t xml:space="preserve">
El contratista deberá incluir, sin costo adicional para la entidad, los siguientes servicios:
•	Instalación, configuración y puesta en funcionamiento de los equipos tecnológicos y periféricos suministrados.
•	Instalación y configuración del sistema operativo requerido por la entidad.
•	Instalación y configuración del software institucional definido por la Oficina de Sistemas.
•	Servicio de migración y transferencia de información desde los equipos existentes hacia los nuevos equipos, garantizando la integridad y disponibilidad de los datos.
•	Pruebas de funcionamiento y validación de la correcta operación de los equipos antes de su entrega definitiva.
</t>
    </r>
    <r>
      <rPr>
        <b/>
        <sz val="11"/>
        <color rgb="FF000000"/>
        <rFont val="Garamond"/>
        <family val="1"/>
      </rPr>
      <t>3. Licenciamiento de Software</t>
    </r>
    <r>
      <rPr>
        <sz val="11"/>
        <color rgb="FF000000"/>
        <rFont val="Garamond"/>
        <family val="1"/>
      </rPr>
      <t xml:space="preserve">
Los equipos deberán entregarse con licencias originales, vigentes y legalmente adquiridas para:
•	Suite de ofimática.
•	Software antivirus o solución de protección de endpoint.
•	Sistema operativo licenciado y activado, cuando aplique.
Todas las licencias deberán estar vigentes durante el plazo de ejecución contractual y cumplir con las condiciones de uso establecidas por el fabricante.
</t>
    </r>
    <r>
      <rPr>
        <b/>
        <sz val="11"/>
        <color rgb="FF000000"/>
        <rFont val="Garamond"/>
        <family val="1"/>
      </rPr>
      <t>4. Software de Gestión de Impresión y Digitalizació</t>
    </r>
    <r>
      <rPr>
        <sz val="11"/>
        <color rgb="FF000000"/>
        <rFont val="Garamond"/>
        <family val="1"/>
      </rPr>
      <t xml:space="preserve">n
El contratista deberá suministrar e implementar:
•	Software de gestión y administración de impresión, incluyendo instalación, configuración y puesta en funcionamiento.
•	Software de gestión de escaneo y digitalización documental, incluyendo instalación, configuración y parametrización de acuerdo con las necesidades de la entidad.
</t>
    </r>
    <r>
      <rPr>
        <b/>
        <sz val="11"/>
        <color rgb="FF000000"/>
        <rFont val="Garamond"/>
        <family val="1"/>
      </rPr>
      <t>5. Garantía y Soporte</t>
    </r>
    <r>
      <rPr>
        <sz val="11"/>
        <color rgb="FF000000"/>
        <rFont val="Garamond"/>
        <family val="1"/>
      </rPr>
      <t xml:space="preserve">
Los equipos suministrados deberán contar con soporte técnico, mantenimiento preventivo y correctivo, reemplazo de partes defectuosas y atención de incidentes durante toda la vigencia del contrato, garantizando la continuidad operativa de la entidad.
</t>
    </r>
  </si>
  <si>
    <r>
      <t xml:space="preserve">El contratista deberá suministrar equipos de cómputo portátiles nuevos, de línea corporativa, con características iguales o superiores a las siguientes:
</t>
    </r>
    <r>
      <rPr>
        <b/>
        <sz val="11"/>
        <color rgb="FF000000"/>
        <rFont val="Garamond"/>
        <family val="1"/>
      </rPr>
      <t>1. Características de Hardware</t>
    </r>
    <r>
      <rPr>
        <sz val="11"/>
        <color rgb="FF000000"/>
        <rFont val="Garamond"/>
        <family val="1"/>
      </rPr>
      <t xml:space="preserve">
•	Procesador: Intel Core i5 de 12ª generación o superior, con mínimo diez (10) núcleos de procesamiento.
•	Memoria RAM: Dieciséis gigabytes (16 GB) DDR4 o superior.
•	Almacenamiento: Unidad de estado sólido (SSD) con capacidad mínima de quinientos doce gigabytes (512 GB).
•	Pantalla: Entre catorce (14) y quince punto seis (15.6) pulgadas, resolución Full HD (1920 x 1080), con tecnología antirreflejo.
•	Conectividad inalámbrica: Wi-Fi 6 integrado y Bluetooth integrado.
•	Puertos de comunicación: Como mínimo:
o	Un (1) puerto USB Tipo C.
o	Dos (2) o más puertos USB Tipo A.
o	Un (1) puerto HDMI.
o	Un (1) puerto Ethernet RJ45.
o	Un (1) lector de tarjetas microSD.
o	Un (1) conector de audio de 3.5 mm para entrada/salida de audio.
•	Cámara y audio: Cámara web integrada de mínimo cinco (5) megapíxeles o superior, micrófono y altavoces integrados.
•	Batería: Integrada de fábrica, con autonomía suficiente para operación móvil de acuerdo con las especificaciones del fabricante.
•	Accesorios: Adaptador de corriente original y maletín o bolso de transporte cuando aplique.                                                                                                          </t>
    </r>
    <r>
      <rPr>
        <b/>
        <sz val="11"/>
        <color rgb="FF000000"/>
        <rFont val="Garamond"/>
        <family val="1"/>
      </rPr>
      <t xml:space="preserve"> 2. Servicios Asociado</t>
    </r>
    <r>
      <rPr>
        <sz val="11"/>
        <color rgb="FF000000"/>
        <rFont val="Garamond"/>
        <family val="1"/>
      </rPr>
      <t xml:space="preserve">
El contratista deberá incluir, sin costo adicional para la entidad, los siguientes servicios:
•	Instalación, configuración y puesta en funcionamiento de los equipos tecnológicos y periféricos suministrados.
•	Instalación y configuración del sistema operativo requerido por la entidad.
•	Instalación y configuración del software institucional definido por la Oficina de Sistemas.
•	Migración y transferencia de información desde los equipos existentes hacia los nuevos equipos, garantizando la integridad, disponibilidad y confidencialidad de los datos.
•	Pruebas de funcionamiento y validación de la correcta operación de los equipos previo a su entrega definitiva.
</t>
    </r>
    <r>
      <rPr>
        <b/>
        <sz val="11"/>
        <color rgb="FF000000"/>
        <rFont val="Garamond"/>
        <family val="1"/>
      </rPr>
      <t>3. Licenciamiento de Software</t>
    </r>
    <r>
      <rPr>
        <sz val="11"/>
        <color rgb="FF000000"/>
        <rFont val="Garamond"/>
        <family val="1"/>
      </rPr>
      <t xml:space="preserve">
Los equipos deberán entregarse con licencias originales, vigentes y legalmente adquiridas para:
•	Suite de ofimática.
•	Software antivirus o solución de protección de endpoints.
•	Sistema operativo licenciado y activado, cuando aplique.
Las licencias deberán permanecer vigentes durante el plazo de ejecución contractual y cumplir con las condiciones de uso establecidas por el fabricante.
</t>
    </r>
    <r>
      <rPr>
        <b/>
        <sz val="11"/>
        <color rgb="FF000000"/>
        <rFont val="Garamond"/>
        <family val="1"/>
      </rPr>
      <t>4. Software de Gestión de Impresión y Digitalización</t>
    </r>
    <r>
      <rPr>
        <sz val="11"/>
        <color rgb="FF000000"/>
        <rFont val="Garamond"/>
        <family val="1"/>
      </rPr>
      <t xml:space="preserve">
El contratista deberá suministrar e implementar:
•	Software de gestión y administración de impresión, incluyendo instalación, configuración y puesta en funcionamiento.
•	Software de gestión de escaneo y digitalización documental, incluyendo instalación, configuración y parametrización de acuerdo con los requerimientos de la entidad.
</t>
    </r>
    <r>
      <rPr>
        <b/>
        <sz val="11"/>
        <color rgb="FF000000"/>
        <rFont val="Garamond"/>
        <family val="1"/>
      </rPr>
      <t xml:space="preserve">5. Garantía y Soporte
</t>
    </r>
    <r>
      <rPr>
        <sz val="11"/>
        <color rgb="FF000000"/>
        <rFont val="Garamond"/>
        <family val="1"/>
      </rPr>
      <t xml:space="preserve">El contratista deberá garantizar soporte técnico, mantenimiento preventivo y correctivo, atención de incidentes, reposición de componentes defectuosos y, de ser necesario, sustitución temporal o definitiva del equipo para asegurar la continuidad de la operación institucional durante toda la vigencia del contrato.
</t>
    </r>
  </si>
  <si>
    <r>
      <rPr>
        <b/>
        <sz val="11"/>
        <color rgb="FF000000"/>
        <rFont val="Garamond"/>
        <family val="1"/>
      </rPr>
      <t>Servicio de Impresión Bajo Modalidad Costo por Clic</t>
    </r>
    <r>
      <rPr>
        <sz val="11"/>
        <color rgb="FF000000"/>
        <rFont val="Garamond"/>
        <family val="1"/>
      </rPr>
      <t xml:space="preserve">
El contratista deberá prestar el servicio de impresión bajo la modalidad de costo por clic en blanco y negro, entendiendo como clic la impresión efectiva de una (1) página monocromática en formato estándar.
Alcance del Servicio
</t>
    </r>
    <r>
      <rPr>
        <b/>
        <sz val="11"/>
        <color rgb="FF000000"/>
        <rFont val="Garamond"/>
        <family val="1"/>
      </rPr>
      <t>El valor del costo por clic deberá incluir como mínimo</t>
    </r>
    <r>
      <rPr>
        <sz val="11"/>
        <color rgb="FF000000"/>
        <rFont val="Garamond"/>
        <family val="1"/>
      </rPr>
      <t xml:space="preserve">:
•	Suministro de tóneres, cartuchos, cilindros, unidades de imagen y demás consumibles requeridos para la operación normal de los equipos, excepto papel.
•	Mantenimiento preventivo y correctivo de los equipos.
•	Reposición de partes y componentes que presenten desgaste o fallas.
•	Soporte técnico especializado.
•	Actualizaciones de software y firmware cuando aplique.
•	Atención de incidentes y solución de fallas durante la vigencia contractual.
•	Reemplazo temporal o definitivo de equipos en caso de daños que afecten la continuidad del servicio.
•	Monitoreo y control de los volúmenes de impresión mediante los contadores internos de los equipos.
</t>
    </r>
    <r>
      <rPr>
        <b/>
        <sz val="11"/>
        <color rgb="FF000000"/>
        <rFont val="Garamond"/>
        <family val="1"/>
      </rPr>
      <t>Medición y Facturación</t>
    </r>
    <r>
      <rPr>
        <sz val="11"/>
        <color rgb="FF000000"/>
        <rFont val="Garamond"/>
        <family val="1"/>
      </rPr>
      <t xml:space="preserve">
•	La medición del servicio se realizará con base en la lectura de los contadores internos de impresión de cada equipo.
•	La facturación corresponderá al número de impresiones efectivamente realizadas durante el período de corte establecido por la entidad.
•	El contratista deberá presentar junto con la factura el reporte detallado de los clics consumidos por cada equipo instalado.
</t>
    </r>
    <r>
      <rPr>
        <b/>
        <sz val="11"/>
        <color rgb="FF000000"/>
        <rFont val="Garamond"/>
        <family val="1"/>
      </rPr>
      <t>Unidad de Medida</t>
    </r>
    <r>
      <rPr>
        <sz val="11"/>
        <color rgb="FF000000"/>
        <rFont val="Garamond"/>
        <family val="1"/>
      </rPr>
      <t xml:space="preserve">
Unidad: Clic monocromático (blanco y negro).
Descripción: Impresión de una (1) página en blanco y negro, independientemente de la cobertura de impresión, realizada en cualquiera de los equipos suministrados bajo el contrato.
Acuerdo de Nivel de Servicio (ANS)
El contratista deberá garantizar la disponibilidad operativa de los equipos y atender los incidentes reportados por la entidad dentro de los tiempos establecidos contractualmente, con el fin de asegurar la continuidad de los procesos institucionales.
</t>
    </r>
  </si>
  <si>
    <r>
      <t xml:space="preserve">
El contratista deberá suministrar escáneres departamentales de alta producción, nuevos o en óptimas condiciones de funcionamiento, con características iguales o superiores a las siguientes:
</t>
    </r>
    <r>
      <rPr>
        <b/>
        <sz val="11"/>
        <color rgb="FF000000"/>
        <rFont val="Garamond"/>
        <family val="1"/>
      </rPr>
      <t xml:space="preserve">
1. Características Generales</t>
    </r>
    <r>
      <rPr>
        <sz val="11"/>
        <color rgb="FF000000"/>
        <rFont val="Garamond"/>
        <family val="1"/>
      </rPr>
      <t xml:space="preserve">
•	Escáner documental de alimentación automática para uso corporativo.
•	Capacidad de digitalización a color, escala de grises y blanco y negro.
•	Escaneo dúplex (doble cara) en una sola pasada.
•	Diseñado para procesos de digitalización de alto volumen documental.
</t>
    </r>
    <r>
      <rPr>
        <b/>
        <sz val="11"/>
        <color rgb="FF000000"/>
        <rFont val="Garamond"/>
        <family val="1"/>
      </rPr>
      <t>2. Manejo de Documentos</t>
    </r>
    <r>
      <rPr>
        <sz val="11"/>
        <color rgb="FF000000"/>
        <rFont val="Garamond"/>
        <family val="1"/>
      </rPr>
      <t xml:space="preserve">
El equipo deberá admitir como mínimo los siguientes tamaños de papel:
•	A4.
•	A5.
•	A6.
•	B5.
•	Carta.
•	Legal.
•	Folio.
•	Oficio.
•	Ejecutivo.
Asimismo, deberá permitir la digitalización de documentos de longitud extendida de hasta trescientos centímetros (300 cm) o superior.
</t>
    </r>
    <r>
      <rPr>
        <b/>
        <sz val="11"/>
        <color rgb="FF000000"/>
        <rFont val="Garamond"/>
        <family val="1"/>
      </rPr>
      <t>3. Rendimiento</t>
    </r>
    <r>
      <rPr>
        <sz val="11"/>
        <color rgb="FF000000"/>
        <rFont val="Garamond"/>
        <family val="1"/>
      </rPr>
      <t xml:space="preserve">
•	Velocidad mínima de escaneo de ochenta (80) páginas por minuto (ppm).
•	Velocidad mínima de ciento sesenta (160) imágenes por minuto (ipm) en modo dúplex.
•	Rendimiento garantizado para digitalización en color, escala de grises y blanco y negro con resolución mínima de 200 ppp.
</t>
    </r>
    <r>
      <rPr>
        <b/>
        <sz val="11"/>
        <color rgb="FF000000"/>
        <rFont val="Garamond"/>
        <family val="1"/>
      </rPr>
      <t>4. Alimentación de Documento</t>
    </r>
    <r>
      <rPr>
        <sz val="11"/>
        <color rgb="FF000000"/>
        <rFont val="Garamond"/>
        <family val="1"/>
      </rPr>
      <t xml:space="preserve">s
•	Alimentador automático de documentos (ADF) con capacidad mínima para cien (100) hojas.
•	Sistema de alimentación mediante rodillos de alta confiabilidad para minimizar atascos y errores de captura.
•	Sistema de detección ultrasónica o tecnología equivalente para la identificación de alimentación múltiple de documentos.
</t>
    </r>
    <r>
      <rPr>
        <b/>
        <sz val="11"/>
        <color rgb="FF000000"/>
        <rFont val="Garamond"/>
        <family val="1"/>
      </rPr>
      <t>5. Calidad y Procesamiento de Imagen</t>
    </r>
    <r>
      <rPr>
        <sz val="11"/>
        <color rgb="FF000000"/>
        <rFont val="Garamond"/>
        <family val="1"/>
      </rPr>
      <t xml:space="preserve">
•	Tecnologías de optimización automática de imagen para mejorar la calidad de los documentos digitalizados.
•	Corrección automática de orientación, eliminación de páginas en blanco, detección automática de color y demás funcionalidades orientadas a optimizar la captura y extracción de información.
•	Procesamiento de imágenes que facilite la integración con sistemas de gestión documental y archivo electrónico.
</t>
    </r>
    <r>
      <rPr>
        <b/>
        <sz val="11"/>
        <color rgb="FF000000"/>
        <rFont val="Garamond"/>
        <family val="1"/>
      </rPr>
      <t xml:space="preserve">6. Funcionalidades Operativas
</t>
    </r>
    <r>
      <rPr>
        <sz val="11"/>
        <color rgb="FF000000"/>
        <rFont val="Garamond"/>
        <family val="1"/>
      </rPr>
      <t xml:space="preserve">•	Escaneo mediante botones programables o acceso rápido configurable por el usuario.
•	Configuración de ahorro de energía y apagado automático.
•	Tecnología de iluminación LED o equivalente de bajo consumo energético.
</t>
    </r>
    <r>
      <rPr>
        <b/>
        <sz val="11"/>
        <color rgb="FF000000"/>
        <rFont val="Garamond"/>
        <family val="1"/>
      </rPr>
      <t>7. Software</t>
    </r>
    <r>
      <rPr>
        <sz val="11"/>
        <color rgb="FF000000"/>
        <rFont val="Garamond"/>
        <family val="1"/>
      </rPr>
      <t xml:space="preserve">
El alquiler deberá incluir:
•	Instalación, configuración y puesta en funcionamiento del escáner.
•	Software de captura y digitalización documental.
•	Controladores (drivers) y herramientas de administración requeridas para la operación del equipo.
•	Parametrización de perfiles de captura de acuerdo con las necesidades de la entidad.
•	Integración con carpetas de red, repositorios documentales o sistemas de gestión documental cuando sea requerido por la entidad.
</t>
    </r>
    <r>
      <rPr>
        <b/>
        <sz val="11"/>
        <color rgb="FF000000"/>
        <rFont val="Garamond"/>
        <family val="1"/>
      </rPr>
      <t>8. Certificaciones Ambientales</t>
    </r>
    <r>
      <rPr>
        <sz val="11"/>
        <color rgb="FF000000"/>
        <rFont val="Garamond"/>
        <family val="1"/>
      </rPr>
      <t xml:space="preserve">
Los equipos suministrados deberán contar con:
•	Certificación EPEAT Gold vigente o equivalente.
•	Certificación Energy Star vigente o equivalente.
</t>
    </r>
    <r>
      <rPr>
        <b/>
        <sz val="11"/>
        <color rgb="FF000000"/>
        <rFont val="Garamond"/>
        <family val="1"/>
      </rPr>
      <t>9. Elementos Incluidos</t>
    </r>
    <r>
      <rPr>
        <sz val="11"/>
        <color rgb="FF000000"/>
        <rFont val="Garamond"/>
        <family val="1"/>
      </rPr>
      <t xml:space="preserve">
El servicio de alquiler deberá incluir todos los elementos necesarios para la correcta operación de los equipos, tales como:
•	Cables de alimentación eléctrica.
•	Cables de comunicación y conectividad.
•	Accesorios y conectores requeridos para la instalación y funcionamiento.
•	Manuales y documentación técnica cuando aplique.
</t>
    </r>
    <r>
      <rPr>
        <b/>
        <sz val="11"/>
        <color rgb="FF000000"/>
        <rFont val="Garamond"/>
        <family val="1"/>
      </rPr>
      <t>10. Soporte y Mantenimiento</t>
    </r>
    <r>
      <rPr>
        <sz val="11"/>
        <color rgb="FF000000"/>
        <rFont val="Garamond"/>
        <family val="1"/>
      </rPr>
      <t xml:space="preserve">
El contratista deberá garantizar durante toda la ejecución contractual:
•	Soporte técnico especializado.
•	Mantenimiento preventivo y correctivo.
•	Sustitución de componentes defectuosos.
•	Atención de incidentes dentro de los tiempos acordados.
•	Reemplazo temporal o definitivo del equipo en caso de falla que afecte la continuidad del servicio.
Los equipos deberán garantizar la disponibilidad, confiabilidad y desempeño requeridos para apoyar los procesos de gestión documental y transformación digital de la Alcaldía Local de Ciudad Bolívar.</t>
    </r>
  </si>
  <si>
    <r>
      <t xml:space="preserve">Especificaciones Técnicas Mínimas – Impresora Multifuncional Monocromática (MFP)
El contratista deberá suministrar impresoras multifuncionales monocromáticas (MFP) nuevas, de línea corporativa, con características iguales o superiores a las siguientes:
</t>
    </r>
    <r>
      <rPr>
        <b/>
        <sz val="11"/>
        <color rgb="FF000000"/>
        <rFont val="Garamond"/>
        <family val="1"/>
      </rPr>
      <t xml:space="preserve">1. Características Generales
</t>
    </r>
    <r>
      <rPr>
        <sz val="11"/>
        <color rgb="FF000000"/>
        <rFont val="Garamond"/>
        <family val="1"/>
      </rPr>
      <t xml:space="preserve">•	Tecnología de impresión láser monocromática.
•	Equipo multifuncional con capacidades de:
o	Impresión.
o	Copia.
o	Escaneo.
•	Diseñada para ambientes corporativos de alto volumen de trabajo.
•	Alimentación eléctrica compatible con 110V y/o 220V según disponibilidad de la entidad.
</t>
    </r>
    <r>
      <rPr>
        <b/>
        <sz val="11"/>
        <color rgb="FF000000"/>
        <rFont val="Garamond"/>
        <family val="1"/>
      </rPr>
      <t>2. Rendimiento y Productividad</t>
    </r>
    <r>
      <rPr>
        <sz val="11"/>
        <color rgb="FF000000"/>
        <rFont val="Garamond"/>
        <family val="1"/>
      </rPr>
      <t xml:space="preserve">
•	Velocidad de impresión mínima de cincuenta (50) páginas por minuto (PPM) en 110V o cuarenta y siete (47) páginas por minuto (PPM) en 220V, o superior.
•	Procesamiento eficiente para altos volúmenes de impresión.
•	Contador interno de páginas o clics que permita el control y seguimiento de la producción documental.
</t>
    </r>
    <r>
      <rPr>
        <b/>
        <sz val="11"/>
        <color rgb="FF000000"/>
        <rFont val="Garamond"/>
        <family val="1"/>
      </rPr>
      <t>3. Manejo de Pape</t>
    </r>
    <r>
      <rPr>
        <sz val="11"/>
        <color rgb="FF000000"/>
        <rFont val="Garamond"/>
        <family val="1"/>
      </rPr>
      <t xml:space="preserve">l
El equipo deberá soportar como mínimo los siguientes formatos:
•	A4.
•	A5.
•	A6.
•	B5.
•	Carta.
•	Legal.
•	Folio.
•	Oficio.
•	Ejecutivo.
•	Sobres.
</t>
    </r>
    <r>
      <rPr>
        <b/>
        <sz val="11"/>
        <color rgb="FF000000"/>
        <rFont val="Garamond"/>
        <family val="1"/>
      </rPr>
      <t>4. Conectividad</t>
    </r>
    <r>
      <rPr>
        <sz val="11"/>
        <color rgb="FF000000"/>
        <rFont val="Garamond"/>
        <family val="1"/>
      </rPr>
      <t xml:space="preserve">
•	Interfaz de red integrada 10/100/1000 Base-T Ethernet.
•	Puerto USB para administración y conexión local.
•	Capacidad de operación en red institucional.
•	Compatibilidad con protocolos estándar de impresión y escaneo en red.
</t>
    </r>
    <r>
      <rPr>
        <b/>
        <sz val="11"/>
        <color rgb="FF000000"/>
        <rFont val="Garamond"/>
        <family val="1"/>
      </rPr>
      <t>5. Pantalla y Administración</t>
    </r>
    <r>
      <rPr>
        <sz val="11"/>
        <color rgb="FF000000"/>
        <rFont val="Garamond"/>
        <family val="1"/>
      </rPr>
      <t xml:space="preserve">
•	Pantalla táctil a color tipo tableta de mínimo siete (7) pulgadas.
•	Interfaz gráfica de administración que permita la configuración, monitoreo y gestión de las funciones del equipo.
</t>
    </r>
    <r>
      <rPr>
        <b/>
        <sz val="11"/>
        <color rgb="FF000000"/>
        <rFont val="Garamond"/>
        <family val="1"/>
      </rPr>
      <t>6. Funcionalidades de Escaneo</t>
    </r>
    <r>
      <rPr>
        <sz val="11"/>
        <color rgb="FF000000"/>
        <rFont val="Garamond"/>
        <family val="1"/>
      </rPr>
      <t xml:space="preserve">
•	Escaneo a carpetas de red mediante protocolo SMB o tecnología equivalente.
•	Escaneo a correo electrónico institucional, de acuerdo con los lineamientos y parametrización definidos por la entidad.
•	Configuración de perfiles de digitalización para optimizar los procesos documentales.
</t>
    </r>
    <r>
      <rPr>
        <b/>
        <sz val="11"/>
        <color rgb="FF000000"/>
        <rFont val="Garamond"/>
        <family val="1"/>
      </rPr>
      <t>7. Seguridad</t>
    </r>
    <r>
      <rPr>
        <sz val="11"/>
        <color rgb="FF000000"/>
        <rFont val="Garamond"/>
        <family val="1"/>
      </rPr>
      <t xml:space="preserve">
•	Funcionalidades de seguridad avanzada para protección de la información y control de acceso al equipo.
•	Administración de usuarios y permisos de impresión cuando la solución tecnológica lo permita.
•	Protección de la información transmitida a través de la red institucional.
</t>
    </r>
    <r>
      <rPr>
        <b/>
        <sz val="11"/>
        <color rgb="FF000000"/>
        <rFont val="Garamond"/>
        <family val="1"/>
      </rPr>
      <t xml:space="preserve">8. Eficiencia Energética y Sostenibilidad
</t>
    </r>
    <r>
      <rPr>
        <sz val="11"/>
        <color rgb="FF000000"/>
        <rFont val="Garamond"/>
        <family val="1"/>
      </rPr>
      <t xml:space="preserve">•	Modos de ahorro de energía, suspensión, hibernación y funcionamiento ecológico.
•	Certificación ambiental EPEAT Gold vigente o superior.
•	Certificación Energy Star vigente o equivalente.
</t>
    </r>
    <r>
      <rPr>
        <b/>
        <sz val="11"/>
        <color rgb="FF000000"/>
        <rFont val="Garamond"/>
        <family val="1"/>
      </rPr>
      <t>9. Servicios Asociados</t>
    </r>
    <r>
      <rPr>
        <sz val="11"/>
        <color rgb="FF000000"/>
        <rFont val="Garamond"/>
        <family val="1"/>
      </rPr>
      <t xml:space="preserve">
El contratista deberá incluir, sin costo adicional para la entidad:
•	Instalación física del equipo.
•	Configuración y puesta en funcionamiento.
•	Instalación y parametrización de controladores (drivers) y software requerido.
•	Integración con la infraestructura tecnológica de la Alcaldía Local de Ciudad Bolívar.
•	Configuración de impresión y escaneo en red.
•	Pruebas de funcionamiento y validación operativa.
</t>
    </r>
    <r>
      <rPr>
        <b/>
        <sz val="11"/>
        <color rgb="FF000000"/>
        <rFont val="Garamond"/>
        <family val="1"/>
      </rPr>
      <t>10. Elementos Incluido</t>
    </r>
    <r>
      <rPr>
        <sz val="11"/>
        <color rgb="FF000000"/>
        <rFont val="Garamond"/>
        <family val="1"/>
      </rPr>
      <t xml:space="preserve">s
El servicio de alquiler deberá incluir todos los elementos necesarios para la correcta operación de los equipos, tales como:
•	Cables de alimentación eléctrica.
•	Cables de red y conectividad requeridos.
•	Accesorios, conectores y elementos necesarios para la instalación y funcionamiento.
•	Manuales y documentación técnica, cuando aplique.
</t>
    </r>
    <r>
      <rPr>
        <b/>
        <sz val="11"/>
        <color rgb="FF000000"/>
        <rFont val="Garamond"/>
        <family val="1"/>
      </rPr>
      <t xml:space="preserve">11. Soporte y Mantenimiento
</t>
    </r>
    <r>
      <rPr>
        <sz val="11"/>
        <color rgb="FF000000"/>
        <rFont val="Garamond"/>
        <family val="1"/>
      </rPr>
      <t xml:space="preserve">El contratista deberá garantizar durante toda la ejecución contractual:
•	Soporte técnico especializado.
•	Mantenimiento preventivo y correctivo.
•	Reemplazo de partes defectuosas.
•	Atención de incidentes y fallas.
•	Sustitución temporal o definitiva del equipo en caso de daños que afecten la continuidad del servicio.
Los equipos suministrados deberán encontrarse en óptimas condiciones de funcionamiento y garantizar la disponibilidad requerida para el desarrollo de las actividades institucionales.
</t>
    </r>
  </si>
  <si>
    <t xml:space="preserve">CANTIDAD </t>
  </si>
  <si>
    <t>ESTUDIO DE MERCADO</t>
  </si>
  <si>
    <t>ANALISIS COTIZACIONES</t>
  </si>
  <si>
    <t xml:space="preserve">RESULTADO  DEL ANALISIS </t>
  </si>
  <si>
    <t xml:space="preserve">MEDIANA (Unitario) </t>
  </si>
  <si>
    <t>PROMEDIO (Unitario)</t>
  </si>
  <si>
    <t>DESVIACIÓN ESTÁNDAR (Unitario)</t>
  </si>
  <si>
    <t>DISPERSIÓN PRECIOS (Promedio)</t>
  </si>
  <si>
    <t>IVA</t>
  </si>
  <si>
    <t>VALOR UNITARIO TECHO (IVA INCLUIDO)</t>
  </si>
  <si>
    <t xml:space="preserve">OBSERVACIONES </t>
  </si>
  <si>
    <t>VALOR UNITARIO IVA INCLUIDO</t>
  </si>
  <si>
    <t>TEAM WORK SYSTEM E.U
NIT:830075965-5</t>
  </si>
  <si>
    <t xml:space="preserve"> UNLOIMITED TECNO SAS
NIT:901561636-9</t>
  </si>
  <si>
    <t>TOTAL</t>
  </si>
  <si>
    <t>TELEMARKETER SAS 
NIT:901012708 - 6</t>
  </si>
  <si>
    <t>NOTA 1:  Para efectos del presente estudio de mercado, la Entidad ha definido el siguiente criterio para la determinación de los precios unitarios techo, con base en las cotizaciones obtenidas:
- Cuando la dispersión de los precios cotizados (calculada mediante el coeficiente de variación) es inferior al 15%, se considera que existe una alta consistencia en las cotizaciones, por lo que se adopta el promedio como valor representativo del precio unitario techo.
-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 Este criterio busca garantizar transparencia, objetividad y razonabilidad en la determinación de los precios de referencia utilizados por la Entidad, alineado con buenas prácticas de análisis de datos de mercado.</t>
  </si>
  <si>
    <t>SE TOMA EL PROMEDIO COMO MEDIDA DE TENDENCIA CENTRAL PARA EL CALCULO</t>
  </si>
  <si>
    <t>OBJETO:Alquiler, a monto agotable, de equipos de cómputo y periféricos, para garantizar la continuidad operativa, el soporte documental y el desarrollo de las actividades misionales, administrativas y de apoyo del Fondo de Desarrollo Local de Ciudad Bolívar, en el marco de la ejecución del Plan de Desarrollo Local 2025–2028."</t>
  </si>
  <si>
    <t>UNIDAD</t>
  </si>
  <si>
    <t xml:space="preserve"> ALQUILER DE EQUIPOS DE ESCRITORIO (AIO) X 8 MESES</t>
  </si>
  <si>
    <t xml:space="preserve"> ALQUILER DE EQUIPOS PORTATILES X 8 MESES</t>
  </si>
  <si>
    <t xml:space="preserve"> ALQUILER DE IMPRESORAS (MFP) X 8 MESES</t>
  </si>
  <si>
    <t xml:space="preserve"> ALQUILER DE  ESCANERES X 8 MESES</t>
  </si>
  <si>
    <t xml:space="preserve"> IMPRESIONES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</si>
</sst>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_-&quot;$&quot;* #,##0_-;\-&quot;$&quot;* #,##0_-;_-&quot;$&quot;* &quot;-&quot;_-;_-@_-"/>
  </numFmts>
  <fonts count="14" x14ac:knownFonts="1">
    <font>
      <sz val="11"/>
      <color theme="1"/>
      <name val="Calibri"/>
      <family val="2"/>
      <scheme val="minor"/>
    </font>
    <font>
      <sz val="11"/>
      <color theme="1"/>
      <name val="Calibri"/>
      <family val="2"/>
      <scheme val="minor"/>
    </font>
    <font>
      <sz val="12"/>
      <color theme="1"/>
      <name val="Calibri"/>
      <family val="2"/>
      <scheme val="minor"/>
    </font>
    <font>
      <u/>
      <sz val="11"/>
      <color theme="10"/>
      <name val="Calibri"/>
      <family val="2"/>
      <scheme val="minor"/>
    </font>
    <font>
      <sz val="11"/>
      <color theme="1"/>
      <name val="Garamond"/>
      <family val="1"/>
    </font>
    <font>
      <b/>
      <sz val="11"/>
      <name val="Garamond"/>
      <family val="1"/>
    </font>
    <font>
      <b/>
      <sz val="11"/>
      <color theme="1"/>
      <name val="Garamond"/>
      <family val="1"/>
    </font>
    <font>
      <sz val="11"/>
      <color rgb="FF000000"/>
      <name val="Garamond"/>
      <family val="1"/>
    </font>
    <font>
      <b/>
      <sz val="11"/>
      <color rgb="FF000000"/>
      <name val="Garamond"/>
      <family val="1"/>
    </font>
    <font>
      <sz val="12"/>
      <color theme="1"/>
      <name val="Garamond"/>
      <family val="1"/>
    </font>
    <font>
      <b/>
      <sz val="12"/>
      <color theme="1"/>
      <name val="Garamond"/>
      <family val="1"/>
    </font>
    <font>
      <sz val="12"/>
      <color rgb="FF000000"/>
      <name val="Garamond"/>
      <family val="1"/>
    </font>
    <font>
      <b/>
      <sz val="12"/>
      <color rgb="FF000000"/>
      <name val="Garamond"/>
      <family val="1"/>
    </font>
    <font>
      <sz val="11"/>
      <color theme="1"/>
      <name val="Century Gothic"/>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7"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23">
    <xf numFmtId="0" fontId="0" fillId="0" borderId="0"/>
    <xf numFmtId="44"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3"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51">
    <xf numFmtId="0" fontId="0" fillId="0" borderId="0" xfId="0"/>
    <xf numFmtId="0" fontId="8"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4" fillId="0" borderId="0" xfId="0" applyFont="1" applyAlignment="1">
      <alignment vertical="center"/>
    </xf>
    <xf numFmtId="0" fontId="8" fillId="0" borderId="1" xfId="0" applyFont="1" applyBorder="1" applyAlignment="1">
      <alignment horizontal="center" vertical="center" wrapText="1"/>
    </xf>
    <xf numFmtId="0" fontId="6" fillId="0" borderId="0" xfId="0" applyFont="1" applyAlignment="1">
      <alignment vertical="center" wrapText="1"/>
    </xf>
    <xf numFmtId="0" fontId="6" fillId="0" borderId="0" xfId="0" applyFont="1" applyAlignment="1">
      <alignment vertical="center"/>
    </xf>
    <xf numFmtId="0" fontId="7" fillId="0" borderId="1" xfId="0" applyFont="1" applyBorder="1" applyAlignment="1">
      <alignment horizontal="left" vertical="center" wrapText="1"/>
    </xf>
    <xf numFmtId="0" fontId="6" fillId="0" borderId="1" xfId="0" applyFont="1" applyBorder="1" applyAlignment="1">
      <alignment horizontal="center" vertical="center" wrapText="1"/>
    </xf>
    <xf numFmtId="0" fontId="8" fillId="6"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 xfId="0" applyFont="1" applyFill="1" applyBorder="1" applyAlignment="1">
      <alignment horizontal="center" vertical="center"/>
    </xf>
    <xf numFmtId="0" fontId="10" fillId="6" borderId="1" xfId="0" applyFont="1" applyFill="1" applyBorder="1" applyAlignment="1">
      <alignment horizontal="center" vertical="center" wrapText="1"/>
    </xf>
    <xf numFmtId="44" fontId="11" fillId="0" borderId="1" xfId="1" applyFont="1" applyFill="1" applyBorder="1" applyAlignment="1">
      <alignment vertical="center" wrapText="1"/>
    </xf>
    <xf numFmtId="44" fontId="7" fillId="0" borderId="1" xfId="1" applyFont="1" applyBorder="1" applyAlignment="1">
      <alignment horizontal="center" vertical="center" wrapText="1"/>
    </xf>
    <xf numFmtId="9" fontId="9" fillId="3" borderId="1" xfId="22" applyFont="1" applyFill="1" applyBorder="1" applyAlignment="1">
      <alignment horizontal="center" vertical="center"/>
    </xf>
    <xf numFmtId="6" fontId="9" fillId="0" borderId="1" xfId="0" applyNumberFormat="1" applyFont="1" applyBorder="1" applyAlignment="1">
      <alignment horizontal="center" vertical="center"/>
    </xf>
    <xf numFmtId="6" fontId="13" fillId="0" borderId="1" xfId="0" applyNumberFormat="1" applyFont="1" applyBorder="1" applyAlignment="1">
      <alignment horizontal="center" vertical="center" wrapText="1"/>
    </xf>
    <xf numFmtId="0" fontId="4" fillId="0" borderId="1" xfId="0" applyFont="1" applyBorder="1" applyAlignment="1">
      <alignment vertical="center"/>
    </xf>
    <xf numFmtId="0" fontId="12" fillId="2" borderId="1" xfId="0" applyFont="1" applyFill="1" applyBorder="1" applyAlignment="1">
      <alignment horizontal="center" vertical="center" wrapText="1"/>
    </xf>
    <xf numFmtId="44" fontId="7" fillId="0" borderId="1" xfId="0" applyNumberFormat="1" applyFont="1" applyBorder="1" applyAlignment="1">
      <alignment horizontal="center" vertical="center" wrapText="1"/>
    </xf>
    <xf numFmtId="44" fontId="9" fillId="0" borderId="1" xfId="0" applyNumberFormat="1" applyFont="1" applyBorder="1" applyAlignment="1">
      <alignment vertical="center" wrapText="1"/>
    </xf>
    <xf numFmtId="0" fontId="4" fillId="10" borderId="5" xfId="0" applyFont="1" applyFill="1" applyBorder="1" applyAlignment="1">
      <alignment horizontal="center" vertical="center"/>
    </xf>
    <xf numFmtId="0" fontId="7" fillId="10" borderId="5" xfId="0" applyFont="1" applyFill="1" applyBorder="1" applyAlignment="1">
      <alignment horizontal="center" vertical="center" wrapText="1"/>
    </xf>
    <xf numFmtId="0" fontId="4" fillId="10" borderId="1" xfId="0" applyFont="1" applyFill="1" applyBorder="1" applyAlignment="1">
      <alignment vertical="center"/>
    </xf>
    <xf numFmtId="6" fontId="4" fillId="10" borderId="1" xfId="0" applyNumberFormat="1" applyFont="1" applyFill="1" applyBorder="1" applyAlignment="1">
      <alignment vertical="center"/>
    </xf>
    <xf numFmtId="0" fontId="4" fillId="0" borderId="1" xfId="0" applyFont="1" applyBorder="1" applyAlignment="1">
      <alignment vertical="center" wrapText="1"/>
    </xf>
    <xf numFmtId="44" fontId="1" fillId="0" borderId="1" xfId="1" applyFont="1" applyBorder="1" applyAlignment="1">
      <alignment vertical="center"/>
    </xf>
    <xf numFmtId="44" fontId="7" fillId="0" borderId="1" xfId="1" applyFont="1" applyBorder="1" applyAlignment="1">
      <alignment vertical="center" wrapText="1"/>
    </xf>
    <xf numFmtId="6" fontId="4" fillId="0" borderId="0" xfId="0" applyNumberFormat="1" applyFont="1" applyAlignment="1">
      <alignment vertical="center"/>
    </xf>
    <xf numFmtId="0" fontId="4" fillId="6" borderId="1" xfId="0" applyFont="1" applyFill="1" applyBorder="1" applyAlignment="1">
      <alignment horizontal="center" vertical="center"/>
    </xf>
    <xf numFmtId="44" fontId="4" fillId="0" borderId="0" xfId="1" applyFont="1" applyAlignment="1">
      <alignment vertical="center"/>
    </xf>
    <xf numFmtId="44" fontId="4" fillId="0" borderId="0" xfId="0" applyNumberFormat="1" applyFont="1" applyAlignment="1">
      <alignment vertical="center"/>
    </xf>
    <xf numFmtId="6" fontId="4" fillId="10" borderId="1" xfId="1" applyNumberFormat="1" applyFont="1" applyFill="1" applyBorder="1" applyAlignment="1">
      <alignment vertical="center"/>
    </xf>
    <xf numFmtId="0" fontId="6" fillId="0" borderId="6" xfId="0" applyFont="1" applyBorder="1" applyAlignment="1">
      <alignment horizontal="center" vertical="center" wrapText="1"/>
    </xf>
    <xf numFmtId="0" fontId="6" fillId="0" borderId="6" xfId="0" applyFont="1" applyBorder="1" applyAlignment="1">
      <alignment horizontal="center" vertical="center"/>
    </xf>
    <xf numFmtId="0" fontId="6" fillId="0" borderId="0" xfId="0" applyFont="1" applyAlignment="1">
      <alignment horizontal="center" vertical="center"/>
    </xf>
    <xf numFmtId="0" fontId="8" fillId="10" borderId="2" xfId="0" applyFont="1" applyFill="1" applyBorder="1" applyAlignment="1">
      <alignment horizontal="center" vertical="center" wrapText="1"/>
    </xf>
    <xf numFmtId="0" fontId="8" fillId="10" borderId="4" xfId="0" applyFont="1" applyFill="1" applyBorder="1" applyAlignment="1">
      <alignment horizontal="center" vertical="center" wrapText="1"/>
    </xf>
    <xf numFmtId="0" fontId="8" fillId="10" borderId="3"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6" fillId="4" borderId="2"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3" xfId="0" applyFont="1" applyFill="1" applyBorder="1" applyAlignment="1">
      <alignment horizontal="center" vertical="center"/>
    </xf>
    <xf numFmtId="0" fontId="6" fillId="9"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8" borderId="1" xfId="0" applyFont="1" applyFill="1" applyBorder="1" applyAlignment="1">
      <alignment horizontal="center" vertical="center"/>
    </xf>
    <xf numFmtId="0" fontId="6" fillId="0" borderId="1" xfId="0" applyFont="1" applyBorder="1" applyAlignment="1">
      <alignment horizontal="center" vertical="center" wrapText="1"/>
    </xf>
    <xf numFmtId="0" fontId="6" fillId="7" borderId="1" xfId="0" applyFont="1" applyFill="1" applyBorder="1" applyAlignment="1">
      <alignment horizontal="center" vertical="center"/>
    </xf>
  </cellXfs>
  <cellStyles count="23">
    <cellStyle name="Hyperlink" xfId="14" xr:uid="{00000000-0005-0000-0000-000000000000}"/>
    <cellStyle name="Moneda" xfId="1" builtinId="4"/>
    <cellStyle name="Moneda [0] 2" xfId="12" xr:uid="{00000000-0005-0000-0000-000002000000}"/>
    <cellStyle name="Moneda 10" xfId="17" xr:uid="{00000000-0005-0000-0000-000003000000}"/>
    <cellStyle name="Moneda 11" xfId="18" xr:uid="{00000000-0005-0000-0000-000004000000}"/>
    <cellStyle name="Moneda 12" xfId="19" xr:uid="{00000000-0005-0000-0000-000005000000}"/>
    <cellStyle name="Moneda 2" xfId="2" xr:uid="{00000000-0005-0000-0000-000006000000}"/>
    <cellStyle name="Moneda 2 2" xfId="8" xr:uid="{00000000-0005-0000-0000-000007000000}"/>
    <cellStyle name="Moneda 2 3" xfId="20" xr:uid="{00000000-0005-0000-0000-000008000000}"/>
    <cellStyle name="Moneda 3" xfId="6" xr:uid="{00000000-0005-0000-0000-000009000000}"/>
    <cellStyle name="Moneda 3 2" xfId="9" xr:uid="{00000000-0005-0000-0000-00000A000000}"/>
    <cellStyle name="Moneda 4" xfId="10" xr:uid="{00000000-0005-0000-0000-00000B000000}"/>
    <cellStyle name="Moneda 5" xfId="11" xr:uid="{00000000-0005-0000-0000-00000C000000}"/>
    <cellStyle name="Moneda 6" xfId="5" xr:uid="{00000000-0005-0000-0000-00000D000000}"/>
    <cellStyle name="Moneda 7" xfId="3" xr:uid="{00000000-0005-0000-0000-00000E000000}"/>
    <cellStyle name="Moneda 7 2" xfId="21" xr:uid="{00000000-0005-0000-0000-00000F000000}"/>
    <cellStyle name="Moneda 8" xfId="15" xr:uid="{00000000-0005-0000-0000-000010000000}"/>
    <cellStyle name="Moneda 9" xfId="16" xr:uid="{00000000-0005-0000-0000-000011000000}"/>
    <cellStyle name="Normal" xfId="0" builtinId="0"/>
    <cellStyle name="Normal 2" xfId="4" xr:uid="{00000000-0005-0000-0000-000013000000}"/>
    <cellStyle name="Normal 2 2" xfId="7" xr:uid="{00000000-0005-0000-0000-000014000000}"/>
    <cellStyle name="Porcentaje" xfId="22" builtinId="5"/>
    <cellStyle name="Porcentaje 2" xfId="13"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1"/>
  <sheetViews>
    <sheetView tabSelected="1" topLeftCell="F10" zoomScale="57" zoomScaleNormal="57" workbookViewId="0">
      <selection activeCell="P12" sqref="P12"/>
    </sheetView>
  </sheetViews>
  <sheetFormatPr baseColWidth="10" defaultColWidth="11.42578125" defaultRowHeight="15" x14ac:dyDescent="0.25"/>
  <cols>
    <col min="1" max="1" width="13" style="6" customWidth="1"/>
    <col min="2" max="2" width="38.140625" style="5" bestFit="1" customWidth="1"/>
    <col min="3" max="3" width="150" style="3" customWidth="1"/>
    <col min="4" max="4" width="18" style="3" customWidth="1"/>
    <col min="5" max="5" width="15" style="3" customWidth="1"/>
    <col min="6" max="6" width="26.5703125" style="3" customWidth="1"/>
    <col min="7" max="7" width="29" style="3" customWidth="1"/>
    <col min="8" max="8" width="29.7109375" style="3" customWidth="1"/>
    <col min="9" max="9" width="21.140625" style="3" customWidth="1"/>
    <col min="10" max="10" width="19.7109375" style="3" customWidth="1"/>
    <col min="11" max="11" width="20.5703125" style="3" customWidth="1"/>
    <col min="12" max="12" width="21.5703125" style="3" customWidth="1"/>
    <col min="13" max="13" width="18.7109375" style="3" customWidth="1"/>
    <col min="14" max="14" width="11.42578125" style="3"/>
    <col min="15" max="15" width="21.28515625" style="3" customWidth="1"/>
    <col min="16" max="16" width="22.85546875" style="3" customWidth="1"/>
    <col min="17" max="17" width="52.85546875" style="3" customWidth="1"/>
    <col min="18" max="18" width="11.42578125" style="3"/>
    <col min="19" max="19" width="15.42578125" style="3" bestFit="1" customWidth="1"/>
    <col min="20" max="16384" width="11.42578125" style="3"/>
  </cols>
  <sheetData>
    <row r="1" spans="1:19" ht="15" customHeight="1" x14ac:dyDescent="0.25">
      <c r="A1" s="40" t="s">
        <v>6</v>
      </c>
      <c r="B1" s="41"/>
      <c r="C1" s="41"/>
      <c r="D1" s="41"/>
      <c r="E1" s="41"/>
      <c r="F1" s="41"/>
      <c r="G1" s="41"/>
      <c r="H1" s="41"/>
      <c r="I1" s="41"/>
      <c r="J1" s="41"/>
      <c r="K1" s="41"/>
      <c r="L1" s="41"/>
      <c r="M1" s="41"/>
      <c r="N1" s="41"/>
      <c r="O1" s="41"/>
      <c r="P1" s="41"/>
      <c r="Q1" s="42"/>
    </row>
    <row r="2" spans="1:19" ht="36.75" customHeight="1" x14ac:dyDescent="0.25">
      <c r="A2" s="43" t="s">
        <v>13</v>
      </c>
      <c r="B2" s="44"/>
      <c r="C2" s="44"/>
      <c r="D2" s="44"/>
      <c r="E2" s="44"/>
      <c r="F2" s="44"/>
      <c r="G2" s="44"/>
      <c r="H2" s="44"/>
      <c r="I2" s="44"/>
      <c r="J2" s="44"/>
      <c r="K2" s="44"/>
      <c r="L2" s="44"/>
      <c r="M2" s="44"/>
      <c r="N2" s="44"/>
      <c r="O2" s="44"/>
      <c r="P2" s="44"/>
      <c r="Q2" s="45"/>
    </row>
    <row r="3" spans="1:19" ht="37.5" customHeight="1" x14ac:dyDescent="0.25">
      <c r="A3" s="49" t="s">
        <v>30</v>
      </c>
      <c r="B3" s="49"/>
      <c r="C3" s="49"/>
      <c r="D3" s="49"/>
      <c r="E3" s="49"/>
      <c r="F3" s="46" t="s">
        <v>24</v>
      </c>
      <c r="G3" s="47" t="s">
        <v>25</v>
      </c>
      <c r="H3" s="46" t="s">
        <v>27</v>
      </c>
      <c r="I3" s="50" t="s">
        <v>14</v>
      </c>
      <c r="J3" s="50"/>
      <c r="K3" s="50"/>
      <c r="L3" s="50"/>
      <c r="M3" s="48" t="s">
        <v>15</v>
      </c>
      <c r="N3" s="48"/>
      <c r="O3" s="48"/>
      <c r="P3" s="48"/>
      <c r="Q3" s="48"/>
    </row>
    <row r="4" spans="1:19" ht="66.400000000000006" customHeight="1" x14ac:dyDescent="0.25">
      <c r="A4" s="49"/>
      <c r="B4" s="49"/>
      <c r="C4" s="49"/>
      <c r="D4" s="49"/>
      <c r="E4" s="49"/>
      <c r="F4" s="46"/>
      <c r="G4" s="47"/>
      <c r="H4" s="46"/>
      <c r="I4" s="50"/>
      <c r="J4" s="50"/>
      <c r="K4" s="50"/>
      <c r="L4" s="50"/>
      <c r="M4" s="48"/>
      <c r="N4" s="48"/>
      <c r="O4" s="48"/>
      <c r="P4" s="48"/>
      <c r="Q4" s="48"/>
    </row>
    <row r="5" spans="1:19" ht="66.75" customHeight="1" x14ac:dyDescent="0.25">
      <c r="A5" s="1" t="s">
        <v>0</v>
      </c>
      <c r="B5" s="1" t="s">
        <v>4</v>
      </c>
      <c r="C5" s="1" t="s">
        <v>1</v>
      </c>
      <c r="D5" s="1" t="s">
        <v>2</v>
      </c>
      <c r="E5" s="1" t="s">
        <v>12</v>
      </c>
      <c r="F5" s="19" t="s">
        <v>23</v>
      </c>
      <c r="G5" s="1" t="s">
        <v>23</v>
      </c>
      <c r="H5" s="1" t="s">
        <v>23</v>
      </c>
      <c r="I5" s="9" t="s">
        <v>16</v>
      </c>
      <c r="J5" s="12" t="s">
        <v>17</v>
      </c>
      <c r="K5" s="10" t="s">
        <v>18</v>
      </c>
      <c r="L5" s="10" t="s">
        <v>19</v>
      </c>
      <c r="M5" s="10" t="s">
        <v>5</v>
      </c>
      <c r="N5" s="11" t="s">
        <v>20</v>
      </c>
      <c r="O5" s="10" t="s">
        <v>21</v>
      </c>
      <c r="P5" s="10" t="s">
        <v>3</v>
      </c>
      <c r="Q5" s="10" t="s">
        <v>22</v>
      </c>
    </row>
    <row r="6" spans="1:19" ht="409.5" x14ac:dyDescent="0.25">
      <c r="A6" s="4">
        <v>1</v>
      </c>
      <c r="B6" s="8" t="s">
        <v>32</v>
      </c>
      <c r="C6" s="7" t="s">
        <v>7</v>
      </c>
      <c r="D6" s="2" t="s">
        <v>31</v>
      </c>
      <c r="E6" s="30">
        <v>361</v>
      </c>
      <c r="F6" s="13">
        <f>+(1113602/12)*8</f>
        <v>742401.33333333337</v>
      </c>
      <c r="G6" s="27">
        <f>+(1094800/12)*8</f>
        <v>729866.66666666663</v>
      </c>
      <c r="H6" s="14">
        <f>+(868700/12)*8</f>
        <v>579133.33333333337</v>
      </c>
      <c r="I6" s="20">
        <f>+MEDIAN(F6,G6,H6)</f>
        <v>729866.66666666663</v>
      </c>
      <c r="J6" s="21">
        <f>+AVERAGE(F6,G6,H6)</f>
        <v>683800.4444444445</v>
      </c>
      <c r="K6" s="18">
        <f>+STDEV(F6,G6,H6)</f>
        <v>90860.786802504852</v>
      </c>
      <c r="L6" s="15">
        <f t="shared" ref="L6" si="0">+K6/J6</f>
        <v>0.13287617394914819</v>
      </c>
      <c r="M6" s="16">
        <f t="shared" ref="M6" si="1">O6/1.19</f>
        <v>574622.68907563027</v>
      </c>
      <c r="N6" s="17">
        <f t="shared" ref="N6" si="2">M6*19%</f>
        <v>109178.31092436975</v>
      </c>
      <c r="O6" s="16">
        <f t="shared" ref="O6" si="3">ROUNDUP(IF(L6&lt;15%,J6,I6),0)</f>
        <v>683801</v>
      </c>
      <c r="P6" s="17">
        <f>+O6*E6</f>
        <v>246852161</v>
      </c>
      <c r="Q6" s="26" t="s">
        <v>29</v>
      </c>
      <c r="S6" s="31"/>
    </row>
    <row r="7" spans="1:19" ht="409.5" x14ac:dyDescent="0.25">
      <c r="A7" s="4">
        <v>2</v>
      </c>
      <c r="B7" s="8" t="s">
        <v>33</v>
      </c>
      <c r="C7" s="7" t="s">
        <v>8</v>
      </c>
      <c r="D7" s="2" t="s">
        <v>31</v>
      </c>
      <c r="E7" s="30">
        <v>10</v>
      </c>
      <c r="F7" s="14">
        <f>+(1124550/12)*8</f>
        <v>749700</v>
      </c>
      <c r="G7" s="28">
        <f>+(1082900/12)*8</f>
        <v>721933.33333333337</v>
      </c>
      <c r="H7" s="14">
        <f>+(860370/12)*8</f>
        <v>573580</v>
      </c>
      <c r="I7" s="20">
        <f t="shared" ref="I7:I9" si="4">+MEDIAN(F7,G7,H7)</f>
        <v>721933.33333333337</v>
      </c>
      <c r="J7" s="21">
        <f t="shared" ref="J7:J9" si="5">+AVERAGE(F7,G7,H7)</f>
        <v>681737.77777777787</v>
      </c>
      <c r="K7" s="18">
        <f t="shared" ref="K7:K9" si="6">+STDEV(F7,G7,H7)</f>
        <v>94690.683886086161</v>
      </c>
      <c r="L7" s="15">
        <f t="shared" ref="L7:L10" si="7">+K7/J7</f>
        <v>0.13889604914479586</v>
      </c>
      <c r="M7" s="16">
        <f t="shared" ref="M7:M10" si="8">O7/1.19</f>
        <v>572889.07563025213</v>
      </c>
      <c r="N7" s="17">
        <f t="shared" ref="N7:N10" si="9">M7*19%</f>
        <v>108848.92436974791</v>
      </c>
      <c r="O7" s="16">
        <f t="shared" ref="O7:O10" si="10">ROUNDUP(IF(L7&lt;15%,J7,I7),0)</f>
        <v>681738</v>
      </c>
      <c r="P7" s="17">
        <f>+O7*E7</f>
        <v>6817380</v>
      </c>
      <c r="Q7" s="26" t="s">
        <v>29</v>
      </c>
    </row>
    <row r="8" spans="1:19" ht="409.5" x14ac:dyDescent="0.25">
      <c r="A8" s="4">
        <v>3</v>
      </c>
      <c r="B8" s="8" t="s">
        <v>34</v>
      </c>
      <c r="C8" s="7" t="s">
        <v>11</v>
      </c>
      <c r="D8" s="2" t="s">
        <v>31</v>
      </c>
      <c r="E8" s="30">
        <v>18</v>
      </c>
      <c r="F8" s="14">
        <f>+(898450/12)*8</f>
        <v>598966.66666666663</v>
      </c>
      <c r="G8" s="28">
        <f>+(833000/12)*8</f>
        <v>555333.33333333337</v>
      </c>
      <c r="H8" s="14">
        <f>+(666400/12)*8</f>
        <v>444266.66666666669</v>
      </c>
      <c r="I8" s="20">
        <f t="shared" si="4"/>
        <v>555333.33333333337</v>
      </c>
      <c r="J8" s="21">
        <f t="shared" si="5"/>
        <v>532855.55555555562</v>
      </c>
      <c r="K8" s="18">
        <f t="shared" si="6"/>
        <v>79761.897986258831</v>
      </c>
      <c r="L8" s="15">
        <f t="shared" si="7"/>
        <v>0.14968765391420011</v>
      </c>
      <c r="M8" s="16">
        <f t="shared" si="8"/>
        <v>447778.15126050421</v>
      </c>
      <c r="N8" s="17">
        <f t="shared" si="9"/>
        <v>85077.848739495807</v>
      </c>
      <c r="O8" s="16">
        <f t="shared" si="10"/>
        <v>532856</v>
      </c>
      <c r="P8" s="17">
        <f>+O8*E8</f>
        <v>9591408</v>
      </c>
      <c r="Q8" s="26" t="s">
        <v>29</v>
      </c>
    </row>
    <row r="9" spans="1:19" ht="375" x14ac:dyDescent="0.25">
      <c r="A9" s="4">
        <v>4</v>
      </c>
      <c r="B9" s="8" t="s">
        <v>36</v>
      </c>
      <c r="C9" s="7" t="s">
        <v>9</v>
      </c>
      <c r="D9" s="2" t="s">
        <v>31</v>
      </c>
      <c r="E9" s="30">
        <v>54275</v>
      </c>
      <c r="F9" s="14">
        <v>49.98</v>
      </c>
      <c r="G9" s="28">
        <v>49.980000000000004</v>
      </c>
      <c r="H9" s="14">
        <v>51.17</v>
      </c>
      <c r="I9" s="20">
        <f t="shared" si="4"/>
        <v>49.980000000000004</v>
      </c>
      <c r="J9" s="21">
        <f t="shared" si="5"/>
        <v>50.376666666666665</v>
      </c>
      <c r="K9" s="18">
        <f t="shared" si="6"/>
        <v>0.68704682033565545</v>
      </c>
      <c r="L9" s="15">
        <f t="shared" si="7"/>
        <v>1.3638195335188025E-2</v>
      </c>
      <c r="M9" s="16">
        <f t="shared" si="8"/>
        <v>42.857142857142861</v>
      </c>
      <c r="N9" s="17">
        <f t="shared" si="9"/>
        <v>8.1428571428571441</v>
      </c>
      <c r="O9" s="16">
        <f t="shared" si="10"/>
        <v>51</v>
      </c>
      <c r="P9" s="17">
        <f>+O9*E9*12</f>
        <v>33216300</v>
      </c>
      <c r="Q9" s="26" t="s">
        <v>29</v>
      </c>
    </row>
    <row r="10" spans="1:19" ht="409.5" x14ac:dyDescent="0.25">
      <c r="A10" s="4">
        <v>5</v>
      </c>
      <c r="B10" s="8" t="s">
        <v>35</v>
      </c>
      <c r="C10" s="7" t="s">
        <v>10</v>
      </c>
      <c r="D10" s="2" t="s">
        <v>31</v>
      </c>
      <c r="E10" s="30">
        <v>17</v>
      </c>
      <c r="F10" s="14">
        <f>+(487900/12)*8</f>
        <v>325266.66666666669</v>
      </c>
      <c r="G10" s="28">
        <f>+(511700/12)*8</f>
        <v>341133.33333333331</v>
      </c>
      <c r="H10" s="14">
        <f>+(464100/12)*8</f>
        <v>309400</v>
      </c>
      <c r="I10" s="20">
        <f>+MEDIAN(F10,G10,H10)</f>
        <v>325266.66666666669</v>
      </c>
      <c r="J10" s="21">
        <f>+AVERAGE(F10,G10,H10)</f>
        <v>325266.66666666669</v>
      </c>
      <c r="K10" s="18">
        <f>+STDEV(F10,G10,H10)</f>
        <v>15866.666666666657</v>
      </c>
      <c r="L10" s="15">
        <f t="shared" si="7"/>
        <v>4.8780487804878016E-2</v>
      </c>
      <c r="M10" s="16">
        <f t="shared" si="8"/>
        <v>273333.61344537814</v>
      </c>
      <c r="N10" s="17">
        <f t="shared" si="9"/>
        <v>51933.386554621844</v>
      </c>
      <c r="O10" s="16">
        <f t="shared" si="10"/>
        <v>325267</v>
      </c>
      <c r="P10" s="17">
        <f>+O10*E10</f>
        <v>5529539</v>
      </c>
      <c r="Q10" s="26" t="s">
        <v>29</v>
      </c>
    </row>
    <row r="11" spans="1:19" ht="34.5" customHeight="1" x14ac:dyDescent="0.25">
      <c r="A11" s="37" t="s">
        <v>26</v>
      </c>
      <c r="B11" s="38"/>
      <c r="C11" s="38"/>
      <c r="D11" s="38"/>
      <c r="E11" s="39"/>
      <c r="F11" s="22"/>
      <c r="G11" s="22"/>
      <c r="H11" s="23"/>
      <c r="I11" s="23"/>
      <c r="J11" s="24"/>
      <c r="K11" s="24"/>
      <c r="L11" s="24"/>
      <c r="M11" s="24">
        <f t="shared" ref="M11" si="11">O11/1.19</f>
        <v>1868666.3865546219</v>
      </c>
      <c r="N11" s="24">
        <f t="shared" ref="N11" si="12">M11*19%</f>
        <v>355046.61344537814</v>
      </c>
      <c r="O11" s="25">
        <f>SUM(O6:O10)</f>
        <v>2223713</v>
      </c>
      <c r="P11" s="33">
        <f>SUM(P6:P10)</f>
        <v>302006788</v>
      </c>
    </row>
    <row r="12" spans="1:19" x14ac:dyDescent="0.25">
      <c r="A12" s="34" t="s">
        <v>28</v>
      </c>
      <c r="B12" s="35"/>
      <c r="C12" s="35"/>
      <c r="D12" s="35"/>
      <c r="E12" s="35"/>
      <c r="P12" s="31"/>
    </row>
    <row r="13" spans="1:19" x14ac:dyDescent="0.25">
      <c r="A13" s="36"/>
      <c r="B13" s="36"/>
      <c r="C13" s="36"/>
      <c r="D13" s="36"/>
      <c r="E13" s="36"/>
      <c r="P13" s="29"/>
    </row>
    <row r="14" spans="1:19" x14ac:dyDescent="0.25">
      <c r="A14" s="36"/>
      <c r="B14" s="36"/>
      <c r="C14" s="36"/>
      <c r="D14" s="36"/>
      <c r="E14" s="36"/>
    </row>
    <row r="15" spans="1:19" x14ac:dyDescent="0.25">
      <c r="A15" s="36"/>
      <c r="B15" s="36"/>
      <c r="C15" s="36"/>
      <c r="D15" s="36"/>
      <c r="E15" s="36"/>
    </row>
    <row r="16" spans="1:19" x14ac:dyDescent="0.25">
      <c r="A16" s="36"/>
      <c r="B16" s="36"/>
      <c r="C16" s="36"/>
      <c r="D16" s="36"/>
      <c r="E16" s="36"/>
      <c r="Q16" s="32"/>
    </row>
    <row r="17" spans="1:16" x14ac:dyDescent="0.25">
      <c r="A17" s="36"/>
      <c r="B17" s="36"/>
      <c r="C17" s="36"/>
      <c r="D17" s="36"/>
      <c r="E17" s="36"/>
      <c r="P17" s="32"/>
    </row>
    <row r="18" spans="1:16" x14ac:dyDescent="0.25">
      <c r="A18" s="36"/>
      <c r="B18" s="36"/>
      <c r="C18" s="36"/>
      <c r="D18" s="36"/>
      <c r="E18" s="36"/>
      <c r="M18" s="31"/>
      <c r="P18" s="31"/>
    </row>
    <row r="19" spans="1:16" x14ac:dyDescent="0.25">
      <c r="A19" s="36"/>
      <c r="B19" s="36"/>
      <c r="C19" s="36"/>
      <c r="D19" s="36"/>
      <c r="E19" s="36"/>
      <c r="O19" s="31"/>
    </row>
    <row r="20" spans="1:16" x14ac:dyDescent="0.25">
      <c r="A20" s="36"/>
      <c r="B20" s="36"/>
      <c r="C20" s="36"/>
      <c r="D20" s="36"/>
      <c r="E20" s="36"/>
    </row>
    <row r="21" spans="1:16" x14ac:dyDescent="0.25">
      <c r="A21" s="36"/>
      <c r="B21" s="36"/>
      <c r="C21" s="36"/>
      <c r="D21" s="36"/>
      <c r="E21" s="36"/>
      <c r="P21" s="32"/>
    </row>
    <row r="22" spans="1:16" x14ac:dyDescent="0.25">
      <c r="A22" s="36"/>
      <c r="B22" s="36"/>
      <c r="C22" s="36"/>
      <c r="D22" s="36"/>
      <c r="E22" s="36"/>
    </row>
    <row r="23" spans="1:16" x14ac:dyDescent="0.25">
      <c r="A23" s="36"/>
      <c r="B23" s="36"/>
      <c r="C23" s="36"/>
      <c r="D23" s="36"/>
      <c r="E23" s="36"/>
    </row>
    <row r="24" spans="1:16" x14ac:dyDescent="0.25">
      <c r="A24" s="36"/>
      <c r="B24" s="36"/>
      <c r="C24" s="36"/>
      <c r="D24" s="36"/>
      <c r="E24" s="36"/>
    </row>
    <row r="25" spans="1:16" x14ac:dyDescent="0.25">
      <c r="A25" s="36"/>
      <c r="B25" s="36"/>
      <c r="C25" s="36"/>
      <c r="D25" s="36"/>
      <c r="E25" s="36"/>
    </row>
    <row r="26" spans="1:16" x14ac:dyDescent="0.25">
      <c r="A26" s="36"/>
      <c r="B26" s="36"/>
      <c r="C26" s="36"/>
      <c r="D26" s="36"/>
      <c r="E26" s="36"/>
    </row>
    <row r="27" spans="1:16" x14ac:dyDescent="0.25">
      <c r="A27" s="36"/>
      <c r="B27" s="36"/>
      <c r="C27" s="36"/>
      <c r="D27" s="36"/>
      <c r="E27" s="36"/>
    </row>
    <row r="28" spans="1:16" x14ac:dyDescent="0.25">
      <c r="A28" s="36"/>
      <c r="B28" s="36"/>
      <c r="C28" s="36"/>
      <c r="D28" s="36"/>
      <c r="E28" s="36"/>
    </row>
    <row r="29" spans="1:16" x14ac:dyDescent="0.25">
      <c r="A29" s="36"/>
      <c r="B29" s="36"/>
      <c r="C29" s="36"/>
      <c r="D29" s="36"/>
      <c r="E29" s="36"/>
    </row>
    <row r="30" spans="1:16" x14ac:dyDescent="0.25">
      <c r="A30" s="36"/>
      <c r="B30" s="36"/>
      <c r="C30" s="36"/>
      <c r="D30" s="36"/>
      <c r="E30" s="36"/>
    </row>
    <row r="31" spans="1:16" x14ac:dyDescent="0.25">
      <c r="A31" s="36"/>
      <c r="B31" s="36"/>
      <c r="C31" s="36"/>
      <c r="D31" s="36"/>
      <c r="E31" s="36"/>
    </row>
  </sheetData>
  <mergeCells count="10">
    <mergeCell ref="A12:E31"/>
    <mergeCell ref="A11:E11"/>
    <mergeCell ref="A1:Q1"/>
    <mergeCell ref="A2:Q2"/>
    <mergeCell ref="F3:F4"/>
    <mergeCell ref="G3:G4"/>
    <mergeCell ref="H3:H4"/>
    <mergeCell ref="M3:Q4"/>
    <mergeCell ref="A3:E4"/>
    <mergeCell ref="I3:L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Paola Cepeda Galindo</dc:creator>
  <cp:keywords/>
  <dc:description/>
  <cp:lastModifiedBy>Mateo Vasquez Duque</cp:lastModifiedBy>
  <cp:revision/>
  <dcterms:created xsi:type="dcterms:W3CDTF">2022-02-23T18:47:10Z</dcterms:created>
  <dcterms:modified xsi:type="dcterms:W3CDTF">2026-09-01T14:40:49Z</dcterms:modified>
  <cp:category/>
  <cp:contentStatus/>
</cp:coreProperties>
</file>