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isabel.canom\OneDrive - Fiscalia General de la Nacion\Documents\archivos isabel\Unidad USB\bienes y servicios\almacen de evidencias contrato\"/>
    </mc:Choice>
  </mc:AlternateContent>
  <bookViews>
    <workbookView xWindow="0" yWindow="0" windowWidth="28800" windowHeight="11415"/>
  </bookViews>
  <sheets>
    <sheet name="comparativo cotizaciones " sheetId="1" r:id="rId1"/>
    <sheet name="cantidad para cada seccional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eFpHiKysK6wZk4yRzFlOMf9zosop1czko27hNVdvBc="/>
    </ext>
  </extLst>
</workbook>
</file>

<file path=xl/calcChain.xml><?xml version="1.0" encoding="utf-8"?>
<calcChain xmlns="http://schemas.openxmlformats.org/spreadsheetml/2006/main">
  <c r="P7" i="1" l="1"/>
  <c r="R7" i="1"/>
  <c r="P8" i="1"/>
  <c r="R8" i="1"/>
  <c r="P9" i="1"/>
  <c r="R9" i="1"/>
  <c r="P11" i="1"/>
  <c r="R11" i="1"/>
  <c r="M17" i="1"/>
  <c r="N17" i="1"/>
  <c r="Q17" i="1"/>
  <c r="R17" i="1" s="1"/>
  <c r="L7" i="1"/>
  <c r="Z8" i="2" l="1"/>
  <c r="X7" i="2"/>
  <c r="X6" i="2"/>
  <c r="X5" i="2"/>
  <c r="X4" i="2"/>
  <c r="V8" i="2"/>
  <c r="O8" i="2"/>
  <c r="Q7" i="2"/>
  <c r="Q6" i="2"/>
  <c r="Q5" i="2"/>
  <c r="Q4" i="2"/>
  <c r="Q8" i="2" s="1"/>
  <c r="M7" i="2"/>
  <c r="M6" i="2"/>
  <c r="M5" i="2"/>
  <c r="M4" i="2"/>
  <c r="M8" i="2" s="1"/>
  <c r="K8" i="2"/>
  <c r="G8" i="2"/>
  <c r="I7" i="2"/>
  <c r="I6" i="2"/>
  <c r="I5" i="2"/>
  <c r="I4" i="2"/>
  <c r="C8" i="2"/>
  <c r="E7" i="2"/>
  <c r="S7" i="2" s="1"/>
  <c r="E6" i="2"/>
  <c r="E5" i="2"/>
  <c r="S5" i="2" s="1"/>
  <c r="E4" i="2"/>
  <c r="S4" i="2" s="1"/>
  <c r="AB7" i="2"/>
  <c r="AB6" i="2"/>
  <c r="AB5" i="2"/>
  <c r="AE5" i="2" s="1"/>
  <c r="AB4" i="2"/>
  <c r="AE4" i="2" s="1"/>
  <c r="AD8" i="2"/>
  <c r="I17" i="1"/>
  <c r="J17" i="1" s="1"/>
  <c r="L17" i="1" s="1"/>
  <c r="P17" i="1" s="1"/>
  <c r="I18" i="1"/>
  <c r="J18" i="1" s="1"/>
  <c r="AE7" i="2" l="1"/>
  <c r="I8" i="2"/>
  <c r="AE6" i="2"/>
  <c r="S6" i="2"/>
  <c r="S3" i="2" s="1"/>
  <c r="T3" i="2" s="1"/>
  <c r="AE3" i="2"/>
  <c r="AF3" i="2" s="1"/>
  <c r="X8" i="2"/>
  <c r="AB8" i="2"/>
  <c r="E8" i="2"/>
  <c r="S18" i="1"/>
  <c r="T18" i="1" s="1"/>
  <c r="G17" i="1"/>
  <c r="S17" i="1" s="1"/>
  <c r="T17" i="1" s="1"/>
  <c r="G18" i="1"/>
  <c r="H18" i="1" s="1"/>
  <c r="I11" i="1"/>
  <c r="J11" i="1" s="1"/>
  <c r="I10" i="1"/>
  <c r="J10" i="1" s="1"/>
  <c r="I9" i="1"/>
  <c r="I8" i="1"/>
  <c r="J8" i="1" s="1"/>
  <c r="G11" i="1"/>
  <c r="G10" i="1"/>
  <c r="G9" i="1"/>
  <c r="S9" i="1" s="1"/>
  <c r="G8" i="1"/>
  <c r="S8" i="1" s="1"/>
  <c r="T20" i="1"/>
  <c r="S10" i="1" l="1"/>
  <c r="T10" i="1" s="1"/>
  <c r="S11" i="1"/>
  <c r="T11" i="1" s="1"/>
  <c r="T9" i="1"/>
  <c r="J9" i="1"/>
  <c r="J7" i="1" s="1"/>
  <c r="H10" i="1"/>
  <c r="T16" i="1"/>
  <c r="H17" i="1"/>
  <c r="H11" i="1"/>
  <c r="H9" i="1"/>
  <c r="T8" i="1"/>
  <c r="H8" i="1"/>
  <c r="H16" i="1" l="1"/>
  <c r="T19" i="1"/>
  <c r="H7" i="1"/>
  <c r="T7" i="1"/>
  <c r="T12" i="1" s="1"/>
  <c r="T21" i="1" l="1"/>
  <c r="T22" i="1" s="1"/>
  <c r="J16" i="1"/>
</calcChain>
</file>

<file path=xl/sharedStrings.xml><?xml version="1.0" encoding="utf-8"?>
<sst xmlns="http://schemas.openxmlformats.org/spreadsheetml/2006/main" count="121" uniqueCount="54">
  <si>
    <t>VALOR PROMEDIO</t>
  </si>
  <si>
    <t>Descripción</t>
  </si>
  <si>
    <t>Un</t>
  </si>
  <si>
    <t>Valor Unitario con iva</t>
  </si>
  <si>
    <t>Valor Parcial</t>
  </si>
  <si>
    <t xml:space="preserve"> </t>
  </si>
  <si>
    <t xml:space="preserve">unidad </t>
  </si>
  <si>
    <t xml:space="preserve">diferencia con presupuesto y cotizaciones </t>
  </si>
  <si>
    <t xml:space="preserve">Presupuesto Asignado </t>
  </si>
  <si>
    <t xml:space="preserve">diferencia  presupuesto y cotizaciones </t>
  </si>
  <si>
    <t xml:space="preserve">Cajas Pasticas </t>
  </si>
  <si>
    <t xml:space="preserve">Canastas Plasticas </t>
  </si>
  <si>
    <t xml:space="preserve">Canecas Plasticas </t>
  </si>
  <si>
    <t xml:space="preserve">Estibas Plasticas </t>
  </si>
  <si>
    <t xml:space="preserve">Carro plataforma </t>
  </si>
  <si>
    <t xml:space="preserve">Escaleras metalica </t>
  </si>
  <si>
    <t xml:space="preserve">Total Cotizaciones </t>
  </si>
  <si>
    <t xml:space="preserve">Item </t>
  </si>
  <si>
    <t xml:space="preserve">Cantidad </t>
  </si>
  <si>
    <t xml:space="preserve"> Airport Tech:</t>
  </si>
  <si>
    <t>Valor parcial</t>
  </si>
  <si>
    <t xml:space="preserve"> ESM Solutions</t>
  </si>
  <si>
    <t xml:space="preserve"> Plasdecor Montería:</t>
  </si>
  <si>
    <t xml:space="preserve">Presupuesto asignado Plasticos </t>
  </si>
  <si>
    <t xml:space="preserve">Presupuesto asignado Metal </t>
  </si>
  <si>
    <t xml:space="preserve">Valor Promedio </t>
  </si>
  <si>
    <t>MRS Industrial:</t>
  </si>
  <si>
    <r>
      <t xml:space="preserve">Total proceso: </t>
    </r>
    <r>
      <rPr>
        <b/>
        <sz val="12"/>
        <color rgb="FF000000"/>
        <rFont val="Arial"/>
        <family val="2"/>
      </rPr>
      <t>$24.329.540</t>
    </r>
  </si>
  <si>
    <r>
      <t xml:space="preserve">Rubro plástico: </t>
    </r>
    <r>
      <rPr>
        <b/>
        <sz val="12"/>
        <color rgb="FF000000"/>
        <rFont val="Arial"/>
        <family val="2"/>
      </rPr>
      <t>$21.328.514</t>
    </r>
  </si>
  <si>
    <r>
      <t xml:space="preserve">Rubro metálico: </t>
    </r>
    <r>
      <rPr>
        <b/>
        <sz val="12"/>
        <color rgb="FF000000"/>
        <rFont val="Arial"/>
        <family val="2"/>
      </rPr>
      <t>$3.001.026</t>
    </r>
  </si>
  <si>
    <t xml:space="preserve">Home Center </t>
  </si>
  <si>
    <t>Cajas</t>
  </si>
  <si>
    <t xml:space="preserve">Canecas </t>
  </si>
  <si>
    <t xml:space="preserve">Estibas </t>
  </si>
  <si>
    <t xml:space="preserve">Carro </t>
  </si>
  <si>
    <t>Cantidades a entregar deacuerdo a presupuesto</t>
  </si>
  <si>
    <t xml:space="preserve">Presupuesto total </t>
  </si>
  <si>
    <t xml:space="preserve">canastas </t>
  </si>
  <si>
    <t xml:space="preserve">Seccional </t>
  </si>
  <si>
    <t xml:space="preserve">Escaleras </t>
  </si>
  <si>
    <t xml:space="preserve">Valor Unitario </t>
  </si>
  <si>
    <t xml:space="preserve">Valor Total </t>
  </si>
  <si>
    <t>Antioquia porcentaje 45%</t>
  </si>
  <si>
    <t>Medellín:  porcentaje 19%</t>
  </si>
  <si>
    <t>Córdoba: porcentaje 13%</t>
  </si>
  <si>
    <r>
      <t xml:space="preserve">Sucre: </t>
    </r>
    <r>
      <rPr>
        <sz val="12"/>
        <color rgb="FF000000"/>
        <rFont val="Arial"/>
        <family val="2"/>
      </rPr>
      <t>porcentaje 23%</t>
    </r>
  </si>
  <si>
    <t xml:space="preserve">Presupuesto Asignado por Seccional </t>
  </si>
  <si>
    <t>Presupuesto asignado por Metal</t>
  </si>
  <si>
    <t xml:space="preserve">Presupuesto asignado por plastico </t>
  </si>
  <si>
    <t xml:space="preserve">Total metal cotizaciones </t>
  </si>
  <si>
    <t xml:space="preserve">Diferencia presupuesto metal vs cotizaciones metal </t>
  </si>
  <si>
    <t xml:space="preserve">Total plastico  cotizaciones </t>
  </si>
  <si>
    <t xml:space="preserve">Diferencia presupuesto plastico vs cotizaciones plastico </t>
  </si>
  <si>
    <t>OBJETO: COMPRA DE ELEMENTOS LOGÍSTICOS DE ALMACENAMIENTO, CUSTODIA Y SOPORTE PARA LOS ALMACENES DE EVIDENCIAS DE LA FISCALÍA GENERAL DE LA NACIÓN - SUBDIRECCIÓN REGIONAL DE APOYO NOROCCIDENTAL.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</si>
</sst>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$ &quot;* #,##0\ ;&quot;-$ &quot;* #,##0\ ;&quot; $ &quot;* \-??\ ;\ @\ "/>
  </numFmts>
  <fonts count="22" x14ac:knownFonts="1">
    <font>
      <sz val="10"/>
      <color rgb="FF000000"/>
      <name val="Arial"/>
      <scheme val="minor"/>
    </font>
    <font>
      <sz val="12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1"/>
      <color theme="1"/>
      <name val="Arial"/>
    </font>
    <font>
      <b/>
      <i/>
      <sz val="9"/>
      <color theme="1"/>
      <name val="Arial"/>
    </font>
    <font>
      <sz val="11"/>
      <color theme="1"/>
      <name val="Arial"/>
    </font>
    <font>
      <b/>
      <sz val="9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C0C0C0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3" fontId="2" fillId="3" borderId="9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3" fontId="2" fillId="7" borderId="10" xfId="0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vertical="center"/>
    </xf>
    <xf numFmtId="0" fontId="2" fillId="6" borderId="16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3" fontId="11" fillId="6" borderId="10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/>
    </xf>
    <xf numFmtId="3" fontId="11" fillId="8" borderId="10" xfId="0" applyNumberFormat="1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164" fontId="2" fillId="7" borderId="7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3" fillId="0" borderId="13" xfId="0" applyFont="1" applyBorder="1"/>
    <xf numFmtId="0" fontId="10" fillId="3" borderId="16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164" fontId="2" fillId="2" borderId="30" xfId="0" applyNumberFormat="1" applyFont="1" applyFill="1" applyBorder="1" applyAlignment="1">
      <alignment horizontal="center" vertical="center"/>
    </xf>
    <xf numFmtId="3" fontId="2" fillId="2" borderId="30" xfId="0" applyNumberFormat="1" applyFont="1" applyFill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6" fillId="0" borderId="9" xfId="0" applyFont="1" applyBorder="1" applyAlignment="1">
      <alignment horizontal="center"/>
    </xf>
    <xf numFmtId="3" fontId="2" fillId="0" borderId="30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2" fillId="2" borderId="36" xfId="0" applyFont="1" applyFill="1" applyBorder="1" applyAlignment="1">
      <alignment horizontal="center" vertical="center"/>
    </xf>
    <xf numFmtId="164" fontId="2" fillId="2" borderId="36" xfId="0" applyNumberFormat="1" applyFont="1" applyFill="1" applyBorder="1" applyAlignment="1">
      <alignment horizontal="center" vertical="center"/>
    </xf>
    <xf numFmtId="3" fontId="2" fillId="2" borderId="36" xfId="0" applyNumberFormat="1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left" vertical="center"/>
    </xf>
    <xf numFmtId="0" fontId="13" fillId="10" borderId="9" xfId="0" applyFont="1" applyFill="1" applyBorder="1" applyAlignment="1">
      <alignment horizontal="left"/>
    </xf>
    <xf numFmtId="0" fontId="2" fillId="9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 wrapText="1"/>
    </xf>
    <xf numFmtId="3" fontId="2" fillId="9" borderId="9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16" fillId="0" borderId="37" xfId="0" applyFont="1" applyBorder="1" applyAlignment="1">
      <alignment horizontal="left" vertical="center" indent="1"/>
    </xf>
    <xf numFmtId="0" fontId="20" fillId="0" borderId="37" xfId="0" applyFont="1" applyBorder="1" applyAlignment="1">
      <alignment horizontal="justify" vertical="center"/>
    </xf>
    <xf numFmtId="0" fontId="21" fillId="0" borderId="9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11" borderId="37" xfId="0" applyFont="1" applyFill="1" applyBorder="1" applyAlignment="1">
      <alignment horizontal="center" vertical="center" wrapText="1"/>
    </xf>
    <xf numFmtId="0" fontId="20" fillId="12" borderId="37" xfId="0" applyFont="1" applyFill="1" applyBorder="1" applyAlignment="1">
      <alignment horizontal="center" vertical="center" wrapText="1"/>
    </xf>
    <xf numFmtId="0" fontId="20" fillId="13" borderId="37" xfId="0" applyFont="1" applyFill="1" applyBorder="1" applyAlignment="1">
      <alignment horizontal="center" vertical="center" wrapText="1"/>
    </xf>
    <xf numFmtId="0" fontId="20" fillId="14" borderId="37" xfId="0" applyFont="1" applyFill="1" applyBorder="1" applyAlignment="1">
      <alignment horizontal="center" vertical="center" wrapText="1"/>
    </xf>
    <xf numFmtId="0" fontId="20" fillId="15" borderId="37" xfId="0" applyFont="1" applyFill="1" applyBorder="1" applyAlignment="1">
      <alignment horizontal="center" vertical="center" wrapText="1"/>
    </xf>
    <xf numFmtId="0" fontId="20" fillId="16" borderId="37" xfId="0" applyFont="1" applyFill="1" applyBorder="1" applyAlignment="1">
      <alignment horizontal="center" vertical="center" wrapText="1"/>
    </xf>
    <xf numFmtId="4" fontId="20" fillId="13" borderId="37" xfId="0" applyNumberFormat="1" applyFont="1" applyFill="1" applyBorder="1" applyAlignment="1">
      <alignment horizontal="center" vertical="center" wrapText="1"/>
    </xf>
    <xf numFmtId="4" fontId="16" fillId="13" borderId="9" xfId="0" applyNumberFormat="1" applyFont="1" applyFill="1" applyBorder="1" applyAlignment="1">
      <alignment vertical="center" wrapText="1"/>
    </xf>
    <xf numFmtId="4" fontId="20" fillId="14" borderId="37" xfId="0" applyNumberFormat="1" applyFont="1" applyFill="1" applyBorder="1" applyAlignment="1">
      <alignment horizontal="center" vertical="center" wrapText="1"/>
    </xf>
    <xf numFmtId="4" fontId="16" fillId="14" borderId="37" xfId="0" applyNumberFormat="1" applyFont="1" applyFill="1" applyBorder="1" applyAlignment="1">
      <alignment vertical="center" wrapText="1"/>
    </xf>
    <xf numFmtId="4" fontId="16" fillId="14" borderId="40" xfId="0" applyNumberFormat="1" applyFont="1" applyFill="1" applyBorder="1" applyAlignment="1">
      <alignment vertical="center" wrapText="1"/>
    </xf>
    <xf numFmtId="4" fontId="16" fillId="14" borderId="9" xfId="0" applyNumberFormat="1" applyFont="1" applyFill="1" applyBorder="1" applyAlignment="1">
      <alignment vertical="center" wrapText="1"/>
    </xf>
    <xf numFmtId="4" fontId="20" fillId="15" borderId="37" xfId="0" applyNumberFormat="1" applyFont="1" applyFill="1" applyBorder="1" applyAlignment="1">
      <alignment horizontal="center" vertical="center" wrapText="1"/>
    </xf>
    <xf numFmtId="4" fontId="0" fillId="15" borderId="9" xfId="0" applyNumberFormat="1" applyFill="1" applyBorder="1"/>
    <xf numFmtId="4" fontId="20" fillId="16" borderId="37" xfId="0" applyNumberFormat="1" applyFont="1" applyFill="1" applyBorder="1" applyAlignment="1">
      <alignment horizontal="center" vertical="center" wrapText="1"/>
    </xf>
    <xf numFmtId="4" fontId="0" fillId="16" borderId="9" xfId="0" applyNumberFormat="1" applyFill="1" applyBorder="1"/>
    <xf numFmtId="4" fontId="20" fillId="11" borderId="37" xfId="0" applyNumberFormat="1" applyFont="1" applyFill="1" applyBorder="1" applyAlignment="1">
      <alignment horizontal="center" vertical="center" wrapText="1"/>
    </xf>
    <xf numFmtId="4" fontId="0" fillId="11" borderId="9" xfId="0" applyNumberFormat="1" applyFill="1" applyBorder="1"/>
    <xf numFmtId="0" fontId="18" fillId="0" borderId="9" xfId="0" applyFont="1" applyBorder="1" applyAlignment="1">
      <alignment horizontal="center" vertical="center"/>
    </xf>
    <xf numFmtId="0" fontId="16" fillId="1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4" fontId="19" fillId="12" borderId="37" xfId="0" applyNumberFormat="1" applyFont="1" applyFill="1" applyBorder="1"/>
    <xf numFmtId="4" fontId="16" fillId="12" borderId="9" xfId="0" applyNumberFormat="1" applyFont="1" applyFill="1" applyBorder="1" applyAlignment="1">
      <alignment vertical="center" wrapText="1"/>
    </xf>
    <xf numFmtId="0" fontId="19" fillId="12" borderId="37" xfId="0" applyFont="1" applyFill="1" applyBorder="1" applyAlignment="1">
      <alignment horizontal="center"/>
    </xf>
    <xf numFmtId="0" fontId="16" fillId="12" borderId="37" xfId="0" applyFont="1" applyFill="1" applyBorder="1" applyAlignment="1">
      <alignment horizontal="center" vertical="center" wrapText="1"/>
    </xf>
    <xf numFmtId="0" fontId="16" fillId="12" borderId="40" xfId="0" applyFont="1" applyFill="1" applyBorder="1" applyAlignment="1">
      <alignment horizontal="center" vertical="center" wrapText="1"/>
    </xf>
    <xf numFmtId="4" fontId="19" fillId="13" borderId="37" xfId="0" applyNumberFormat="1" applyFont="1" applyFill="1" applyBorder="1"/>
    <xf numFmtId="4" fontId="19" fillId="14" borderId="37" xfId="0" applyNumberFormat="1" applyFont="1" applyFill="1" applyBorder="1"/>
    <xf numFmtId="3" fontId="11" fillId="0" borderId="37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3" fontId="0" fillId="0" borderId="0" xfId="0" applyNumberFormat="1"/>
    <xf numFmtId="4" fontId="0" fillId="0" borderId="0" xfId="0" applyNumberFormat="1"/>
    <xf numFmtId="0" fontId="10" fillId="17" borderId="9" xfId="0" applyFont="1" applyFill="1" applyBorder="1" applyAlignment="1">
      <alignment horizontal="center" vertical="center"/>
    </xf>
    <xf numFmtId="164" fontId="10" fillId="17" borderId="9" xfId="0" applyNumberFormat="1" applyFont="1" applyFill="1" applyBorder="1" applyAlignment="1">
      <alignment horizontal="center" vertical="center"/>
    </xf>
    <xf numFmtId="3" fontId="10" fillId="17" borderId="9" xfId="0" applyNumberFormat="1" applyFont="1" applyFill="1" applyBorder="1" applyAlignment="1">
      <alignment horizontal="center" vertical="center"/>
    </xf>
    <xf numFmtId="164" fontId="10" fillId="18" borderId="9" xfId="0" applyNumberFormat="1" applyFont="1" applyFill="1" applyBorder="1" applyAlignment="1">
      <alignment horizontal="center" vertical="center"/>
    </xf>
    <xf numFmtId="3" fontId="10" fillId="18" borderId="9" xfId="0" applyNumberFormat="1" applyFont="1" applyFill="1" applyBorder="1" applyAlignment="1">
      <alignment horizontal="center" vertical="center"/>
    </xf>
    <xf numFmtId="0" fontId="20" fillId="19" borderId="37" xfId="0" applyFont="1" applyFill="1" applyBorder="1" applyAlignment="1">
      <alignment horizontal="center" vertical="center" wrapText="1"/>
    </xf>
    <xf numFmtId="3" fontId="11" fillId="19" borderId="37" xfId="0" applyNumberFormat="1" applyFont="1" applyFill="1" applyBorder="1" applyAlignment="1">
      <alignment horizontal="center" vertical="center"/>
    </xf>
    <xf numFmtId="4" fontId="20" fillId="19" borderId="38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13" fillId="10" borderId="15" xfId="0" applyFont="1" applyFill="1" applyBorder="1" applyAlignment="1">
      <alignment horizontal="left"/>
    </xf>
    <xf numFmtId="0" fontId="10" fillId="0" borderId="16" xfId="0" applyFont="1" applyBorder="1" applyAlignment="1">
      <alignment horizontal="center" vertical="center"/>
    </xf>
    <xf numFmtId="0" fontId="3" fillId="0" borderId="16" xfId="0" applyFont="1" applyBorder="1"/>
    <xf numFmtId="0" fontId="2" fillId="2" borderId="7" xfId="0" applyFont="1" applyFill="1" applyBorder="1" applyAlignment="1">
      <alignment horizontal="center" vertical="center"/>
    </xf>
    <xf numFmtId="0" fontId="3" fillId="0" borderId="7" xfId="0" applyFont="1" applyBorder="1"/>
    <xf numFmtId="0" fontId="2" fillId="4" borderId="1" xfId="0" applyFont="1" applyFill="1" applyBorder="1" applyAlignment="1">
      <alignment horizontal="center" vertical="center"/>
    </xf>
    <xf numFmtId="0" fontId="3" fillId="5" borderId="2" xfId="0" applyFont="1" applyFill="1" applyBorder="1"/>
    <xf numFmtId="0" fontId="12" fillId="0" borderId="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/>
    </xf>
    <xf numFmtId="0" fontId="7" fillId="0" borderId="12" xfId="0" applyFont="1" applyBorder="1" applyAlignment="1">
      <alignment horizontal="left" vertical="center"/>
    </xf>
    <xf numFmtId="0" fontId="3" fillId="0" borderId="13" xfId="0" applyFont="1" applyBorder="1"/>
    <xf numFmtId="0" fontId="2" fillId="8" borderId="17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12" fillId="3" borderId="15" xfId="0" applyFont="1" applyFill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7" fillId="0" borderId="13" xfId="0" applyFont="1" applyBorder="1"/>
    <xf numFmtId="0" fontId="14" fillId="0" borderId="34" xfId="0" applyFont="1" applyBorder="1" applyAlignment="1">
      <alignment horizontal="left" vertical="center"/>
    </xf>
    <xf numFmtId="0" fontId="3" fillId="0" borderId="35" xfId="0" applyFont="1" applyBorder="1"/>
    <xf numFmtId="0" fontId="14" fillId="0" borderId="12" xfId="0" applyFont="1" applyBorder="1" applyAlignment="1">
      <alignment horizontal="left" vertical="center"/>
    </xf>
    <xf numFmtId="0" fontId="12" fillId="8" borderId="32" xfId="0" applyFont="1" applyFill="1" applyBorder="1" applyAlignment="1">
      <alignment horizontal="left" vertical="center"/>
    </xf>
    <xf numFmtId="0" fontId="13" fillId="10" borderId="32" xfId="0" applyFont="1" applyFill="1" applyBorder="1" applyAlignment="1">
      <alignment horizontal="left"/>
    </xf>
    <xf numFmtId="0" fontId="11" fillId="0" borderId="3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0" fillId="11" borderId="41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42" xfId="0" applyFont="1" applyFill="1" applyBorder="1" applyAlignment="1">
      <alignment horizontal="center" vertical="center" wrapText="1"/>
    </xf>
    <xf numFmtId="0" fontId="20" fillId="16" borderId="41" xfId="0" applyFont="1" applyFill="1" applyBorder="1" applyAlignment="1">
      <alignment horizontal="center" vertical="center" wrapText="1"/>
    </xf>
    <xf numFmtId="0" fontId="20" fillId="16" borderId="7" xfId="0" applyFont="1" applyFill="1" applyBorder="1" applyAlignment="1">
      <alignment horizontal="center" vertical="center" wrapText="1"/>
    </xf>
    <xf numFmtId="0" fontId="20" fillId="16" borderId="42" xfId="0" applyFont="1" applyFill="1" applyBorder="1" applyAlignment="1">
      <alignment horizontal="center" vertical="center" wrapText="1"/>
    </xf>
    <xf numFmtId="0" fontId="20" fillId="15" borderId="41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20" fillId="15" borderId="42" xfId="0" applyFont="1" applyFill="1" applyBorder="1" applyAlignment="1">
      <alignment horizontal="center" vertical="center" wrapText="1"/>
    </xf>
    <xf numFmtId="0" fontId="20" fillId="14" borderId="41" xfId="0" applyFont="1" applyFill="1" applyBorder="1" applyAlignment="1">
      <alignment horizontal="center" vertical="center" wrapText="1"/>
    </xf>
    <xf numFmtId="0" fontId="20" fillId="14" borderId="7" xfId="0" applyFont="1" applyFill="1" applyBorder="1" applyAlignment="1">
      <alignment horizontal="center" vertical="center" wrapText="1"/>
    </xf>
    <xf numFmtId="0" fontId="20" fillId="14" borderId="42" xfId="0" applyFont="1" applyFill="1" applyBorder="1" applyAlignment="1">
      <alignment horizontal="center" vertical="center" wrapText="1"/>
    </xf>
    <xf numFmtId="0" fontId="20" fillId="13" borderId="41" xfId="0" applyFont="1" applyFill="1" applyBorder="1" applyAlignment="1">
      <alignment horizontal="center" vertical="center" wrapText="1"/>
    </xf>
    <xf numFmtId="0" fontId="20" fillId="13" borderId="7" xfId="0" applyFont="1" applyFill="1" applyBorder="1" applyAlignment="1">
      <alignment horizontal="center" vertical="center" wrapText="1"/>
    </xf>
    <xf numFmtId="0" fontId="20" fillId="13" borderId="42" xfId="0" applyFont="1" applyFill="1" applyBorder="1" applyAlignment="1">
      <alignment horizontal="center" vertical="center" wrapText="1"/>
    </xf>
    <xf numFmtId="0" fontId="20" fillId="12" borderId="41" xfId="0" applyFont="1" applyFill="1" applyBorder="1" applyAlignment="1">
      <alignment horizontal="center" vertical="center" wrapText="1"/>
    </xf>
    <xf numFmtId="0" fontId="20" fillId="12" borderId="7" xfId="0" applyFont="1" applyFill="1" applyBorder="1" applyAlignment="1">
      <alignment horizontal="center" vertical="center" wrapText="1"/>
    </xf>
    <xf numFmtId="0" fontId="20" fillId="12" borderId="4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66FFCC"/>
      <color rgb="FFFF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0</xdr:rowOff>
    </xdr:from>
    <xdr:ext cx="1514475" cy="4476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80"/>
  <sheetViews>
    <sheetView tabSelected="1" workbookViewId="0"/>
  </sheetViews>
  <sheetFormatPr baseColWidth="10" defaultColWidth="12.5703125" defaultRowHeight="15" customHeight="1" x14ac:dyDescent="0.2"/>
  <cols>
    <col min="1" max="1" width="1.7109375" customWidth="1"/>
    <col min="2" max="2" width="6.140625" customWidth="1"/>
    <col min="3" max="3" width="18.5703125" customWidth="1"/>
    <col min="4" max="4" width="28.42578125" customWidth="1"/>
    <col min="5" max="5" width="12" customWidth="1"/>
    <col min="6" max="6" width="11.42578125" customWidth="1"/>
    <col min="7" max="7" width="16.42578125" customWidth="1"/>
    <col min="8" max="8" width="23.140625" customWidth="1"/>
    <col min="9" max="9" width="18.5703125" customWidth="1"/>
    <col min="10" max="10" width="17.85546875" customWidth="1"/>
    <col min="11" max="17" width="14.140625" hidden="1" customWidth="1"/>
    <col min="18" max="18" width="22" hidden="1" customWidth="1"/>
    <col min="19" max="19" width="17" customWidth="1"/>
    <col min="20" max="20" width="21.140625" customWidth="1"/>
    <col min="21" max="34" width="11.42578125" customWidth="1"/>
  </cols>
  <sheetData>
    <row r="1" spans="1:34" ht="44.25" customHeight="1" thickBot="1" x14ac:dyDescent="0.25">
      <c r="A1" s="1"/>
      <c r="B1" s="120"/>
      <c r="C1" s="121"/>
      <c r="D1" s="121"/>
      <c r="E1" s="121"/>
      <c r="F1" s="121"/>
      <c r="G1" s="121"/>
      <c r="H1" s="12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57" customHeight="1" thickBot="1" x14ac:dyDescent="0.25">
      <c r="A2" s="1"/>
      <c r="B2" s="124" t="s">
        <v>53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6"/>
      <c r="S2" s="122" t="s">
        <v>0</v>
      </c>
      <c r="T2" s="12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22.5" customHeight="1" thickBot="1" x14ac:dyDescent="0.25">
      <c r="A3" s="1"/>
      <c r="B3" s="110" t="s">
        <v>17</v>
      </c>
      <c r="C3" s="112" t="s">
        <v>1</v>
      </c>
      <c r="D3" s="113"/>
      <c r="E3" s="110" t="s">
        <v>6</v>
      </c>
      <c r="F3" s="110" t="s">
        <v>18</v>
      </c>
      <c r="G3" s="118" t="s">
        <v>19</v>
      </c>
      <c r="H3" s="119"/>
      <c r="I3" s="118" t="s">
        <v>21</v>
      </c>
      <c r="J3" s="119"/>
      <c r="K3" s="118" t="s">
        <v>22</v>
      </c>
      <c r="L3" s="119"/>
      <c r="M3" s="104" t="s">
        <v>5</v>
      </c>
      <c r="N3" s="105"/>
      <c r="O3" s="104" t="s">
        <v>5</v>
      </c>
      <c r="P3" s="105"/>
      <c r="Q3" s="104" t="s">
        <v>5</v>
      </c>
      <c r="R3" s="105"/>
      <c r="S3" s="18"/>
      <c r="T3" s="18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29.25" customHeight="1" thickBot="1" x14ac:dyDescent="0.25">
      <c r="A4" s="1"/>
      <c r="B4" s="111"/>
      <c r="C4" s="114"/>
      <c r="D4" s="115"/>
      <c r="E4" s="111" t="s">
        <v>2</v>
      </c>
      <c r="F4" s="111" t="s">
        <v>2</v>
      </c>
      <c r="G4" s="25" t="s">
        <v>3</v>
      </c>
      <c r="H4" s="36" t="s">
        <v>20</v>
      </c>
      <c r="I4" s="25" t="s">
        <v>3</v>
      </c>
      <c r="J4" s="36" t="s">
        <v>4</v>
      </c>
      <c r="K4" s="25" t="s">
        <v>3</v>
      </c>
      <c r="L4" s="24" t="s">
        <v>4</v>
      </c>
      <c r="M4" s="25" t="s">
        <v>3</v>
      </c>
      <c r="N4" s="24" t="s">
        <v>4</v>
      </c>
      <c r="O4" s="25" t="s">
        <v>3</v>
      </c>
      <c r="P4" s="24" t="s">
        <v>4</v>
      </c>
      <c r="Q4" s="25" t="s">
        <v>3</v>
      </c>
      <c r="R4" s="24" t="s">
        <v>4</v>
      </c>
      <c r="S4" s="32" t="s">
        <v>3</v>
      </c>
      <c r="T4" s="22" t="s">
        <v>4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7.5" customHeight="1" thickBot="1" x14ac:dyDescent="0.25">
      <c r="A5" s="1"/>
      <c r="B5" s="23"/>
      <c r="C5" s="133"/>
      <c r="D5" s="13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9"/>
      <c r="T5" s="19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30.75" customHeight="1" x14ac:dyDescent="0.2">
      <c r="A6" s="1"/>
      <c r="B6" s="4"/>
      <c r="C6" s="116" t="s">
        <v>23</v>
      </c>
      <c r="D6" s="117"/>
      <c r="E6" s="26"/>
      <c r="F6" s="26"/>
      <c r="G6" s="28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7">
        <v>21328514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29.25" customHeight="1" x14ac:dyDescent="0.2">
      <c r="A7" s="1"/>
      <c r="B7" s="6"/>
      <c r="C7" s="129"/>
      <c r="D7" s="130"/>
      <c r="E7" s="7"/>
      <c r="F7" s="7"/>
      <c r="G7" s="8"/>
      <c r="H7" s="8">
        <f>SUM(H8:H11)</f>
        <v>21352170</v>
      </c>
      <c r="I7" s="7"/>
      <c r="J7" s="8">
        <f>SUM(J8:J11)</f>
        <v>21217910</v>
      </c>
      <c r="K7" s="7"/>
      <c r="L7" s="8">
        <f>SUM(L8:L11)</f>
        <v>0</v>
      </c>
      <c r="M7" s="8"/>
      <c r="N7" s="8"/>
      <c r="O7" s="7" t="s">
        <v>5</v>
      </c>
      <c r="P7" s="8">
        <f>SUM(P8:P11)</f>
        <v>0</v>
      </c>
      <c r="Q7" s="7" t="s">
        <v>5</v>
      </c>
      <c r="R7" s="8">
        <f>SUM(R8:R11)</f>
        <v>0</v>
      </c>
      <c r="S7" s="15"/>
      <c r="T7" s="21">
        <f>SUM(T8:T11)</f>
        <v>21285040</v>
      </c>
      <c r="U7" s="2"/>
      <c r="V7" s="33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29.25" customHeight="1" x14ac:dyDescent="0.2">
      <c r="A8" s="1"/>
      <c r="B8" s="9">
        <v>1</v>
      </c>
      <c r="C8" s="131" t="s">
        <v>10</v>
      </c>
      <c r="D8" s="132"/>
      <c r="E8" s="10" t="s">
        <v>6</v>
      </c>
      <c r="F8" s="11">
        <v>159</v>
      </c>
      <c r="G8" s="12">
        <f>88500+16815</f>
        <v>105315</v>
      </c>
      <c r="H8" s="13">
        <f t="shared" ref="H8:H18" si="0">G8*F8</f>
        <v>16745085</v>
      </c>
      <c r="I8" s="12">
        <f>91251+17338</f>
        <v>108589</v>
      </c>
      <c r="J8" s="13">
        <f>I8*F8</f>
        <v>17265651</v>
      </c>
      <c r="K8" s="12"/>
      <c r="L8" s="13"/>
      <c r="M8" s="13"/>
      <c r="N8" s="13"/>
      <c r="O8" s="12">
        <v>0</v>
      </c>
      <c r="P8" s="13">
        <f>O8*F8</f>
        <v>0</v>
      </c>
      <c r="Q8" s="12">
        <v>0</v>
      </c>
      <c r="R8" s="13">
        <f>Q8*F8</f>
        <v>0</v>
      </c>
      <c r="S8" s="16">
        <f>(G8+I8)/2</f>
        <v>106952</v>
      </c>
      <c r="T8" s="17">
        <f>S8*F8</f>
        <v>17005368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ht="29.25" customHeight="1" x14ac:dyDescent="0.2">
      <c r="A9" s="1"/>
      <c r="B9" s="14">
        <v>2</v>
      </c>
      <c r="C9" s="131" t="s">
        <v>11</v>
      </c>
      <c r="D9" s="132"/>
      <c r="E9" s="10" t="s">
        <v>6</v>
      </c>
      <c r="F9" s="11">
        <v>3</v>
      </c>
      <c r="G9" s="12">
        <f>11115+58500</f>
        <v>69615</v>
      </c>
      <c r="H9" s="13">
        <f t="shared" si="0"/>
        <v>208845</v>
      </c>
      <c r="I9" s="12">
        <f>60112+11421</f>
        <v>71533</v>
      </c>
      <c r="J9" s="13">
        <f t="shared" ref="J9:J11" si="1">I9*F9</f>
        <v>214599</v>
      </c>
      <c r="K9" s="12"/>
      <c r="L9" s="13"/>
      <c r="M9" s="13"/>
      <c r="N9" s="13"/>
      <c r="O9" s="12">
        <v>0</v>
      </c>
      <c r="P9" s="13">
        <f t="shared" ref="P9:P17" si="2">O9*L9</f>
        <v>0</v>
      </c>
      <c r="Q9" s="12">
        <v>0</v>
      </c>
      <c r="R9" s="13">
        <f t="shared" ref="R9:R17" si="3">Q9*F9</f>
        <v>0</v>
      </c>
      <c r="S9" s="16">
        <f t="shared" ref="S9:S11" si="4">(G9+I9)/2</f>
        <v>70574</v>
      </c>
      <c r="T9" s="17">
        <f>S9*F9</f>
        <v>211722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ht="29.25" customHeight="1" x14ac:dyDescent="0.2">
      <c r="A10" s="1"/>
      <c r="B10" s="14">
        <v>3</v>
      </c>
      <c r="C10" s="34" t="s">
        <v>12</v>
      </c>
      <c r="D10" s="35"/>
      <c r="E10" s="10" t="s">
        <v>6</v>
      </c>
      <c r="F10" s="11">
        <v>4</v>
      </c>
      <c r="G10" s="12">
        <f>27645+145500</f>
        <v>173145</v>
      </c>
      <c r="H10" s="13">
        <f t="shared" si="0"/>
        <v>692580</v>
      </c>
      <c r="I10" s="12">
        <f>60112+11421</f>
        <v>71533</v>
      </c>
      <c r="J10" s="13">
        <f t="shared" si="1"/>
        <v>286132</v>
      </c>
      <c r="K10" s="12"/>
      <c r="L10" s="13"/>
      <c r="M10" s="13"/>
      <c r="N10" s="13"/>
      <c r="O10" s="12"/>
      <c r="P10" s="13"/>
      <c r="Q10" s="12"/>
      <c r="R10" s="13"/>
      <c r="S10" s="16">
        <f t="shared" si="4"/>
        <v>122339</v>
      </c>
      <c r="T10" s="17">
        <f>S10*F10</f>
        <v>489356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ht="29.25" customHeight="1" x14ac:dyDescent="0.2">
      <c r="A11" s="1"/>
      <c r="B11" s="14">
        <v>4</v>
      </c>
      <c r="C11" s="131" t="s">
        <v>13</v>
      </c>
      <c r="D11" s="132"/>
      <c r="E11" s="10" t="s">
        <v>6</v>
      </c>
      <c r="F11" s="11">
        <v>4</v>
      </c>
      <c r="G11" s="12">
        <f>147915+778500</f>
        <v>926415</v>
      </c>
      <c r="H11" s="13">
        <f t="shared" si="0"/>
        <v>3705660</v>
      </c>
      <c r="I11" s="12">
        <f>725111+137771</f>
        <v>862882</v>
      </c>
      <c r="J11" s="13">
        <f t="shared" si="1"/>
        <v>3451528</v>
      </c>
      <c r="K11" s="12"/>
      <c r="L11" s="13"/>
      <c r="M11" s="13"/>
      <c r="N11" s="13"/>
      <c r="O11" s="12">
        <v>0</v>
      </c>
      <c r="P11" s="13">
        <f t="shared" si="2"/>
        <v>0</v>
      </c>
      <c r="Q11" s="12">
        <v>0</v>
      </c>
      <c r="R11" s="13">
        <f t="shared" si="3"/>
        <v>0</v>
      </c>
      <c r="S11" s="16">
        <f t="shared" si="4"/>
        <v>894648.5</v>
      </c>
      <c r="T11" s="17">
        <f>S11*F11</f>
        <v>3578594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ht="27.75" customHeight="1" thickBot="1" x14ac:dyDescent="0.25">
      <c r="A12" s="1"/>
      <c r="B12" s="14"/>
      <c r="C12" s="138" t="s">
        <v>7</v>
      </c>
      <c r="D12" s="139"/>
      <c r="E12" s="5"/>
      <c r="F12" s="5"/>
      <c r="G12" s="29"/>
      <c r="H12" s="30"/>
      <c r="I12" s="29"/>
      <c r="J12" s="30"/>
      <c r="K12" s="29"/>
      <c r="L12" s="30"/>
      <c r="M12" s="30"/>
      <c r="N12" s="30"/>
      <c r="O12" s="29"/>
      <c r="P12" s="30"/>
      <c r="Q12" s="29"/>
      <c r="R12" s="30"/>
      <c r="S12" s="31"/>
      <c r="T12" s="17">
        <f>T6-T7</f>
        <v>43474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ht="29.25" customHeight="1" thickBot="1" x14ac:dyDescent="0.25">
      <c r="A13" s="1"/>
      <c r="B13" s="110" t="s">
        <v>17</v>
      </c>
      <c r="C13" s="112" t="s">
        <v>1</v>
      </c>
      <c r="D13" s="113"/>
      <c r="E13" s="110" t="s">
        <v>6</v>
      </c>
      <c r="F13" s="110" t="s">
        <v>18</v>
      </c>
      <c r="G13" s="118" t="s">
        <v>26</v>
      </c>
      <c r="H13" s="119"/>
      <c r="I13" s="118" t="s">
        <v>30</v>
      </c>
      <c r="J13" s="119"/>
      <c r="K13" s="118" t="s">
        <v>22</v>
      </c>
      <c r="L13" s="119"/>
      <c r="M13" s="104" t="s">
        <v>5</v>
      </c>
      <c r="N13" s="105"/>
      <c r="O13" s="104" t="s">
        <v>5</v>
      </c>
      <c r="P13" s="105"/>
      <c r="Q13" s="104" t="s">
        <v>5</v>
      </c>
      <c r="R13" s="105"/>
      <c r="S13" s="106" t="s">
        <v>25</v>
      </c>
      <c r="T13" s="107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29.25" customHeight="1" thickBot="1" x14ac:dyDescent="0.25">
      <c r="A14" s="1"/>
      <c r="B14" s="111"/>
      <c r="C14" s="114"/>
      <c r="D14" s="115"/>
      <c r="E14" s="111" t="s">
        <v>2</v>
      </c>
      <c r="F14" s="111" t="s">
        <v>2</v>
      </c>
      <c r="G14" s="25" t="s">
        <v>3</v>
      </c>
      <c r="H14" s="36" t="s">
        <v>20</v>
      </c>
      <c r="I14" s="25" t="s">
        <v>3</v>
      </c>
      <c r="J14" s="36" t="s">
        <v>4</v>
      </c>
      <c r="K14" s="25" t="s">
        <v>3</v>
      </c>
      <c r="L14" s="24" t="s">
        <v>4</v>
      </c>
      <c r="M14" s="25" t="s">
        <v>3</v>
      </c>
      <c r="N14" s="24" t="s">
        <v>4</v>
      </c>
      <c r="O14" s="25" t="s">
        <v>3</v>
      </c>
      <c r="P14" s="24" t="s">
        <v>4</v>
      </c>
      <c r="Q14" s="25" t="s">
        <v>3</v>
      </c>
      <c r="R14" s="24" t="s">
        <v>4</v>
      </c>
      <c r="S14" s="37" t="s">
        <v>3</v>
      </c>
      <c r="T14" s="22" t="s">
        <v>4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ht="29.25" customHeight="1" x14ac:dyDescent="0.2">
      <c r="A15" s="1"/>
      <c r="B15" s="48"/>
      <c r="C15" s="143" t="s">
        <v>24</v>
      </c>
      <c r="D15" s="144"/>
      <c r="E15" s="52"/>
      <c r="F15" s="52"/>
      <c r="G15" s="53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27">
        <v>3001026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4" ht="29.25" customHeight="1" x14ac:dyDescent="0.2">
      <c r="A16" s="1"/>
      <c r="B16" s="48"/>
      <c r="C16" s="54" t="s">
        <v>16</v>
      </c>
      <c r="D16" s="55"/>
      <c r="E16" s="56"/>
      <c r="F16" s="56"/>
      <c r="G16" s="57"/>
      <c r="H16" s="58">
        <f>SUM(H17:H18)</f>
        <v>3205384</v>
      </c>
      <c r="I16" s="56"/>
      <c r="J16" s="58">
        <f>SUM(J17:J18)</f>
        <v>2617048</v>
      </c>
      <c r="K16" s="56"/>
      <c r="L16" s="56"/>
      <c r="M16" s="56"/>
      <c r="N16" s="56"/>
      <c r="O16" s="56"/>
      <c r="P16" s="56"/>
      <c r="Q16" s="56"/>
      <c r="R16" s="56"/>
      <c r="S16" s="56"/>
      <c r="T16" s="27">
        <f>SUM(T17:T18)</f>
        <v>2911216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ht="29.25" customHeight="1" x14ac:dyDescent="0.2">
      <c r="A17" s="1"/>
      <c r="B17" s="14">
        <v>5</v>
      </c>
      <c r="C17" s="140" t="s">
        <v>14</v>
      </c>
      <c r="D17" s="141"/>
      <c r="E17" s="49" t="s">
        <v>6</v>
      </c>
      <c r="F17" s="49">
        <v>4</v>
      </c>
      <c r="G17" s="50">
        <f>529463+100598</f>
        <v>630061</v>
      </c>
      <c r="H17" s="51">
        <f t="shared" si="0"/>
        <v>2520244</v>
      </c>
      <c r="I17" s="50">
        <f>429900+81681</f>
        <v>511581</v>
      </c>
      <c r="J17" s="51">
        <f>I17*F17</f>
        <v>2046324</v>
      </c>
      <c r="K17" s="50">
        <v>0</v>
      </c>
      <c r="L17" s="51">
        <f t="shared" ref="L17" si="5">K17*J17</f>
        <v>0</v>
      </c>
      <c r="M17" s="51">
        <f>4736+24927</f>
        <v>29663</v>
      </c>
      <c r="N17" s="51">
        <f>M17*F17</f>
        <v>118652</v>
      </c>
      <c r="O17" s="50">
        <v>0</v>
      </c>
      <c r="P17" s="51">
        <f t="shared" si="2"/>
        <v>0</v>
      </c>
      <c r="Q17" s="50">
        <f>214200/6</f>
        <v>35700</v>
      </c>
      <c r="R17" s="51">
        <f t="shared" si="3"/>
        <v>142800</v>
      </c>
      <c r="S17" s="16">
        <f>(I17+G17)/2</f>
        <v>570821</v>
      </c>
      <c r="T17" s="17">
        <f>S17*F17</f>
        <v>2283284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ht="29.25" customHeight="1" x14ac:dyDescent="0.2">
      <c r="A18" s="1"/>
      <c r="B18" s="14">
        <v>6</v>
      </c>
      <c r="C18" s="142" t="s">
        <v>15</v>
      </c>
      <c r="D18" s="132"/>
      <c r="E18" s="11" t="s">
        <v>6</v>
      </c>
      <c r="F18" s="11">
        <v>4</v>
      </c>
      <c r="G18" s="12">
        <f>143937+27348</f>
        <v>171285</v>
      </c>
      <c r="H18" s="51">
        <f t="shared" si="0"/>
        <v>685140</v>
      </c>
      <c r="I18" s="12">
        <f>22781+119900</f>
        <v>142681</v>
      </c>
      <c r="J18" s="13">
        <f>I18*F18</f>
        <v>570724</v>
      </c>
      <c r="K18" s="12"/>
      <c r="L18" s="13"/>
      <c r="M18" s="13"/>
      <c r="N18" s="13"/>
      <c r="O18" s="12"/>
      <c r="P18" s="13"/>
      <c r="Q18" s="12"/>
      <c r="R18" s="13"/>
      <c r="S18" s="16">
        <f>(I18+G18)/2</f>
        <v>156983</v>
      </c>
      <c r="T18" s="17">
        <f>S18*F18</f>
        <v>627932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17.25" customHeight="1" x14ac:dyDescent="0.2">
      <c r="A19" s="1"/>
      <c r="B19" s="14" t="s">
        <v>5</v>
      </c>
      <c r="C19" s="108" t="s">
        <v>7</v>
      </c>
      <c r="D19" s="109"/>
      <c r="E19" s="11"/>
      <c r="F19" s="11"/>
      <c r="G19" s="12"/>
      <c r="H19" s="13"/>
      <c r="I19" s="12"/>
      <c r="J19" s="13"/>
      <c r="K19" s="12"/>
      <c r="L19" s="13"/>
      <c r="M19" s="13"/>
      <c r="N19" s="13"/>
      <c r="O19" s="12"/>
      <c r="P19" s="13"/>
      <c r="Q19" s="12"/>
      <c r="R19" s="13"/>
      <c r="S19" s="16"/>
      <c r="T19" s="17">
        <f>T15-T16</f>
        <v>89810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ht="29.25" customHeight="1" x14ac:dyDescent="0.2">
      <c r="A20" s="1"/>
      <c r="B20" s="14"/>
      <c r="C20" s="127" t="s">
        <v>8</v>
      </c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37"/>
      <c r="T20" s="27">
        <f>T13+T6</f>
        <v>21328514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ht="29.25" customHeight="1" x14ac:dyDescent="0.2">
      <c r="A21" s="1"/>
      <c r="B21" s="38"/>
      <c r="C21" s="135" t="s">
        <v>16</v>
      </c>
      <c r="D21" s="136"/>
      <c r="E21" s="39"/>
      <c r="F21" s="40"/>
      <c r="G21" s="41"/>
      <c r="H21" s="42"/>
      <c r="I21" s="41"/>
      <c r="J21" s="42"/>
      <c r="K21" s="41"/>
      <c r="L21" s="41"/>
      <c r="M21" s="41"/>
      <c r="N21" s="41"/>
      <c r="O21" s="41"/>
      <c r="P21" s="41"/>
      <c r="Q21" s="41"/>
      <c r="R21" s="41"/>
      <c r="S21" s="43"/>
      <c r="T21" s="44">
        <f>T16+T7</f>
        <v>24196256</v>
      </c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ht="29.25" customHeight="1" x14ac:dyDescent="0.2">
      <c r="A22" s="1"/>
      <c r="B22" s="46"/>
      <c r="C22" s="127" t="s">
        <v>9</v>
      </c>
      <c r="D22" s="128"/>
      <c r="E22" s="96"/>
      <c r="F22" s="96"/>
      <c r="G22" s="97"/>
      <c r="H22" s="98"/>
      <c r="I22" s="97" t="s">
        <v>5</v>
      </c>
      <c r="J22" s="98"/>
      <c r="K22" s="97"/>
      <c r="L22" s="97"/>
      <c r="M22" s="97"/>
      <c r="N22" s="97"/>
      <c r="O22" s="97"/>
      <c r="P22" s="97"/>
      <c r="Q22" s="97"/>
      <c r="R22" s="97"/>
      <c r="S22" s="99"/>
      <c r="T22" s="100">
        <f>(T6+T15)-(T21)</f>
        <v>133284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ht="12.75" customHeight="1" x14ac:dyDescent="0.2">
      <c r="A23" s="2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7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ht="26.25" customHeight="1" x14ac:dyDescent="0.2">
      <c r="A24" s="2"/>
      <c r="B24" s="2"/>
      <c r="C24" s="20"/>
      <c r="T24" s="45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34" ht="42.75" customHeight="1" x14ac:dyDescent="0.2">
      <c r="A25" s="2"/>
      <c r="B25" s="2"/>
      <c r="C25" s="2"/>
      <c r="T25" s="45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ht="12.75" customHeight="1" x14ac:dyDescent="0.2">
      <c r="A26" s="2"/>
      <c r="B26" s="2"/>
      <c r="C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ht="12.75" customHeight="1" x14ac:dyDescent="0.2">
      <c r="A27" s="2"/>
      <c r="B27" s="2"/>
      <c r="C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ht="12.75" customHeight="1" x14ac:dyDescent="0.2">
      <c r="A28" s="2"/>
      <c r="B28" s="2"/>
      <c r="C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ht="12.75" customHeight="1" x14ac:dyDescent="0.2">
      <c r="A29" s="2"/>
      <c r="B29" s="2"/>
      <c r="C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ht="30.75" customHeight="1" x14ac:dyDescent="0.2">
      <c r="A30" s="2"/>
      <c r="B30" s="2"/>
      <c r="C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1:34" ht="12.75" customHeight="1" x14ac:dyDescent="0.2">
      <c r="A31" s="2"/>
      <c r="B31" s="2"/>
      <c r="C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1:34" ht="12.75" customHeight="1" x14ac:dyDescent="0.2">
      <c r="A32" s="2"/>
      <c r="B32" s="2"/>
      <c r="C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34" ht="12.75" customHeight="1" x14ac:dyDescent="0.2">
      <c r="A33" s="2"/>
      <c r="B33" s="2"/>
      <c r="C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4" ht="12.75" customHeight="1" x14ac:dyDescent="0.2">
      <c r="A34" s="2"/>
      <c r="B34" s="2"/>
      <c r="C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34" ht="12.75" customHeight="1" x14ac:dyDescent="0.2">
      <c r="A35" s="2"/>
      <c r="B35" s="2"/>
      <c r="C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34" ht="12.75" customHeight="1" x14ac:dyDescent="0.2">
      <c r="A36" s="2"/>
      <c r="B36" s="2"/>
      <c r="C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34" ht="12.75" customHeight="1" x14ac:dyDescent="0.2">
      <c r="A37" s="2"/>
      <c r="B37" s="2"/>
      <c r="C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1:34" ht="12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34" ht="12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34" ht="12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34" ht="12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 ht="12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 ht="12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ht="12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ht="12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ht="12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ht="12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ht="12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ht="12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ht="12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ht="12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ht="12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ht="12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 ht="12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1:34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  <row r="57" spans="1:34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34" ht="12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</row>
    <row r="59" spans="1:34" ht="12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34" ht="12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34" ht="12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34" ht="12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 ht="12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 ht="12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 ht="12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ht="12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ht="12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ht="12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ht="12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ht="12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ht="12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ht="12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ht="12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ht="12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ht="12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ht="12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ht="12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ht="12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ht="12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ht="12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ht="12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ht="12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ht="12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ht="12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ht="12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ht="12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ht="12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ht="12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ht="12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ht="12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ht="12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ht="12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ht="12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ht="12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ht="12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 ht="12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 ht="12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 ht="12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 ht="12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ht="12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ht="12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ht="12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ht="12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ht="12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</row>
    <row r="106" spans="1:34" ht="12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ht="12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ht="12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ht="12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ht="12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ht="12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ht="12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34" ht="12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34" ht="12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34" ht="12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34" ht="12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34" ht="12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34" ht="12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34" ht="12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34" ht="12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</row>
    <row r="121" spans="1:34" ht="12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34" ht="12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  <row r="123" spans="1:34" ht="12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</row>
    <row r="124" spans="1:34" ht="12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</row>
    <row r="125" spans="1:34" ht="12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1:34" ht="12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1:34" ht="12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</row>
    <row r="128" spans="1:34" ht="12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</row>
    <row r="129" spans="1:34" ht="12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</row>
    <row r="130" spans="1:34" ht="12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 ht="12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  <row r="132" spans="1:34" ht="12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</row>
    <row r="133" spans="1:34" ht="12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</row>
    <row r="134" spans="1:34" ht="12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</row>
    <row r="135" spans="1:34" ht="12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1:34" ht="12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</row>
    <row r="137" spans="1:34" ht="12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</row>
    <row r="138" spans="1:34" ht="12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</row>
    <row r="139" spans="1:34" ht="12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</row>
    <row r="140" spans="1:34" ht="12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ht="12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ht="12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1:34" ht="12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</row>
    <row r="144" spans="1:34" ht="12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</row>
    <row r="145" spans="1:34" ht="12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</row>
    <row r="146" spans="1:34" ht="12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</row>
    <row r="147" spans="1:34" ht="12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34" ht="12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</row>
    <row r="149" spans="1:34" ht="12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</row>
    <row r="150" spans="1:34" ht="12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</row>
    <row r="151" spans="1:34" ht="12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</row>
    <row r="152" spans="1:34" ht="12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</row>
    <row r="153" spans="1:34" ht="12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</row>
    <row r="154" spans="1:34" ht="12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34" ht="12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</row>
    <row r="156" spans="1:34" ht="12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</row>
    <row r="157" spans="1:34" ht="12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</row>
    <row r="158" spans="1:34" ht="12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</row>
    <row r="159" spans="1:34" ht="12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</row>
    <row r="160" spans="1:34" ht="12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</row>
    <row r="161" spans="1:34" ht="12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1:34" ht="12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</row>
    <row r="163" spans="1:34" ht="12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</row>
    <row r="164" spans="1:34" ht="12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</row>
    <row r="165" spans="1:34" ht="12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</row>
    <row r="166" spans="1:34" ht="12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</row>
    <row r="167" spans="1:34" ht="12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</row>
    <row r="168" spans="1:34" ht="12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69" spans="1:34" ht="12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</row>
    <row r="170" spans="1:34" ht="12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</row>
    <row r="171" spans="1:34" ht="12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</row>
    <row r="172" spans="1:34" ht="12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</row>
    <row r="173" spans="1:34" ht="12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1:34" ht="12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1:34" ht="12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1:34" ht="12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34" ht="12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34" ht="12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</row>
    <row r="179" spans="1:34" ht="12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</row>
    <row r="180" spans="1:34" ht="12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</row>
    <row r="181" spans="1:34" ht="12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</row>
    <row r="182" spans="1:34" ht="12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</row>
    <row r="183" spans="1:34" ht="12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</row>
    <row r="184" spans="1:34" ht="12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</row>
    <row r="185" spans="1:34" ht="12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</row>
    <row r="186" spans="1:34" ht="12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</row>
    <row r="187" spans="1:34" ht="12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</row>
    <row r="188" spans="1:34" ht="12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</row>
    <row r="189" spans="1:34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</row>
    <row r="190" spans="1:34" ht="12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</row>
    <row r="191" spans="1:34" ht="12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</row>
    <row r="192" spans="1:34" ht="12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</row>
    <row r="193" spans="1:34" ht="12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</row>
    <row r="194" spans="1:34" ht="12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</row>
    <row r="195" spans="1:34" ht="12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</row>
    <row r="196" spans="1:34" ht="12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</row>
    <row r="197" spans="1:34" ht="12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</row>
    <row r="198" spans="1:34" ht="12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</row>
    <row r="199" spans="1:34" ht="12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</row>
    <row r="200" spans="1:34" ht="12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1:34" ht="12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</row>
    <row r="202" spans="1:34" ht="12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1:34" ht="12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</row>
    <row r="204" spans="1:34" ht="12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</row>
    <row r="205" spans="1:34" ht="12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</row>
    <row r="206" spans="1:34" ht="12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</row>
    <row r="207" spans="1:34" ht="12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</row>
    <row r="208" spans="1:34" ht="12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</row>
    <row r="209" spans="1:34" ht="12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</row>
    <row r="210" spans="1:34" ht="12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</row>
    <row r="211" spans="1:34" ht="12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</row>
    <row r="212" spans="1:34" ht="12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</row>
    <row r="213" spans="1:34" ht="12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34" ht="12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</row>
    <row r="215" spans="1:34" ht="12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34" ht="12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34" ht="12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34" ht="12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34" ht="12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</row>
    <row r="220" spans="1:34" ht="12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34" ht="12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34" ht="12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</row>
    <row r="223" spans="1:34" ht="12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34" ht="12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34" ht="12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34" ht="12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ht="12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ht="12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ht="12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34" ht="12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ht="12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ht="12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ht="12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ht="12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ht="12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ht="12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ht="12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34" ht="12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34" ht="12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ht="12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ht="12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ht="12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ht="12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ht="12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ht="12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34" ht="12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34" ht="12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34" ht="12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34" ht="12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34" ht="12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34" ht="12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34" ht="12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34" ht="12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34" ht="12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34" ht="12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</row>
    <row r="256" spans="1:34" ht="12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ht="12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ht="12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ht="12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ht="12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ht="12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</row>
    <row r="262" spans="1:34" ht="12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ht="12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ht="12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ht="12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ht="12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ht="12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ht="12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ht="12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ht="12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ht="12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ht="12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ht="12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ht="12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34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34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34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34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</row>
    <row r="421" spans="1:34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</row>
    <row r="422" spans="1:34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34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34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34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34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34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34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34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34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</row>
    <row r="431" spans="1:34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34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34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34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34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34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34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34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</row>
    <row r="439" spans="1:34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34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34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34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34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34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34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34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34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34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34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34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34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34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34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34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34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34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34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34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34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34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34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34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</row>
    <row r="463" spans="1:34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34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34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34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34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34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34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34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34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</row>
    <row r="472" spans="1:34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34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34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34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34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</row>
    <row r="477" spans="1:34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34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</row>
    <row r="479" spans="1:34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34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34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</row>
    <row r="498" spans="1:34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  <row r="499" spans="1:34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</row>
    <row r="500" spans="1:34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</row>
    <row r="501" spans="1:34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</row>
    <row r="502" spans="1:34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</row>
    <row r="503" spans="1:34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</row>
    <row r="504" spans="1:34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</row>
    <row r="505" spans="1:34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</row>
    <row r="506" spans="1:34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</row>
    <row r="507" spans="1:34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</row>
    <row r="508" spans="1:34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</row>
    <row r="509" spans="1:34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</row>
    <row r="510" spans="1:34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</row>
    <row r="511" spans="1:34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</row>
    <row r="512" spans="1:34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</row>
    <row r="513" spans="1:34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</row>
    <row r="514" spans="1:34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</row>
    <row r="515" spans="1:34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</row>
    <row r="516" spans="1:34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</row>
    <row r="517" spans="1:34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</row>
    <row r="518" spans="1:34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</row>
    <row r="519" spans="1:34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</row>
    <row r="520" spans="1:34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</row>
    <row r="521" spans="1:34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</row>
    <row r="522" spans="1:34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</row>
    <row r="523" spans="1:34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</row>
    <row r="524" spans="1:34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</row>
    <row r="525" spans="1:34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</row>
    <row r="526" spans="1:34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</row>
    <row r="527" spans="1:34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</row>
    <row r="528" spans="1:34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</row>
    <row r="529" spans="1:34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</row>
    <row r="530" spans="1:34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</row>
    <row r="531" spans="1:34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</row>
    <row r="532" spans="1:34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</row>
    <row r="533" spans="1:34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</row>
    <row r="534" spans="1:34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</row>
    <row r="535" spans="1:34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</row>
    <row r="536" spans="1:34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</row>
    <row r="537" spans="1:34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</row>
    <row r="538" spans="1:34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</row>
    <row r="539" spans="1:34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</row>
    <row r="540" spans="1:34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</row>
    <row r="541" spans="1:34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</row>
    <row r="542" spans="1:34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</row>
    <row r="543" spans="1:34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</row>
    <row r="544" spans="1:34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</row>
    <row r="545" spans="1:34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</row>
    <row r="546" spans="1:34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</row>
    <row r="547" spans="1:34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</row>
    <row r="548" spans="1:34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</row>
    <row r="549" spans="1:34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</row>
    <row r="550" spans="1:34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</row>
    <row r="551" spans="1:34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</row>
    <row r="552" spans="1:34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</row>
    <row r="553" spans="1:34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</row>
    <row r="554" spans="1:34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</row>
    <row r="555" spans="1:34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</row>
    <row r="556" spans="1:34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</row>
    <row r="557" spans="1:34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</row>
    <row r="558" spans="1:34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</row>
    <row r="559" spans="1:34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</row>
    <row r="560" spans="1:34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</row>
    <row r="561" spans="1:34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</row>
    <row r="562" spans="1:34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</row>
    <row r="563" spans="1:34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</row>
    <row r="564" spans="1:34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</row>
    <row r="565" spans="1:34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</row>
    <row r="566" spans="1:34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</row>
    <row r="567" spans="1:34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</row>
    <row r="568" spans="1:34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</row>
    <row r="569" spans="1:34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</row>
    <row r="570" spans="1:34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</row>
    <row r="571" spans="1:34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</row>
    <row r="572" spans="1:34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</row>
    <row r="573" spans="1:34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</row>
    <row r="574" spans="1:34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</row>
    <row r="575" spans="1:34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</row>
    <row r="576" spans="1:34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</row>
    <row r="577" spans="1:34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</row>
    <row r="578" spans="1:34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</row>
    <row r="579" spans="1:34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</row>
    <row r="580" spans="1:34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</row>
    <row r="581" spans="1:34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</row>
    <row r="582" spans="1:34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</row>
    <row r="583" spans="1:34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</row>
    <row r="584" spans="1:34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</row>
    <row r="585" spans="1:34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</row>
    <row r="586" spans="1:34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</row>
    <row r="587" spans="1:34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</row>
    <row r="588" spans="1:34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</row>
    <row r="589" spans="1:34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</row>
    <row r="590" spans="1:34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</row>
    <row r="591" spans="1:34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</row>
    <row r="592" spans="1:34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</row>
    <row r="593" spans="1:34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</row>
    <row r="594" spans="1:34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</row>
    <row r="595" spans="1:34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</row>
    <row r="596" spans="1:34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</row>
    <row r="597" spans="1:34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</row>
    <row r="598" spans="1:34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</row>
    <row r="599" spans="1:34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</row>
    <row r="600" spans="1:34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</row>
    <row r="601" spans="1:34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</row>
    <row r="602" spans="1:34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</row>
    <row r="603" spans="1:34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</row>
    <row r="604" spans="1:34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</row>
    <row r="605" spans="1:34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</row>
    <row r="606" spans="1:34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</row>
    <row r="607" spans="1:34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</row>
    <row r="608" spans="1:34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</row>
    <row r="609" spans="1:34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</row>
    <row r="610" spans="1:34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</row>
    <row r="611" spans="1:34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</row>
    <row r="612" spans="1:34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</row>
    <row r="613" spans="1:34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</row>
    <row r="614" spans="1:34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</row>
    <row r="615" spans="1:34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</row>
    <row r="616" spans="1:34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</row>
    <row r="617" spans="1:34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</row>
    <row r="618" spans="1:34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</row>
    <row r="619" spans="1:34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</row>
    <row r="620" spans="1:34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</row>
    <row r="621" spans="1:34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</row>
    <row r="622" spans="1:34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</row>
    <row r="623" spans="1:34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</row>
    <row r="624" spans="1:34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</row>
    <row r="625" spans="1:34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</row>
    <row r="626" spans="1:34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</row>
    <row r="627" spans="1:34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</row>
    <row r="628" spans="1:34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</row>
    <row r="629" spans="1:34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</row>
    <row r="630" spans="1:34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</row>
    <row r="631" spans="1:34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</row>
    <row r="632" spans="1:34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</row>
    <row r="633" spans="1:34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</row>
    <row r="634" spans="1:34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</row>
    <row r="635" spans="1:34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</row>
    <row r="636" spans="1:34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</row>
    <row r="637" spans="1:34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</row>
    <row r="638" spans="1:34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</row>
    <row r="639" spans="1:34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</row>
    <row r="640" spans="1:34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</row>
    <row r="641" spans="1:34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</row>
    <row r="642" spans="1:34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</row>
    <row r="643" spans="1:34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</row>
    <row r="644" spans="1:34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</row>
    <row r="645" spans="1:34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</row>
    <row r="646" spans="1:34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</row>
    <row r="647" spans="1:34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</row>
    <row r="648" spans="1:34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</row>
    <row r="649" spans="1:34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</row>
    <row r="650" spans="1:34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</row>
    <row r="651" spans="1:34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</row>
    <row r="652" spans="1:34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</row>
    <row r="653" spans="1:34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</row>
    <row r="654" spans="1:34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</row>
    <row r="655" spans="1:34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</row>
    <row r="656" spans="1:34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</row>
    <row r="657" spans="1:34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</row>
    <row r="658" spans="1:34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</row>
    <row r="659" spans="1:34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</row>
    <row r="660" spans="1:34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</row>
    <row r="661" spans="1:34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</row>
    <row r="662" spans="1:34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</row>
    <row r="663" spans="1:34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</row>
    <row r="664" spans="1:34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</row>
    <row r="665" spans="1:34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</row>
    <row r="666" spans="1:34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</row>
    <row r="667" spans="1:34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</row>
    <row r="668" spans="1:34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</row>
    <row r="669" spans="1:34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</row>
    <row r="670" spans="1:34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</row>
    <row r="671" spans="1:34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</row>
    <row r="672" spans="1:34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</row>
    <row r="673" spans="1:34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</row>
    <row r="674" spans="1:34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</row>
    <row r="675" spans="1:34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</row>
    <row r="676" spans="1:34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</row>
    <row r="677" spans="1:34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</row>
    <row r="678" spans="1:34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</row>
    <row r="679" spans="1:34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</row>
    <row r="680" spans="1:34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</row>
    <row r="681" spans="1:34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</row>
    <row r="682" spans="1:34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</row>
    <row r="683" spans="1:34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</row>
    <row r="684" spans="1:34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</row>
    <row r="685" spans="1:34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</row>
    <row r="686" spans="1:34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</row>
    <row r="687" spans="1:34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</row>
    <row r="688" spans="1:34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</row>
    <row r="689" spans="1:34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</row>
    <row r="690" spans="1:34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</row>
    <row r="691" spans="1:34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</row>
    <row r="692" spans="1:34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</row>
    <row r="693" spans="1:34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</row>
    <row r="694" spans="1:34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</row>
    <row r="695" spans="1:34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</row>
    <row r="696" spans="1:34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</row>
    <row r="697" spans="1:34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</row>
    <row r="698" spans="1:34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</row>
    <row r="699" spans="1:34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</row>
    <row r="700" spans="1:34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</row>
    <row r="701" spans="1:34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</row>
    <row r="702" spans="1:34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</row>
    <row r="703" spans="1:34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</row>
    <row r="704" spans="1:34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</row>
    <row r="705" spans="1:34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</row>
    <row r="706" spans="1:34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</row>
    <row r="707" spans="1:34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</row>
    <row r="708" spans="1:34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</row>
    <row r="709" spans="1:34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</row>
    <row r="710" spans="1:34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</row>
    <row r="711" spans="1:34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</row>
    <row r="712" spans="1:34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</row>
    <row r="713" spans="1:34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</row>
    <row r="714" spans="1:34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</row>
    <row r="715" spans="1:34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</row>
    <row r="716" spans="1:34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</row>
    <row r="717" spans="1:34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</row>
    <row r="718" spans="1:34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</row>
    <row r="719" spans="1:34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</row>
    <row r="720" spans="1:34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</row>
    <row r="721" spans="1:34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</row>
    <row r="722" spans="1:34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</row>
    <row r="723" spans="1:34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</row>
    <row r="724" spans="1:34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</row>
    <row r="725" spans="1:34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</row>
    <row r="726" spans="1:34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</row>
    <row r="727" spans="1:34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</row>
    <row r="728" spans="1:34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</row>
    <row r="729" spans="1:34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</row>
    <row r="730" spans="1:34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</row>
    <row r="731" spans="1:34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</row>
    <row r="732" spans="1:34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</row>
    <row r="733" spans="1:34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</row>
    <row r="734" spans="1:34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</row>
    <row r="735" spans="1:34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</row>
    <row r="736" spans="1:34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</row>
    <row r="737" spans="1:34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</row>
    <row r="738" spans="1:34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</row>
    <row r="739" spans="1:34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</row>
    <row r="740" spans="1:34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</row>
    <row r="741" spans="1:34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</row>
    <row r="742" spans="1:34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</row>
    <row r="743" spans="1:34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</row>
    <row r="744" spans="1:34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</row>
    <row r="745" spans="1:34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</row>
    <row r="746" spans="1:34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</row>
    <row r="747" spans="1:34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</row>
    <row r="748" spans="1:34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</row>
    <row r="749" spans="1:34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</row>
    <row r="750" spans="1:34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</row>
    <row r="751" spans="1:34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</row>
    <row r="752" spans="1:34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</row>
    <row r="753" spans="1:34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</row>
    <row r="754" spans="1:34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</row>
    <row r="755" spans="1:34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</row>
    <row r="756" spans="1:34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</row>
    <row r="757" spans="1:34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</row>
    <row r="758" spans="1:34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</row>
    <row r="759" spans="1:34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</row>
    <row r="760" spans="1:34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</row>
    <row r="761" spans="1:34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</row>
    <row r="762" spans="1:34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</row>
    <row r="763" spans="1:34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</row>
    <row r="764" spans="1:34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</row>
    <row r="765" spans="1:34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</row>
    <row r="766" spans="1:34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</row>
    <row r="767" spans="1:34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</row>
    <row r="768" spans="1:34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</row>
    <row r="769" spans="1:34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</row>
    <row r="770" spans="1:34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</row>
    <row r="771" spans="1:34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</row>
    <row r="772" spans="1:34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</row>
    <row r="773" spans="1:34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</row>
    <row r="774" spans="1:34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</row>
    <row r="775" spans="1:34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</row>
    <row r="776" spans="1:34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</row>
    <row r="777" spans="1:34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</row>
    <row r="778" spans="1:34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</row>
    <row r="779" spans="1:34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</row>
    <row r="780" spans="1:34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</row>
    <row r="781" spans="1:34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</row>
    <row r="782" spans="1:34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</row>
    <row r="783" spans="1:34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</row>
    <row r="784" spans="1:34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</row>
    <row r="785" spans="1:34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</row>
    <row r="786" spans="1:34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</row>
    <row r="787" spans="1:34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</row>
    <row r="788" spans="1:34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</row>
    <row r="789" spans="1:34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</row>
    <row r="790" spans="1:34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</row>
    <row r="791" spans="1:34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</row>
    <row r="792" spans="1:34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</row>
    <row r="793" spans="1:34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</row>
    <row r="794" spans="1:34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</row>
    <row r="795" spans="1:34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</row>
    <row r="796" spans="1:34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</row>
    <row r="797" spans="1:34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</row>
    <row r="798" spans="1:34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</row>
    <row r="799" spans="1:34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</row>
    <row r="800" spans="1:34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</row>
    <row r="801" spans="1:34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</row>
    <row r="802" spans="1:34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</row>
    <row r="803" spans="1:34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</row>
    <row r="804" spans="1:34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</row>
    <row r="805" spans="1:34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</row>
    <row r="806" spans="1:34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</row>
    <row r="807" spans="1:34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</row>
    <row r="808" spans="1:34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</row>
    <row r="809" spans="1:34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</row>
    <row r="810" spans="1:34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</row>
    <row r="811" spans="1:34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</row>
    <row r="812" spans="1:34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</row>
    <row r="813" spans="1:34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</row>
    <row r="814" spans="1:34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</row>
    <row r="815" spans="1:34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</row>
    <row r="816" spans="1:34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</row>
    <row r="817" spans="1:34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</row>
    <row r="818" spans="1:34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</row>
    <row r="819" spans="1:34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</row>
    <row r="820" spans="1:34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</row>
    <row r="821" spans="1:34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</row>
    <row r="822" spans="1:34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</row>
    <row r="823" spans="1:34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</row>
    <row r="824" spans="1:34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</row>
    <row r="825" spans="1:34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</row>
    <row r="826" spans="1:34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</row>
    <row r="827" spans="1:34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</row>
    <row r="828" spans="1:34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</row>
    <row r="829" spans="1:34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</row>
    <row r="830" spans="1:34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</row>
    <row r="831" spans="1:34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</row>
    <row r="832" spans="1:34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</row>
    <row r="833" spans="1:34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</row>
    <row r="834" spans="1:34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</row>
    <row r="835" spans="1:34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</row>
    <row r="836" spans="1:34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</row>
    <row r="837" spans="1:34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</row>
    <row r="838" spans="1:34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</row>
    <row r="839" spans="1:34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</row>
    <row r="840" spans="1:34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</row>
    <row r="841" spans="1:34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</row>
    <row r="842" spans="1:34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</row>
    <row r="843" spans="1:34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</row>
    <row r="844" spans="1:34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</row>
    <row r="845" spans="1:34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</row>
    <row r="846" spans="1:34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</row>
    <row r="847" spans="1:34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</row>
    <row r="848" spans="1:34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</row>
    <row r="849" spans="1:34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</row>
    <row r="850" spans="1:34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</row>
    <row r="851" spans="1:34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</row>
    <row r="852" spans="1:34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</row>
    <row r="853" spans="1:34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</row>
    <row r="854" spans="1:34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</row>
    <row r="855" spans="1:34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</row>
    <row r="856" spans="1:34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</row>
    <row r="857" spans="1:34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</row>
    <row r="858" spans="1:34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</row>
    <row r="859" spans="1:34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</row>
    <row r="860" spans="1:34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</row>
    <row r="861" spans="1:34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</row>
    <row r="862" spans="1:34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</row>
    <row r="863" spans="1:34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</row>
    <row r="864" spans="1:34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</row>
    <row r="865" spans="1:34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</row>
    <row r="866" spans="1:34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</row>
    <row r="867" spans="1:34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</row>
    <row r="868" spans="1:34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</row>
    <row r="869" spans="1:34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</row>
    <row r="870" spans="1:34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</row>
    <row r="871" spans="1:34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</row>
    <row r="872" spans="1:34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</row>
    <row r="873" spans="1:34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</row>
    <row r="874" spans="1:34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</row>
    <row r="875" spans="1:34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</row>
    <row r="876" spans="1:34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</row>
    <row r="877" spans="1:34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</row>
    <row r="878" spans="1:34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</row>
    <row r="879" spans="1:34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</row>
    <row r="880" spans="1:34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</row>
    <row r="881" spans="1:34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</row>
    <row r="882" spans="1:34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</row>
    <row r="883" spans="1:34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</row>
    <row r="884" spans="1:34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</row>
    <row r="885" spans="1:34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</row>
    <row r="886" spans="1:34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</row>
    <row r="887" spans="1:34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</row>
    <row r="888" spans="1:34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</row>
    <row r="889" spans="1:34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</row>
    <row r="890" spans="1:34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</row>
    <row r="891" spans="1:34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</row>
    <row r="892" spans="1:34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</row>
    <row r="893" spans="1:34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</row>
    <row r="894" spans="1:34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</row>
    <row r="895" spans="1:34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</row>
    <row r="896" spans="1:34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</row>
    <row r="897" spans="1:34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</row>
    <row r="898" spans="1:34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</row>
    <row r="899" spans="1:34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</row>
    <row r="900" spans="1:34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</row>
    <row r="901" spans="1:34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</row>
    <row r="902" spans="1:34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</row>
    <row r="903" spans="1:34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</row>
    <row r="904" spans="1:34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</row>
    <row r="905" spans="1:34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</row>
    <row r="906" spans="1:34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</row>
    <row r="907" spans="1:34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</row>
    <row r="908" spans="1:34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</row>
    <row r="909" spans="1:34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</row>
    <row r="910" spans="1:34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</row>
    <row r="911" spans="1:34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</row>
    <row r="912" spans="1:34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</row>
    <row r="913" spans="1:34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</row>
    <row r="914" spans="1:34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</row>
    <row r="915" spans="1:34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</row>
    <row r="916" spans="1:34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</row>
    <row r="917" spans="1:34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</row>
    <row r="918" spans="1:34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</row>
    <row r="919" spans="1:34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</row>
    <row r="920" spans="1:34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</row>
    <row r="921" spans="1:34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</row>
    <row r="922" spans="1:34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</row>
    <row r="923" spans="1:34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</row>
    <row r="924" spans="1:34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</row>
    <row r="925" spans="1:34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</row>
    <row r="926" spans="1:34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</row>
    <row r="927" spans="1:34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</row>
    <row r="928" spans="1:34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</row>
    <row r="929" spans="1:34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</row>
    <row r="930" spans="1:34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</row>
    <row r="931" spans="1:34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</row>
    <row r="932" spans="1:34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</row>
    <row r="933" spans="1:34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</row>
    <row r="934" spans="1:34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</row>
    <row r="935" spans="1:34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</row>
    <row r="936" spans="1:34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</row>
    <row r="937" spans="1:34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</row>
    <row r="938" spans="1:34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</row>
    <row r="939" spans="1:34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</row>
    <row r="940" spans="1:34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</row>
    <row r="941" spans="1:34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</row>
    <row r="942" spans="1:34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</row>
    <row r="943" spans="1:34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</row>
    <row r="944" spans="1:34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</row>
    <row r="945" spans="1:34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</row>
    <row r="946" spans="1:34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</row>
    <row r="947" spans="1:34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</row>
    <row r="948" spans="1:34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</row>
    <row r="949" spans="1:34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</row>
    <row r="950" spans="1:34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</row>
    <row r="951" spans="1:34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</row>
    <row r="952" spans="1:34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</row>
    <row r="953" spans="1:34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</row>
    <row r="954" spans="1:34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</row>
    <row r="955" spans="1:34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</row>
    <row r="956" spans="1:34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</row>
    <row r="957" spans="1:34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</row>
    <row r="958" spans="1:34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</row>
    <row r="959" spans="1:34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</row>
    <row r="960" spans="1:34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</row>
    <row r="961" spans="1:34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</row>
    <row r="962" spans="1:34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</row>
    <row r="963" spans="1:34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</row>
    <row r="964" spans="1:34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</row>
    <row r="965" spans="1:34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</row>
    <row r="966" spans="1:34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</row>
    <row r="967" spans="1:34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</row>
    <row r="968" spans="1:34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</row>
    <row r="969" spans="1:34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</row>
    <row r="970" spans="1:34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</row>
    <row r="971" spans="1:34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</row>
    <row r="972" spans="1:34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</row>
    <row r="973" spans="1:34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</row>
    <row r="974" spans="1:34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</row>
    <row r="975" spans="1:34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</row>
    <row r="976" spans="1:34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</row>
    <row r="977" spans="1:34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</row>
    <row r="978" spans="1:34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</row>
    <row r="979" spans="1:34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</row>
    <row r="980" spans="1:34" ht="12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</row>
  </sheetData>
  <mergeCells count="38">
    <mergeCell ref="C22:D22"/>
    <mergeCell ref="C7:D7"/>
    <mergeCell ref="C8:D8"/>
    <mergeCell ref="C9:D9"/>
    <mergeCell ref="C5:D5"/>
    <mergeCell ref="C21:D21"/>
    <mergeCell ref="C20:S20"/>
    <mergeCell ref="C12:D12"/>
    <mergeCell ref="C11:D11"/>
    <mergeCell ref="C17:D17"/>
    <mergeCell ref="C18:D18"/>
    <mergeCell ref="C15:D15"/>
    <mergeCell ref="I13:J13"/>
    <mergeCell ref="K13:L13"/>
    <mergeCell ref="M13:N13"/>
    <mergeCell ref="O13:P13"/>
    <mergeCell ref="B1:H1"/>
    <mergeCell ref="S2:T2"/>
    <mergeCell ref="G3:H3"/>
    <mergeCell ref="I3:J3"/>
    <mergeCell ref="K3:L3"/>
    <mergeCell ref="O3:P3"/>
    <mergeCell ref="Q3:R3"/>
    <mergeCell ref="B2:R2"/>
    <mergeCell ref="M3:N3"/>
    <mergeCell ref="Q13:R13"/>
    <mergeCell ref="S13:T13"/>
    <mergeCell ref="C19:D19"/>
    <mergeCell ref="B3:B4"/>
    <mergeCell ref="C3:D4"/>
    <mergeCell ref="E3:E4"/>
    <mergeCell ref="F3:F4"/>
    <mergeCell ref="C6:D6"/>
    <mergeCell ref="B13:B14"/>
    <mergeCell ref="C13:D14"/>
    <mergeCell ref="E13:E14"/>
    <mergeCell ref="F13:F14"/>
    <mergeCell ref="G13:H13"/>
  </mergeCells>
  <printOptions horizontalCentered="1" verticalCentered="1"/>
  <pageMargins left="0.15748031496062992" right="0.15748031496062992" top="0.78740157480314965" bottom="0.6692913385826772" header="0" footer="0"/>
  <pageSetup paperSize="127" scale="53" orientation="landscape" r:id="rId1"/>
  <headerFooter>
    <oddFooter>&amp;CEste documento es copia del original que reposa en la Intranet.  Su impresión o descarga se considera una Copia No Controlada.&amp;RPágina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"/>
  <sheetViews>
    <sheetView topLeftCell="T1" workbookViewId="0">
      <selection activeCell="Z13" sqref="Z13"/>
    </sheetView>
  </sheetViews>
  <sheetFormatPr baseColWidth="10" defaultRowHeight="12.75" x14ac:dyDescent="0.2"/>
  <cols>
    <col min="1" max="1" width="30.5703125" customWidth="1"/>
    <col min="4" max="4" width="12.7109375" bestFit="1" customWidth="1"/>
    <col min="5" max="5" width="15.85546875" bestFit="1" customWidth="1"/>
    <col min="6" max="6" width="12.7109375" bestFit="1" customWidth="1"/>
    <col min="9" max="9" width="12.7109375" bestFit="1" customWidth="1"/>
    <col min="11" max="11" width="11.5703125" bestFit="1" customWidth="1"/>
    <col min="12" max="12" width="12.7109375" bestFit="1" customWidth="1"/>
    <col min="13" max="13" width="12.85546875" customWidth="1"/>
    <col min="14" max="14" width="17.7109375" customWidth="1"/>
    <col min="16" max="16" width="12.7109375" bestFit="1" customWidth="1"/>
    <col min="17" max="20" width="16.42578125" customWidth="1"/>
    <col min="23" max="23" width="12.7109375" bestFit="1" customWidth="1"/>
    <col min="24" max="24" width="15" customWidth="1"/>
    <col min="25" max="25" width="13.5703125" customWidth="1"/>
    <col min="27" max="27" width="12.7109375" bestFit="1" customWidth="1"/>
    <col min="28" max="29" width="15.85546875" customWidth="1"/>
    <col min="30" max="30" width="20.140625" hidden="1" customWidth="1"/>
    <col min="31" max="31" width="23.5703125" customWidth="1"/>
    <col min="32" max="32" width="20.140625" customWidth="1"/>
  </cols>
  <sheetData>
    <row r="1" spans="1:32" ht="16.5" thickBot="1" x14ac:dyDescent="0.25">
      <c r="A1" s="145" t="s">
        <v>35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</row>
    <row r="2" spans="1:32" ht="109.5" customHeight="1" thickBot="1" x14ac:dyDescent="0.25">
      <c r="A2" s="63" t="s">
        <v>38</v>
      </c>
      <c r="B2" s="162" t="s">
        <v>31</v>
      </c>
      <c r="C2" s="65" t="s">
        <v>18</v>
      </c>
      <c r="D2" s="65" t="s">
        <v>40</v>
      </c>
      <c r="E2" s="65" t="s">
        <v>41</v>
      </c>
      <c r="F2" s="159" t="s">
        <v>37</v>
      </c>
      <c r="G2" s="66" t="s">
        <v>18</v>
      </c>
      <c r="H2" s="66" t="s">
        <v>40</v>
      </c>
      <c r="I2" s="66" t="s">
        <v>41</v>
      </c>
      <c r="J2" s="156" t="s">
        <v>32</v>
      </c>
      <c r="K2" s="67" t="s">
        <v>18</v>
      </c>
      <c r="L2" s="67" t="s">
        <v>40</v>
      </c>
      <c r="M2" s="67" t="s">
        <v>41</v>
      </c>
      <c r="N2" s="153" t="s">
        <v>33</v>
      </c>
      <c r="O2" s="68" t="s">
        <v>18</v>
      </c>
      <c r="P2" s="68" t="s">
        <v>40</v>
      </c>
      <c r="Q2" s="68" t="s">
        <v>41</v>
      </c>
      <c r="R2" s="64" t="s">
        <v>48</v>
      </c>
      <c r="S2" s="101" t="s">
        <v>51</v>
      </c>
      <c r="T2" s="101" t="s">
        <v>52</v>
      </c>
      <c r="U2" s="150" t="s">
        <v>34</v>
      </c>
      <c r="V2" s="69" t="s">
        <v>18</v>
      </c>
      <c r="W2" s="69" t="s">
        <v>40</v>
      </c>
      <c r="X2" s="69" t="s">
        <v>41</v>
      </c>
      <c r="Y2" s="147" t="s">
        <v>39</v>
      </c>
      <c r="Z2" s="64" t="s">
        <v>18</v>
      </c>
      <c r="AA2" s="64" t="s">
        <v>40</v>
      </c>
      <c r="AB2" s="64" t="s">
        <v>41</v>
      </c>
      <c r="AC2" s="64" t="s">
        <v>47</v>
      </c>
      <c r="AD2" s="61" t="s">
        <v>46</v>
      </c>
      <c r="AE2" s="101" t="s">
        <v>49</v>
      </c>
      <c r="AF2" s="101" t="s">
        <v>50</v>
      </c>
    </row>
    <row r="3" spans="1:32" ht="16.5" thickBot="1" x14ac:dyDescent="0.25">
      <c r="A3" s="61"/>
      <c r="B3" s="163"/>
      <c r="C3" s="65"/>
      <c r="D3" s="65"/>
      <c r="E3" s="65"/>
      <c r="F3" s="160"/>
      <c r="G3" s="70"/>
      <c r="H3" s="70"/>
      <c r="I3" s="70"/>
      <c r="J3" s="157"/>
      <c r="K3" s="72"/>
      <c r="L3" s="72"/>
      <c r="M3" s="72"/>
      <c r="N3" s="154"/>
      <c r="O3" s="76"/>
      <c r="P3" s="76"/>
      <c r="Q3" s="76"/>
      <c r="R3" s="80">
        <v>21328514</v>
      </c>
      <c r="S3" s="103">
        <f>SUM(S4:S7)</f>
        <v>21285042</v>
      </c>
      <c r="T3" s="103">
        <f>R3-S3</f>
        <v>43472</v>
      </c>
      <c r="U3" s="151"/>
      <c r="V3" s="78"/>
      <c r="W3" s="78"/>
      <c r="X3" s="78"/>
      <c r="Y3" s="148"/>
      <c r="Z3" s="64"/>
      <c r="AA3" s="64"/>
      <c r="AB3" s="64"/>
      <c r="AC3" s="80">
        <v>3001026</v>
      </c>
      <c r="AD3" s="61"/>
      <c r="AE3" s="103">
        <f>SUM(AE4:AE7)</f>
        <v>2911216</v>
      </c>
      <c r="AF3" s="103">
        <f>AC3-AE3</f>
        <v>89810</v>
      </c>
    </row>
    <row r="4" spans="1:32" ht="16.5" thickBot="1" x14ac:dyDescent="0.25">
      <c r="A4" s="60" t="s">
        <v>42</v>
      </c>
      <c r="B4" s="163"/>
      <c r="C4" s="87">
        <v>69</v>
      </c>
      <c r="D4" s="85">
        <v>106952</v>
      </c>
      <c r="E4" s="85">
        <f>D4*C4</f>
        <v>7379688</v>
      </c>
      <c r="F4" s="160"/>
      <c r="G4" s="90">
        <v>1</v>
      </c>
      <c r="H4" s="90">
        <v>70574</v>
      </c>
      <c r="I4" s="90">
        <f>H4*G4</f>
        <v>70574</v>
      </c>
      <c r="J4" s="157"/>
      <c r="K4" s="91">
        <v>1</v>
      </c>
      <c r="L4" s="91">
        <v>122339</v>
      </c>
      <c r="M4" s="91">
        <f>K4*L4</f>
        <v>122339</v>
      </c>
      <c r="N4" s="154"/>
      <c r="O4" s="76">
        <v>1</v>
      </c>
      <c r="P4" s="76">
        <v>894649</v>
      </c>
      <c r="Q4" s="76">
        <f>P4*O4</f>
        <v>894649</v>
      </c>
      <c r="R4" s="80"/>
      <c r="S4" s="102">
        <f>Q4+M4+I4+E4</f>
        <v>8467250</v>
      </c>
      <c r="T4" s="102"/>
      <c r="U4" s="151"/>
      <c r="V4" s="78">
        <v>1</v>
      </c>
      <c r="W4" s="78">
        <v>570821</v>
      </c>
      <c r="X4" s="78">
        <f>W4*V4</f>
        <v>570821</v>
      </c>
      <c r="Y4" s="148"/>
      <c r="Z4" s="80">
        <v>1</v>
      </c>
      <c r="AA4" s="80">
        <v>156983</v>
      </c>
      <c r="AB4" s="80">
        <f>AA4*Z4</f>
        <v>156983</v>
      </c>
      <c r="AC4" s="80"/>
      <c r="AD4" s="92">
        <v>10913885</v>
      </c>
      <c r="AE4" s="102">
        <f>AB4+X4</f>
        <v>727804</v>
      </c>
      <c r="AF4" s="102"/>
    </row>
    <row r="5" spans="1:32" ht="16.5" thickBot="1" x14ac:dyDescent="0.25">
      <c r="A5" s="60" t="s">
        <v>43</v>
      </c>
      <c r="B5" s="163"/>
      <c r="C5" s="87">
        <v>30</v>
      </c>
      <c r="D5" s="85">
        <v>106952</v>
      </c>
      <c r="E5" s="85">
        <f t="shared" ref="E5:E7" si="0">D5*C5</f>
        <v>3208560</v>
      </c>
      <c r="F5" s="160"/>
      <c r="G5" s="90">
        <v>1</v>
      </c>
      <c r="H5" s="90">
        <v>70574</v>
      </c>
      <c r="I5" s="90">
        <f t="shared" ref="I5:I7" si="1">H5*G5</f>
        <v>70574</v>
      </c>
      <c r="J5" s="157"/>
      <c r="K5" s="73">
        <v>1</v>
      </c>
      <c r="L5" s="91">
        <v>122339</v>
      </c>
      <c r="M5" s="91">
        <f t="shared" ref="M5:M7" si="2">K5*L5</f>
        <v>122339</v>
      </c>
      <c r="N5" s="154"/>
      <c r="O5" s="76">
        <v>1</v>
      </c>
      <c r="P5" s="76">
        <v>894649</v>
      </c>
      <c r="Q5" s="76">
        <f t="shared" ref="Q5:Q7" si="3">P5*O5</f>
        <v>894649</v>
      </c>
      <c r="R5" s="80"/>
      <c r="S5" s="102">
        <f>Q5+M5+I5+E5</f>
        <v>4296122</v>
      </c>
      <c r="T5" s="102"/>
      <c r="U5" s="151"/>
      <c r="V5" s="78">
        <v>1</v>
      </c>
      <c r="W5" s="78">
        <v>570821</v>
      </c>
      <c r="X5" s="78">
        <f t="shared" ref="X5:X7" si="4">W5*V5</f>
        <v>570821</v>
      </c>
      <c r="Y5" s="148"/>
      <c r="Z5" s="80">
        <v>1</v>
      </c>
      <c r="AA5" s="80">
        <v>156983</v>
      </c>
      <c r="AB5" s="80">
        <f t="shared" ref="AB5:AB7" si="5">AA5*Z5</f>
        <v>156983</v>
      </c>
      <c r="AC5" s="80"/>
      <c r="AD5" s="92">
        <v>4622095</v>
      </c>
      <c r="AE5" s="102">
        <f t="shared" ref="AE5:AE7" si="6">AB5+X5</f>
        <v>727804</v>
      </c>
      <c r="AF5" s="102"/>
    </row>
    <row r="6" spans="1:32" ht="16.5" thickBot="1" x14ac:dyDescent="0.25">
      <c r="A6" s="60" t="s">
        <v>44</v>
      </c>
      <c r="B6" s="163"/>
      <c r="C6" s="88">
        <v>25</v>
      </c>
      <c r="D6" s="85">
        <v>106952</v>
      </c>
      <c r="E6" s="85">
        <f t="shared" si="0"/>
        <v>2673800</v>
      </c>
      <c r="F6" s="160"/>
      <c r="G6" s="90">
        <v>0</v>
      </c>
      <c r="H6" s="90">
        <v>70574</v>
      </c>
      <c r="I6" s="90">
        <f t="shared" si="1"/>
        <v>0</v>
      </c>
      <c r="J6" s="157"/>
      <c r="K6" s="73">
        <v>1</v>
      </c>
      <c r="L6" s="91">
        <v>122339</v>
      </c>
      <c r="M6" s="91">
        <f t="shared" si="2"/>
        <v>122339</v>
      </c>
      <c r="N6" s="154"/>
      <c r="O6" s="76">
        <v>1</v>
      </c>
      <c r="P6" s="76">
        <v>894649</v>
      </c>
      <c r="Q6" s="76">
        <f t="shared" si="3"/>
        <v>894649</v>
      </c>
      <c r="R6" s="80"/>
      <c r="S6" s="102">
        <f>Q6+M6+I6+E6</f>
        <v>3690788</v>
      </c>
      <c r="T6" s="102"/>
      <c r="U6" s="151"/>
      <c r="V6" s="78">
        <v>1</v>
      </c>
      <c r="W6" s="78">
        <v>570821</v>
      </c>
      <c r="X6" s="78">
        <f t="shared" si="4"/>
        <v>570821</v>
      </c>
      <c r="Y6" s="148"/>
      <c r="Z6" s="80">
        <v>1</v>
      </c>
      <c r="AA6" s="80">
        <v>156983</v>
      </c>
      <c r="AB6" s="80">
        <f t="shared" si="5"/>
        <v>156983</v>
      </c>
      <c r="AC6" s="80"/>
      <c r="AD6" s="92">
        <v>3168665</v>
      </c>
      <c r="AE6" s="102">
        <f t="shared" si="6"/>
        <v>727804</v>
      </c>
      <c r="AF6" s="102"/>
    </row>
    <row r="7" spans="1:32" ht="16.5" thickBot="1" x14ac:dyDescent="0.25">
      <c r="A7" s="82" t="s">
        <v>45</v>
      </c>
      <c r="B7" s="163"/>
      <c r="C7" s="89">
        <v>35</v>
      </c>
      <c r="D7" s="85">
        <v>106952</v>
      </c>
      <c r="E7" s="85">
        <f t="shared" si="0"/>
        <v>3743320</v>
      </c>
      <c r="F7" s="160"/>
      <c r="G7" s="90">
        <v>1</v>
      </c>
      <c r="H7" s="90">
        <v>70574</v>
      </c>
      <c r="I7" s="90">
        <f t="shared" si="1"/>
        <v>70574</v>
      </c>
      <c r="J7" s="157"/>
      <c r="K7" s="74">
        <v>1</v>
      </c>
      <c r="L7" s="91">
        <v>122339</v>
      </c>
      <c r="M7" s="91">
        <f t="shared" si="2"/>
        <v>122339</v>
      </c>
      <c r="N7" s="154"/>
      <c r="O7" s="76">
        <v>1</v>
      </c>
      <c r="P7" s="76">
        <v>894649</v>
      </c>
      <c r="Q7" s="76">
        <f t="shared" si="3"/>
        <v>894649</v>
      </c>
      <c r="R7" s="80"/>
      <c r="S7" s="102">
        <f>Q7+M7+I7+E7</f>
        <v>4830882</v>
      </c>
      <c r="T7" s="102"/>
      <c r="U7" s="151"/>
      <c r="V7" s="78">
        <v>1</v>
      </c>
      <c r="W7" s="78">
        <v>570821</v>
      </c>
      <c r="X7" s="78">
        <f t="shared" si="4"/>
        <v>570821</v>
      </c>
      <c r="Y7" s="148"/>
      <c r="Z7" s="80">
        <v>1</v>
      </c>
      <c r="AA7" s="80">
        <v>156983</v>
      </c>
      <c r="AB7" s="80">
        <f t="shared" si="5"/>
        <v>156983</v>
      </c>
      <c r="AC7" s="80"/>
      <c r="AD7" s="92">
        <v>5624895</v>
      </c>
      <c r="AE7" s="102">
        <f t="shared" si="6"/>
        <v>727804</v>
      </c>
      <c r="AF7" s="102"/>
    </row>
    <row r="8" spans="1:32" ht="16.5" thickBot="1" x14ac:dyDescent="0.25">
      <c r="A8" s="62" t="s">
        <v>36</v>
      </c>
      <c r="B8" s="164"/>
      <c r="C8" s="83">
        <f>SUM(C4:C7)</f>
        <v>159</v>
      </c>
      <c r="D8" s="85" t="s">
        <v>5</v>
      </c>
      <c r="E8" s="86">
        <f>SUM(E4:E7)</f>
        <v>17005368</v>
      </c>
      <c r="F8" s="161"/>
      <c r="G8" s="71">
        <f>SUM(G4:G7)</f>
        <v>3</v>
      </c>
      <c r="H8" s="71"/>
      <c r="I8" s="71">
        <f>SUM(I4:I7)</f>
        <v>211722</v>
      </c>
      <c r="J8" s="158"/>
      <c r="K8" s="75">
        <f>SUM(K4:K7)</f>
        <v>4</v>
      </c>
      <c r="L8" s="75"/>
      <c r="M8" s="75">
        <f>SUM(M4:M7)</f>
        <v>489356</v>
      </c>
      <c r="N8" s="155"/>
      <c r="O8" s="76">
        <f>SUM(O4:O7)</f>
        <v>4</v>
      </c>
      <c r="P8" s="77"/>
      <c r="Q8" s="76">
        <f>SUM(Q4:Q7)</f>
        <v>3578596</v>
      </c>
      <c r="R8" s="80"/>
      <c r="S8" s="102"/>
      <c r="T8" s="102"/>
      <c r="U8" s="152"/>
      <c r="V8" s="78">
        <f>SUM(V4:V7)</f>
        <v>4</v>
      </c>
      <c r="W8" s="79"/>
      <c r="X8" s="78">
        <f>SUM(X4:X7)</f>
        <v>2283284</v>
      </c>
      <c r="Y8" s="149"/>
      <c r="Z8" s="80">
        <f>SUM(Z4:Z7)</f>
        <v>4</v>
      </c>
      <c r="AA8" s="81"/>
      <c r="AB8" s="80">
        <f>SUM(AB4:AB7)</f>
        <v>627932</v>
      </c>
      <c r="AC8" s="80"/>
      <c r="AD8" s="92">
        <f>SUM(AD4:AD7)</f>
        <v>24329540</v>
      </c>
      <c r="AE8" s="102"/>
      <c r="AF8" s="102"/>
    </row>
    <row r="9" spans="1:32" x14ac:dyDescent="0.2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2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2" x14ac:dyDescent="0.2">
      <c r="C11" s="2"/>
      <c r="D11" s="2"/>
      <c r="E11" s="2"/>
      <c r="F11" s="9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93"/>
      <c r="Y11" s="2"/>
      <c r="Z11" s="2"/>
      <c r="AA11" s="2"/>
      <c r="AB11" s="2"/>
      <c r="AC11" s="2"/>
      <c r="AD11" s="2"/>
    </row>
    <row r="12" spans="1:32" ht="15.75" x14ac:dyDescent="0.2">
      <c r="A12" s="59" t="s">
        <v>27</v>
      </c>
      <c r="B12" s="2"/>
      <c r="C12" s="2"/>
      <c r="D12" s="2"/>
      <c r="E12" s="2"/>
      <c r="F12" s="93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93"/>
      <c r="AE12" s="94"/>
    </row>
    <row r="13" spans="1:32" ht="15.75" x14ac:dyDescent="0.2">
      <c r="A13" s="59" t="s">
        <v>28</v>
      </c>
      <c r="B13" s="2"/>
      <c r="C13" s="2"/>
      <c r="D13" s="93"/>
      <c r="E13" s="2"/>
      <c r="F13" s="9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95"/>
    </row>
    <row r="14" spans="1:32" ht="15.75" x14ac:dyDescent="0.2">
      <c r="A14" s="59" t="s">
        <v>29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93"/>
      <c r="AE14" s="95"/>
    </row>
    <row r="15" spans="1:32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7" spans="4:4" x14ac:dyDescent="0.2">
      <c r="D17" s="84"/>
    </row>
  </sheetData>
  <mergeCells count="7">
    <mergeCell ref="A1:AD1"/>
    <mergeCell ref="Y2:Y8"/>
    <mergeCell ref="U2:U8"/>
    <mergeCell ref="N2:N8"/>
    <mergeCell ref="J2:J8"/>
    <mergeCell ref="F2:F8"/>
    <mergeCell ref="B2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comparativo cotizaciones </vt:lpstr>
      <vt:lpstr>cantidad para cada seccional 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FISCALIA GENERAL DE LA NACION</dc:creator>
  <cp:keywords/>
  <dc:description/>
  <cp:lastModifiedBy>Isabel Cristina Cano Marin</cp:lastModifiedBy>
  <cp:revision/>
  <dcterms:created xsi:type="dcterms:W3CDTF">2002-07-22T15:53:43Z</dcterms:created>
  <dcterms:modified xsi:type="dcterms:W3CDTF">2026-09-21T13:05:30Z</dcterms:modified>
  <cp:category/>
  <cp:contentStatus/>
</cp:coreProperties>
</file>