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ivan_uribeo_fiscalia_gov_co1/Documents/Documentos/2026 GRUPO LICITACIONES - SUBASTAS/SERVICIOS LOGÍSTICOS INTEGRALES MENSAJERIA/"/>
    </mc:Choice>
  </mc:AlternateContent>
  <xr:revisionPtr revIDLastSave="41" documentId="8_{D3B8E081-F98F-3046-B1B5-8C0018952930}" xr6:coauthVersionLast="47" xr6:coauthVersionMax="47" xr10:uidLastSave="{A0ABD437-6DE8-4533-9281-E1358F1BDEBF}"/>
  <bookViews>
    <workbookView xWindow="-28920" yWindow="-120" windowWidth="29040" windowHeight="15720" activeTab="1" xr2:uid="{00000000-000D-0000-FFFF-FFFF00000000}"/>
  </bookViews>
  <sheets>
    <sheet name="ANEXO 1" sheetId="1" r:id="rId1"/>
    <sheet name="ANEXO 2" sheetId="15" r:id="rId2"/>
    <sheet name="ANALISIS VALORES ARRECIFE_DHL" sheetId="16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3" i="15" l="1"/>
  <c r="J31" i="15"/>
  <c r="H31" i="15"/>
  <c r="I31" i="15"/>
  <c r="G31" i="15"/>
  <c r="I21" i="15"/>
  <c r="I12" i="15"/>
  <c r="H12" i="15"/>
  <c r="G12" i="15"/>
  <c r="V18" i="1"/>
  <c r="V19" i="1"/>
  <c r="V20" i="1"/>
  <c r="V21" i="1"/>
  <c r="V17" i="1"/>
  <c r="D22" i="16"/>
  <c r="D21" i="16"/>
  <c r="D20" i="16"/>
  <c r="D19" i="16"/>
  <c r="D18" i="16"/>
  <c r="F6" i="16"/>
  <c r="F7" i="16"/>
  <c r="F8" i="16"/>
  <c r="F5" i="16"/>
  <c r="I30" i="15"/>
  <c r="H30" i="15"/>
  <c r="G30" i="15"/>
  <c r="I29" i="15"/>
  <c r="H29" i="15"/>
  <c r="G29" i="15"/>
  <c r="X30" i="1"/>
  <c r="W30" i="1"/>
  <c r="V30" i="1"/>
  <c r="X29" i="1"/>
  <c r="W29" i="1"/>
  <c r="V29" i="1"/>
  <c r="O17" i="1"/>
  <c r="N18" i="1"/>
  <c r="N19" i="1"/>
  <c r="N20" i="1"/>
  <c r="N21" i="1"/>
  <c r="N17" i="1"/>
  <c r="M18" i="1"/>
  <c r="M19" i="1"/>
  <c r="M20" i="1"/>
  <c r="M21" i="1"/>
  <c r="M17" i="1"/>
  <c r="L18" i="1"/>
  <c r="O18" i="1" s="1"/>
  <c r="L19" i="1"/>
  <c r="O19" i="1" s="1"/>
  <c r="L20" i="1"/>
  <c r="O20" i="1" s="1"/>
  <c r="L21" i="1"/>
  <c r="O21" i="1" s="1"/>
  <c r="L17" i="1"/>
  <c r="S9" i="1"/>
  <c r="S10" i="1"/>
  <c r="S11" i="1"/>
  <c r="S8" i="1"/>
  <c r="R9" i="1"/>
  <c r="R10" i="1"/>
  <c r="R11" i="1"/>
  <c r="R8" i="1"/>
  <c r="Q9" i="1"/>
  <c r="Q10" i="1"/>
  <c r="Q11" i="1"/>
  <c r="Q8" i="1"/>
  <c r="N9" i="1"/>
  <c r="N10" i="1"/>
  <c r="N11" i="1"/>
  <c r="N8" i="1"/>
  <c r="M9" i="1"/>
  <c r="M10" i="1"/>
  <c r="M11" i="1"/>
  <c r="M8" i="1"/>
  <c r="L11" i="1"/>
  <c r="L9" i="1"/>
  <c r="L10" i="1"/>
  <c r="L8" i="1"/>
  <c r="T8" i="1" l="1"/>
  <c r="O9" i="1"/>
  <c r="O8" i="1"/>
  <c r="O11" i="1"/>
  <c r="O10" i="1"/>
  <c r="T11" i="1"/>
  <c r="T10" i="1"/>
  <c r="T9" i="1"/>
  <c r="H30" i="1" l="1"/>
  <c r="G30" i="1"/>
  <c r="F30" i="1"/>
  <c r="H29" i="1"/>
  <c r="G29" i="1"/>
  <c r="F29" i="1"/>
</calcChain>
</file>

<file path=xl/sharedStrings.xml><?xml version="1.0" encoding="utf-8"?>
<sst xmlns="http://schemas.openxmlformats.org/spreadsheetml/2006/main" count="232" uniqueCount="90">
  <si>
    <t>ANEXO 1</t>
  </si>
  <si>
    <t xml:space="preserve">ANÁLISIS DE COTIZACIONES </t>
  </si>
  <si>
    <t>ANÁLISIS DE VARIABLES</t>
  </si>
  <si>
    <t xml:space="preserve">VALOR SELECCIONADO </t>
  </si>
  <si>
    <t>ITEM</t>
  </si>
  <si>
    <t xml:space="preserve">DESCRIPCIÓN DEL BIEN </t>
  </si>
  <si>
    <t>UNIDAD DE MEDIDA</t>
  </si>
  <si>
    <t>CANTIDAD</t>
  </si>
  <si>
    <t>COTIZACIÓN MÁS ALTA</t>
  </si>
  <si>
    <t>PROMEDIO</t>
  </si>
  <si>
    <t>MEDIA ARITMÉTICA BAJA</t>
  </si>
  <si>
    <t>MENSAJERÍA EXPRESA NACIONAL</t>
  </si>
  <si>
    <t>URBANO</t>
  </si>
  <si>
    <t>NACIONAL</t>
  </si>
  <si>
    <t>REGIONAL</t>
  </si>
  <si>
    <t>TRAYECTO ESPECIAL</t>
  </si>
  <si>
    <t>SUBTOTAL</t>
  </si>
  <si>
    <t>MENSAJERÍA EXPRESA INTERNACIONAL</t>
  </si>
  <si>
    <t>LOGISTICA DE MOVILIZACIÓN NACIONAL</t>
  </si>
  <si>
    <t>UNIDAD</t>
  </si>
  <si>
    <t>COTIZACION 
SERVIENTREGA</t>
  </si>
  <si>
    <t>ZONA 1: Belize, Canadá, Chile, Costa Rica, Ecuador, El Salvador, Guatemala, Honduras, México, Nicaragua, Panamá, Perú, Puerto Rico y Venezuela</t>
  </si>
  <si>
    <t>ZONA 2: Bolivia, Caribe y Resto de Latinoamérica.</t>
  </si>
  <si>
    <t>ZONA 3: Europa occidental</t>
  </si>
  <si>
    <t>ZONA 4: China, Hong Kong, India, Japón, Korea, Macau, Malaysia, Filipinas, Singapur, Thailand, Taiwan, Resto de Europa, Resto del mundo</t>
  </si>
  <si>
    <t>ZONA 5: Miami City y Resto de USA</t>
  </si>
  <si>
    <t>CONTRATAR LA PRESTACIÓN DE SERVICIOS LOGÍSTICOS INTEGRALES PARA LA RECEPCIÓN, TRANSPORTE, DISTRIBUCIÓN, SEGUIMIENTO Y ENTREGA DE ENVÍOS Y ELEMENTOS INSTITUCIONALES DE LA FISCALÍA GENERAL DE LA NACIÓN A NIVEL NACIONAL E INTERNACIONAL.</t>
  </si>
  <si>
    <t>VALOR 
PESO EN KILOGRAMOS</t>
  </si>
  <si>
    <t>1 - 3 kg</t>
  </si>
  <si>
    <t>KILOGRAMO ADICIONAL</t>
  </si>
  <si>
    <t>VALOR UNITARIO</t>
  </si>
  <si>
    <t>30.1 - 50 KG</t>
  </si>
  <si>
    <t>50.1 - 100 KG</t>
  </si>
  <si>
    <t>100.1 - 150 KG</t>
  </si>
  <si>
    <t>TRAYECTO</t>
  </si>
  <si>
    <t>Elaboró</t>
  </si>
  <si>
    <t>Estudio del Sector 371 V.3</t>
  </si>
  <si>
    <t>Fecha de elaboración: 11/09/2026</t>
  </si>
  <si>
    <t>Andrea Carrero Burbano
Profesional Equipo Estudio de Sector
Subdirección Nacional de Gestión Contractual</t>
  </si>
  <si>
    <t>Aprobó</t>
  </si>
  <si>
    <t>Gustavo Adolfo Palacio Olarte
Coordinador Equipo Estudio del Sector
Subdirección Nacional de Gestión Contractual</t>
  </si>
  <si>
    <t>ANEXO 2</t>
  </si>
  <si>
    <t>COTIZACION 
ARRECIFES EL</t>
  </si>
  <si>
    <t>COTIZACION 
PRECIOS DHL</t>
  </si>
  <si>
    <r>
      <t xml:space="preserve">COTIZACIÓN MÁS BAJA 
</t>
    </r>
    <r>
      <rPr>
        <b/>
        <sz val="10"/>
        <rFont val="Arial"/>
        <family val="2"/>
      </rPr>
      <t>1-3 KG</t>
    </r>
  </si>
  <si>
    <r>
      <t xml:space="preserve">COTIZACIÓN MÁS ALTA
</t>
    </r>
    <r>
      <rPr>
        <b/>
        <sz val="10"/>
        <rFont val="Arial"/>
        <family val="2"/>
      </rPr>
      <t>1-3 KG</t>
    </r>
  </si>
  <si>
    <r>
      <t xml:space="preserve">COTIZACIÓN MÁS BAJA 
</t>
    </r>
    <r>
      <rPr>
        <b/>
        <sz val="10"/>
        <rFont val="Arial"/>
        <family val="2"/>
      </rPr>
      <t>KILOGRAMO ADICIONAL</t>
    </r>
  </si>
  <si>
    <r>
      <t xml:space="preserve">COTIZACIÓN MÁS ALTA
</t>
    </r>
    <r>
      <rPr>
        <b/>
        <sz val="10"/>
        <rFont val="Arial"/>
        <family val="2"/>
      </rPr>
      <t>KILOGRAMO ADICIONAL</t>
    </r>
  </si>
  <si>
    <t xml:space="preserve">VALOR UNITARIO </t>
  </si>
  <si>
    <t>VALOR UNITARIO
  1-3 KG</t>
  </si>
  <si>
    <t>VALOR UNITARIO
KILOGRAMO ADICIONAL</t>
  </si>
  <si>
    <r>
      <t xml:space="preserve">MEDIA ARITMÉTICA BAJA
</t>
    </r>
    <r>
      <rPr>
        <b/>
        <sz val="10"/>
        <rFont val="Arial"/>
        <family val="2"/>
      </rPr>
      <t>1-3 KG</t>
    </r>
  </si>
  <si>
    <r>
      <t xml:space="preserve">MEDIA ARITMÉTICA BAJA
</t>
    </r>
    <r>
      <rPr>
        <b/>
        <sz val="10"/>
        <rFont val="Arial"/>
        <family val="2"/>
      </rPr>
      <t>KILOGRAMO ADICIONAL</t>
    </r>
  </si>
  <si>
    <t xml:space="preserve">COTIZACIÓN MÁS BAJA </t>
  </si>
  <si>
    <t>ESTUDIO DE MERCADO DEFINITIVO</t>
  </si>
  <si>
    <t>Envíos internacionales</t>
  </si>
  <si>
    <t>TRM del 11/09/2026: $3.101 COP/USD.</t>
  </si>
  <si>
    <t>ZONA FGN</t>
  </si>
  <si>
    <t>ZONA DHL</t>
  </si>
  <si>
    <t>COMPONENTE</t>
  </si>
  <si>
    <t>ÍTEM / ÁMBITO</t>
  </si>
  <si>
    <t>REFERENCIA DE MERCADO</t>
  </si>
  <si>
    <t>CRITERIO PARA PRECIO TECHO</t>
  </si>
  <si>
    <t>OBSERVACIÓN</t>
  </si>
  <si>
    <t>Mensajería nacional</t>
  </si>
  <si>
    <t>Urbano / Regional / Nacional / Trayecto especial</t>
  </si>
  <si>
    <t>Tarifas públicas 2026 de operadores logísticos</t>
  </si>
  <si>
    <t>Para el rango 1–3 kg se toma la tarifa del primer kilo más dos kilos adicionales; se conserva la tarifa publicada para kg adicional.</t>
  </si>
  <si>
    <t>La tarifa final puede variar según destino, cobertura, valor declarado y condiciones del servicio.</t>
  </si>
  <si>
    <t>DESCRIPCIÓN</t>
  </si>
  <si>
    <t xml:space="preserve">unidad </t>
  </si>
  <si>
    <t>1-3KG</t>
  </si>
  <si>
    <t>1  kg</t>
  </si>
  <si>
    <t xml:space="preserve">ZONAS 1 A LA 5 </t>
  </si>
  <si>
    <t>Belize (Z4), Canadá (Z3), Chile (Z4), Costa Rica (Z4), Ecuador (Z1), El Salvador (Z4), Guatemala (Z4), Honduras (Z4), México (Z3), Nicaragua (Z4), Panamá (Z1), Perú (Z1), Puerto Rico (Z3) y Venezuela (Z1)</t>
  </si>
  <si>
    <t>VALOR EN USD ZONA DHL</t>
  </si>
  <si>
    <t>TRM $3101</t>
  </si>
  <si>
    <t xml:space="preserve">DHL Express – Guía de Servicios y Tarifas 2026 Colombia, DHL Express Worldwide. </t>
  </si>
  <si>
    <t>Se tomó el valor de 1 kg por zona y, dentro de cada grupo de destinos del Excel, el mayor valor de zona para evitar subestimación.</t>
  </si>
  <si>
    <t xml:space="preserve">ZONA 1 $79,43
ZONA 3 $90,70
ZONA 4 $118,30 </t>
  </si>
  <si>
    <t>zona 1: USD 118,30; Zona 2: USD 118,30; Zona 3: USD 149,86; Zona 4: USD 173,92; Zona 5: USD 115,55.</t>
  </si>
  <si>
    <t>Bolivia, Caribe y Resto de Latinoamérica. (Z4)</t>
  </si>
  <si>
    <t xml:space="preserve">ZONA 4 $118,30 </t>
  </si>
  <si>
    <t>Europa occidental (Z5)</t>
  </si>
  <si>
    <t>ZONA 5 $149,86</t>
  </si>
  <si>
    <t>China, Hong Kong, India, Japón, Korea, Macau, Malaysia, Filipinas, Singapur, Thailand, Taiwan, Resto de Europa, Resto del mundo = ZONA 6</t>
  </si>
  <si>
    <t>ZONA 6 $173,92</t>
  </si>
  <si>
    <t>Miami City (Z2) y Resto de USA (Z3)</t>
  </si>
  <si>
    <t>ZONA 2 $ 82,14
ZONA 3 90,70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</si>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</sst>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&quot;$&quot;\ #,##0.00"/>
    <numFmt numFmtId="165" formatCode="_(&quot;$&quot;\ * #,##0.00_);_(&quot;$&quot;\ * \(#,##0.00\);_(&quot;$&quot;\ * &quot;-&quot;??_);_(@_)"/>
    <numFmt numFmtId="166" formatCode="_-[$$-409]* #,##0_ ;_-[$$-409]* \-#,##0\ ;_-[$$-409]* &quot;-&quot;??_ ;_-@_ "/>
    <numFmt numFmtId="167" formatCode="_-[$$-240A]\ * #,##0_-;\-[$$-240A]\ * #,##0_-;_-[$$-240A]\ * &quot;-&quot;??_-;_-@_-"/>
    <numFmt numFmtId="168" formatCode="\$\ #,##0"/>
  </numFmts>
  <fonts count="19">
    <font>
      <sz val="11"/>
      <color theme="1"/>
      <name val="Calibri"/>
      <charset val="134"/>
      <scheme val="minor"/>
    </font>
    <font>
      <b/>
      <sz val="12"/>
      <name val="Arial"/>
      <family val="2"/>
    </font>
    <font>
      <b/>
      <sz val="10"/>
      <color theme="1"/>
      <name val="Arial Narrow"/>
      <family val="2"/>
    </font>
    <font>
      <sz val="12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11"/>
      <color rgb="FF000000"/>
      <name val="Aptos Narrow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3" tint="0.7997985778374584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069185460982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3" tint="0.79985961485641044"/>
        <bgColor indexed="64"/>
      </patternFill>
    </fill>
    <fill>
      <patternFill patternType="solid">
        <fgColor theme="8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0" fontId="7" fillId="0" borderId="0"/>
    <xf numFmtId="0" fontId="6" fillId="0" borderId="0"/>
  </cellStyleXfs>
  <cellXfs count="143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1" fillId="0" borderId="0" xfId="0" applyFont="1" applyAlignment="1">
      <alignment horizontal="center" vertical="center" wrapText="1"/>
    </xf>
    <xf numFmtId="165" fontId="10" fillId="6" borderId="1" xfId="1" applyNumberFormat="1" applyFont="1" applyFill="1" applyBorder="1" applyAlignment="1">
      <alignment vertical="center" wrapText="1"/>
    </xf>
    <xf numFmtId="164" fontId="5" fillId="0" borderId="0" xfId="0" applyNumberFormat="1" applyFont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/>
    </xf>
    <xf numFmtId="3" fontId="5" fillId="0" borderId="0" xfId="0" applyNumberFormat="1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left" vertical="center" wrapText="1"/>
    </xf>
    <xf numFmtId="0" fontId="8" fillId="5" borderId="13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" fillId="7" borderId="0" xfId="0" applyFont="1" applyFill="1" applyAlignment="1">
      <alignment horizontal="center" vertical="center" wrapText="1"/>
    </xf>
    <xf numFmtId="0" fontId="8" fillId="11" borderId="1" xfId="0" applyFont="1" applyFill="1" applyBorder="1" applyAlignment="1">
      <alignment horizontal="center" vertical="center" wrapText="1"/>
    </xf>
    <xf numFmtId="0" fontId="13" fillId="11" borderId="1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5" borderId="15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3" fillId="0" borderId="27" xfId="2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3" fillId="0" borderId="29" xfId="2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 wrapText="1"/>
    </xf>
    <xf numFmtId="0" fontId="5" fillId="0" borderId="31" xfId="0" applyFont="1" applyBorder="1" applyAlignment="1">
      <alignment horizontal="center" vertical="center" wrapText="1"/>
    </xf>
    <xf numFmtId="166" fontId="14" fillId="12" borderId="9" xfId="0" applyNumberFormat="1" applyFont="1" applyFill="1" applyBorder="1" applyAlignment="1">
      <alignment horizontal="center" vertical="center" wrapText="1"/>
    </xf>
    <xf numFmtId="166" fontId="14" fillId="12" borderId="11" xfId="0" applyNumberFormat="1" applyFont="1" applyFill="1" applyBorder="1" applyAlignment="1">
      <alignment horizontal="center" vertical="center" wrapText="1"/>
    </xf>
    <xf numFmtId="166" fontId="14" fillId="12" borderId="16" xfId="0" applyNumberFormat="1" applyFont="1" applyFill="1" applyBorder="1" applyAlignment="1">
      <alignment horizontal="center" vertical="center" wrapText="1"/>
    </xf>
    <xf numFmtId="166" fontId="14" fillId="12" borderId="17" xfId="0" applyNumberFormat="1" applyFont="1" applyFill="1" applyBorder="1" applyAlignment="1">
      <alignment horizontal="center" vertical="center" wrapText="1"/>
    </xf>
    <xf numFmtId="166" fontId="14" fillId="12" borderId="18" xfId="0" applyNumberFormat="1" applyFont="1" applyFill="1" applyBorder="1" applyAlignment="1">
      <alignment horizontal="center" vertical="center" wrapText="1"/>
    </xf>
    <xf numFmtId="166" fontId="14" fillId="12" borderId="19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167" fontId="15" fillId="0" borderId="1" xfId="0" applyNumberFormat="1" applyFont="1" applyBorder="1" applyAlignment="1">
      <alignment horizontal="center" vertical="center" wrapText="1"/>
    </xf>
    <xf numFmtId="167" fontId="15" fillId="0" borderId="25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6" fontId="16" fillId="6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8" fillId="5" borderId="33" xfId="0" applyFont="1" applyFill="1" applyBorder="1" applyAlignment="1">
      <alignment horizontal="center" vertical="center" wrapText="1"/>
    </xf>
    <xf numFmtId="0" fontId="8" fillId="5" borderId="34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3" fillId="11" borderId="23" xfId="0" applyFont="1" applyFill="1" applyBorder="1" applyAlignment="1">
      <alignment horizontal="center" vertical="center"/>
    </xf>
    <xf numFmtId="0" fontId="13" fillId="11" borderId="24" xfId="0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1" xfId="0" applyFont="1" applyBorder="1" applyAlignment="1">
      <alignment vertical="center"/>
    </xf>
    <xf numFmtId="168" fontId="5" fillId="0" borderId="1" xfId="0" applyNumberFormat="1" applyFont="1" applyBorder="1" applyAlignment="1">
      <alignment horizontal="center" vertical="center" wrapText="1"/>
    </xf>
    <xf numFmtId="0" fontId="10" fillId="8" borderId="1" xfId="3" applyFont="1" applyFill="1" applyBorder="1" applyAlignment="1">
      <alignment horizontal="center" vertical="center" wrapText="1"/>
    </xf>
    <xf numFmtId="0" fontId="6" fillId="8" borderId="1" xfId="3" applyFill="1" applyBorder="1" applyAlignment="1">
      <alignment horizontal="center" vertical="center" wrapText="1"/>
    </xf>
    <xf numFmtId="0" fontId="16" fillId="0" borderId="0" xfId="0" applyFont="1"/>
    <xf numFmtId="44" fontId="17" fillId="5" borderId="1" xfId="0" applyNumberFormat="1" applyFont="1" applyFill="1" applyBorder="1" applyAlignment="1">
      <alignment horizontal="center" vertical="center" wrapText="1"/>
    </xf>
    <xf numFmtId="165" fontId="10" fillId="10" borderId="1" xfId="1" applyNumberFormat="1" applyFont="1" applyFill="1" applyBorder="1" applyAlignment="1">
      <alignment vertical="center" wrapText="1"/>
    </xf>
    <xf numFmtId="44" fontId="17" fillId="0" borderId="0" xfId="0" applyNumberFormat="1" applyFont="1" applyAlignment="1">
      <alignment horizontal="center" vertical="center" wrapText="1"/>
    </xf>
    <xf numFmtId="44" fontId="5" fillId="0" borderId="0" xfId="0" applyNumberFormat="1" applyFont="1" applyAlignment="1">
      <alignment horizontal="center" vertical="center" wrapText="1"/>
    </xf>
    <xf numFmtId="44" fontId="8" fillId="0" borderId="0" xfId="0" applyNumberFormat="1" applyFont="1" applyAlignment="1">
      <alignment horizontal="center" vertical="center" wrapText="1"/>
    </xf>
    <xf numFmtId="168" fontId="5" fillId="0" borderId="0" xfId="0" applyNumberFormat="1" applyFont="1" applyAlignment="1">
      <alignment horizontal="center" vertical="center" wrapText="1"/>
    </xf>
    <xf numFmtId="0" fontId="13" fillId="11" borderId="13" xfId="0" applyFont="1" applyFill="1" applyBorder="1" applyAlignment="1">
      <alignment horizontal="center" vertical="center"/>
    </xf>
    <xf numFmtId="0" fontId="13" fillId="11" borderId="15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top" wrapText="1"/>
    </xf>
    <xf numFmtId="0" fontId="8" fillId="11" borderId="1" xfId="0" applyFont="1" applyFill="1" applyBorder="1" applyAlignment="1">
      <alignment horizontal="center" vertical="center"/>
    </xf>
    <xf numFmtId="168" fontId="5" fillId="0" borderId="0" xfId="0" applyNumberFormat="1" applyFont="1"/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66" fontId="8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8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165" fontId="5" fillId="1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5" fillId="0" borderId="1" xfId="0" applyFont="1" applyBorder="1"/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" fillId="7" borderId="0" xfId="0" applyFont="1" applyFill="1" applyAlignment="1">
      <alignment horizontal="center" vertical="center" wrapText="1"/>
    </xf>
    <xf numFmtId="0" fontId="8" fillId="11" borderId="23" xfId="0" applyFont="1" applyFill="1" applyBorder="1" applyAlignment="1">
      <alignment horizontal="center" vertical="center" wrapText="1"/>
    </xf>
    <xf numFmtId="0" fontId="5" fillId="11" borderId="24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67" fontId="15" fillId="0" borderId="25" xfId="0" applyNumberFormat="1" applyFont="1" applyBorder="1" applyAlignment="1">
      <alignment horizontal="center" vertical="center" wrapText="1"/>
    </xf>
    <xf numFmtId="167" fontId="15" fillId="0" borderId="3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1" fillId="4" borderId="3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8" borderId="1" xfId="3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center" vertical="center"/>
    </xf>
    <xf numFmtId="0" fontId="8" fillId="13" borderId="1" xfId="0" applyFont="1" applyFill="1" applyBorder="1" applyAlignment="1">
      <alignment horizontal="center" vertical="center" wrapText="1"/>
    </xf>
    <xf numFmtId="44" fontId="5" fillId="0" borderId="1" xfId="0" applyNumberFormat="1" applyFont="1" applyBorder="1" applyAlignment="1">
      <alignment horizontal="left" vertical="center" wrapText="1"/>
    </xf>
    <xf numFmtId="44" fontId="8" fillId="14" borderId="1" xfId="0" applyNumberFormat="1" applyFont="1" applyFill="1" applyBorder="1" applyAlignment="1">
      <alignment horizontal="center" vertical="center" wrapText="1"/>
    </xf>
    <xf numFmtId="44" fontId="17" fillId="5" borderId="4" xfId="0" applyNumberFormat="1" applyFont="1" applyFill="1" applyBorder="1" applyAlignment="1">
      <alignment horizontal="center" vertical="center" wrapText="1"/>
    </xf>
    <xf numFmtId="44" fontId="17" fillId="5" borderId="35" xfId="0" applyNumberFormat="1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11" borderId="1" xfId="0" applyFont="1" applyFill="1" applyBorder="1" applyAlignment="1">
      <alignment horizontal="center" vertical="center" wrapText="1"/>
    </xf>
    <xf numFmtId="0" fontId="5" fillId="0" borderId="7" xfId="0" applyFont="1" applyBorder="1"/>
    <xf numFmtId="0" fontId="8" fillId="11" borderId="3" xfId="0" applyFont="1" applyFill="1" applyBorder="1" applyAlignment="1">
      <alignment horizontal="center" vertical="center" wrapText="1"/>
    </xf>
    <xf numFmtId="0" fontId="5" fillId="0" borderId="3" xfId="0" applyFont="1" applyBorder="1"/>
    <xf numFmtId="44" fontId="5" fillId="0" borderId="1" xfId="0" applyNumberFormat="1" applyFont="1" applyBorder="1"/>
    <xf numFmtId="44" fontId="5" fillId="0" borderId="1" xfId="0" applyNumberFormat="1" applyFont="1" applyBorder="1" applyAlignment="1">
      <alignment horizontal="center" vertical="center" wrapText="1"/>
    </xf>
    <xf numFmtId="166" fontId="5" fillId="0" borderId="1" xfId="0" applyNumberFormat="1" applyFont="1" applyBorder="1"/>
    <xf numFmtId="0" fontId="8" fillId="0" borderId="25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8" fillId="0" borderId="3" xfId="0" applyFont="1" applyBorder="1" applyAlignment="1">
      <alignment horizontal="center"/>
    </xf>
  </cellXfs>
  <cellStyles count="4">
    <cellStyle name="Moneda" xfId="1" builtinId="4"/>
    <cellStyle name="Normal" xfId="0" builtinId="0"/>
    <cellStyle name="Normal 4" xfId="2" xr:uid="{00000000-0005-0000-0000-000031000000}"/>
    <cellStyle name="Normal_HERRAMIENTAS PARA TRANSPORTE" xfId="3" xr:uid="{00000000-0005-0000-0000-000032000000}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73201</xdr:colOff>
      <xdr:row>1</xdr:row>
      <xdr:rowOff>113681</xdr:rowOff>
    </xdr:from>
    <xdr:to>
      <xdr:col>1</xdr:col>
      <xdr:colOff>1575793</xdr:colOff>
      <xdr:row>2</xdr:row>
      <xdr:rowOff>236685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201" y="505264"/>
          <a:ext cx="2095259" cy="419338"/>
        </a:xfrm>
        <a:prstGeom prst="rect">
          <a:avLst/>
        </a:prstGeom>
      </xdr:spPr>
    </xdr:pic>
    <xdr:clientData/>
  </xdr:twoCellAnchor>
  <xdr:twoCellAnchor editAs="oneCell">
    <xdr:from>
      <xdr:col>3</xdr:col>
      <xdr:colOff>201081</xdr:colOff>
      <xdr:row>38</xdr:row>
      <xdr:rowOff>63500</xdr:rowOff>
    </xdr:from>
    <xdr:to>
      <xdr:col>5</xdr:col>
      <xdr:colOff>583101</xdr:colOff>
      <xdr:row>38</xdr:row>
      <xdr:rowOff>518584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F16D8D-5A6A-AEFC-5E7F-6BDC3752E03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24775" b="18919"/>
        <a:stretch>
          <a:fillRect/>
        </a:stretch>
      </xdr:blipFill>
      <xdr:spPr>
        <a:xfrm>
          <a:off x="4794248" y="12710583"/>
          <a:ext cx="1398020" cy="455084"/>
        </a:xfrm>
        <a:prstGeom prst="rect">
          <a:avLst/>
        </a:prstGeom>
      </xdr:spPr>
    </xdr:pic>
    <xdr:clientData/>
  </xdr:twoCellAnchor>
  <xdr:twoCellAnchor editAs="oneCell">
    <xdr:from>
      <xdr:col>3</xdr:col>
      <xdr:colOff>306915</xdr:colOff>
      <xdr:row>37</xdr:row>
      <xdr:rowOff>52917</xdr:rowOff>
    </xdr:from>
    <xdr:to>
      <xdr:col>5</xdr:col>
      <xdr:colOff>446332</xdr:colOff>
      <xdr:row>37</xdr:row>
      <xdr:rowOff>539750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AE7B320-58C1-A244-72EC-9151D011CE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900082" y="12128500"/>
          <a:ext cx="1155417" cy="4868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73201</xdr:colOff>
      <xdr:row>1</xdr:row>
      <xdr:rowOff>251263</xdr:rowOff>
    </xdr:from>
    <xdr:to>
      <xdr:col>1</xdr:col>
      <xdr:colOff>2780025</xdr:colOff>
      <xdr:row>2</xdr:row>
      <xdr:rowOff>666748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66D50CC-13E8-7546-A1CB-F092BAA7A3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201" y="642846"/>
          <a:ext cx="3556666" cy="711819"/>
        </a:xfrm>
        <a:prstGeom prst="rect">
          <a:avLst/>
        </a:prstGeom>
      </xdr:spPr>
    </xdr:pic>
    <xdr:clientData/>
  </xdr:twoCellAnchor>
  <xdr:twoCellAnchor editAs="oneCell">
    <xdr:from>
      <xdr:col>3</xdr:col>
      <xdr:colOff>201081</xdr:colOff>
      <xdr:row>38</xdr:row>
      <xdr:rowOff>63500</xdr:rowOff>
    </xdr:from>
    <xdr:to>
      <xdr:col>5</xdr:col>
      <xdr:colOff>583101</xdr:colOff>
      <xdr:row>38</xdr:row>
      <xdr:rowOff>518584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5E76804-3F61-8641-9A54-0F86791AFB0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24775" b="18919"/>
        <a:stretch>
          <a:fillRect/>
        </a:stretch>
      </xdr:blipFill>
      <xdr:spPr>
        <a:xfrm>
          <a:off x="4798481" y="13754100"/>
          <a:ext cx="1398020" cy="455084"/>
        </a:xfrm>
        <a:prstGeom prst="rect">
          <a:avLst/>
        </a:prstGeom>
      </xdr:spPr>
    </xdr:pic>
    <xdr:clientData/>
  </xdr:twoCellAnchor>
  <xdr:twoCellAnchor editAs="oneCell">
    <xdr:from>
      <xdr:col>3</xdr:col>
      <xdr:colOff>306915</xdr:colOff>
      <xdr:row>37</xdr:row>
      <xdr:rowOff>52917</xdr:rowOff>
    </xdr:from>
    <xdr:to>
      <xdr:col>5</xdr:col>
      <xdr:colOff>446332</xdr:colOff>
      <xdr:row>37</xdr:row>
      <xdr:rowOff>539750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5107373-729F-5B42-A15D-6644A4F22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904315" y="13172017"/>
          <a:ext cx="1155417" cy="48683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571500</xdr:colOff>
      <xdr:row>1</xdr:row>
      <xdr:rowOff>584200</xdr:rowOff>
    </xdr:from>
    <xdr:to>
      <xdr:col>17</xdr:col>
      <xdr:colOff>84667</xdr:colOff>
      <xdr:row>10</xdr:row>
      <xdr:rowOff>169555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C8EAA37-15F2-5A0C-83C3-3C0B0EC3EF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73367" y="973667"/>
          <a:ext cx="7810500" cy="2514821"/>
        </a:xfrm>
        <a:prstGeom prst="rect">
          <a:avLst/>
        </a:prstGeom>
      </xdr:spPr>
    </xdr:pic>
    <xdr:clientData/>
  </xdr:twoCellAnchor>
  <xdr:twoCellAnchor editAs="oneCell">
    <xdr:from>
      <xdr:col>5</xdr:col>
      <xdr:colOff>812800</xdr:colOff>
      <xdr:row>17</xdr:row>
      <xdr:rowOff>203200</xdr:rowOff>
    </xdr:from>
    <xdr:to>
      <xdr:col>14</xdr:col>
      <xdr:colOff>215900</xdr:colOff>
      <xdr:row>20</xdr:row>
      <xdr:rowOff>435170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7BCE1D7-9E67-C981-33B3-5F3B61126A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906933" y="5994400"/>
          <a:ext cx="7818967" cy="444837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4"/>
  <sheetViews>
    <sheetView showGridLines="0" topLeftCell="A18" zoomScale="120" zoomScaleNormal="120" workbookViewId="0">
      <selection activeCell="A30" sqref="A30"/>
    </sheetView>
  </sheetViews>
  <sheetFormatPr baseColWidth="10" defaultColWidth="11.7109375" defaultRowHeight="14.25"/>
  <cols>
    <col min="1" max="1" width="7.85546875" style="3" customWidth="1"/>
    <col min="2" max="2" width="41.7109375" style="4" customWidth="1"/>
    <col min="3" max="3" width="10.85546875" style="4" bestFit="1" customWidth="1"/>
    <col min="4" max="4" width="10.7109375" style="6" customWidth="1"/>
    <col min="5" max="5" width="2.7109375" style="6" customWidth="1"/>
    <col min="6" max="6" width="14.42578125" style="6" customWidth="1"/>
    <col min="7" max="7" width="14.42578125" style="2" customWidth="1"/>
    <col min="8" max="8" width="16.42578125" style="2" customWidth="1"/>
    <col min="9" max="9" width="13.42578125" style="6" customWidth="1"/>
    <col min="10" max="10" width="13.42578125" style="2" customWidth="1"/>
    <col min="11" max="11" width="4.7109375" style="2" customWidth="1"/>
    <col min="12" max="15" width="18.85546875" style="2" bestFit="1" customWidth="1"/>
    <col min="16" max="16" width="3" style="2" customWidth="1"/>
    <col min="17" max="17" width="13" style="2" customWidth="1"/>
    <col min="18" max="19" width="18.85546875" style="2" bestFit="1" customWidth="1"/>
    <col min="20" max="20" width="13" style="2" customWidth="1"/>
    <col min="21" max="21" width="11.7109375" style="2"/>
    <col min="22" max="23" width="19.7109375" style="2" customWidth="1"/>
    <col min="24" max="16384" width="11.7109375" style="2"/>
  </cols>
  <sheetData>
    <row r="1" spans="1:25" ht="31.5" customHeight="1">
      <c r="A1" s="93" t="s">
        <v>0</v>
      </c>
      <c r="B1" s="93"/>
      <c r="C1" s="93"/>
      <c r="D1" s="93"/>
      <c r="E1" s="93"/>
      <c r="F1" s="93"/>
      <c r="G1" s="93"/>
      <c r="H1" s="93"/>
      <c r="I1" s="2"/>
    </row>
    <row r="2" spans="1:25" ht="23.25" customHeight="1">
      <c r="A2" s="101"/>
      <c r="B2" s="101"/>
      <c r="C2" s="98" t="s">
        <v>1</v>
      </c>
      <c r="D2" s="99"/>
      <c r="E2" s="99"/>
      <c r="F2" s="99"/>
      <c r="G2" s="99"/>
      <c r="H2" s="100"/>
      <c r="I2" s="2"/>
    </row>
    <row r="3" spans="1:25" ht="75" customHeight="1">
      <c r="A3" s="101"/>
      <c r="B3" s="101"/>
      <c r="C3" s="95" t="s">
        <v>26</v>
      </c>
      <c r="D3" s="96"/>
      <c r="E3" s="96"/>
      <c r="F3" s="96"/>
      <c r="G3" s="96"/>
      <c r="H3" s="97"/>
      <c r="I3" s="2"/>
      <c r="L3" s="122"/>
      <c r="M3" s="122"/>
      <c r="N3" s="122"/>
      <c r="O3" s="122"/>
      <c r="Q3" s="122"/>
      <c r="R3" s="122"/>
      <c r="S3" s="122"/>
      <c r="T3" s="122"/>
    </row>
    <row r="4" spans="1:25" ht="26.25" customHeight="1">
      <c r="D4" s="5"/>
      <c r="E4" s="5"/>
      <c r="F4" s="5"/>
      <c r="G4" s="5"/>
      <c r="H4" s="5"/>
      <c r="I4" s="5"/>
      <c r="J4" s="5"/>
      <c r="L4" s="123" t="s">
        <v>2</v>
      </c>
      <c r="M4" s="123"/>
      <c r="N4" s="123"/>
      <c r="O4" s="123"/>
      <c r="Q4" s="123" t="s">
        <v>2</v>
      </c>
      <c r="R4" s="123"/>
      <c r="S4" s="123"/>
      <c r="T4" s="123"/>
    </row>
    <row r="5" spans="1:25" ht="27" customHeight="1" thickBot="1">
      <c r="D5" s="5"/>
      <c r="E5" s="5"/>
      <c r="F5" s="94" t="s">
        <v>20</v>
      </c>
      <c r="G5" s="94"/>
      <c r="H5" s="5"/>
      <c r="I5" s="94" t="s">
        <v>42</v>
      </c>
      <c r="J5" s="94"/>
      <c r="L5" s="124" t="s">
        <v>48</v>
      </c>
      <c r="M5" s="124" t="s">
        <v>48</v>
      </c>
      <c r="N5" s="124" t="s">
        <v>48</v>
      </c>
      <c r="O5" s="124" t="s">
        <v>48</v>
      </c>
      <c r="Q5" s="124" t="s">
        <v>48</v>
      </c>
      <c r="R5" s="124" t="s">
        <v>48</v>
      </c>
      <c r="S5" s="124" t="s">
        <v>48</v>
      </c>
      <c r="T5" s="124" t="s">
        <v>48</v>
      </c>
      <c r="V5" s="125" t="s">
        <v>11</v>
      </c>
      <c r="W5" s="125"/>
    </row>
    <row r="6" spans="1:25" s="8" customFormat="1" ht="15.75" thickBot="1">
      <c r="A6" s="117" t="s">
        <v>11</v>
      </c>
      <c r="B6" s="118"/>
      <c r="C6" s="118"/>
      <c r="D6" s="119"/>
      <c r="E6" s="38"/>
      <c r="F6" s="106" t="s">
        <v>27</v>
      </c>
      <c r="G6" s="107"/>
      <c r="H6" s="7"/>
      <c r="I6" s="106" t="s">
        <v>27</v>
      </c>
      <c r="J6" s="107"/>
      <c r="L6" s="124"/>
      <c r="M6" s="124"/>
      <c r="N6" s="124"/>
      <c r="O6" s="124"/>
      <c r="Q6" s="124"/>
      <c r="R6" s="124"/>
      <c r="S6" s="124"/>
      <c r="T6" s="124"/>
      <c r="V6" s="126" t="s">
        <v>3</v>
      </c>
      <c r="W6" s="126"/>
    </row>
    <row r="7" spans="1:25" ht="64.5" thickBot="1">
      <c r="A7" s="24" t="s">
        <v>4</v>
      </c>
      <c r="B7" s="25" t="s">
        <v>5</v>
      </c>
      <c r="C7" s="25" t="s">
        <v>7</v>
      </c>
      <c r="D7" s="41" t="s">
        <v>6</v>
      </c>
      <c r="E7" s="5"/>
      <c r="F7" s="66" t="s">
        <v>28</v>
      </c>
      <c r="G7" s="67" t="s">
        <v>29</v>
      </c>
      <c r="H7" s="5"/>
      <c r="I7" s="80" t="s">
        <v>28</v>
      </c>
      <c r="J7" s="81" t="s">
        <v>29</v>
      </c>
      <c r="L7" s="72" t="s">
        <v>44</v>
      </c>
      <c r="M7" s="72" t="s">
        <v>45</v>
      </c>
      <c r="N7" s="72" t="s">
        <v>9</v>
      </c>
      <c r="O7" s="72" t="s">
        <v>51</v>
      </c>
      <c r="P7" s="73"/>
      <c r="Q7" s="72" t="s">
        <v>46</v>
      </c>
      <c r="R7" s="72" t="s">
        <v>47</v>
      </c>
      <c r="S7" s="72" t="s">
        <v>9</v>
      </c>
      <c r="T7" s="72" t="s">
        <v>52</v>
      </c>
      <c r="U7" s="73"/>
      <c r="V7" s="74" t="s">
        <v>49</v>
      </c>
      <c r="W7" s="74" t="s">
        <v>50</v>
      </c>
    </row>
    <row r="8" spans="1:25">
      <c r="A8" s="20">
        <v>1</v>
      </c>
      <c r="B8" s="21" t="s">
        <v>12</v>
      </c>
      <c r="C8" s="35">
        <v>1</v>
      </c>
      <c r="D8" s="22" t="s">
        <v>19</v>
      </c>
      <c r="E8" s="39"/>
      <c r="F8" s="50">
        <v>16500</v>
      </c>
      <c r="G8" s="51">
        <v>2500</v>
      </c>
      <c r="H8" s="79"/>
      <c r="I8" s="70">
        <v>12240</v>
      </c>
      <c r="J8" s="70">
        <v>2600</v>
      </c>
      <c r="L8" s="10">
        <f>ROUND(MIN(F8,I8),2)</f>
        <v>12240</v>
      </c>
      <c r="M8" s="10">
        <f>ROUND(MAX(F8,I8),2)</f>
        <v>16500</v>
      </c>
      <c r="N8" s="10">
        <f>ROUND(AVERAGE(F8,I8),2)</f>
        <v>14370</v>
      </c>
      <c r="O8" s="75">
        <f>ROUND(AVERAGE(N8,L8),2)</f>
        <v>13305</v>
      </c>
      <c r="Q8" s="10">
        <f>ROUND(MIN(G8,J8),2)</f>
        <v>2500</v>
      </c>
      <c r="R8" s="10">
        <f>ROUND(MAX(G8,J8),2)</f>
        <v>2600</v>
      </c>
      <c r="S8" s="10">
        <f>ROUND(AVERAGE(G8,J8),2)</f>
        <v>2550</v>
      </c>
      <c r="T8" s="75">
        <f>ROUND(AVERAGE(S8,Q8),2)</f>
        <v>2525</v>
      </c>
      <c r="V8" s="75">
        <v>13305</v>
      </c>
      <c r="W8" s="92">
        <v>2525</v>
      </c>
    </row>
    <row r="9" spans="1:25">
      <c r="A9" s="26">
        <v>2</v>
      </c>
      <c r="B9" s="18" t="s">
        <v>13</v>
      </c>
      <c r="C9" s="36">
        <v>1</v>
      </c>
      <c r="D9" s="27" t="s">
        <v>19</v>
      </c>
      <c r="E9" s="39"/>
      <c r="F9" s="52">
        <v>26000</v>
      </c>
      <c r="G9" s="53">
        <v>3000</v>
      </c>
      <c r="H9" s="79"/>
      <c r="I9" s="70">
        <v>23540</v>
      </c>
      <c r="J9" s="70">
        <v>3950</v>
      </c>
      <c r="L9" s="10">
        <f t="shared" ref="L9:L10" si="0">ROUND(MIN(F9,I9),2)</f>
        <v>23540</v>
      </c>
      <c r="M9" s="10">
        <f t="shared" ref="M9:M11" si="1">ROUND(MAX(F9,I9),2)</f>
        <v>26000</v>
      </c>
      <c r="N9" s="10">
        <f t="shared" ref="N9:N11" si="2">ROUND(AVERAGE(F9,I9),2)</f>
        <v>24770</v>
      </c>
      <c r="O9" s="75">
        <f t="shared" ref="O9:O11" si="3">ROUND(AVERAGE(N9,L9),2)</f>
        <v>24155</v>
      </c>
      <c r="Q9" s="10">
        <f t="shared" ref="Q9:Q11" si="4">ROUND(MIN(G9,J9),2)</f>
        <v>3000</v>
      </c>
      <c r="R9" s="10">
        <f t="shared" ref="R9:R11" si="5">ROUND(MAX(G9,J9),2)</f>
        <v>3950</v>
      </c>
      <c r="S9" s="10">
        <f t="shared" ref="S9:S11" si="6">ROUND(AVERAGE(G9,J9),2)</f>
        <v>3475</v>
      </c>
      <c r="T9" s="75">
        <f t="shared" ref="T9:T11" si="7">ROUND(AVERAGE(S9,Q9),2)</f>
        <v>3237.5</v>
      </c>
      <c r="V9" s="75">
        <v>24155</v>
      </c>
      <c r="W9" s="92">
        <v>3237.5</v>
      </c>
    </row>
    <row r="10" spans="1:25">
      <c r="A10" s="26">
        <v>3</v>
      </c>
      <c r="B10" s="18" t="s">
        <v>14</v>
      </c>
      <c r="C10" s="36">
        <v>1</v>
      </c>
      <c r="D10" s="27" t="s">
        <v>19</v>
      </c>
      <c r="E10" s="39"/>
      <c r="F10" s="52">
        <v>22000</v>
      </c>
      <c r="G10" s="53">
        <v>2800</v>
      </c>
      <c r="H10" s="79"/>
      <c r="I10" s="70">
        <v>15440</v>
      </c>
      <c r="J10" s="70">
        <v>3400</v>
      </c>
      <c r="L10" s="10">
        <f t="shared" si="0"/>
        <v>15440</v>
      </c>
      <c r="M10" s="10">
        <f t="shared" si="1"/>
        <v>22000</v>
      </c>
      <c r="N10" s="10">
        <f t="shared" si="2"/>
        <v>18720</v>
      </c>
      <c r="O10" s="75">
        <f t="shared" si="3"/>
        <v>17080</v>
      </c>
      <c r="Q10" s="10">
        <f t="shared" si="4"/>
        <v>2800</v>
      </c>
      <c r="R10" s="10">
        <f t="shared" si="5"/>
        <v>3400</v>
      </c>
      <c r="S10" s="10">
        <f t="shared" si="6"/>
        <v>3100</v>
      </c>
      <c r="T10" s="75">
        <f t="shared" si="7"/>
        <v>2950</v>
      </c>
      <c r="V10" s="75">
        <v>17080</v>
      </c>
      <c r="W10" s="92">
        <v>2950</v>
      </c>
    </row>
    <row r="11" spans="1:25" ht="15" thickBot="1">
      <c r="A11" s="28">
        <v>4</v>
      </c>
      <c r="B11" s="23" t="s">
        <v>15</v>
      </c>
      <c r="C11" s="37">
        <v>1</v>
      </c>
      <c r="D11" s="29" t="s">
        <v>19</v>
      </c>
      <c r="E11" s="39"/>
      <c r="F11" s="54">
        <v>57000</v>
      </c>
      <c r="G11" s="55">
        <v>6500</v>
      </c>
      <c r="H11" s="79"/>
      <c r="I11" s="70">
        <v>80800</v>
      </c>
      <c r="J11" s="70">
        <v>14000</v>
      </c>
      <c r="L11" s="10">
        <f>ROUND(MIN(F11,I11),2)</f>
        <v>57000</v>
      </c>
      <c r="M11" s="10">
        <f t="shared" si="1"/>
        <v>80800</v>
      </c>
      <c r="N11" s="10">
        <f t="shared" si="2"/>
        <v>68900</v>
      </c>
      <c r="O11" s="75">
        <f t="shared" si="3"/>
        <v>62950</v>
      </c>
      <c r="Q11" s="10">
        <f t="shared" si="4"/>
        <v>6500</v>
      </c>
      <c r="R11" s="10">
        <f t="shared" si="5"/>
        <v>14000</v>
      </c>
      <c r="S11" s="10">
        <f t="shared" si="6"/>
        <v>10250</v>
      </c>
      <c r="T11" s="75">
        <f t="shared" si="7"/>
        <v>8375</v>
      </c>
      <c r="V11" s="75">
        <v>62950</v>
      </c>
      <c r="W11" s="92">
        <v>8375</v>
      </c>
    </row>
    <row r="12" spans="1:25" ht="15.95" customHeight="1">
      <c r="A12" s="104" t="s">
        <v>16</v>
      </c>
      <c r="B12" s="105"/>
      <c r="C12" s="105"/>
      <c r="D12" s="105"/>
      <c r="E12" s="105"/>
      <c r="F12" s="105"/>
      <c r="G12" s="105"/>
      <c r="H12" s="105"/>
      <c r="I12" s="11"/>
      <c r="J12" s="11"/>
    </row>
    <row r="13" spans="1:25" ht="15.95" customHeight="1">
      <c r="A13" s="30"/>
      <c r="B13" s="31"/>
      <c r="C13" s="31"/>
      <c r="D13" s="31"/>
      <c r="E13" s="31"/>
      <c r="F13" s="31"/>
      <c r="G13" s="31"/>
      <c r="H13" s="31"/>
      <c r="I13" s="11"/>
      <c r="J13" s="11"/>
    </row>
    <row r="14" spans="1:25" ht="21.95" customHeight="1">
      <c r="A14" s="102"/>
      <c r="B14" s="102"/>
      <c r="C14" s="102"/>
      <c r="D14" s="102"/>
      <c r="E14" s="103"/>
      <c r="F14" s="103"/>
      <c r="G14" s="103"/>
      <c r="H14" s="16"/>
      <c r="I14" s="11"/>
      <c r="J14" s="11"/>
      <c r="V14" s="125" t="s">
        <v>17</v>
      </c>
      <c r="W14" s="125"/>
    </row>
    <row r="15" spans="1:25" ht="39" customHeight="1" thickBot="1">
      <c r="A15" s="121" t="s">
        <v>17</v>
      </c>
      <c r="B15" s="121"/>
      <c r="C15" s="121"/>
      <c r="D15" s="121"/>
      <c r="E15" s="62"/>
      <c r="F15" s="114" t="s">
        <v>20</v>
      </c>
      <c r="G15" s="114"/>
      <c r="H15" s="16"/>
      <c r="I15" s="114" t="s">
        <v>43</v>
      </c>
      <c r="J15" s="114"/>
      <c r="L15" s="71" t="s">
        <v>48</v>
      </c>
      <c r="M15" s="71" t="s">
        <v>48</v>
      </c>
      <c r="N15" s="71" t="s">
        <v>48</v>
      </c>
      <c r="O15" s="71" t="s">
        <v>48</v>
      </c>
      <c r="V15" s="126" t="s">
        <v>3</v>
      </c>
      <c r="W15" s="126"/>
      <c r="X15" s="77"/>
      <c r="Y15" s="77"/>
    </row>
    <row r="16" spans="1:25" ht="25.5">
      <c r="A16" s="42" t="s">
        <v>4</v>
      </c>
      <c r="B16" s="43" t="s">
        <v>5</v>
      </c>
      <c r="C16" s="43" t="s">
        <v>7</v>
      </c>
      <c r="D16" s="44" t="s">
        <v>6</v>
      </c>
      <c r="E16" s="40"/>
      <c r="F16" s="116" t="s">
        <v>30</v>
      </c>
      <c r="G16" s="116"/>
      <c r="H16" s="16"/>
      <c r="I16" s="116" t="s">
        <v>30</v>
      </c>
      <c r="J16" s="116"/>
      <c r="L16" s="72" t="s">
        <v>53</v>
      </c>
      <c r="M16" s="72" t="s">
        <v>8</v>
      </c>
      <c r="N16" s="72" t="s">
        <v>9</v>
      </c>
      <c r="O16" s="72" t="s">
        <v>10</v>
      </c>
      <c r="V16" s="129" t="s">
        <v>30</v>
      </c>
      <c r="W16" s="130"/>
      <c r="X16" s="76"/>
      <c r="Y16" s="76"/>
    </row>
    <row r="17" spans="1:25" ht="57">
      <c r="A17" s="45">
        <v>1</v>
      </c>
      <c r="B17" s="19" t="s">
        <v>21</v>
      </c>
      <c r="C17" s="56">
        <v>1</v>
      </c>
      <c r="D17" s="46" t="s">
        <v>19</v>
      </c>
      <c r="E17" s="39"/>
      <c r="F17" s="110">
        <v>348137</v>
      </c>
      <c r="G17" s="111"/>
      <c r="H17" s="16"/>
      <c r="I17" s="110">
        <v>366848</v>
      </c>
      <c r="J17" s="111">
        <v>366848</v>
      </c>
      <c r="L17" s="59">
        <f>ROUND(MIN(F17,I17),2)</f>
        <v>348137</v>
      </c>
      <c r="M17" s="59">
        <f>ROUND(MAX(F17,I17),2)</f>
        <v>366848</v>
      </c>
      <c r="N17" s="59">
        <f>ROUND(AVERAGE(F17,I17),2)</f>
        <v>357492.5</v>
      </c>
      <c r="O17" s="58">
        <f>ROUND(AVERAGE(L17,N17),2)</f>
        <v>352814.75</v>
      </c>
      <c r="V17" s="127">
        <f>O17</f>
        <v>352814.75</v>
      </c>
      <c r="W17" s="127"/>
      <c r="X17" s="77"/>
      <c r="Y17" s="77"/>
    </row>
    <row r="18" spans="1:25" ht="28.5">
      <c r="A18" s="45">
        <v>2</v>
      </c>
      <c r="B18" s="19" t="s">
        <v>22</v>
      </c>
      <c r="C18" s="56">
        <v>1</v>
      </c>
      <c r="D18" s="46" t="s">
        <v>19</v>
      </c>
      <c r="E18" s="39"/>
      <c r="F18" s="110">
        <v>348137</v>
      </c>
      <c r="G18" s="111">
        <v>1</v>
      </c>
      <c r="H18" s="16"/>
      <c r="I18" s="110">
        <v>366848</v>
      </c>
      <c r="J18" s="111">
        <v>366848</v>
      </c>
      <c r="L18" s="59">
        <f t="shared" ref="L18:L21" si="8">ROUND(MIN(F18,I18),2)</f>
        <v>348137</v>
      </c>
      <c r="M18" s="59">
        <f t="shared" ref="M18:M21" si="9">ROUND(MAX(F18,I18),2)</f>
        <v>366848</v>
      </c>
      <c r="N18" s="59">
        <f t="shared" ref="N18:N21" si="10">ROUND(AVERAGE(F18,I18),2)</f>
        <v>357492.5</v>
      </c>
      <c r="O18" s="58">
        <f t="shared" ref="O18:O21" si="11">ROUND(AVERAGE(L18,N18),2)</f>
        <v>352814.75</v>
      </c>
      <c r="V18" s="127">
        <f t="shared" ref="V18:V21" si="12">O18</f>
        <v>352814.75</v>
      </c>
      <c r="W18" s="127"/>
      <c r="X18" s="77"/>
      <c r="Y18" s="77"/>
    </row>
    <row r="19" spans="1:25" ht="21.95" customHeight="1">
      <c r="A19" s="45">
        <v>3</v>
      </c>
      <c r="B19" s="19" t="s">
        <v>23</v>
      </c>
      <c r="C19" s="56">
        <v>1</v>
      </c>
      <c r="D19" s="46" t="s">
        <v>19</v>
      </c>
      <c r="E19" s="39"/>
      <c r="F19" s="110">
        <v>473310</v>
      </c>
      <c r="G19" s="111">
        <v>1</v>
      </c>
      <c r="H19" s="16"/>
      <c r="I19" s="110">
        <v>464716</v>
      </c>
      <c r="J19" s="111">
        <v>464716</v>
      </c>
      <c r="L19" s="59">
        <f t="shared" si="8"/>
        <v>464716</v>
      </c>
      <c r="M19" s="59">
        <f t="shared" si="9"/>
        <v>473310</v>
      </c>
      <c r="N19" s="59">
        <f t="shared" si="10"/>
        <v>469013</v>
      </c>
      <c r="O19" s="58">
        <f t="shared" si="11"/>
        <v>466864.5</v>
      </c>
      <c r="V19" s="127">
        <f t="shared" si="12"/>
        <v>466864.5</v>
      </c>
      <c r="W19" s="127"/>
      <c r="X19" s="77"/>
      <c r="Y19" s="77"/>
    </row>
    <row r="20" spans="1:25" ht="57">
      <c r="A20" s="45">
        <v>4</v>
      </c>
      <c r="B20" s="19" t="s">
        <v>24</v>
      </c>
      <c r="C20" s="56">
        <v>1</v>
      </c>
      <c r="D20" s="46" t="s">
        <v>19</v>
      </c>
      <c r="E20" s="39"/>
      <c r="F20" s="110">
        <v>610218</v>
      </c>
      <c r="G20" s="111">
        <v>1</v>
      </c>
      <c r="H20" s="16"/>
      <c r="I20" s="110">
        <v>539326</v>
      </c>
      <c r="J20" s="111">
        <v>539326</v>
      </c>
      <c r="L20" s="59">
        <f t="shared" si="8"/>
        <v>539326</v>
      </c>
      <c r="M20" s="59">
        <f t="shared" si="9"/>
        <v>610218</v>
      </c>
      <c r="N20" s="59">
        <f t="shared" si="10"/>
        <v>574772</v>
      </c>
      <c r="O20" s="58">
        <f t="shared" si="11"/>
        <v>557049</v>
      </c>
      <c r="V20" s="127">
        <f t="shared" si="12"/>
        <v>557049</v>
      </c>
      <c r="W20" s="127"/>
      <c r="X20" s="77"/>
      <c r="Y20" s="77"/>
    </row>
    <row r="21" spans="1:25" ht="21.95" customHeight="1" thickBot="1">
      <c r="A21" s="47">
        <v>5</v>
      </c>
      <c r="B21" s="48" t="s">
        <v>25</v>
      </c>
      <c r="C21" s="57">
        <v>1</v>
      </c>
      <c r="D21" s="49" t="s">
        <v>19</v>
      </c>
      <c r="E21" s="39"/>
      <c r="F21" s="110">
        <v>705403</v>
      </c>
      <c r="G21" s="111">
        <v>1</v>
      </c>
      <c r="H21" s="16"/>
      <c r="I21" s="110">
        <v>281261</v>
      </c>
      <c r="J21" s="111">
        <v>358321</v>
      </c>
      <c r="L21" s="59">
        <f t="shared" si="8"/>
        <v>281261</v>
      </c>
      <c r="M21" s="59">
        <f t="shared" si="9"/>
        <v>705403</v>
      </c>
      <c r="N21" s="59">
        <f t="shared" si="10"/>
        <v>493332</v>
      </c>
      <c r="O21" s="58">
        <f t="shared" si="11"/>
        <v>387296.5</v>
      </c>
      <c r="V21" s="127">
        <f t="shared" si="12"/>
        <v>387296.5</v>
      </c>
      <c r="W21" s="127"/>
      <c r="X21" s="77"/>
      <c r="Y21" s="77"/>
    </row>
    <row r="22" spans="1:25" ht="27" customHeight="1">
      <c r="A22" s="104" t="s">
        <v>16</v>
      </c>
      <c r="B22" s="105"/>
      <c r="C22" s="105"/>
      <c r="D22" s="105"/>
      <c r="E22" s="105"/>
      <c r="F22" s="105"/>
      <c r="G22" s="105"/>
      <c r="H22" s="105"/>
      <c r="I22" s="11"/>
      <c r="J22" s="11"/>
      <c r="X22" s="77"/>
      <c r="Y22" s="77"/>
    </row>
    <row r="23" spans="1:25" ht="27" customHeight="1">
      <c r="A23" s="30"/>
      <c r="B23" s="31"/>
      <c r="C23" s="31"/>
      <c r="D23" s="31"/>
      <c r="E23" s="31"/>
      <c r="F23" s="31"/>
      <c r="G23" s="31"/>
      <c r="H23" s="31"/>
      <c r="I23" s="11"/>
      <c r="J23" s="11"/>
      <c r="X23" s="77"/>
      <c r="Y23" s="77"/>
    </row>
    <row r="24" spans="1:25" ht="17.100000000000001" customHeight="1">
      <c r="A24" s="112"/>
      <c r="B24" s="113"/>
      <c r="C24" s="113"/>
      <c r="D24" s="113"/>
      <c r="E24" s="113"/>
      <c r="F24" s="113"/>
      <c r="G24" s="113"/>
      <c r="H24" s="113"/>
      <c r="I24" s="11"/>
      <c r="J24" s="11"/>
      <c r="V24" s="128" t="s">
        <v>18</v>
      </c>
      <c r="W24" s="128"/>
      <c r="X24" s="128"/>
      <c r="Y24" s="78"/>
    </row>
    <row r="25" spans="1:25" ht="29.1" customHeight="1">
      <c r="A25" s="115" t="s">
        <v>18</v>
      </c>
      <c r="B25" s="115"/>
      <c r="C25" s="115"/>
      <c r="D25" s="115"/>
      <c r="E25" s="62"/>
      <c r="F25" s="114" t="s">
        <v>20</v>
      </c>
      <c r="G25" s="114"/>
      <c r="H25" s="114"/>
      <c r="I25" s="11"/>
      <c r="J25" s="11"/>
      <c r="V25" s="114" t="s">
        <v>3</v>
      </c>
      <c r="W25" s="114"/>
      <c r="X25" s="114"/>
    </row>
    <row r="26" spans="1:25" ht="45.75" thickBot="1">
      <c r="A26" s="63" t="s">
        <v>4</v>
      </c>
      <c r="B26" s="34" t="s">
        <v>5</v>
      </c>
      <c r="C26" s="34" t="s">
        <v>7</v>
      </c>
      <c r="D26" s="64" t="s">
        <v>6</v>
      </c>
      <c r="E26" s="5"/>
      <c r="F26" s="33" t="s">
        <v>31</v>
      </c>
      <c r="G26" s="33" t="s">
        <v>32</v>
      </c>
      <c r="H26" s="33" t="s">
        <v>33</v>
      </c>
      <c r="I26" s="2"/>
      <c r="V26" s="33" t="s">
        <v>31</v>
      </c>
      <c r="W26" s="33" t="s">
        <v>32</v>
      </c>
      <c r="X26" s="33" t="s">
        <v>33</v>
      </c>
    </row>
    <row r="27" spans="1:25" ht="30" customHeight="1">
      <c r="A27" s="20">
        <v>1</v>
      </c>
      <c r="B27" s="21" t="s">
        <v>12</v>
      </c>
      <c r="C27" s="21"/>
      <c r="D27" s="22" t="s">
        <v>19</v>
      </c>
      <c r="E27" s="39"/>
      <c r="F27" s="61">
        <v>44500</v>
      </c>
      <c r="G27" s="61">
        <v>82000</v>
      </c>
      <c r="H27" s="61">
        <v>119500</v>
      </c>
      <c r="I27" s="2"/>
      <c r="V27" s="61">
        <v>44500</v>
      </c>
      <c r="W27" s="61">
        <v>82000</v>
      </c>
      <c r="X27" s="61">
        <v>119500</v>
      </c>
    </row>
    <row r="28" spans="1:25" ht="30" customHeight="1">
      <c r="A28" s="26">
        <v>2</v>
      </c>
      <c r="B28" s="18" t="s">
        <v>13</v>
      </c>
      <c r="C28" s="18"/>
      <c r="D28" s="27" t="s">
        <v>19</v>
      </c>
      <c r="E28" s="39"/>
      <c r="F28" s="61">
        <v>65000</v>
      </c>
      <c r="G28" s="61">
        <v>130000</v>
      </c>
      <c r="H28" s="61">
        <v>225000</v>
      </c>
      <c r="I28" s="2"/>
      <c r="V28" s="61">
        <v>65000</v>
      </c>
      <c r="W28" s="61">
        <v>130000</v>
      </c>
      <c r="X28" s="61">
        <v>225000</v>
      </c>
    </row>
    <row r="29" spans="1:25" ht="30" customHeight="1">
      <c r="A29" s="26">
        <v>3</v>
      </c>
      <c r="B29" s="18" t="s">
        <v>14</v>
      </c>
      <c r="C29" s="18"/>
      <c r="D29" s="27" t="s">
        <v>19</v>
      </c>
      <c r="E29" s="39"/>
      <c r="F29" s="61">
        <f>F27-4000</f>
        <v>40500</v>
      </c>
      <c r="G29" s="61">
        <f t="shared" ref="G29:H29" si="13">G27-4000</f>
        <v>78000</v>
      </c>
      <c r="H29" s="61">
        <f t="shared" si="13"/>
        <v>115500</v>
      </c>
      <c r="I29" s="2"/>
      <c r="V29" s="61">
        <f>V27-4000</f>
        <v>40500</v>
      </c>
      <c r="W29" s="61">
        <f t="shared" ref="W29:X29" si="14">W27-4000</f>
        <v>78000</v>
      </c>
      <c r="X29" s="61">
        <f t="shared" si="14"/>
        <v>115500</v>
      </c>
    </row>
    <row r="30" spans="1:25" ht="30" customHeight="1" thickBot="1">
      <c r="A30" s="28">
        <v>4</v>
      </c>
      <c r="B30" s="23" t="s">
        <v>34</v>
      </c>
      <c r="C30" s="23"/>
      <c r="D30" s="29" t="s">
        <v>19</v>
      </c>
      <c r="E30" s="39"/>
      <c r="F30" s="61">
        <f>50*12000</f>
        <v>600000</v>
      </c>
      <c r="G30" s="61">
        <f>100*25000</f>
        <v>2500000</v>
      </c>
      <c r="H30" s="61">
        <f>150*25000</f>
        <v>3750000</v>
      </c>
      <c r="I30" s="2"/>
      <c r="V30" s="61">
        <f>50*12000</f>
        <v>600000</v>
      </c>
      <c r="W30" s="61">
        <f>100*25000</f>
        <v>2500000</v>
      </c>
      <c r="X30" s="61">
        <f>150*25000</f>
        <v>3750000</v>
      </c>
    </row>
    <row r="31" spans="1:25" ht="29.1" customHeight="1">
      <c r="A31" s="9"/>
      <c r="B31" s="9"/>
      <c r="C31" s="9"/>
      <c r="D31" s="9"/>
      <c r="E31" s="9"/>
      <c r="F31" s="9"/>
      <c r="G31" s="9"/>
      <c r="H31" s="9"/>
      <c r="I31" s="9"/>
      <c r="J31" s="9"/>
    </row>
    <row r="32" spans="1:25" ht="15">
      <c r="A32" s="12"/>
      <c r="B32" s="12"/>
      <c r="C32" s="12"/>
      <c r="D32" s="12"/>
      <c r="E32" s="12"/>
      <c r="F32" s="12"/>
      <c r="G32" s="12"/>
      <c r="H32" s="9"/>
      <c r="I32" s="12"/>
      <c r="J32" s="12"/>
    </row>
    <row r="33" spans="1:10" ht="24.95" customHeight="1">
      <c r="A33" s="13" t="s">
        <v>36</v>
      </c>
    </row>
    <row r="34" spans="1:10" ht="15">
      <c r="A34" s="13" t="s">
        <v>37</v>
      </c>
      <c r="D34" s="2"/>
      <c r="E34" s="2"/>
      <c r="F34" s="2"/>
      <c r="G34" s="14"/>
      <c r="I34" s="2"/>
      <c r="J34" s="14"/>
    </row>
    <row r="35" spans="1:10" ht="15">
      <c r="A35" s="13"/>
      <c r="D35" s="2"/>
      <c r="E35" s="2"/>
      <c r="F35" s="2"/>
      <c r="G35" s="14"/>
      <c r="I35" s="2"/>
      <c r="J35" s="14"/>
    </row>
    <row r="36" spans="1:10" ht="15">
      <c r="A36" s="13"/>
      <c r="D36" s="2"/>
      <c r="E36" s="2"/>
      <c r="F36" s="2"/>
      <c r="G36" s="14"/>
      <c r="I36" s="2"/>
      <c r="J36" s="14"/>
    </row>
    <row r="37" spans="1:10" ht="15">
      <c r="A37" s="13"/>
      <c r="D37" s="2"/>
      <c r="E37" s="2"/>
      <c r="F37" s="2"/>
      <c r="G37" s="14"/>
      <c r="I37" s="2"/>
      <c r="J37" s="14"/>
    </row>
    <row r="38" spans="1:10" ht="45" customHeight="1">
      <c r="A38" s="69" t="s">
        <v>35</v>
      </c>
      <c r="B38" s="108" t="s">
        <v>38</v>
      </c>
      <c r="C38" s="109"/>
      <c r="D38" s="120"/>
      <c r="E38" s="120"/>
      <c r="F38" s="120"/>
      <c r="G38" s="68"/>
      <c r="H38" s="68"/>
      <c r="I38" s="2"/>
      <c r="J38" s="68"/>
    </row>
    <row r="39" spans="1:10" ht="42.95" customHeight="1">
      <c r="A39" s="69" t="s">
        <v>39</v>
      </c>
      <c r="B39" s="108" t="s">
        <v>40</v>
      </c>
      <c r="C39" s="109"/>
      <c r="D39" s="120"/>
      <c r="E39" s="120"/>
      <c r="F39" s="120"/>
      <c r="G39" s="68"/>
      <c r="H39" s="68"/>
      <c r="I39" s="2"/>
      <c r="J39" s="68"/>
    </row>
    <row r="40" spans="1:10" ht="26.25" customHeight="1">
      <c r="A40" s="68"/>
      <c r="B40" s="68"/>
      <c r="C40" s="68"/>
      <c r="D40" s="68"/>
      <c r="E40" s="68"/>
      <c r="F40" s="68"/>
      <c r="G40" s="68"/>
      <c r="H40" s="68"/>
      <c r="I40" s="68"/>
      <c r="J40" s="68"/>
    </row>
    <row r="41" spans="1:10" ht="26.25" customHeight="1">
      <c r="A41" s="68"/>
      <c r="B41" s="68"/>
      <c r="C41" s="68"/>
      <c r="D41" s="68"/>
      <c r="E41" s="68"/>
      <c r="F41" s="68"/>
      <c r="G41" s="68"/>
      <c r="H41" s="68"/>
      <c r="I41" s="68"/>
      <c r="J41" s="68"/>
    </row>
    <row r="42" spans="1:10" ht="26.25" customHeight="1">
      <c r="A42" s="68"/>
      <c r="B42" s="68"/>
      <c r="C42" s="68"/>
      <c r="D42" s="68"/>
      <c r="E42" s="68"/>
      <c r="F42" s="68"/>
      <c r="G42" s="68"/>
      <c r="H42" s="68"/>
      <c r="I42" s="68"/>
      <c r="J42" s="68"/>
    </row>
    <row r="43" spans="1:10" ht="26.25" customHeight="1">
      <c r="A43" s="68"/>
      <c r="B43" s="68"/>
      <c r="C43" s="68"/>
      <c r="D43" s="68"/>
      <c r="E43" s="68"/>
      <c r="F43" s="68"/>
      <c r="G43" s="68"/>
      <c r="H43" s="68"/>
      <c r="I43" s="68"/>
      <c r="J43" s="68"/>
    </row>
    <row r="44" spans="1:10" ht="15">
      <c r="A44" s="15"/>
    </row>
  </sheetData>
  <mergeCells count="58">
    <mergeCell ref="V21:W21"/>
    <mergeCell ref="V25:X25"/>
    <mergeCell ref="V24:X24"/>
    <mergeCell ref="V16:W16"/>
    <mergeCell ref="V17:W17"/>
    <mergeCell ref="V18:W18"/>
    <mergeCell ref="V19:W19"/>
    <mergeCell ref="V20:W20"/>
    <mergeCell ref="V5:W5"/>
    <mergeCell ref="V15:W15"/>
    <mergeCell ref="V14:W14"/>
    <mergeCell ref="V6:W6"/>
    <mergeCell ref="Q3:T3"/>
    <mergeCell ref="Q4:T4"/>
    <mergeCell ref="Q5:Q6"/>
    <mergeCell ref="R5:R6"/>
    <mergeCell ref="S5:S6"/>
    <mergeCell ref="T5:T6"/>
    <mergeCell ref="I18:J18"/>
    <mergeCell ref="I19:J19"/>
    <mergeCell ref="I20:J20"/>
    <mergeCell ref="I21:J21"/>
    <mergeCell ref="L3:O3"/>
    <mergeCell ref="L4:O4"/>
    <mergeCell ref="L5:L6"/>
    <mergeCell ref="M5:M6"/>
    <mergeCell ref="N5:N6"/>
    <mergeCell ref="O5:O6"/>
    <mergeCell ref="I5:J5"/>
    <mergeCell ref="I6:J6"/>
    <mergeCell ref="I15:J15"/>
    <mergeCell ref="I16:J16"/>
    <mergeCell ref="I17:J17"/>
    <mergeCell ref="B39:C39"/>
    <mergeCell ref="D38:F38"/>
    <mergeCell ref="D39:F39"/>
    <mergeCell ref="A15:D15"/>
    <mergeCell ref="F15:G15"/>
    <mergeCell ref="A14:G14"/>
    <mergeCell ref="A12:H12"/>
    <mergeCell ref="A22:H22"/>
    <mergeCell ref="F6:G6"/>
    <mergeCell ref="B38:C38"/>
    <mergeCell ref="F21:G21"/>
    <mergeCell ref="A24:H24"/>
    <mergeCell ref="F25:H25"/>
    <mergeCell ref="A25:D25"/>
    <mergeCell ref="F16:G16"/>
    <mergeCell ref="F17:G17"/>
    <mergeCell ref="F18:G18"/>
    <mergeCell ref="F19:G19"/>
    <mergeCell ref="F20:G20"/>
    <mergeCell ref="A6:D6"/>
    <mergeCell ref="A1:H1"/>
    <mergeCell ref="F5:G5"/>
    <mergeCell ref="C3:H3"/>
    <mergeCell ref="C2:H2"/>
    <mergeCell ref="A2:B3"/>
  </mergeCells>
  <pageMargins left="0.7" right="0.7" top="0.75" bottom="0.75" header="0.3" footer="0.3"/>
  <pageSetup scale="76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E924C-4204-7C40-818C-803121841D37}">
  <dimension ref="A1:J44"/>
  <sheetViews>
    <sheetView showGridLines="0" tabSelected="1" topLeftCell="A21" zoomScaleNormal="100" workbookViewId="0">
      <selection activeCell="G33" sqref="G33:J33"/>
    </sheetView>
  </sheetViews>
  <sheetFormatPr baseColWidth="10" defaultColWidth="11.7109375" defaultRowHeight="14.25"/>
  <cols>
    <col min="1" max="1" width="7.85546875" style="3" customWidth="1"/>
    <col min="2" max="2" width="41.7109375" style="4" customWidth="1"/>
    <col min="3" max="3" width="10.85546875" style="4" bestFit="1" customWidth="1"/>
    <col min="4" max="4" width="10.7109375" style="6" customWidth="1"/>
    <col min="5" max="5" width="2.7109375" style="6" customWidth="1"/>
    <col min="6" max="6" width="11.7109375" style="2"/>
    <col min="7" max="7" width="19.7109375" style="2" customWidth="1"/>
    <col min="8" max="8" width="25.5703125" style="2" customWidth="1"/>
    <col min="9" max="9" width="21.28515625" style="2" customWidth="1"/>
    <col min="10" max="10" width="20.85546875" style="2" customWidth="1"/>
    <col min="11" max="16384" width="11.7109375" style="2"/>
  </cols>
  <sheetData>
    <row r="1" spans="1:10" ht="31.5" customHeight="1">
      <c r="A1" s="131" t="s">
        <v>41</v>
      </c>
      <c r="B1" s="132"/>
      <c r="C1" s="132"/>
      <c r="D1" s="132"/>
      <c r="E1" s="132"/>
      <c r="F1" s="132"/>
      <c r="G1" s="132"/>
      <c r="H1" s="132"/>
    </row>
    <row r="2" spans="1:10" ht="23.25" customHeight="1">
      <c r="A2" s="101"/>
      <c r="B2" s="101"/>
      <c r="C2" s="93" t="s">
        <v>54</v>
      </c>
      <c r="D2" s="93"/>
      <c r="E2" s="93"/>
      <c r="F2" s="93"/>
      <c r="G2" s="93"/>
      <c r="H2" s="93"/>
    </row>
    <row r="3" spans="1:10" ht="75" customHeight="1">
      <c r="A3" s="101"/>
      <c r="B3" s="101"/>
      <c r="C3" s="114" t="s">
        <v>26</v>
      </c>
      <c r="D3" s="114"/>
      <c r="E3" s="114"/>
      <c r="F3" s="114"/>
      <c r="G3" s="114"/>
      <c r="H3" s="114"/>
    </row>
    <row r="4" spans="1:10" ht="26.25" customHeight="1">
      <c r="D4" s="5"/>
      <c r="E4" s="5"/>
    </row>
    <row r="5" spans="1:10" ht="27" customHeight="1" thickBot="1">
      <c r="D5" s="5"/>
      <c r="E5" s="5"/>
      <c r="G5" s="125" t="s">
        <v>11</v>
      </c>
      <c r="H5" s="125"/>
    </row>
    <row r="6" spans="1:10" s="8" customFormat="1" ht="15.75" thickBot="1">
      <c r="A6" s="117" t="s">
        <v>11</v>
      </c>
      <c r="B6" s="118"/>
      <c r="C6" s="118"/>
      <c r="D6" s="119"/>
      <c r="E6" s="38"/>
      <c r="G6" s="126" t="s">
        <v>3</v>
      </c>
      <c r="H6" s="126"/>
    </row>
    <row r="7" spans="1:10" ht="45.75" thickBot="1">
      <c r="A7" s="24" t="s">
        <v>4</v>
      </c>
      <c r="B7" s="25" t="s">
        <v>5</v>
      </c>
      <c r="C7" s="25" t="s">
        <v>7</v>
      </c>
      <c r="D7" s="41" t="s">
        <v>6</v>
      </c>
      <c r="E7" s="5"/>
      <c r="F7" s="73"/>
      <c r="G7" s="74" t="s">
        <v>49</v>
      </c>
      <c r="H7" s="74" t="s">
        <v>50</v>
      </c>
    </row>
    <row r="8" spans="1:10">
      <c r="A8" s="20">
        <v>1</v>
      </c>
      <c r="B8" s="21" t="s">
        <v>12</v>
      </c>
      <c r="C8" s="35">
        <v>1</v>
      </c>
      <c r="D8" s="22" t="s">
        <v>19</v>
      </c>
      <c r="E8" s="39"/>
      <c r="G8" s="75">
        <v>13305</v>
      </c>
      <c r="H8" s="92">
        <v>2525</v>
      </c>
    </row>
    <row r="9" spans="1:10">
      <c r="A9" s="26">
        <v>2</v>
      </c>
      <c r="B9" s="18" t="s">
        <v>13</v>
      </c>
      <c r="C9" s="36">
        <v>1</v>
      </c>
      <c r="D9" s="27" t="s">
        <v>19</v>
      </c>
      <c r="E9" s="39"/>
      <c r="G9" s="75">
        <v>24155</v>
      </c>
      <c r="H9" s="92">
        <v>3237.5</v>
      </c>
    </row>
    <row r="10" spans="1:10">
      <c r="A10" s="26">
        <v>3</v>
      </c>
      <c r="B10" s="18" t="s">
        <v>14</v>
      </c>
      <c r="C10" s="36">
        <v>1</v>
      </c>
      <c r="D10" s="27" t="s">
        <v>19</v>
      </c>
      <c r="E10" s="39"/>
      <c r="G10" s="75">
        <v>17080</v>
      </c>
      <c r="H10" s="92">
        <v>2950</v>
      </c>
    </row>
    <row r="11" spans="1:10" ht="15" thickBot="1">
      <c r="A11" s="28">
        <v>4</v>
      </c>
      <c r="B11" s="23" t="s">
        <v>15</v>
      </c>
      <c r="C11" s="37">
        <v>1</v>
      </c>
      <c r="D11" s="29" t="s">
        <v>19</v>
      </c>
      <c r="E11" s="39"/>
      <c r="G11" s="75">
        <v>62950</v>
      </c>
      <c r="H11" s="92">
        <v>8375</v>
      </c>
    </row>
    <row r="12" spans="1:10" ht="15.95" customHeight="1">
      <c r="A12" s="104" t="s">
        <v>16</v>
      </c>
      <c r="B12" s="105"/>
      <c r="C12" s="105"/>
      <c r="D12" s="105"/>
      <c r="E12" s="105"/>
      <c r="G12" s="137">
        <f>+G11+G10+G9+G8</f>
        <v>117490</v>
      </c>
      <c r="H12" s="137">
        <f>+H11+H10+H9+H8</f>
        <v>17087.5</v>
      </c>
      <c r="I12" s="137">
        <f>+H12+G12</f>
        <v>134577.5</v>
      </c>
    </row>
    <row r="13" spans="1:10" ht="15.95" customHeight="1">
      <c r="A13" s="30"/>
      <c r="B13" s="31"/>
      <c r="C13" s="31"/>
      <c r="D13" s="31"/>
      <c r="E13" s="31"/>
    </row>
    <row r="14" spans="1:10" ht="21.95" customHeight="1">
      <c r="A14" s="102"/>
      <c r="B14" s="102"/>
      <c r="C14" s="102"/>
      <c r="D14" s="102"/>
      <c r="E14" s="103"/>
      <c r="G14" s="125" t="s">
        <v>17</v>
      </c>
      <c r="H14" s="125"/>
    </row>
    <row r="15" spans="1:10" ht="39" customHeight="1" thickBot="1">
      <c r="A15" s="121" t="s">
        <v>17</v>
      </c>
      <c r="B15" s="121"/>
      <c r="C15" s="121"/>
      <c r="D15" s="121"/>
      <c r="E15" s="62"/>
      <c r="G15" s="126" t="s">
        <v>3</v>
      </c>
      <c r="H15" s="126"/>
      <c r="I15" s="77"/>
      <c r="J15" s="77"/>
    </row>
    <row r="16" spans="1:10" ht="25.5">
      <c r="A16" s="42" t="s">
        <v>4</v>
      </c>
      <c r="B16" s="43" t="s">
        <v>5</v>
      </c>
      <c r="C16" s="43" t="s">
        <v>7</v>
      </c>
      <c r="D16" s="44" t="s">
        <v>6</v>
      </c>
      <c r="E16" s="40"/>
      <c r="G16" s="129" t="s">
        <v>30</v>
      </c>
      <c r="H16" s="130"/>
      <c r="I16" s="76"/>
      <c r="J16" s="76"/>
    </row>
    <row r="17" spans="1:10" ht="57">
      <c r="A17" s="45">
        <v>1</v>
      </c>
      <c r="B17" s="19" t="s">
        <v>21</v>
      </c>
      <c r="C17" s="56">
        <v>1</v>
      </c>
      <c r="D17" s="46" t="s">
        <v>19</v>
      </c>
      <c r="E17" s="39"/>
      <c r="G17" s="127">
        <v>352814.75</v>
      </c>
      <c r="H17" s="127"/>
      <c r="I17" s="77"/>
      <c r="J17" s="77"/>
    </row>
    <row r="18" spans="1:10" ht="28.5">
      <c r="A18" s="45">
        <v>2</v>
      </c>
      <c r="B18" s="19" t="s">
        <v>22</v>
      </c>
      <c r="C18" s="56">
        <v>1</v>
      </c>
      <c r="D18" s="46" t="s">
        <v>19</v>
      </c>
      <c r="E18" s="39"/>
      <c r="G18" s="127">
        <v>352814.75</v>
      </c>
      <c r="H18" s="127"/>
      <c r="I18" s="77"/>
      <c r="J18" s="77"/>
    </row>
    <row r="19" spans="1:10" ht="21.95" customHeight="1">
      <c r="A19" s="45">
        <v>3</v>
      </c>
      <c r="B19" s="19" t="s">
        <v>23</v>
      </c>
      <c r="C19" s="56">
        <v>1</v>
      </c>
      <c r="D19" s="46" t="s">
        <v>19</v>
      </c>
      <c r="E19" s="39"/>
      <c r="G19" s="127">
        <v>466864.5</v>
      </c>
      <c r="H19" s="127"/>
      <c r="I19" s="77"/>
      <c r="J19" s="77"/>
    </row>
    <row r="20" spans="1:10" ht="57">
      <c r="A20" s="45">
        <v>4</v>
      </c>
      <c r="B20" s="19" t="s">
        <v>24</v>
      </c>
      <c r="C20" s="56">
        <v>1</v>
      </c>
      <c r="D20" s="46" t="s">
        <v>19</v>
      </c>
      <c r="E20" s="39"/>
      <c r="G20" s="127">
        <v>557049</v>
      </c>
      <c r="H20" s="127"/>
      <c r="I20" s="77"/>
      <c r="J20" s="77"/>
    </row>
    <row r="21" spans="1:10" ht="21.95" customHeight="1" thickBot="1">
      <c r="A21" s="47">
        <v>5</v>
      </c>
      <c r="B21" s="48" t="s">
        <v>25</v>
      </c>
      <c r="C21" s="57">
        <v>1</v>
      </c>
      <c r="D21" s="49" t="s">
        <v>19</v>
      </c>
      <c r="E21" s="39"/>
      <c r="G21" s="127">
        <v>387296.5</v>
      </c>
      <c r="H21" s="127"/>
      <c r="I21" s="138">
        <f>+G17+G18+G19+G20+G21</f>
        <v>2116839.5</v>
      </c>
      <c r="J21" s="77"/>
    </row>
    <row r="22" spans="1:10" ht="27" customHeight="1">
      <c r="A22" s="104" t="s">
        <v>16</v>
      </c>
      <c r="B22" s="105"/>
      <c r="C22" s="105"/>
      <c r="D22" s="105"/>
      <c r="E22" s="105"/>
      <c r="I22" s="77"/>
      <c r="J22" s="77"/>
    </row>
    <row r="23" spans="1:10" ht="27" customHeight="1">
      <c r="A23" s="30"/>
      <c r="B23" s="31"/>
      <c r="C23" s="31"/>
      <c r="D23" s="31"/>
      <c r="E23" s="31"/>
      <c r="I23" s="77"/>
      <c r="J23" s="77"/>
    </row>
    <row r="24" spans="1:10" ht="17.100000000000001" customHeight="1">
      <c r="A24" s="112"/>
      <c r="B24" s="113"/>
      <c r="C24" s="113"/>
      <c r="D24" s="113"/>
      <c r="E24" s="113"/>
      <c r="G24" s="128" t="s">
        <v>18</v>
      </c>
      <c r="H24" s="128"/>
      <c r="I24" s="128"/>
      <c r="J24" s="78"/>
    </row>
    <row r="25" spans="1:10" ht="29.1" customHeight="1">
      <c r="A25" s="115" t="s">
        <v>18</v>
      </c>
      <c r="B25" s="115"/>
      <c r="C25" s="115"/>
      <c r="D25" s="115"/>
      <c r="E25" s="62"/>
      <c r="G25" s="114" t="s">
        <v>3</v>
      </c>
      <c r="H25" s="114"/>
      <c r="I25" s="114"/>
    </row>
    <row r="26" spans="1:10" ht="45.75" thickBot="1">
      <c r="A26" s="63" t="s">
        <v>4</v>
      </c>
      <c r="B26" s="34" t="s">
        <v>5</v>
      </c>
      <c r="C26" s="34" t="s">
        <v>7</v>
      </c>
      <c r="D26" s="64" t="s">
        <v>6</v>
      </c>
      <c r="E26" s="5"/>
      <c r="G26" s="33" t="s">
        <v>31</v>
      </c>
      <c r="H26" s="33" t="s">
        <v>32</v>
      </c>
      <c r="I26" s="33" t="s">
        <v>33</v>
      </c>
    </row>
    <row r="27" spans="1:10" ht="30" customHeight="1">
      <c r="A27" s="20">
        <v>1</v>
      </c>
      <c r="B27" s="21" t="s">
        <v>12</v>
      </c>
      <c r="C27" s="21"/>
      <c r="D27" s="22" t="s">
        <v>19</v>
      </c>
      <c r="E27" s="39"/>
      <c r="G27" s="61">
        <v>44500</v>
      </c>
      <c r="H27" s="61">
        <v>82000</v>
      </c>
      <c r="I27" s="61">
        <v>119500</v>
      </c>
    </row>
    <row r="28" spans="1:10" ht="30" customHeight="1">
      <c r="A28" s="26">
        <v>2</v>
      </c>
      <c r="B28" s="18" t="s">
        <v>13</v>
      </c>
      <c r="C28" s="18"/>
      <c r="D28" s="27" t="s">
        <v>19</v>
      </c>
      <c r="E28" s="39"/>
      <c r="G28" s="61">
        <v>65000</v>
      </c>
      <c r="H28" s="61">
        <v>130000</v>
      </c>
      <c r="I28" s="61">
        <v>225000</v>
      </c>
    </row>
    <row r="29" spans="1:10" ht="30" customHeight="1">
      <c r="A29" s="26">
        <v>3</v>
      </c>
      <c r="B29" s="18" t="s">
        <v>14</v>
      </c>
      <c r="C29" s="18"/>
      <c r="D29" s="27" t="s">
        <v>19</v>
      </c>
      <c r="E29" s="39"/>
      <c r="G29" s="61">
        <f>G27-4000</f>
        <v>40500</v>
      </c>
      <c r="H29" s="61">
        <f t="shared" ref="H29:I29" si="0">H27-4000</f>
        <v>78000</v>
      </c>
      <c r="I29" s="61">
        <f t="shared" si="0"/>
        <v>115500</v>
      </c>
    </row>
    <row r="30" spans="1:10" ht="30" customHeight="1" thickBot="1">
      <c r="A30" s="28">
        <v>4</v>
      </c>
      <c r="B30" s="23" t="s">
        <v>34</v>
      </c>
      <c r="C30" s="23"/>
      <c r="D30" s="29" t="s">
        <v>19</v>
      </c>
      <c r="E30" s="39"/>
      <c r="G30" s="61">
        <f>50*12000</f>
        <v>600000</v>
      </c>
      <c r="H30" s="61">
        <f>100*25000</f>
        <v>2500000</v>
      </c>
      <c r="I30" s="61">
        <f>150*25000</f>
        <v>3750000</v>
      </c>
    </row>
    <row r="31" spans="1:10" ht="29.1" customHeight="1">
      <c r="A31" s="9"/>
      <c r="B31" s="9"/>
      <c r="C31" s="9"/>
      <c r="D31" s="9"/>
      <c r="E31" s="9"/>
      <c r="G31" s="139">
        <f>+G30+G29+G28+G27</f>
        <v>750000</v>
      </c>
      <c r="H31" s="139">
        <f t="shared" ref="H31:I31" si="1">+H30+H29+H28+H27</f>
        <v>2790000</v>
      </c>
      <c r="I31" s="139">
        <f t="shared" si="1"/>
        <v>4210000</v>
      </c>
      <c r="J31" s="139">
        <f>+G31+H31+I31</f>
        <v>7750000</v>
      </c>
    </row>
    <row r="32" spans="1:10">
      <c r="A32" s="12"/>
      <c r="B32" s="12"/>
      <c r="C32" s="12"/>
      <c r="D32" s="12"/>
      <c r="E32" s="12"/>
    </row>
    <row r="33" spans="1:10" ht="24.95" customHeight="1">
      <c r="A33" s="13" t="s">
        <v>36</v>
      </c>
      <c r="G33" s="140" t="s">
        <v>89</v>
      </c>
      <c r="H33" s="141"/>
      <c r="I33" s="142"/>
      <c r="J33" s="137">
        <f>+J31+I21+I12</f>
        <v>10001417</v>
      </c>
    </row>
    <row r="34" spans="1:10" ht="15">
      <c r="A34" s="13" t="s">
        <v>37</v>
      </c>
      <c r="D34" s="2"/>
      <c r="E34" s="2"/>
    </row>
    <row r="35" spans="1:10" ht="15">
      <c r="A35" s="13"/>
      <c r="D35" s="2"/>
      <c r="E35" s="2"/>
    </row>
    <row r="36" spans="1:10" ht="15">
      <c r="A36" s="13"/>
      <c r="D36" s="2"/>
      <c r="E36" s="2"/>
    </row>
    <row r="37" spans="1:10" ht="15">
      <c r="A37" s="13"/>
      <c r="D37" s="2"/>
      <c r="E37" s="2"/>
    </row>
    <row r="38" spans="1:10" ht="45" customHeight="1">
      <c r="A38" s="69" t="s">
        <v>35</v>
      </c>
      <c r="B38" s="108" t="s">
        <v>38</v>
      </c>
      <c r="C38" s="109"/>
      <c r="D38" s="120"/>
      <c r="E38" s="120"/>
    </row>
    <row r="39" spans="1:10" ht="42.95" customHeight="1">
      <c r="A39" s="69" t="s">
        <v>39</v>
      </c>
      <c r="B39" s="108" t="s">
        <v>40</v>
      </c>
      <c r="C39" s="109"/>
      <c r="D39" s="120"/>
      <c r="E39" s="120"/>
    </row>
    <row r="40" spans="1:10" ht="26.25" customHeight="1">
      <c r="A40" s="68"/>
      <c r="B40" s="68"/>
      <c r="C40" s="68"/>
      <c r="D40" s="68"/>
      <c r="E40" s="68"/>
    </row>
    <row r="41" spans="1:10" ht="26.25" customHeight="1">
      <c r="A41" s="68"/>
      <c r="B41" s="68"/>
      <c r="C41" s="68"/>
      <c r="D41" s="68"/>
      <c r="E41" s="68"/>
    </row>
    <row r="42" spans="1:10" ht="26.25" customHeight="1">
      <c r="A42" s="68"/>
      <c r="B42" s="68"/>
      <c r="C42" s="68"/>
      <c r="D42" s="68"/>
      <c r="E42" s="68"/>
    </row>
    <row r="43" spans="1:10" ht="26.25" customHeight="1">
      <c r="A43" s="68"/>
      <c r="B43" s="68"/>
      <c r="C43" s="68"/>
      <c r="D43" s="68"/>
      <c r="E43" s="68"/>
    </row>
    <row r="44" spans="1:10" ht="15">
      <c r="A44" s="15"/>
    </row>
  </sheetData>
  <mergeCells count="28">
    <mergeCell ref="G33:I33"/>
    <mergeCell ref="B38:C38"/>
    <mergeCell ref="D38:E38"/>
    <mergeCell ref="B39:C39"/>
    <mergeCell ref="D39:E39"/>
    <mergeCell ref="C3:H3"/>
    <mergeCell ref="G15:H15"/>
    <mergeCell ref="G5:H5"/>
    <mergeCell ref="A6:D6"/>
    <mergeCell ref="G6:H6"/>
    <mergeCell ref="A2:B3"/>
    <mergeCell ref="A25:D25"/>
    <mergeCell ref="G25:I25"/>
    <mergeCell ref="G20:H20"/>
    <mergeCell ref="G21:H21"/>
    <mergeCell ref="G18:H18"/>
    <mergeCell ref="G19:H19"/>
    <mergeCell ref="A1:H1"/>
    <mergeCell ref="C2:H2"/>
    <mergeCell ref="A22:E22"/>
    <mergeCell ref="A24:E24"/>
    <mergeCell ref="G24:I24"/>
    <mergeCell ref="G16:H16"/>
    <mergeCell ref="G17:H17"/>
    <mergeCell ref="A12:E12"/>
    <mergeCell ref="A14:E14"/>
    <mergeCell ref="G14:H14"/>
    <mergeCell ref="A15:D15"/>
  </mergeCells>
  <pageMargins left="0.7" right="0.7" top="0.75" bottom="0.75" header="0.3" footer="0.3"/>
  <pageSetup scale="76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E4D84-8A4A-2742-BE20-9F12FFC1A12D}">
  <dimension ref="A1:G22"/>
  <sheetViews>
    <sheetView zoomScaleNormal="100" workbookViewId="0">
      <selection activeCell="J21" sqref="J21"/>
    </sheetView>
  </sheetViews>
  <sheetFormatPr baseColWidth="10" defaultColWidth="10.85546875" defaultRowHeight="14.25"/>
  <cols>
    <col min="1" max="1" width="21.85546875" style="2" customWidth="1"/>
    <col min="2" max="2" width="22" style="2" customWidth="1"/>
    <col min="3" max="3" width="18.42578125" style="2" customWidth="1"/>
    <col min="4" max="4" width="22.140625" style="2" customWidth="1"/>
    <col min="5" max="5" width="21.7109375" style="2" customWidth="1"/>
    <col min="6" max="7" width="17" style="2" customWidth="1"/>
    <col min="8" max="16384" width="10.85546875" style="2"/>
  </cols>
  <sheetData>
    <row r="1" spans="1:7" ht="30.95" customHeight="1">
      <c r="A1" s="60" t="s">
        <v>59</v>
      </c>
      <c r="B1" s="60" t="s">
        <v>60</v>
      </c>
      <c r="C1" s="60" t="s">
        <v>61</v>
      </c>
      <c r="D1" s="60" t="s">
        <v>62</v>
      </c>
      <c r="E1" s="60" t="s">
        <v>63</v>
      </c>
      <c r="F1" s="16"/>
    </row>
    <row r="2" spans="1:7" ht="92.1" customHeight="1">
      <c r="A2" s="90" t="s">
        <v>64</v>
      </c>
      <c r="B2" s="91" t="s">
        <v>65</v>
      </c>
      <c r="C2" s="91" t="s">
        <v>66</v>
      </c>
      <c r="D2" s="91" t="s">
        <v>67</v>
      </c>
      <c r="E2" s="91" t="s">
        <v>68</v>
      </c>
      <c r="F2" s="82"/>
    </row>
    <row r="3" spans="1:7" ht="15">
      <c r="A3" s="133" t="s">
        <v>4</v>
      </c>
      <c r="B3" s="133" t="s">
        <v>69</v>
      </c>
      <c r="C3" s="133" t="s">
        <v>7</v>
      </c>
      <c r="D3" s="133" t="s">
        <v>6</v>
      </c>
      <c r="E3" s="133" t="s">
        <v>27</v>
      </c>
      <c r="F3" s="135"/>
      <c r="G3" s="136"/>
    </row>
    <row r="4" spans="1:7" ht="30">
      <c r="A4" s="134"/>
      <c r="B4" s="134"/>
      <c r="C4" s="134"/>
      <c r="D4" s="134"/>
      <c r="E4" s="83" t="s">
        <v>72</v>
      </c>
      <c r="F4" s="83" t="s">
        <v>71</v>
      </c>
      <c r="G4" s="32" t="s">
        <v>29</v>
      </c>
    </row>
    <row r="5" spans="1:7" ht="15">
      <c r="A5" s="17">
        <v>1</v>
      </c>
      <c r="B5" s="18" t="s">
        <v>12</v>
      </c>
      <c r="C5" s="1">
        <v>1</v>
      </c>
      <c r="D5" s="1" t="s">
        <v>70</v>
      </c>
      <c r="E5" s="70">
        <v>7040</v>
      </c>
      <c r="F5" s="70">
        <f>E5+G5+G5</f>
        <v>12240</v>
      </c>
      <c r="G5" s="70">
        <v>2600</v>
      </c>
    </row>
    <row r="6" spans="1:7" ht="15">
      <c r="A6" s="17">
        <v>2</v>
      </c>
      <c r="B6" s="18" t="s">
        <v>13</v>
      </c>
      <c r="C6" s="1">
        <v>1</v>
      </c>
      <c r="D6" s="1" t="s">
        <v>70</v>
      </c>
      <c r="E6" s="70">
        <v>15640</v>
      </c>
      <c r="F6" s="70">
        <f t="shared" ref="F6:F8" si="0">E6+G6+G6</f>
        <v>23540</v>
      </c>
      <c r="G6" s="70">
        <v>3950</v>
      </c>
    </row>
    <row r="7" spans="1:7" ht="15">
      <c r="A7" s="17">
        <v>3</v>
      </c>
      <c r="B7" s="18" t="s">
        <v>14</v>
      </c>
      <c r="C7" s="1">
        <v>1</v>
      </c>
      <c r="D7" s="1" t="s">
        <v>70</v>
      </c>
      <c r="E7" s="70">
        <v>8640</v>
      </c>
      <c r="F7" s="70">
        <f t="shared" si="0"/>
        <v>15440</v>
      </c>
      <c r="G7" s="70">
        <v>3400</v>
      </c>
    </row>
    <row r="8" spans="1:7" ht="15">
      <c r="A8" s="17">
        <v>4</v>
      </c>
      <c r="B8" s="18" t="s">
        <v>15</v>
      </c>
      <c r="C8" s="1">
        <v>1</v>
      </c>
      <c r="D8" s="1" t="s">
        <v>70</v>
      </c>
      <c r="E8" s="70">
        <v>52800</v>
      </c>
      <c r="F8" s="70">
        <f t="shared" si="0"/>
        <v>80800</v>
      </c>
      <c r="G8" s="70">
        <v>14000</v>
      </c>
    </row>
    <row r="10" spans="1:7">
      <c r="F10" s="79"/>
    </row>
    <row r="11" spans="1:7">
      <c r="F11" s="79"/>
    </row>
    <row r="12" spans="1:7">
      <c r="F12" s="79"/>
    </row>
    <row r="13" spans="1:7">
      <c r="F13" s="79"/>
    </row>
    <row r="14" spans="1:7" ht="30">
      <c r="A14" s="60" t="s">
        <v>59</v>
      </c>
      <c r="B14" s="60" t="s">
        <v>60</v>
      </c>
      <c r="C14" s="60" t="s">
        <v>61</v>
      </c>
      <c r="D14" s="60" t="s">
        <v>62</v>
      </c>
      <c r="E14" s="60" t="s">
        <v>63</v>
      </c>
    </row>
    <row r="15" spans="1:7" ht="85.5">
      <c r="A15" s="1" t="s">
        <v>55</v>
      </c>
      <c r="B15" s="89" t="s">
        <v>73</v>
      </c>
      <c r="C15" s="86" t="s">
        <v>77</v>
      </c>
      <c r="D15" s="86" t="s">
        <v>80</v>
      </c>
      <c r="E15" s="86" t="s">
        <v>56</v>
      </c>
    </row>
    <row r="16" spans="1:7">
      <c r="A16" s="82"/>
      <c r="B16" s="82"/>
      <c r="C16" s="82"/>
    </row>
    <row r="17" spans="1:6" ht="30">
      <c r="A17" s="85" t="s">
        <v>57</v>
      </c>
      <c r="B17" s="85" t="s">
        <v>58</v>
      </c>
      <c r="C17" s="65" t="s">
        <v>75</v>
      </c>
      <c r="D17" s="65" t="s">
        <v>76</v>
      </c>
      <c r="E17" s="60" t="s">
        <v>63</v>
      </c>
    </row>
    <row r="18" spans="1:6" ht="156.75">
      <c r="A18" s="19" t="s">
        <v>21</v>
      </c>
      <c r="B18" s="19" t="s">
        <v>74</v>
      </c>
      <c r="C18" s="86" t="s">
        <v>79</v>
      </c>
      <c r="D18" s="87">
        <f>ROUND((118.3*3101),0)</f>
        <v>366848</v>
      </c>
      <c r="E18" s="19" t="s">
        <v>78</v>
      </c>
    </row>
    <row r="19" spans="1:6" ht="99.75">
      <c r="A19" s="19" t="s">
        <v>22</v>
      </c>
      <c r="B19" s="19" t="s">
        <v>81</v>
      </c>
      <c r="C19" s="88" t="s">
        <v>82</v>
      </c>
      <c r="D19" s="87">
        <f>ROUND((118.3*3101),0)</f>
        <v>366848</v>
      </c>
      <c r="E19" s="19" t="s">
        <v>78</v>
      </c>
      <c r="F19" s="84"/>
    </row>
    <row r="20" spans="1:6" ht="99.75">
      <c r="A20" s="19" t="s">
        <v>23</v>
      </c>
      <c r="B20" s="19" t="s">
        <v>83</v>
      </c>
      <c r="C20" s="89" t="s">
        <v>84</v>
      </c>
      <c r="D20" s="87">
        <f>ROUND((149.86*3101),0)</f>
        <v>464716</v>
      </c>
      <c r="E20" s="19" t="s">
        <v>78</v>
      </c>
    </row>
    <row r="21" spans="1:6" ht="114">
      <c r="A21" s="19" t="s">
        <v>24</v>
      </c>
      <c r="B21" s="19" t="s">
        <v>85</v>
      </c>
      <c r="C21" s="89" t="s">
        <v>86</v>
      </c>
      <c r="D21" s="87">
        <f>ROUND((173.92*3101),0)</f>
        <v>539326</v>
      </c>
      <c r="E21" s="19" t="s">
        <v>78</v>
      </c>
    </row>
    <row r="22" spans="1:6" ht="99.75">
      <c r="A22" s="19" t="s">
        <v>25</v>
      </c>
      <c r="B22" s="19" t="s">
        <v>87</v>
      </c>
      <c r="C22" s="86" t="s">
        <v>88</v>
      </c>
      <c r="D22" s="87">
        <f>ROUND((90.7*3101),0)</f>
        <v>281261</v>
      </c>
      <c r="E22" s="19" t="s">
        <v>78</v>
      </c>
    </row>
  </sheetData>
  <mergeCells count="5">
    <mergeCell ref="A3:A4"/>
    <mergeCell ref="B3:B4"/>
    <mergeCell ref="C3:C4"/>
    <mergeCell ref="D3:D4"/>
    <mergeCell ref="E3:G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1</vt:lpstr>
      <vt:lpstr>ANEXO 2</vt:lpstr>
      <vt:lpstr>ANALISIS VALORES ARRECIFE_DHL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Liliana Martinez Contreras</dc:creator>
  <cp:lastModifiedBy>Ivan Felipe Uribe Ospina</cp:lastModifiedBy>
  <dcterms:created xsi:type="dcterms:W3CDTF">2023-04-11T16:23:00Z</dcterms:created>
  <dcterms:modified xsi:type="dcterms:W3CDTF">2026-09-18T20:09:02Z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388C3EB26BCB40709CDCC308889C4BE1_13</vt:lpwstr>
  </property>
  <property fmtid="{D5CDD505-2E9C-101B-9397-08002B2CF9AE}" pid="3" name="KSOProductBuildVer">
    <vt:lpwstr>1033-12.2.0.23196</vt:lpwstr>
  </property>
</Properties>
</file>