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2. ARMADA\2026\PRUEBAS PSICOLOGICAS\"/>
    </mc:Choice>
  </mc:AlternateContent>
  <bookViews>
    <workbookView xWindow="0" yWindow="0" windowWidth="23040" windowHeight="8208"/>
  </bookViews>
  <sheets>
    <sheet name="LÍNEA BLANDA" sheetId="1" r:id="rId1"/>
    <sheet name="CTO H - OTRAS E" sheetId="13" state="hidden" r:id="rId2"/>
    <sheet name="2024" sheetId="10" state="hidden" r:id="rId3"/>
    <sheet name="2023" sheetId="11" state="hidden" r:id="rId4"/>
    <sheet name="E.TECNICA" sheetId="12" state="hidden" r:id="rId5"/>
  </sheets>
  <definedNames>
    <definedName name="_xlnm._FilterDatabase" localSheetId="3" hidden="1">'2023'!$A$2:$O$167</definedName>
    <definedName name="_xlnm._FilterDatabase" localSheetId="2" hidden="1">'2024'!$A$2:$P$176</definedName>
    <definedName name="_xlnm._FilterDatabase" localSheetId="0" hidden="1">'LÍNEA BLANDA'!$A$4:$AD$10</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S5" i="1" l="1"/>
  <c r="R5" i="1"/>
  <c r="F5" i="1"/>
  <c r="G5" i="1" s="1"/>
  <c r="M5" i="1"/>
  <c r="Q5" i="1" s="1"/>
  <c r="L63" i="10" l="1"/>
  <c r="L25" i="10"/>
  <c r="L24" i="10"/>
  <c r="L23" i="10"/>
  <c r="L22" i="10"/>
  <c r="L21" i="10"/>
  <c r="L20" i="10"/>
  <c r="L4" i="10"/>
  <c r="L5" i="10"/>
  <c r="L6" i="10"/>
  <c r="L7" i="10"/>
  <c r="L8" i="10"/>
  <c r="L9" i="10"/>
  <c r="L10" i="10"/>
  <c r="L11" i="10"/>
  <c r="L12" i="10"/>
  <c r="L13" i="10"/>
  <c r="L15" i="10"/>
  <c r="L16" i="10"/>
  <c r="L17" i="10"/>
  <c r="L18" i="10"/>
  <c r="L19" i="10"/>
  <c r="L26" i="10"/>
  <c r="L27" i="10"/>
  <c r="L28" i="10"/>
  <c r="L29" i="10"/>
  <c r="L30" i="10"/>
  <c r="L31" i="10"/>
  <c r="L32" i="10"/>
  <c r="L33" i="10"/>
  <c r="L34" i="10"/>
  <c r="L35" i="10"/>
  <c r="L36" i="10"/>
  <c r="L37" i="10"/>
  <c r="L38" i="10"/>
  <c r="L39" i="10"/>
  <c r="L40" i="10"/>
  <c r="L41" i="10"/>
  <c r="L42" i="10"/>
  <c r="L43" i="10"/>
  <c r="L44" i="10"/>
  <c r="L45" i="10"/>
  <c r="L46" i="10"/>
  <c r="L47" i="10"/>
  <c r="L48" i="10"/>
  <c r="L49" i="10"/>
  <c r="L50" i="10"/>
  <c r="L51" i="10"/>
  <c r="L53" i="10"/>
  <c r="L54" i="10"/>
  <c r="L55" i="10"/>
  <c r="L56" i="10"/>
  <c r="L57" i="10"/>
  <c r="L58" i="10"/>
  <c r="L59" i="10"/>
  <c r="L60" i="10"/>
  <c r="L61" i="10"/>
  <c r="L62" i="10"/>
  <c r="L65" i="10"/>
  <c r="L66" i="10"/>
  <c r="L67" i="10"/>
  <c r="Y6" i="1" l="1"/>
  <c r="O6" i="1"/>
  <c r="U6" i="1" s="1"/>
  <c r="G10" i="1" l="1"/>
  <c r="M27" i="11" l="1"/>
  <c r="N27" i="11"/>
  <c r="O27" i="11"/>
  <c r="M60" i="11"/>
  <c r="N60" i="11"/>
  <c r="O60" i="11"/>
  <c r="M61" i="11"/>
  <c r="N61" i="11"/>
  <c r="M62" i="11"/>
  <c r="N62" i="11"/>
  <c r="O62" i="11"/>
  <c r="M63" i="11"/>
  <c r="N63" i="11"/>
  <c r="M64" i="11"/>
  <c r="N64" i="11"/>
  <c r="M65" i="11"/>
  <c r="N65" i="11"/>
  <c r="O65" i="11"/>
  <c r="M66" i="11"/>
  <c r="N66" i="11"/>
  <c r="M67" i="11"/>
  <c r="N67" i="11"/>
  <c r="O67" i="11"/>
  <c r="M60" i="10"/>
  <c r="N60" i="10"/>
  <c r="O60" i="10"/>
  <c r="M61" i="10"/>
  <c r="N61" i="10"/>
  <c r="O61" i="10"/>
  <c r="M62" i="10"/>
  <c r="N62" i="10"/>
  <c r="M63" i="10"/>
  <c r="N63" i="10"/>
  <c r="O63" i="10"/>
  <c r="M64" i="10"/>
  <c r="N64" i="10"/>
  <c r="O64" i="10"/>
  <c r="P64" i="10"/>
  <c r="M65" i="10"/>
  <c r="N65" i="10"/>
  <c r="O65" i="10"/>
  <c r="M66" i="10"/>
  <c r="N66" i="10"/>
  <c r="M67" i="10"/>
  <c r="N67" i="10"/>
  <c r="N4" i="10" l="1"/>
  <c r="O4" i="10"/>
  <c r="N5" i="10"/>
  <c r="O5" i="10"/>
  <c r="N6" i="10"/>
  <c r="O6" i="10"/>
  <c r="N7" i="10"/>
  <c r="O7" i="10"/>
  <c r="N8" i="10"/>
  <c r="O8" i="10"/>
  <c r="N9" i="10"/>
  <c r="O9" i="10"/>
  <c r="N10" i="10"/>
  <c r="O10" i="10"/>
  <c r="N11" i="10"/>
  <c r="O11" i="10"/>
  <c r="N12" i="10"/>
  <c r="O12" i="10"/>
  <c r="N13" i="10"/>
  <c r="N14" i="10"/>
  <c r="O14" i="10"/>
  <c r="P14" i="10"/>
  <c r="N15" i="10"/>
  <c r="O15" i="10"/>
  <c r="N16" i="10"/>
  <c r="O16" i="10"/>
  <c r="N17" i="10"/>
  <c r="N18" i="10"/>
  <c r="N19" i="10"/>
  <c r="N20" i="10"/>
  <c r="N21" i="10"/>
  <c r="N22" i="10"/>
  <c r="N23" i="10"/>
  <c r="N24" i="10"/>
  <c r="N25" i="10"/>
  <c r="N26" i="10"/>
  <c r="O26" i="10"/>
  <c r="N27" i="10"/>
  <c r="O27" i="10"/>
  <c r="N28" i="10"/>
  <c r="N29" i="10"/>
  <c r="O29" i="10"/>
  <c r="N30" i="10"/>
  <c r="N31" i="10"/>
  <c r="N32" i="10"/>
  <c r="N33" i="10"/>
  <c r="N34" i="10"/>
  <c r="O34" i="10"/>
  <c r="N35" i="10"/>
  <c r="O35" i="10"/>
  <c r="N36" i="10"/>
  <c r="O36" i="10"/>
  <c r="N37" i="10"/>
  <c r="O37" i="10"/>
  <c r="N38" i="10"/>
  <c r="N39" i="10"/>
  <c r="N40" i="10"/>
  <c r="N41" i="10"/>
  <c r="N42" i="10"/>
  <c r="N43" i="10"/>
  <c r="N44" i="10"/>
  <c r="N45" i="10"/>
  <c r="N46" i="10"/>
  <c r="N47" i="10"/>
  <c r="N48" i="10"/>
  <c r="N49" i="10"/>
  <c r="N50" i="10"/>
  <c r="O50" i="10"/>
  <c r="N51" i="10"/>
  <c r="O51" i="10"/>
  <c r="N52" i="10"/>
  <c r="O52" i="10"/>
  <c r="N53" i="10"/>
  <c r="N54" i="10"/>
  <c r="O54" i="10"/>
  <c r="N55" i="10"/>
  <c r="O55" i="10"/>
  <c r="N56" i="10"/>
  <c r="N57" i="10"/>
  <c r="O57" i="10"/>
  <c r="N58" i="10"/>
  <c r="N59" i="10"/>
  <c r="O3" i="10"/>
  <c r="N3" i="10"/>
  <c r="G9" i="1" l="1"/>
  <c r="G8" i="1"/>
  <c r="H5" i="1" l="1"/>
  <c r="M4" i="11"/>
  <c r="N4" i="11"/>
  <c r="O4" i="11"/>
  <c r="M5" i="11"/>
  <c r="N5" i="11"/>
  <c r="M6" i="11"/>
  <c r="N6" i="11"/>
  <c r="M7" i="11"/>
  <c r="N7" i="11"/>
  <c r="M8" i="11"/>
  <c r="N8" i="11"/>
  <c r="O8" i="11"/>
  <c r="M9" i="11"/>
  <c r="N9" i="11"/>
  <c r="O9" i="11"/>
  <c r="M10" i="11"/>
  <c r="N10" i="11"/>
  <c r="M11" i="11"/>
  <c r="N11" i="11"/>
  <c r="O11" i="11"/>
  <c r="M12" i="11"/>
  <c r="N12" i="11"/>
  <c r="M13" i="11"/>
  <c r="N13" i="11"/>
  <c r="O13" i="11"/>
  <c r="M14" i="11"/>
  <c r="N14" i="11"/>
  <c r="O14" i="11"/>
  <c r="M15" i="11"/>
  <c r="N15" i="11"/>
  <c r="M16" i="11"/>
  <c r="N16" i="11"/>
  <c r="M17" i="11"/>
  <c r="N17" i="11"/>
  <c r="O17" i="11"/>
  <c r="M18" i="11"/>
  <c r="N18" i="11"/>
  <c r="M19" i="11"/>
  <c r="N19" i="11"/>
  <c r="M20" i="11"/>
  <c r="N20" i="11"/>
  <c r="O20" i="11"/>
  <c r="M21" i="11"/>
  <c r="N21" i="11"/>
  <c r="O21" i="11"/>
  <c r="M22" i="11"/>
  <c r="N22" i="11"/>
  <c r="M23" i="11"/>
  <c r="N23" i="11"/>
  <c r="M24" i="11"/>
  <c r="N24" i="11"/>
  <c r="O24" i="11"/>
  <c r="M25" i="11"/>
  <c r="M26" i="11"/>
  <c r="N26" i="11"/>
  <c r="M28" i="11"/>
  <c r="N28" i="11"/>
  <c r="M29" i="11"/>
  <c r="N29" i="11"/>
  <c r="M30" i="11"/>
  <c r="M31" i="11"/>
  <c r="N31" i="11"/>
  <c r="M32" i="11"/>
  <c r="N32" i="11"/>
  <c r="M33" i="11"/>
  <c r="N33" i="11"/>
  <c r="M34" i="11"/>
  <c r="N34" i="11"/>
  <c r="M35" i="11"/>
  <c r="N35" i="11"/>
  <c r="M36" i="11"/>
  <c r="N36" i="11"/>
  <c r="M37" i="11"/>
  <c r="N37" i="11"/>
  <c r="M38" i="11"/>
  <c r="N38" i="11"/>
  <c r="M39" i="11"/>
  <c r="N39" i="11"/>
  <c r="O39" i="11"/>
  <c r="M40" i="11"/>
  <c r="N40" i="11"/>
  <c r="O40" i="11"/>
  <c r="M41" i="11"/>
  <c r="N41" i="11"/>
  <c r="O41" i="11"/>
  <c r="M42" i="11"/>
  <c r="N42" i="11"/>
  <c r="O42" i="11"/>
  <c r="M43" i="11"/>
  <c r="N43" i="11"/>
  <c r="O43" i="11"/>
  <c r="M44" i="11"/>
  <c r="N44" i="11"/>
  <c r="O44" i="11"/>
  <c r="M45" i="11"/>
  <c r="N45" i="11"/>
  <c r="O45" i="11"/>
  <c r="M46" i="11"/>
  <c r="M47" i="11"/>
  <c r="N47" i="11"/>
  <c r="O47" i="11"/>
  <c r="M48" i="11"/>
  <c r="N48" i="11"/>
  <c r="M49" i="11"/>
  <c r="N49" i="11"/>
  <c r="O49" i="11"/>
  <c r="M50" i="11"/>
  <c r="N50" i="11"/>
  <c r="O50" i="11"/>
  <c r="M51" i="11"/>
  <c r="N51" i="11"/>
  <c r="M52" i="11"/>
  <c r="M53" i="11"/>
  <c r="N53" i="11"/>
  <c r="O53" i="11"/>
  <c r="M54" i="11"/>
  <c r="N54" i="11"/>
  <c r="M55" i="11"/>
  <c r="N55" i="11"/>
  <c r="O55" i="11"/>
  <c r="M56" i="11"/>
  <c r="N56" i="11"/>
  <c r="O56" i="11"/>
  <c r="M57" i="11"/>
  <c r="N57" i="11"/>
  <c r="O57" i="11"/>
  <c r="M58" i="11"/>
  <c r="M59" i="11"/>
  <c r="N3" i="11"/>
  <c r="M3" i="11"/>
  <c r="I167" i="11"/>
  <c r="O66" i="11" s="1"/>
  <c r="I166" i="11"/>
  <c r="I164" i="11"/>
  <c r="I163" i="11"/>
  <c r="I162" i="11"/>
  <c r="H160" i="11"/>
  <c r="I160" i="11" s="1"/>
  <c r="H159" i="11"/>
  <c r="I159" i="11" s="1"/>
  <c r="I153" i="11"/>
  <c r="H152" i="11"/>
  <c r="I152" i="11" s="1"/>
  <c r="O59" i="11" s="1"/>
  <c r="H151" i="11"/>
  <c r="I151" i="11" s="1"/>
  <c r="I150" i="11"/>
  <c r="I147" i="11"/>
  <c r="O64" i="11" s="1"/>
  <c r="I146" i="11"/>
  <c r="O63" i="11" s="1"/>
  <c r="I145" i="11"/>
  <c r="I134" i="11"/>
  <c r="I133" i="11"/>
  <c r="I132" i="11"/>
  <c r="I118" i="11"/>
  <c r="I116" i="11"/>
  <c r="I115" i="11"/>
  <c r="I99" i="11"/>
  <c r="H98" i="11"/>
  <c r="I98" i="11" s="1"/>
  <c r="I97" i="11"/>
  <c r="I82" i="11"/>
  <c r="I81" i="11"/>
  <c r="I78" i="11"/>
  <c r="O38" i="11" s="1"/>
  <c r="I76" i="11"/>
  <c r="I75" i="11"/>
  <c r="I74" i="11"/>
  <c r="I73" i="11"/>
  <c r="I67" i="11"/>
  <c r="I66" i="11"/>
  <c r="O36" i="11" s="1"/>
  <c r="I65" i="11"/>
  <c r="O35" i="11" s="1"/>
  <c r="I64" i="11"/>
  <c r="I63" i="11"/>
  <c r="I62" i="11"/>
  <c r="I61" i="11"/>
  <c r="I60" i="11"/>
  <c r="O33" i="11" s="1"/>
  <c r="I59" i="11"/>
  <c r="I58" i="11"/>
  <c r="I57" i="11"/>
  <c r="H55" i="11"/>
  <c r="I55" i="11" s="1"/>
  <c r="I52" i="11"/>
  <c r="O54" i="11" s="1"/>
  <c r="I50" i="11"/>
  <c r="I49" i="11"/>
  <c r="I46" i="11"/>
  <c r="O48" i="11" s="1"/>
  <c r="H44" i="11"/>
  <c r="I44" i="11" s="1"/>
  <c r="O46" i="11" s="1"/>
  <c r="I35" i="11"/>
  <c r="O37" i="11" s="1"/>
  <c r="I32" i="11"/>
  <c r="I30" i="11"/>
  <c r="I29" i="11"/>
  <c r="I28" i="11"/>
  <c r="I27" i="11"/>
  <c r="O29" i="11" s="1"/>
  <c r="I26" i="11"/>
  <c r="O28" i="11" s="1"/>
  <c r="I25" i="11"/>
  <c r="O61" i="11" s="1"/>
  <c r="I22" i="11"/>
  <c r="O23" i="11" s="1"/>
  <c r="I21" i="11"/>
  <c r="O22" i="11" s="1"/>
  <c r="I18" i="11"/>
  <c r="I17" i="11"/>
  <c r="O18" i="11" s="1"/>
  <c r="I10" i="11"/>
  <c r="O10" i="11" s="1"/>
  <c r="I7" i="11"/>
  <c r="O7" i="11" s="1"/>
  <c r="I6" i="11"/>
  <c r="O6" i="11" s="1"/>
  <c r="I5" i="11"/>
  <c r="I4" i="11"/>
  <c r="I3" i="11"/>
  <c r="O3" i="11" s="1"/>
  <c r="I5" i="1" l="1"/>
  <c r="J5" i="1" s="1"/>
  <c r="O19" i="11"/>
  <c r="O30" i="11"/>
  <c r="O32" i="11"/>
  <c r="O51" i="11"/>
  <c r="O58" i="11"/>
  <c r="O52" i="11"/>
  <c r="O26" i="11"/>
  <c r="O5" i="11"/>
  <c r="O31" i="11"/>
  <c r="N59" i="11"/>
  <c r="O16" i="11"/>
  <c r="O12" i="11"/>
  <c r="O25" i="11"/>
  <c r="N52" i="11"/>
  <c r="O34" i="11"/>
  <c r="N30" i="11"/>
  <c r="N25" i="11"/>
  <c r="O15" i="11"/>
  <c r="N58" i="11"/>
  <c r="N46" i="11"/>
  <c r="M4" i="10"/>
  <c r="M5" i="10"/>
  <c r="M6" i="10"/>
  <c r="M7" i="10"/>
  <c r="M8" i="10"/>
  <c r="M9" i="10"/>
  <c r="M10" i="10"/>
  <c r="M11" i="10"/>
  <c r="M12" i="10"/>
  <c r="M13" i="10"/>
  <c r="M14" i="10"/>
  <c r="M15" i="10"/>
  <c r="M16" i="10"/>
  <c r="M17" i="10"/>
  <c r="M18" i="10"/>
  <c r="M19" i="10"/>
  <c r="M20" i="10"/>
  <c r="M21" i="10"/>
  <c r="M22" i="10"/>
  <c r="M23" i="10"/>
  <c r="M24" i="10"/>
  <c r="M25" i="10"/>
  <c r="M26" i="10"/>
  <c r="M27" i="10"/>
  <c r="M28" i="10"/>
  <c r="M29" i="10"/>
  <c r="M30" i="10"/>
  <c r="M31" i="10"/>
  <c r="M32" i="10"/>
  <c r="M33" i="10"/>
  <c r="M34" i="10"/>
  <c r="M35" i="10"/>
  <c r="M36" i="10"/>
  <c r="M37" i="10"/>
  <c r="M38" i="10"/>
  <c r="M39" i="10"/>
  <c r="M40" i="10"/>
  <c r="M41" i="10"/>
  <c r="M42" i="10"/>
  <c r="M43" i="10"/>
  <c r="M44" i="10"/>
  <c r="M45" i="10"/>
  <c r="M46" i="10"/>
  <c r="M47" i="10"/>
  <c r="M48" i="10"/>
  <c r="M49" i="10"/>
  <c r="M50" i="10"/>
  <c r="M51" i="10"/>
  <c r="M52" i="10"/>
  <c r="M53" i="10"/>
  <c r="M54" i="10"/>
  <c r="M55" i="10"/>
  <c r="M56" i="10"/>
  <c r="M57" i="10"/>
  <c r="M58" i="10"/>
  <c r="M59" i="10"/>
  <c r="M3" i="10"/>
  <c r="L3" i="10"/>
  <c r="P5" i="1" l="1"/>
  <c r="O5" i="1"/>
  <c r="N5" i="1"/>
  <c r="H176" i="10"/>
  <c r="G175" i="10"/>
  <c r="G174" i="10"/>
  <c r="O67" i="10" s="1"/>
  <c r="H173" i="10"/>
  <c r="H172" i="10"/>
  <c r="H171" i="10"/>
  <c r="H170" i="10"/>
  <c r="H169" i="10"/>
  <c r="H168" i="10"/>
  <c r="G167" i="10"/>
  <c r="O66" i="10" s="1"/>
  <c r="G166" i="10"/>
  <c r="H165" i="10"/>
  <c r="G164" i="10"/>
  <c r="G163" i="10"/>
  <c r="G162" i="10"/>
  <c r="G161" i="10"/>
  <c r="H160" i="10"/>
  <c r="H159" i="10"/>
  <c r="G158" i="10"/>
  <c r="H158" i="10" s="1"/>
  <c r="G157" i="10"/>
  <c r="G156" i="10"/>
  <c r="G155" i="10"/>
  <c r="G154" i="10"/>
  <c r="G153" i="10"/>
  <c r="G152" i="10"/>
  <c r="O59" i="10" s="1"/>
  <c r="G151" i="10"/>
  <c r="O58" i="10" s="1"/>
  <c r="H150" i="10"/>
  <c r="H149" i="10"/>
  <c r="P65" i="10" s="1"/>
  <c r="G148" i="10"/>
  <c r="H147" i="10"/>
  <c r="H146" i="10"/>
  <c r="P63" i="10" s="1"/>
  <c r="G145" i="10"/>
  <c r="G144" i="10"/>
  <c r="G143" i="10"/>
  <c r="G142" i="10"/>
  <c r="H142" i="10" s="1"/>
  <c r="G141" i="10"/>
  <c r="G140" i="10"/>
  <c r="H139" i="10"/>
  <c r="H138" i="10"/>
  <c r="H137" i="10"/>
  <c r="H136" i="10"/>
  <c r="H135" i="10"/>
  <c r="H134" i="10"/>
  <c r="H133" i="10"/>
  <c r="H132" i="10"/>
  <c r="H131" i="10"/>
  <c r="H130" i="10"/>
  <c r="H129" i="10"/>
  <c r="H128" i="10"/>
  <c r="H127" i="10"/>
  <c r="H126" i="10"/>
  <c r="H125" i="10"/>
  <c r="H124" i="10"/>
  <c r="H123" i="10"/>
  <c r="H122" i="10"/>
  <c r="H121" i="10"/>
  <c r="H120" i="10"/>
  <c r="H119" i="10"/>
  <c r="H118" i="10"/>
  <c r="H117" i="10"/>
  <c r="H116" i="10"/>
  <c r="H115" i="10"/>
  <c r="H114" i="10"/>
  <c r="H113" i="10"/>
  <c r="H112" i="10"/>
  <c r="H111" i="10"/>
  <c r="H110" i="10"/>
  <c r="H109" i="10"/>
  <c r="P57" i="10" s="1"/>
  <c r="H108" i="10"/>
  <c r="G107" i="10"/>
  <c r="O56" i="10" s="1"/>
  <c r="H106" i="10"/>
  <c r="P55" i="10" s="1"/>
  <c r="H105" i="10"/>
  <c r="P54" i="10" s="1"/>
  <c r="G104" i="10"/>
  <c r="O53" i="10" s="1"/>
  <c r="H103" i="10"/>
  <c r="H102" i="10"/>
  <c r="G101" i="10"/>
  <c r="O62" i="10" s="1"/>
  <c r="H100" i="10"/>
  <c r="H99" i="10"/>
  <c r="H98" i="10"/>
  <c r="P52" i="10" s="1"/>
  <c r="H97" i="10"/>
  <c r="P51" i="10" s="1"/>
  <c r="H96" i="10"/>
  <c r="P50" i="10" s="1"/>
  <c r="G95" i="10"/>
  <c r="O49" i="10" s="1"/>
  <c r="G94" i="10"/>
  <c r="O48" i="10" s="1"/>
  <c r="G93" i="10"/>
  <c r="G92" i="10"/>
  <c r="G91" i="10"/>
  <c r="O46" i="10" s="1"/>
  <c r="G90" i="10"/>
  <c r="O45" i="10" s="1"/>
  <c r="G89" i="10"/>
  <c r="G88" i="10"/>
  <c r="O44" i="10" s="1"/>
  <c r="G87" i="10"/>
  <c r="O43" i="10" s="1"/>
  <c r="G86" i="10"/>
  <c r="O42" i="10" s="1"/>
  <c r="G85" i="10"/>
  <c r="O41" i="10" s="1"/>
  <c r="G84" i="10"/>
  <c r="O40" i="10" s="1"/>
  <c r="G83" i="10"/>
  <c r="O39" i="10" s="1"/>
  <c r="H82" i="10"/>
  <c r="G81" i="10"/>
  <c r="G80" i="10"/>
  <c r="G79" i="10"/>
  <c r="G78" i="10"/>
  <c r="O38" i="10" s="1"/>
  <c r="G77" i="10"/>
  <c r="H76" i="10"/>
  <c r="H75" i="10"/>
  <c r="H74" i="10"/>
  <c r="H73" i="10"/>
  <c r="H72" i="10"/>
  <c r="H71" i="10"/>
  <c r="H70" i="10"/>
  <c r="P37" i="10" s="1"/>
  <c r="H69" i="10"/>
  <c r="H68" i="10"/>
  <c r="H67" i="10"/>
  <c r="H66" i="10"/>
  <c r="P36" i="10" s="1"/>
  <c r="H65" i="10"/>
  <c r="P35" i="10" s="1"/>
  <c r="H64" i="10"/>
  <c r="P34" i="10" s="1"/>
  <c r="H63" i="10"/>
  <c r="H62" i="10"/>
  <c r="H61" i="10"/>
  <c r="G60" i="10"/>
  <c r="O33" i="10" s="1"/>
  <c r="G59" i="10"/>
  <c r="O32" i="10" s="1"/>
  <c r="G58" i="10"/>
  <c r="G57" i="10"/>
  <c r="O31" i="10" s="1"/>
  <c r="G56" i="10"/>
  <c r="G55" i="10"/>
  <c r="O30" i="10" s="1"/>
  <c r="H54" i="10"/>
  <c r="H53" i="10"/>
  <c r="P29" i="10" s="1"/>
  <c r="H52" i="10"/>
  <c r="G51" i="10"/>
  <c r="O28" i="10" s="1"/>
  <c r="G50" i="10"/>
  <c r="G49" i="10"/>
  <c r="G48" i="10"/>
  <c r="H47" i="10"/>
  <c r="H46" i="10"/>
  <c r="G45" i="10"/>
  <c r="G44" i="10"/>
  <c r="O25" i="10" s="1"/>
  <c r="G43" i="10"/>
  <c r="G42" i="10"/>
  <c r="G41" i="10"/>
  <c r="O22" i="10" s="1"/>
  <c r="G40" i="10"/>
  <c r="O24" i="10" s="1"/>
  <c r="G39" i="10"/>
  <c r="O23" i="10" s="1"/>
  <c r="G38" i="10"/>
  <c r="O21" i="10" s="1"/>
  <c r="G37" i="10"/>
  <c r="G36" i="10"/>
  <c r="O20" i="10" s="1"/>
  <c r="G35" i="10"/>
  <c r="O19" i="10" s="1"/>
  <c r="G34" i="10"/>
  <c r="O18" i="10" s="1"/>
  <c r="G33" i="10"/>
  <c r="O17" i="10" s="1"/>
  <c r="G32" i="10"/>
  <c r="H31" i="10"/>
  <c r="H30" i="10"/>
  <c r="P16" i="10" s="1"/>
  <c r="H29" i="10"/>
  <c r="P15" i="10" s="1"/>
  <c r="H28" i="10"/>
  <c r="H27" i="10"/>
  <c r="H26" i="10"/>
  <c r="H25" i="10"/>
  <c r="P61" i="10" s="1"/>
  <c r="H24" i="10"/>
  <c r="P60" i="10" s="1"/>
  <c r="G23" i="10"/>
  <c r="O13" i="10" s="1"/>
  <c r="G22" i="10"/>
  <c r="H21" i="10"/>
  <c r="P12" i="10" s="1"/>
  <c r="H20" i="10"/>
  <c r="P11" i="10" s="1"/>
  <c r="H19" i="10"/>
  <c r="P10" i="10" s="1"/>
  <c r="G18" i="10"/>
  <c r="H17" i="10"/>
  <c r="H16" i="10"/>
  <c r="P9" i="10" s="1"/>
  <c r="H15" i="10"/>
  <c r="H14" i="10"/>
  <c r="P8" i="10" s="1"/>
  <c r="H13" i="10"/>
  <c r="P7" i="10" s="1"/>
  <c r="H12" i="10"/>
  <c r="H11" i="10"/>
  <c r="P6" i="10" s="1"/>
  <c r="H10" i="10"/>
  <c r="P5" i="10" s="1"/>
  <c r="H9" i="10"/>
  <c r="P4" i="10" s="1"/>
  <c r="H8" i="10"/>
  <c r="P3" i="10" s="1"/>
  <c r="H7" i="10"/>
  <c r="H6" i="10"/>
  <c r="H5" i="10"/>
  <c r="H4" i="10"/>
  <c r="H3" i="10"/>
  <c r="S6" i="1" l="1"/>
  <c r="T6" i="1"/>
  <c r="O47" i="10"/>
  <c r="P26" i="10"/>
  <c r="P27" i="10"/>
  <c r="H40" i="10"/>
  <c r="P24" i="10" s="1"/>
  <c r="H81" i="10"/>
  <c r="H93" i="10"/>
  <c r="H141" i="10"/>
  <c r="H153" i="10"/>
  <c r="H85" i="10"/>
  <c r="P41" i="10" s="1"/>
  <c r="H39" i="10"/>
  <c r="P23" i="10" s="1"/>
  <c r="H51" i="10"/>
  <c r="P28" i="10" s="1"/>
  <c r="H88" i="10"/>
  <c r="P44" i="10" s="1"/>
  <c r="H33" i="10"/>
  <c r="P17" i="10" s="1"/>
  <c r="H45" i="10"/>
  <c r="H57" i="10"/>
  <c r="P31" i="10" s="1"/>
  <c r="H22" i="10"/>
  <c r="H34" i="10"/>
  <c r="P18" i="10" s="1"/>
  <c r="H58" i="10"/>
  <c r="H94" i="10"/>
  <c r="P48" i="10" s="1"/>
  <c r="H154" i="10"/>
  <c r="H166" i="10"/>
  <c r="H23" i="10"/>
  <c r="P13" i="10" s="1"/>
  <c r="H59" i="10"/>
  <c r="P32" i="10" s="1"/>
  <c r="H83" i="10"/>
  <c r="P39" i="10" s="1"/>
  <c r="H95" i="10"/>
  <c r="P49" i="10" s="1"/>
  <c r="H107" i="10"/>
  <c r="P56" i="10" s="1"/>
  <c r="H143" i="10"/>
  <c r="H155" i="10"/>
  <c r="H167" i="10"/>
  <c r="P66" i="10" s="1"/>
  <c r="H87" i="10"/>
  <c r="P43" i="10" s="1"/>
  <c r="H35" i="10"/>
  <c r="P19" i="10" s="1"/>
  <c r="H36" i="10"/>
  <c r="P20" i="10" s="1"/>
  <c r="H48" i="10"/>
  <c r="H60" i="10"/>
  <c r="P33" i="10" s="1"/>
  <c r="H84" i="10"/>
  <c r="P40" i="10" s="1"/>
  <c r="H144" i="10"/>
  <c r="H156" i="10"/>
  <c r="H37" i="10"/>
  <c r="H49" i="10"/>
  <c r="H38" i="10"/>
  <c r="P21" i="10" s="1"/>
  <c r="H50" i="10"/>
  <c r="H86" i="10"/>
  <c r="P42" i="10" s="1"/>
  <c r="H41" i="10"/>
  <c r="P22" i="10" s="1"/>
  <c r="H161" i="10"/>
  <c r="H145" i="10"/>
  <c r="H157" i="10"/>
  <c r="H18" i="10"/>
  <c r="H42" i="10"/>
  <c r="H78" i="10"/>
  <c r="P38" i="10" s="1"/>
  <c r="H90" i="10"/>
  <c r="P45" i="10" s="1"/>
  <c r="H162" i="10"/>
  <c r="H174" i="10"/>
  <c r="P67" i="10" s="1"/>
  <c r="H148" i="10"/>
  <c r="H77" i="10"/>
  <c r="H89" i="10"/>
  <c r="H101" i="10"/>
  <c r="P62" i="10" s="1"/>
  <c r="H79" i="10"/>
  <c r="H91" i="10"/>
  <c r="P46" i="10" s="1"/>
  <c r="H151" i="10"/>
  <c r="P58" i="10" s="1"/>
  <c r="H163" i="10"/>
  <c r="H175" i="10"/>
  <c r="H43" i="10"/>
  <c r="H55" i="10"/>
  <c r="P30" i="10" s="1"/>
  <c r="H32" i="10"/>
  <c r="H44" i="10"/>
  <c r="P25" i="10" s="1"/>
  <c r="H56" i="10"/>
  <c r="H80" i="10"/>
  <c r="H92" i="10"/>
  <c r="H104" i="10"/>
  <c r="P53" i="10" s="1"/>
  <c r="H140" i="10"/>
  <c r="H152" i="10"/>
  <c r="P59" i="10" s="1"/>
  <c r="H164" i="10"/>
  <c r="P47" i="10" l="1"/>
</calcChain>
</file>

<file path=xl/sharedStrings.xml><?xml version="1.0" encoding="utf-8"?>
<sst xmlns="http://schemas.openxmlformats.org/spreadsheetml/2006/main" count="1666" uniqueCount="563">
  <si>
    <t>No.</t>
  </si>
  <si>
    <t>CODIGO UNSPSC</t>
  </si>
  <si>
    <t>CODIGO SAP</t>
  </si>
  <si>
    <t>ELEMENTO</t>
  </si>
  <si>
    <t xml:space="preserve">ESPECIFICACION TECNICA </t>
  </si>
  <si>
    <t>PRESENTACIÓN</t>
  </si>
  <si>
    <t>PROMEDIO</t>
  </si>
  <si>
    <t>MEDIANA</t>
  </si>
  <si>
    <t>MEDIA ARMONICA</t>
  </si>
  <si>
    <t>MENOR VALOR COTIZADO</t>
  </si>
  <si>
    <t>PRECIO DE REFERENCIA</t>
  </si>
  <si>
    <t>VALOR UNITARIO</t>
  </si>
  <si>
    <t>IVA</t>
  </si>
  <si>
    <t>VALOR UNITARIO + IVA</t>
  </si>
  <si>
    <t>PRECIO UNITARIO HISTORICO PROYECTADO</t>
  </si>
  <si>
    <t>PRECIO HISTORICO PROYECTADO + IVA</t>
  </si>
  <si>
    <t>VALOR UNITARIO + IVA (SI APLICA)</t>
  </si>
  <si>
    <t>VALOR TOTAL INCLUIDO IVA</t>
  </si>
  <si>
    <t>Bastón canadiense</t>
  </si>
  <si>
    <t xml:space="preserve">Bastón muleta canadiense sencillo para adulto en aluminio anodizado.
</t>
  </si>
  <si>
    <t>Resistente de peso ligero, brazalete plástico rígido, manilar externo anatómico en plástico, altura ajustable a nivel del vástago, extensión telescópica, recatón antideslizante capacidad de soporte de peso 100kg o más, ambidiestro. Bajo fórmula medica</t>
  </si>
  <si>
    <t>Unidad</t>
  </si>
  <si>
    <t>SIN HISTORICO</t>
  </si>
  <si>
    <t>Bastón canadiense con brazalete graduable</t>
  </si>
  <si>
    <t>Bastón canadiense brazalete graduable para adulto en aluminio anodizado</t>
  </si>
  <si>
    <t>Resistente y ligero, brazalete escualizable, con sistema para graduar altura total y del brazalete, material termoplástico, soporte manilar anatómico plástico, recatón antideslizante, ambidiestro. Bajo fórmula medica</t>
  </si>
  <si>
    <t>Bastón canadiense pediátrica</t>
  </si>
  <si>
    <t>Baston canadiense pediatrico graduable</t>
  </si>
  <si>
    <t>Fabricado en aluminio anodizado, resistente de peso ligero, brazalete plástico rígido, manilar externo anatómico en plástico, altura regulable a nivel del vástago y en altura por pin, empuñadura ergonómica, recatón antideslizante, capacidad de soporte de peso 60 kg o más, ambidiestro. Altura máxima de 110 cm Bajo fórmula medica</t>
  </si>
  <si>
    <t>Bastón canadiense soporte palmar ergonómico</t>
  </si>
  <si>
    <t>Baston canadiense adulto con soporte palmar ergonómico, elaborado en aluminio anodizado, soporte de antebrazo, graduable  en altura</t>
  </si>
  <si>
    <t>Resistente a rayaduras y corrosión, ligero en peso, soporte de antebrazo graduable en altura mediante sistema de bloqueo, soporte palmar con diseño ergonómico en material plástico resistente con acabado antideslizante, recatón antideslizante en la base para mayor adherencia y protección de superficies, capacidad
de peso 100kg. o más. Bajo fórmula medica</t>
  </si>
  <si>
    <t>Bastón en aluminio con mango en T</t>
  </si>
  <si>
    <t>Bastón en aluminio anodizado mango en T</t>
  </si>
  <si>
    <t>Resistente, ajustable en altura por pin, con anillo de fácil bloqueo para mayor seguridad, recatón antideslizante, rango de altura desde 76 cm hasta 99 cm, capacidad de peso 100 kg o más. Bajo fórmula medica</t>
  </si>
  <si>
    <t>Bastón multipodal</t>
  </si>
  <si>
    <t>Bastón multipodal de 4 apoyos</t>
  </si>
  <si>
    <t>Elaborado en aluminio anodizado, regulable en altura por pin, mango curvo tipo cisne, recatones antideslizantes, capacidad de soporte de peso 100 kg. o más. Bajo fórmula medica</t>
  </si>
  <si>
    <t>Bastón para invidente con punta giratoria</t>
  </si>
  <si>
    <t>Elaborado en aluminio anodizado, resistente, liviano, plegable o retráctil, de 4 cañas, las 3 primeras en blanco y la ultima en rojo reflectivo empuñadura recta y con correa para una mayor fijación y control en la mano, con bola rodante, aplicado a la altura del paciente.</t>
  </si>
  <si>
    <t>Brace post-operatorio de rodilla corto</t>
  </si>
  <si>
    <t>Brace corto post operatorio de rodilla</t>
  </si>
  <si>
    <t>Ortesis ambidiestra elaborada en poliéster acolchado transpirable, superficie interna antideslizantes, con correas ajustables, con cierres de contacto adhesivos, soportes rígidos mediales y laterales articulados, con cuña de graduación con tapa para tope a la extensión de 0° a 45° y la flexión de 0° a 90°, largo aproximado de 46,5 cm longitud ajustable al usuario, diferentes tallas. Bajo fórmula medica</t>
  </si>
  <si>
    <t>Brace post-operatorio de rodilla largo</t>
  </si>
  <si>
    <t>Ortesis ambidiestra elaborado en poliéster acolchado transpirable, superficie interna antideslizantes, con correas ajustables, con cierres de contacto adhesivos, soportes rígidos mediales y laterales articulados con cuña de graduación, con tapa para tope a la extensión de 0° a 45° y la flexión de 0° a 90°, largo aproximado de 58,5 cm. Se puede armar y desarmar de acuerdo a la necesidad del paciente, diferentes tallas. Bajo fórmula medica</t>
  </si>
  <si>
    <t>Brace universal de muñeca</t>
  </si>
  <si>
    <t>Brace de muñeca ambidiestro universal elaborada en neopreno</t>
  </si>
  <si>
    <t>Ortesis elaborada en neopreno, con barra en aluminio intercambiable para mano derecha o izquierda que permita inmovilizar la muñeca, transpirable con cierres ajustables adhesivos, diferentes tallas. Bajo
fórmula medica</t>
  </si>
  <si>
    <t>Cabestrillo de tela universal</t>
  </si>
  <si>
    <t>Cabestrillo universal en bolsa</t>
  </si>
  <si>
    <t>Ortesis elaborada en tela/drill- gabardina ligero 100% algodón que apoya y distribuye el peso en la espalda y el hombro  envolvente que apoya antebrazo y la muñeca correa con hebilla deslizante o cierres de contacto adhesivos ajustable a la altura adecuada diseño universal-bajo fórmula medica</t>
  </si>
  <si>
    <t>Cabestrillo de tela universal pediátrico</t>
  </si>
  <si>
    <t>Caminador paso a paso</t>
  </si>
  <si>
    <t>Elaborado en aluminio de alta resistencia, liviano, plegable, altura ajustable y con pin, manilares ergonómicos, peso de soporte acorde al usuario, regatones antideslizantes, permite el desplazamiento en forma secuencial con cada paso, bajo fórmula medica</t>
  </si>
  <si>
    <t>Caminador plegable y graduable + ruedas adulto</t>
  </si>
  <si>
    <t>Caminador plegable y graduable con ruedas del adulto</t>
  </si>
  <si>
    <t>Elaborado en aluminio de alta resistencia, travesaño frontal metálico para mayor estabilidad, ruedas macizas delanteras graduables y ajustable en altura por medio de pin, diseño en U, manilares ergonómicos suaves, recatones antideslizantes,
liviano y plegable. Bajo fórmula medica</t>
  </si>
  <si>
    <t>Codera sencilla</t>
  </si>
  <si>
    <t>Ortesis de codo elaborada en neopreno perforado que permite la transpiración de la piel, diseño ergonómico, costuras reforzadas, correas ajustables con cierre de contacto.
Bajo fórmula medica</t>
  </si>
  <si>
    <t>Cojín abductor</t>
  </si>
  <si>
    <t>Cojin abdutor de cadera</t>
  </si>
  <si>
    <t>Elaborado en espuma de alta densidad diseño anatómico con canales laterales que permita posicionar las piernas, forro impermeable y correas de sujeción con cierre adhesivo de contacto que permita mantener la cadera en abducción. Bajo fórmula medica</t>
  </si>
  <si>
    <t>Cojín de coxis</t>
  </si>
  <si>
    <t>Cojin de coxis</t>
  </si>
  <si>
    <t>Elaborado  en espuma de alta densidad inyectada con orificio central, recubierto de forro removible de fácil lavado. Bajo fórmula medica</t>
  </si>
  <si>
    <t>Cojín para alivio de presión</t>
  </si>
  <si>
    <t>Cojin de alivio de presion en silicona</t>
  </si>
  <si>
    <t>Viscoelástico, cuadrado en gel de silicona blando, de flotación liquida, estructura de panal de abeja,con una funda exterior removible y lavable, antideslizante, ajustable a la medida de la silla de ruedas. Tejido de malla transpirable. Diseño de base antideslizante. Bajo fórmula medica</t>
  </si>
  <si>
    <t>Cojín para alivio de presión mediana densidad</t>
  </si>
  <si>
    <t>Cojin de alivio de presión de mediana densidad</t>
  </si>
  <si>
    <t>Elaborado en espuma de mediana densidad, contorneado lateral y preisquial, medidas minimo de 40x40 cm, soporta peso hasta de 80 kg o más, forro impermeable con cierre de cremallera. Bajo fórmula medica</t>
  </si>
  <si>
    <t>Cojín para alivio de presión alta densidad</t>
  </si>
  <si>
    <t>Cojin de alivio de presion de alta densidad</t>
  </si>
  <si>
    <t>Elaborado en espuma de alta densidad, medidas minimo de 40x40 cm, soporta peso hasta de 100 kg o más, forro impermeable con cierre de cremallera, base antideslizante. De acuerdo a especificaciones del especialista, a medida de la silla del paciente</t>
  </si>
  <si>
    <t>Cojín para alivio de presión, perfil alto</t>
  </si>
  <si>
    <t>Cojin  de  alivio de presion (antiescaras) perfil alto</t>
  </si>
  <si>
    <t>Elaborado en termoplástico, compuesto por celdas de aire interconectadas, altura de la celda de 10 cm, compartimientos independientes, válvula reguladora, incluye funda transpirable y removible de fácil lavado, bomba de inflado- neumático, ajustable a la medida de la silla de ruedas, incluye manual de instrucciones. Soporta peso de hasta 130 kg o más. Bajo fórmula medica.</t>
  </si>
  <si>
    <t>Cojín para alivio de presión, perfil bajo</t>
  </si>
  <si>
    <t>Cojin  de  alivio de presión (antiescaras) perfil bajo</t>
  </si>
  <si>
    <t>Elaborado en termoplástico, funda transpirable-elástica removible de fácil lavado, compuesto por celdas de aire altura de la celda de 6 cm, compartimientos independientes, válvula reguladora, bomba de inflado- neumático. Incluye manual de instrucciones. Bajo fórmula medica</t>
  </si>
  <si>
    <t>Colchoneta  anti escaras en espuma</t>
  </si>
  <si>
    <t>Colchoneta  antiescaras en espuma</t>
  </si>
  <si>
    <t>Fabricada en espuma troquelada en forma de picos, material flexible que permite la adaptación a los movimientos de cama hospitalaria, medidas 1,90 mt de largo x 0.90 m de ancho x 0.13 m de alto, soporta peso hasta 80 kg o más,  forro en material impermeable para baño</t>
  </si>
  <si>
    <t>Collar de Philadelphia cervical</t>
  </si>
  <si>
    <t>Collar de philadelphia adulto</t>
  </si>
  <si>
    <t>Ortesis cervical en espuma de alta densidad respirable adaptable a la medida del paciente, con soporte mentoniano-occipital y esternal, sistema bivalvo con cierres de contacto adhesivos bilateral. Bajo fórmula medica</t>
  </si>
  <si>
    <t>Collar de Philadelphia pediatrico</t>
  </si>
  <si>
    <t>Ortesis cervical pediátrica en espuma de alta densidad respirable, con soporte mentoniano-occipital y esternal-bivalvo con cierres de contacto bilaterales, soporte cervical con refuerzo anterior y posterior, de material termoplástico. Bajo fórmula medica</t>
  </si>
  <si>
    <t>Contera/tapón de goma muletas</t>
  </si>
  <si>
    <t>Contera (recaton y/o tapon) para muleta-de goma de alta calidad</t>
  </si>
  <si>
    <t>Tapón para bastón de muleta de alta calidad, diámetro de 10-20 mm, con refuerzo metálico de protección interna, en material plástico anticorrosivo para evitar el desgaste.
Debe proporcionar estabilidad al caminar y ser antideslizante (buena adherencia al suelo)</t>
  </si>
  <si>
    <t>Par</t>
  </si>
  <si>
    <t>Corrector hallux valgus / juanete</t>
  </si>
  <si>
    <t>Hecho en neopreno y/o similares, que permitan alinear el dedo mayor con el pie, con cierres de contacto, suave y confortable.</t>
  </si>
  <si>
    <t>Elevador de sanitario fijo</t>
  </si>
  <si>
    <t>Elaborado en plástico y metal de alta resistencia, apoyabrazos removibles, forrados en espuma, mecanismo de ajuste, peso de soporte hasta 100 kg. o más.</t>
  </si>
  <si>
    <t>Faja abdominal</t>
  </si>
  <si>
    <t>Ortesis blanda que coadyuva a la presión que ejercen los músculos abdominales, fabricado con elástico libre de látex, - refuerzo posterior en forma de X, cierres de contacto adhesivo, costura especial atraumática, talla XL, L, M, S. Bajo formula medica</t>
  </si>
  <si>
    <t>Faja tipo camp lumbosacra</t>
  </si>
  <si>
    <t>Faja tipo camp lumbar</t>
  </si>
  <si>
    <t>Ortesis blanda tipo faja debe brindar soporte en la pared abdominal con cierres de contacto adhesivo, mantener la posición por medio de 4 férulas firmes y maleables, tener excelente adaptación anatómica, bordes suaves, antialérgico, distintas tallas. Bajo fórmula medica</t>
  </si>
  <si>
    <t>Férula antigenuvalgo en polipropileno</t>
  </si>
  <si>
    <t>Férula antigenu valgo bilateral en material termoplastico</t>
  </si>
  <si>
    <t>Ortesis según medidas individuales previo molde en yeso-elaboradas en material termoplástico-con correas y ajustes con cierres de contacto adhesivos y protectores-acolchadas- tensor graduable en aluminio-bajo fórmula medica.</t>
  </si>
  <si>
    <t>Férula de dedo en aluminio tipo rana</t>
  </si>
  <si>
    <t>Ortesis fabricada en aluminio maleable, forrada en espuma suave confortable, su diseño permite un soporte estático a las articulaciones afectadas. Bajo fórmula medica</t>
  </si>
  <si>
    <t>Férula de D'Quervain</t>
  </si>
  <si>
    <t>Férula para tenosinovitis de quervain</t>
  </si>
  <si>
    <t>Ortesis en neopreno perforado de 3 a 5 mm para tenosinovitis D´Quervain con soporte que mantiene el pulgar en abducción, Bajo fórmula medica</t>
  </si>
  <si>
    <t>Férula de Milgram</t>
  </si>
  <si>
    <t>Férula de abducción tipo Milgram</t>
  </si>
  <si>
    <t>En abducción tipo Milgram, estructura en termoplástico a 45° en abducción y 90° de flexión, cuenta con forro interno, bandas de cierre con cintas adhesivas de contacto a nivel de la cintura y piernas para dar estabilidad, bajo fórmula medica</t>
  </si>
  <si>
    <t>Férula estática para mano</t>
  </si>
  <si>
    <t>Ferula estatica para mano antebrazo mano dedos sobre medidas</t>
  </si>
  <si>
    <t>Ortesis sobre medidas en termoplástico, con recubrimiento interno, ajustable con cierres de contacto adhesivos, cumple la función de mantener la muñeca en posición estática, de acuerdo con el proceso la articulación puede ser colocada en flexión-extensión o posición funcional, con cierres de contacto adhesivos, bajo fórmula medica</t>
  </si>
  <si>
    <t>Inmovilizador de clavícula</t>
  </si>
  <si>
    <t>Inmovilizador de clavicula</t>
  </si>
  <si>
    <t>Ortesis con correas acolchadas en ocho para lograr la alineación de la clavícula, hombreras anchas y acolchadas en material tricapa en el sitio de la lesión, soporte con interior de algodón a nivel de la columna dorsal para mayor estabilidad, hebillas de seguridad en acero inoxidable de manejo deslizable, mantiene la postura idónea, fácil de utilizar, bajo fórmula medica</t>
  </si>
  <si>
    <t>Media anti embolica T.V.P a la rodilla. Dama - Caballero o unisex</t>
  </si>
  <si>
    <t>Media antiembolica T.V.P. a la rodilla de compresion graduada y progresiva. Compresion media 15/20 ó 18/22mmhg</t>
  </si>
  <si>
    <t xml:space="preserve">Media anti embolica T.V.P a la rodilla, media indicada para reducir el riesgo trombo pulmonar, varicotrombosis y la trombosis venosa profunda (TVP).
Hechas con fibras para formar tejidos activos (microfibra), elastano, poliamida y algodón entre otras, tecnología de punta, medicamente diseñadas. Con talón, formato anatómico y talón con orificio en la parte superior de los dedos.
Compresión progresiva. Compresión media </t>
  </si>
  <si>
    <t>Media anti embolica T.V.P. cadera dama/caballero o unisex</t>
  </si>
  <si>
    <t>Media de compresion graduada/antiembolica  T.V.P., para dama y caballero, hasta la cadera con cinturon.  Presion media  entre 15/20 ó 18/22mmhg</t>
  </si>
  <si>
    <t>Media indicada para reducir el riesgo trombo pulmonar, varicotrombosis y la trombosis venosa profunda (TVP).
Hechas con fibras para formar tejidos activos (microfibra), elastano, poliamida y algodón entre otras, tecnología de punta, medicamente diseñadas. Con talón, formato anatómico y talón con orificio en la parte superior de los dedos.
Compresión graduada y progresiva. Compresión media 15/20 ó 18/22mmhg.</t>
  </si>
  <si>
    <t>Media anti embolica tvp muslo medium. Dama - Caballero o unisex</t>
  </si>
  <si>
    <t>Media de compresion graduada/antiembolica  t.v.p., para dama y caballero, hasta el muslo. Presion media  entre 15/20 o 18/22 mmhg.</t>
  </si>
  <si>
    <t>Media indicada para reducir el riesgo trombo pulmonar, varicotrombosis y la trombosis venosa profunda (tvp).
Hechas con fibras para formar tejidos activos (microfibra), elastano, poliamida y algodón entre otras, tecnología de punta, medicamente diseñadas. Con talón, formato anatómico y talón con orificio en la parte superior de los dedos.
Compresión graduada y progresiva. Compresión media 15/ 20 ó 18/22 mmhg.</t>
  </si>
  <si>
    <t>Media de compresión alta hasta la cadera Dama - Caballero o unisex</t>
  </si>
  <si>
    <t>Media hasta la cadera de compresion firme, presion entre 20/30 mmhg.
Diferentes tejidos</t>
  </si>
  <si>
    <t>Media indicada para reducir el riesgo trombo pulmonar, varicotrombosis y la trombosis venosa profunda (tvp).
Hechas con fibras para formar tejidos activos (microfibra), elastano, poliamida y algodón entre otras, tecnología de punta, medicamente diseñadas. Con talón y puntera reforzada. Compresión graduada y progresiva. Compresión firme 20/30
mmhg.</t>
  </si>
  <si>
    <t>Media de compresión baja hasta la cadera. Dama - Caballero o unisex</t>
  </si>
  <si>
    <t>Media hasta la cadera de compresion baja, presion entre 8/15 mmhg.
Diferentes tejidos</t>
  </si>
  <si>
    <t>Media indicada para reducir el riesgo trombo pulmonar, varicotrombosis y la trombosis venosa profunda (tvp).
Hechas con fibras para formar tejidos activos (microfibra), elastano, poliamida y algodón entre otras, tecnología de punta, medicamente diseñadas. Con talón y puntera reforzada. Compresión graduada y
progresiva. Compresión firme 8/15 mmhg.</t>
  </si>
  <si>
    <t>Media de compresión firme hasta rodilla. Dama, caballero o unisex</t>
  </si>
  <si>
    <t>Media de compresion firme, hasta la rodilla. Presion firme  entre 20/30 mmhg</t>
  </si>
  <si>
    <t>Media indicada para reducir el riesgo trombo pulmonar, varicotrombosis y la trombosis venosa profunda (tvp).
Hechas con fibras para formar tejidos activos (microfibra), elastano, poliamida y algodón entre otras, tecnología de punta, medicamente diseñadas. Con talón  y puntera reforzada. Compresión graduada y progresiva. Compresión firme 20/30
mmhg.</t>
  </si>
  <si>
    <t>Media hasta la rodilla comp extra firme. Dama, caballero o unisex</t>
  </si>
  <si>
    <t>Media hasta rodilla comp extra firme, para venas varicosas clase c y linfedema de cualquier etilogia</t>
  </si>
  <si>
    <t>Media indicada para reducir el riesgo trombo pulmonar, varicotrombosis y la trombosis venosa profunda (tvp).
Hechas con fibras para formar tejidos activos (microfibra), elastano, poliamida y algodón entre otras, tecnología de punta, medicamente diseñadas. Con talón y puntera reforzada. Compresión graduada y progresiva. Compresión extra firme 30/40 mm/hg. Para control del linfedema de cualquier tipo y venas varicosas clase c.</t>
  </si>
  <si>
    <t>Media hasta muslo compresión baja unisexo. Dama,caballero ó unisex</t>
  </si>
  <si>
    <t>Media de compresion baja, unisexo, hasta el muslo con banda de silicona.
Presion media  entre 8/15 mmhg</t>
  </si>
  <si>
    <t>Media indicada para reducir el riesgo trombo pulmonar, varicotrombosis y la trombosis venosa profunda (tvp).
Hechas con fibras para formar tejidos activos (microfibra), elastano, poliamida y algodón entre otras, tecnología de punta, medicamente diseñadas. Con talón y puntera reforzada. Compresión graduada y
progresiva. Compresión baja 8/15 mmhg.</t>
  </si>
  <si>
    <t>Media hasta muslo compresión firme. Dama, caballero ó unisex</t>
  </si>
  <si>
    <t>Media de compresion firme, unisexo, hasta el muslo con banda de silicona. Presion media  entre 20/30 mmhg.</t>
  </si>
  <si>
    <t>Media indicada para reducir el riesgo trombo pulmonar, varicotrombosis y la trombosis venosa profunda (tvp).
Hechas con fibras para formar tejidos activos (microfibra), elastano, poliamida y algodón entre otras, tecnología de punta, medicamente diseñadas. Con talón   y puntera reforzada. Compresión graduada y progresiva. Compresión firme 20/30
mmhg.</t>
  </si>
  <si>
    <t>Media hasta muslo compresión media. Dama, Caballero o unisex. Banda silicona</t>
  </si>
  <si>
    <t>Media de compresion media, para dama, hasta el muslo con banda de silicona.  Presion media  entre 15/20 ó 18/22 mmhg.</t>
  </si>
  <si>
    <t>Media indicada para reducir el riesgo trombo pulmonar, varicotrombosis y la trombosis venosa profunda (tvp).
Hechas con fibras para formar tejidos activos (microfibra), elastano, poliamida y algodón entre otras, tecnología de punta, medicamente diseñadas. Con talón y puntera reforzada. Compresión graduada y progresiva. Compresión media
15/20 ó 18/22 mmhg.</t>
  </si>
  <si>
    <t>Media hasta rodilla comp baja. Dama, caballero o unisex.</t>
  </si>
  <si>
    <t>Media de compresion baja, unisexo, hasta la rodilla. Presion firme  entre 8/15 mmhg</t>
  </si>
  <si>
    <t>Media indicada para reducir el riesgo trombo pulmonar, varicotrombosis y la trombosis venosa profunda (tvp).
Hechas con fibras para formar tejidos activos (microfibra), elastano, poliamida y algodón entre otras, tecnología de punta, medicamente diseñadas. Con talón y puntera reforzada. Compresión graduada y progresiva. Compresión firme 8/15
mmhg.</t>
  </si>
  <si>
    <t>Muletas axilares acolchadas</t>
  </si>
  <si>
    <t>Muletas axilares acolchadas- elaborada en aluminio de alta resistencia- altura graduable por medio de doble pin de seguridad- adulto</t>
  </si>
  <si>
    <t>Muletas axilares en aluminio de peso ligero-apoyos axilares acolchados en plástico o recubiertos de espuma y polipiel- empuñaduras revestidas de caucho de alta densidad- regatones de goma antideslizante-altura regulable por sistema telescópico controlado por pulsador retráctil (incrementos de 1") o por tornillo con
agujeros exteriores-tallas S, M, L</t>
  </si>
  <si>
    <t>Muletas axilares pediátrica</t>
  </si>
  <si>
    <t>Muletas axilares infante. Unidad de empaque par</t>
  </si>
  <si>
    <t>Muletas axilares en aluminio de peso ligero-apoyos axilares acolchados en plástico o recubiertos de espuma y polipiel- empuñaduras revestidas de caucho de alta densidad- regatones de goma antideslizante-altura regulable por sistema telescópico controlado por pulsador retráctil (incrementos de 1") o por tornillo con agujeros exteriores- deben cubrir estaturas entre 80 cm y 95 cm metros.</t>
  </si>
  <si>
    <t>Muñequera tunel del carpo sencilla</t>
  </si>
  <si>
    <t>Muñequera sencilla en neopreno vendaje flexible con orificio en el pulgar que permite ser ambidiestro</t>
  </si>
  <si>
    <t>Ortesis en neopreno grado medico transpirable-flexible-con orificio en el pulgar que le permite ser ambidiestra- cierres de contacto adhesivos-que proporciona compresión y apoyo a la muñeca debilitada o lesionada- retiene el calor- lo que puede ayudar y acelerar el proceso de
recuperación-bajo fórmula medica</t>
  </si>
  <si>
    <t>Ortesis de rodilla rotula reforzada</t>
  </si>
  <si>
    <t>Inmovilizador de rodilla fabricado en laminados de algodon y poliester acolchado</t>
  </si>
  <si>
    <t>Inmovilizador de rodilla-fabricado en laminados de algodón y poliéster acolchado, férulas anteriores y posteriores con tres paneles movibles, para ajuste a varias tallas- bandas superiores e inferiores con cierres de contacto adhesivos- para bloqueo de la flexión de rodilla. Uso- politraumatismos de rodilla-bajo fórmula medica</t>
  </si>
  <si>
    <t>Ortesis estabilizadora de cuello de pie</t>
  </si>
  <si>
    <t>Brace de tobillo rigido estabilizadora de cuello de pie en material termoplastico.</t>
  </si>
  <si>
    <t>Ortesis de estructura previo material termoplastico con forros en su interior de neopreno respirable con correas ajustables con cierre de contacto adhesivo limitando los movimientos de inversion y eversion de cuello de pie- Walker articulado. Variedad en tallas Bajo fórmula medica</t>
  </si>
  <si>
    <t>Ortesis larga tipo KAFO convencional</t>
  </si>
  <si>
    <t>Ortesis larga tipo kafo convencional con sistema de bloqueo en rodilla con anillo y estribo metalico para adaptacion a calzado</t>
  </si>
  <si>
    <t>Ortesis larga-rodilla tobillo pie- elaboradas bajo molde de yeso (medidas individuales)- en material termoplástico-forro interno y cierres de contacto adhesivo- con sistema de bloqueo en rodilla o cadera con anillo y estribo metálico para adaptación a calzado-indicada en secuelas de poliomielitis-parálisis cerebral- secuelas de traumatismos-bajo
fórmula medica</t>
  </si>
  <si>
    <t>Ortesis muslera</t>
  </si>
  <si>
    <t>Ortesis muslera elaborada en neopreno</t>
  </si>
  <si>
    <t>Ortesis para ajustar al muslo (muslera en neopreno) diseño anatómico- ajuste preciso-funda en airpreno que permite la transpiración y aumenta el calor local mejorando la circulación y la recuperación del tejido muscular- confeccionada en forma cónica que se adapta a las diferentes circunferencias del muslo-indicado para la prevención de desgarros musculares- principalmente en cuádriceps y abductores-promueve la recuperación del tejido muscular en esta zona-fácil colocación y retiro- bajo fórmula medica</t>
  </si>
  <si>
    <t>Ortesis para estabilizar pie y tobillo</t>
  </si>
  <si>
    <t>Ortesis en polipropileno elaborada bajo molde de yeso, con articulación en cuello de pie. Correas de sujeción en velcro</t>
  </si>
  <si>
    <t>Plantillas tipo Tulis alto impacto</t>
  </si>
  <si>
    <t>Plantilla tipo tulis alto impacto</t>
  </si>
  <si>
    <t>Ortesis tipo talonera elaborada en gel de silicona  resistente con diseño de acostillamiento reforzado en cuadricula que absorbe los impactos- diseño ergonómico que  se adapta al talón-proporciona soporte adicional y estabilidad al caminar-amortiguación que ayuda a reducir la presión sobre los talones previniendo el dolor y lesiones por el impacto repetitivo- permite adaptación a cualquier zapato-uso-en: pacientes deportistas o con peso superior a 85kg talalgias-tendinitis del tendón de aquiles-para prevenir y aliviar la presión en el espolón calcáneo - presentación en par-bajo fórmula medica</t>
  </si>
  <si>
    <t>Plantillas tipo Tulis bajo impacto</t>
  </si>
  <si>
    <t>Plantilla tipo tulis bajo impacto</t>
  </si>
  <si>
    <t>Ortesis tipo talonera elaborada en forma de cuadricula-gel de silicona suave que absorbe los impactos-diseño ergonómico que  se adapta al talón- proporciona soporte adicional y estabilidad al caminar-uso diario - amortiguación que ayuda a reducir la presión sobre los talones previniendo el dolor y lesiones por el impacto repetitivo- permite adaptación a cualquier zapato-uso-en talalgias-tendinitis del tendón de aquiles-para prevenir y aliviar la presión en el espolón calcáneo-bajo fórmula medica</t>
  </si>
  <si>
    <t>Calzado ortopedico</t>
  </si>
  <si>
    <t>Elaborados en  cuero, pegados y cocidos,  de acuerdo a estricita prescripción médica: Disponibilidad en tallas, modelos y colores.</t>
  </si>
  <si>
    <t>Calzado pie diabetico, artritico - otros</t>
  </si>
  <si>
    <t>Calzado elaborado bajo molde, en cuero suave y flexible, sin costuras, punteras altas y amplias, liviano con plantilla bajo estricta fórmula médica.</t>
  </si>
  <si>
    <t>Ortesis corrector de postura</t>
  </si>
  <si>
    <t>Diseñor ergonómico con soporte torácico desde T1 a T8 en laminados poliester, reatas en forma de ocho con portectores móviles acolchados.</t>
  </si>
  <si>
    <t>Plantilla en cuero</t>
  </si>
  <si>
    <t>Plantilla elaboradas sobre medidas, confeccionadas en cuero y corcho, con aditamentos y forma según orden médica. (almohadilla escafoidea, realce interno o externo, arco longitudinal, apoyo metatarsiano, apoyo espolón calcáneo, botón metatarsiano. Indicadas en pie plano o valgo. (6 meses de garantia a partir de la fecha de entrega).</t>
  </si>
  <si>
    <t>Plantilla ortopedica en silicona arco integrado</t>
  </si>
  <si>
    <t>Plantilla en silicona botón y arco integrado</t>
  </si>
  <si>
    <t>Plantilla en silicona entera para zapatos, con botón y arco integrado, que va desde el origen hasta la inserción de la fascia plantar,  ideales para pie plano, espolón calcáneo, descanso y absorción de impacto. Tallas S,M,L y XL</t>
  </si>
  <si>
    <t>Plantilla en plastazote</t>
  </si>
  <si>
    <t>Plantillas en plastazote</t>
  </si>
  <si>
    <t>Plantilla en plastazote sobremedida, bajo estricta orden médica.</t>
  </si>
  <si>
    <t>Zapato ortopedico postoperatorio</t>
  </si>
  <si>
    <t>Ortesis de suela suave o semirigida post - operatoria de pie, fabricado en tela acolchada y suave. Tallas variadas.</t>
  </si>
  <si>
    <t>Silla sanitaria plegable con asiento</t>
  </si>
  <si>
    <t>Silla sanitaria plegable con asiento.</t>
  </si>
  <si>
    <t>Silla sanitaria en acero cromado, con asiento, tapa y tasa extraible en plástico, brazos fijos y plegables. Graduación en altura por pin.</t>
  </si>
  <si>
    <t>AÑO</t>
  </si>
  <si>
    <t>INFLACION</t>
  </si>
  <si>
    <t>DISAN</t>
  </si>
  <si>
    <t>AÑO DE VIGENCIA</t>
  </si>
  <si>
    <t>2021 - 2022</t>
  </si>
  <si>
    <t>NÚMERO DE CONTRATO</t>
  </si>
  <si>
    <t>030 – ARC – DISAN -2024</t>
  </si>
  <si>
    <t>041-ARC-DISAN-2020</t>
  </si>
  <si>
    <t>032-DISAN-ARC-2021</t>
  </si>
  <si>
    <t>088-DISAN-ARC-2021</t>
  </si>
  <si>
    <t>035-ARC-DISAN-2023</t>
  </si>
  <si>
    <t>042- ARC-DISAN-2020</t>
  </si>
  <si>
    <t>OBJETO</t>
  </si>
  <si>
    <t>Suministro A Todo Costo De Elementos Ortésicos, Ayudas Para La Marcha Y La Movilidad, Requeridos Por Los Pacientes, Sean Ellos Afiliados Y/O Beneficiarios Del Subsistema De Las Fuerzas Militares Arc.</t>
  </si>
  <si>
    <t>Suministro a todo costo a nivel nacional de elementos ortésicos, ayuda para la marcha y la movilidad.</t>
  </si>
  <si>
    <t>Suministro a todo costo de elementos ortésicos de ayudas para la marcha requeridos por los pacientes sean ellos afiliados y/o beneficiarios del subsistema de las fuerzas militares ARC</t>
  </si>
  <si>
    <t>Suministro a todo costo de elementos ortésicos, ayudas para la marcha y la movilidad, requeridos por los pacientes, sean ellos afiliados y/o beneficiarios del subsistema de las fuerzas militares Arc.</t>
  </si>
  <si>
    <t>VALOR INICIAL</t>
  </si>
  <si>
    <t>$ 35´420.950,00</t>
  </si>
  <si>
    <t>VALOR VIGENCIAS FUTURAS</t>
  </si>
  <si>
    <t>VALOR TOTAL DEL CONTRATO</t>
  </si>
  <si>
    <t>PROVEEDOR</t>
  </si>
  <si>
    <t>Comercializadora Internacional PRESTIGE SAS</t>
  </si>
  <si>
    <t>Kamex International S.A</t>
  </si>
  <si>
    <t>Comercializadora Internacional PRESTIGE S.A.S.</t>
  </si>
  <si>
    <t>MODALIDAD DE CONTRATACIÓN</t>
  </si>
  <si>
    <t>Mínima cuantía</t>
  </si>
  <si>
    <t>ENTIDAD ESTATAL</t>
  </si>
  <si>
    <t>JEFATURA SALUD FUERZA AÉREA</t>
  </si>
  <si>
    <t>REGIONAL DE ASEGURAMIENTO EN SALUD No 8</t>
  </si>
  <si>
    <t>REGIONAL DE ASEGURAMIENTO EN SALUD No.7</t>
  </si>
  <si>
    <t>MODALIDAD</t>
  </si>
  <si>
    <t>Mínima Cuantía</t>
  </si>
  <si>
    <t>071-01-MDN-COGFM-DIGSA-JEFSA-FAC-2022</t>
  </si>
  <si>
    <t>112-01-MDN-CGFM-DIGSA-FAC-JEFSA-2023</t>
  </si>
  <si>
    <t>67-8-20050-24</t>
  </si>
  <si>
    <t>084-8-200139-25</t>
  </si>
  <si>
    <t>OBJETO DEL CONTRATO</t>
  </si>
  <si>
    <t>SUMINISTRO DE ELEMENTOS ORTÉSICOS DE ACUERDO A ESPECIFICACIONES DADAS POR EL ESPECIALISTA DE ORTOPEDIA Y/O FISIATRIA, PARA USUARIOS DEL SUBSISTEMA DE SALUD DE LAS FFMM ASIGNADOS A LA JEFATURA SALUD DE LA FUERZA AEREA Y A SUS ESTABLECIMIENTOS DE SANIDAD MILITAR</t>
  </si>
  <si>
    <t>SUMINISTRO DE ELEMENTOS ORTÉSICOS DE ACUERDO CON ESPECIFICACIONES DADAS POR EL ESPECIALISTA DE ORTOPEDIA Y/O FISIATRIA, PARA USUARIOS DEL SUBSISTEMA DE SALUD DE LAS FFMM ASIGNADOS A LA JEFATURA SALUD DE LA FUERZA AEROESPACIAL Y A SUS ESTABLECIMIENTOS DE SANIDAD MILITAR.</t>
  </si>
  <si>
    <t>SUMINISTRO DE ELEMENTOS ORTÉSICOS SOBRE MEDIDAS Y PREFABRICADOS Y PRODUCTOS DE APOYO PARA USUARIOS Y BENEFICIARIOS DEL SUBSISTEMA DE SALUD DE LA POLICÍA NACIONAL DEL DEPARTAMENTO DE ATLÁNTICO" por la suma de SESENTA MILLONES DE PESOS ($60.000.000) M/CTE incluido IVA</t>
  </si>
  <si>
    <t>SUMINISTRO DE ELEMENTOS BLANDOS (ORTESICOS), CONVENCIONALES Y SOBRE MEDIDA PARA LA REHABILITACION Y/O TRATAMIENTO DE LOS USUARIOS Y BENEFICIARIOS DEL SUBSISTEMA DE SALUD EN LA REGIONAL DE ASEGURAMIENTO EN SALUD No. 7</t>
  </si>
  <si>
    <t>VALOR DEL CONTRATO</t>
  </si>
  <si>
    <t>CONTRATISTA</t>
  </si>
  <si>
    <t>COMERCIALIZADORA INTERNACIONAL PRESTIGE S.A.S.</t>
  </si>
  <si>
    <t>ENTIS LABORATORIO ORTOPEDICO S.A.S</t>
  </si>
  <si>
    <t>Centro Ortopedico Alex Barraza SAS</t>
  </si>
  <si>
    <t>Leidy Lorena Moreno Gutierrez</t>
  </si>
  <si>
    <t>Almohadilla de fredjka</t>
  </si>
  <si>
    <t>FABRICADA CON ESPUMA DE ALTA DENSIDAD, CUBIERTA EXTERIOR EN TELA CORREAS AJUSTABLES EN ALTURA. SEGUN PRESCRIPCION MEDICA</t>
  </si>
  <si>
    <t xml:space="preserve">Anillo antideformante </t>
  </si>
  <si>
    <t>ELABORADO EN  MATERIAL TERMOFORMABLE SOBREMEDIDAS. SEGUN PRESCRIPCION MEDICA</t>
  </si>
  <si>
    <t>Aparato Twister con Zapatos</t>
  </si>
  <si>
    <t>ORTESIS SEGÚN MEDIDAS INDIVIDUALES, PREVIO MOLDE EN YESO, ELABORADOS EN MATERIAL TERMOPLASTICO, BANDA PELVICA FORRADA EN BADANA, KIT DE GUAYAS EN ACERO SEGUN PRESCRIPCION MEDICA</t>
  </si>
  <si>
    <t>Arnes de pavlick</t>
  </si>
  <si>
    <t>CINTURON TORACICO CON TIRANTES, HEBILLAS QUE PERMITAN DIFERENTES GRADOS DE FLEXION Y ABDUCCION DE CADERA SEGUN PRESCRIPCION MEDICA</t>
  </si>
  <si>
    <t>Aumento por tacon de torque</t>
  </si>
  <si>
    <t>AUMENTO POR TACON DE TORQUE EXTERNO AL CALZADO QUE PERMITA LA CORRECCION DE LA TORSION TIBIAL SEGÚN PRESCRIPCION MEDICA</t>
  </si>
  <si>
    <t>ELABORADO EN ALUMINIO ANODIZADO, ANTEBRAZO CON RECUBRIMIENTO DE PLASTICO, MANILAR EXTERNO PARA MAYOR FUERZA Y SOPORTE AL CAMINAR, RECATON ANTIDESLIZANTE, ALTURA GRADUABLE,
DIFERENTES TALLAS..</t>
  </si>
  <si>
    <t>ELABORADO EN ALUMINIO ANODIZADO BRAZALETE ECUALIZABLE AJUSTABLE EN ALTURA Y SOPORTE MANILAR ANATOMICO COMODO, RECATON ANTIDESLIZANTE  TALLA S-M-L SEGUN PRESCRIPCION MEDICA.</t>
  </si>
  <si>
    <t>ELABORADO EN ALUMINIO, ANTEBRAZO CON RECUBRIMIENTO DE PLASTICO, MANILAR ANATOMICO EXTERNO PARA MAYOR FUERZA Y SOPORTE AL CAMINAR, RECATON ANTIDESLIZANTE, ALTURA GRADUABLE DE BASE Y ANTEBRAZO. DERECHO O IZQUIERDO PARA PEDIATRICA.</t>
  </si>
  <si>
    <t>ELABORADO EN ALUMINIO ANODIZADO, SOPORTE DE ANTEBRAZO GRADUABLE  EN ALTURA, MANILAR ERGONOMICO DERECHO E IZQUIERDO AJUSTABLE EN ALTURA POR PIN, RECATON ANTIDESLIZANTE TALLAS S-M-L.</t>
  </si>
  <si>
    <t>Baston de madera lacada en T</t>
  </si>
  <si>
    <t>ELABORADO EN MADERA,  CON MANGO ANATÓMICO EN FORMA DE T  Y RECATON ANTIDESLIZANTE.</t>
  </si>
  <si>
    <t>ELABORADO EN ALUMINIO, AJUSTABLE EN ALTURA MANGO ANATOMICO EN FORMA DE T, RECATÓN ANTIDESLIZANTE.</t>
  </si>
  <si>
    <t>ELABORADO EN ALUMINIO, MANGO CURVO TIPO CISNE, SOPORTE CON 4 PUNTOS DE APOYO REGULABLE EN ALTURA POR PIN, RECATONES ANTIDESLIZANTES.</t>
  </si>
  <si>
    <t>Bastón para invidente con BOLA FIJA</t>
  </si>
  <si>
    <t>ELABORADO EN ALUMINIO ANODIZADO, PLEGABLE EN 3 O 5 SECCIONES, EMPUÑADURA RECTA Y CON CORREA PARA UNA MAYOR FIJACION Y CONTROL EN LA MANO, MAXIMA SENSIBILIDAD, APLICADO A LA ALTURA DEL PACIENTE</t>
  </si>
  <si>
    <t>Bastón para invidente con PUNTA GIRATORIA</t>
  </si>
  <si>
    <t xml:space="preserve">BASTON ELABORADO EN ALUMINIO ANODIZADO, PLEGABLE O RETRACTIL, DE 4 CAÑAS, LAS 3 PRIMERAS EN BLANCO Y LA ULTIMA EN ROJO REFLECTIVO EMPUÑADURA RECTA Y CON CORREA PARA UNA MAYOR FIJACION Y CONTROL EN LA MANO, CON BOLA RODANTE, APLICADO A LA ALTURA DEL PACIENTE. </t>
  </si>
  <si>
    <t xml:space="preserve">Bota Walker </t>
  </si>
  <si>
    <t>ORTESIS FUNCIONAL DE MIEMBRO INFERIOR PARA TOBILLO Y PIE  RIGIDA O ARTICULADA, DIFERENTES TALLAS , SEGÚN PRESCRIPCION MEDICA</t>
  </si>
  <si>
    <t>Brace de rodilla con articulacion libre</t>
  </si>
  <si>
    <t>ELABORADA EN NEOPRENO TRANSPIRABLE CON ARTICULACION METÁLICA Y LIBRE, REFUERZO PATELAR, BANDA SUPERIOR E INFERIOR AJUSTABLES CON VELCRO PARA ESTABILIDAD MEDIAL Y LATERAL DE LA RODILLA.</t>
  </si>
  <si>
    <t xml:space="preserve">ELABORADO EN POLIESTER  ACOLCHADO TRANSPIRABLE SUPERFICIE INTERNA ANTIDESLIZANTES CON CORREAS AJUSTABLES CON VELCRO, SOPORTES RIGIDOS MEDIALES Y LATERALES ARTICULADOS CON CUÑA DE GRADUACION CON TAPA  PARA TOPE A LA EXTENSION DE 0° A 45° Y LA FLEXION DE 0° A 90°  LONGITUD AJUSTABLE DESDE HASTA 51CM.  </t>
  </si>
  <si>
    <t>ELABORADO EN  POLIESTER ACOLCHADO TRANSPIRABLE SUPERFICIE INTERNA ANTIDESLIZANTE CON CORREAS AJUSTABLES CON VELCRO , SOPORTES RIGIDOS MEDIALES Y LATERALES ARTICULADOS CON CUÑA DE GRADUACION  CON TAPA PARA TOPE A LA EXTENSION DE 0° A 45° Y LA FLEXION DE 0° A 90° LONGITUD DE  61 CM .</t>
  </si>
  <si>
    <r>
      <t>ELABORADA EN  NEOPRENO SOPORTE ANTERIOR RIGIDO QUE MANTIENE LA POSICIÓN FUNCIONAL DE LA MANO, DIFERENTES TALLAS</t>
    </r>
    <r>
      <rPr>
        <sz val="8"/>
        <color rgb="FFFF0000"/>
        <rFont val="Century Gothic"/>
        <family val="2"/>
      </rPr>
      <t xml:space="preserve"> . </t>
    </r>
    <r>
      <rPr>
        <sz val="8"/>
        <rFont val="Century Gothic"/>
        <family val="2"/>
      </rPr>
      <t xml:space="preserve"> </t>
    </r>
  </si>
  <si>
    <t>Braguero inguinal</t>
  </si>
  <si>
    <t>ELABORADO EN MATERIAL ELASTICO SOPORTES ANATOMICOS SUAVES TRANSPIRABLES AJUSTABLES CON VELCRO A NIVEL INGUINAL  Y UNA  FAJA CIRCULAR.</t>
  </si>
  <si>
    <t>CABESTRILLO DE TELA/DRILL-GABARDINA  LIGERO 100% ALGODON, QUE APOYA Y DISTRIBUYE EL PESO EN LA ESPALDA Y EL HOMBRO;  ENVOLVENTE QUE APOYA ANTEBRAZO Y LA MUÑECA. CORREA CON HEBILLA DESLIZANTE Y AJUSTABLE A LA ALTURA ADECUADA. DISEÑO UNIVERSAL QUE SE AJUSTA A BRAZO DERECHO O IZQUIERDO. INDICADO: EN LUXACIONES DE HOMBRO Y OTRAS PATOLOGIAS QUE SEA NECESARIO INMOVILIZAR EL HOMBRO</t>
  </si>
  <si>
    <t>ELABORADOS EN CUERO, PEGADOS Y COCIDOS, DE ACUERDO A ESTRICTA PRESCRIPCIÓN MÉDICA. DISPONIBILIDAD EN TALLAS, MODELOS Y COLORES.</t>
  </si>
  <si>
    <t>ELABORADA BAJO MOLDE, EN CUERO SUAVE Y FLEXIBLE, SIN COSTURAS, PUNTERAS ALTAS Y AMPLIAS, LIVIANO, CON PLANTILLA BAJO ESTRICTA FORMULA MÉDICA.</t>
  </si>
  <si>
    <t>Colchoneta anti escaras en espuma</t>
  </si>
  <si>
    <t>Caminador ADULTO</t>
  </si>
  <si>
    <t>ELABORADO EN ALUMINIO Y LIGERO EN PESO, MANILARES ERGONOMICOS Y SUAVES, RECATONES ANTIDESLIZANTES,  ALTURA GRADUABLE. PLEGABLE</t>
  </si>
  <si>
    <t>Collar de Philadelphia cervical adulto</t>
  </si>
  <si>
    <t>Caminador con asiento en lona</t>
  </si>
  <si>
    <t>ELABORADO EN ALUMINIO DE ALTA RESISTENCIA, SISTEMA DUAL DE PLEGADO, ASIENTO ABATIBLE CON ESPUMA DE ALTA DENSIDAD Y FORRO IMPERMEABLE, ALTURA AJUSTABLE DE 30 A 34", MANILARES ERGONOMICOS, RUEDAS ANTERIORES DE 5", PESO MAXIMO DE SOPORTE DE 113 KG. ESTRICTA PRESCRIPCION MEDICA</t>
  </si>
  <si>
    <t>Collar de Philadelphia cervical pediatrico</t>
  </si>
  <si>
    <t>Caminador con asiento y canastilla</t>
  </si>
  <si>
    <t>TUBO HEXAGONAL PARA MAYOR ESTABILIDAD, SISTEMA DE BLOQUEO DE LAS RUEDAS QUE PERMITE SEGURIDAD AL SER UTILIZADO COMO ASIENTO, GRADUABLE POR MEDIO DE TORNILLOS TRIANGULARES, MANILARES CON FRENOS PARA LAS RUEDAS TRASERAS, RUEDAS MACIZAS DE 8"X2", RUEDAS INFLABLES DE 8"X2", ALTURA DE 72 X 97CM, ALTURA DEL ASIENTO DE 59 X 61 CM, PROFUNDIDAD TOTAL 65 CM, ANCHO TOTAL 59 CM, TAMAÑO DEL ASIENTO 39 X 12 CM, 4 RUEDAS Y CANASTILLA. ESTRICTA PRESCRIPCION MEDICA</t>
  </si>
  <si>
    <t>ELABORADO EN ALUMINIO, CONSTRUCCION  TIPO PIRAMIDAL, ULTRALIVIANO Y DE GRAN ESTABILIDAD, PLEGABLE CON ALTURA AJUSTABLE, PESO MAXIMO DE SOPORTE 100KG. RECATONES ANTIDESLIZANTES.</t>
  </si>
  <si>
    <t>Caminador plegable y graduable + ruedas ADULTO</t>
  </si>
  <si>
    <t>ELABORADO EN ALUMINIO DE ALTA RESISTENCIA, TRAVESAÑO FRONTAL METALICO PARA MAYOR ESTABILIDAD, RUEDAS MACIZAS, DELANTERAS PARA MEJOR DESPLAZAMIENTO, GRADUABLE EN ALTURA, DISEÑO EN U, RECATONES ANTIDESLIZANTES, LIVIANO Y PLEGABLE. ESTRICTA PRESCRIPCION MEDICA</t>
  </si>
  <si>
    <t>Caminador. Unidad</t>
  </si>
  <si>
    <t>CAMINADOR CON TRAVESAÑO FRONTAL METALICO/ALUMINIO DE ALTA RESISTENCIA,  PARA UNA MAYOR ESTABILIDAD.  DE FACIL GRADUACION POR MEDIO DE PINES.  DISEÑO EN U. MANILARES PROTECTORES ERGONOMICOS Y SUAVES, REGATONES ANTIDESLIZANTES. LIVIANO Y PLEGABLE. UNIDAD</t>
  </si>
  <si>
    <t>Cinturon pelvico para HKAFOS</t>
  </si>
  <si>
    <t>CINTURÓN EN POLIPROPILENO PARA HKAFOS SOBRE MEDIDAS, FORRADO CON CAUCHO, ESPUMA, REATA Y VELCRO. ESTRICTA PRESCRIPCION MÉDICA.</t>
  </si>
  <si>
    <t>FABRICADA EN NEOPRENO DIFERENTES TALLAS.</t>
  </si>
  <si>
    <t xml:space="preserve">FABRICADO EN ESPUMA INYECTADA DE ALTA DENSIDAD, DISEÑO ANATÓMICO FORRO IMPERMEABLE CON BANDAS DE SUJECIÓN AMPLIAS Y CIERRES DE CONTACTO. A LA MEDIDA DE LA SILLA DEL PACIENTE. </t>
  </si>
  <si>
    <t>ELABORADO EN POLIURETANO Y/O SIMILARES EN FORMA ANATÓMICA CON ESPUMA DE ALTA RESISTENCIA NO COLAPSABLE.</t>
  </si>
  <si>
    <t xml:space="preserve">COJIN PARA ALIVIO DE PRESION, EN SILICONA A LA MEDIDA DE LA SILLA DEL PACIENTE. </t>
  </si>
  <si>
    <t>Cojín para alivio de presión, especial</t>
  </si>
  <si>
    <t xml:space="preserve">ELABORADO EN POLIVINILO, SOPORTE MAXIMO DE 113 KL., PESO DEL COJIN 0,9 LB., DISPONIBLE EN 3 TAMAÑOS, 16 X 16 PULGADAS, 18 X 16 PULGADAS Y 18 X 18 PULGADAS, DEBIDO A SUS CELDAS DE AIRE INTERCONECTADAS DISTRIBUYE EL PESO UNIFORMEMENTE, INCLUYE FORRO ESTANDAR, BOMBA PARA INFLAR. A LA MEDIDA DE LA SILLA DEL PACIENTE. </t>
  </si>
  <si>
    <t xml:space="preserve">ELABORADO EN ESPUMA DE MEDIANA DENSIDAD, MEDIDAS DE 40X40 CMS, SOPORTA PESO HASTA DE 80 KG, FORRO IMPERMEABLE CON CIERRE DE CREMALLERA. A LA MEDIDA DE LA SILLA DEL PACIENTE. </t>
  </si>
  <si>
    <t>ELABORADO EN NEOPRENE, ALTURA DE LA CELDA 10 CM., 4 COMPARTIMIENTOS INDEPENDIENTES, VALVULA REGULADORA, INCLUYE FORRO, BOMBA EXTERIOR Y PARCHES DE REPUESTO. A LA MEDIDA DE LA SILLA DEL PACIENTE.</t>
  </si>
  <si>
    <t xml:space="preserve">ELABORADO EN NEOPRENE, ALTURA DE LA CELDA 5 CM., VALVULA REGULADORA, INCLUYE FORRO, BOMBA EXTERIOR Y PARCHES DE REPUESTO. A LA MEDIDA DE LA SILLA DEL PACIENTE. </t>
  </si>
  <si>
    <t>ELABORADO EN ESPUMA DE ALTA DENSIDAD, MEDIDAS DE 40X40 CMS, SOPORTA PESO HASTA DE 80 KG, FORRO IMPERMEABLE CON CIERRE DE CREMALLERA. DE ACUERDO A ESPECIFICACIONES DEL ESPECIALISTA, A MEDIDA DE LA SILLA DEL PACIENTE</t>
  </si>
  <si>
    <t>Cojín sencillo en espuma o en gel o mixto, de alta densidad</t>
  </si>
  <si>
    <t>ELABORADO EN ESPUMA, GEL O MIXTO DE ALTA DENSIDAD, MEDIDAS DE 40X40 CMS, SOPORTA PESO HASTA DE 80 KG, FORRO IMPERMEABLE CON CIERRE DE CREMALLERA. DE ACUERDO A ESPECIFICACIONES DEL ESPECIALISTA, A MEDIDA DE LA SILLA DEL PACIENTE</t>
  </si>
  <si>
    <t>Colchón antiescaras inflable de 4 modulos</t>
  </si>
  <si>
    <t xml:space="preserve">SISTEMA DE FLOTACION SECA ELABORADO EN NEOPRENO DE ALTA RESISTENCIA, CELDAS INDEPENDIENTES DE 10 CM DE ALTURA, 4 SECCIONES, INCLUYE PROTECTOR LAVABLE, BOMBA PARA INFLAR, FACIL LIMPIEZA EN AUTOCLAVE.  </t>
  </si>
  <si>
    <t>FABRICADO EN ESPUMA DE DENSIDAD 30, MATERIAL FLEXIBLE QUE PERMITE LA ADAPTACIÓN A LOS MOVIMIENTOS DE CAMA HOSPITALARIA MEDIDAS: 2.00 M DE LARGO X 0.90 M DE ANCHO X 0.13 M DE ALTO FORRO EN MATERIAL IMPERMEABLE PARA BAÑO</t>
  </si>
  <si>
    <t>Colchoneta para alivio de presión</t>
  </si>
  <si>
    <t>COLCHONETA, ELABORADA EN VINILO DURABLE Y RESISTENTE, PESO MAX. DE SOPORTE 136 KG.</t>
  </si>
  <si>
    <t>ESPUMADO DE ALTA DENSIDAD, RESPIRABLE. CON SOPORTE MENTONIANO, OCCIPITAL Y ESTERNAL. SISTEMA DE VALVA CON CIERRE Y VELCRO BILATERAL.</t>
  </si>
  <si>
    <t>Collar de Thomas</t>
  </si>
  <si>
    <t>COLLAR BLANDO, FORMA CIRCULAR, TAMAÑOS GRANDE, MEDIANO Y PEQUEÑO, CON SISTEMA DE CIERRE Y AJUSTE.</t>
  </si>
  <si>
    <t>Collar de Thomas Blando pediatrico</t>
  </si>
  <si>
    <t>Collar de Thomas Rígido</t>
  </si>
  <si>
    <t>COLLAR FLEXIBLE, ACOLCHADO, CON SISTEMA DE CIERRE EN VELCRO. INDICADO EN ESGUINCES CRÓNICOS DE LA COLUMNA CERVICAL. (3 MESES DE GARANTÍA A PARTIR DE LA FECHA DE ENTREGA POR DEFECTOS DE FABRICACIÓN, EXCLUYENDO DESGARROS DE SUPERFICIES)</t>
  </si>
  <si>
    <t>CONTERA/TAPON PARA BASTON DE GOMA DE ALTA CALIDAD, DIAMETRO (Ø)10-20mm, CON REFUERZO DE PROTECCION INTERNA, EN MATERIAL PLASTICO O METAL ANTICORROSIVO PARA EVITAR EL DESGASTE. DEBE PROPORCIONAR ESTABILIDAD AL CAMINAR Y SER ANTIDESLIZANTE. COLOR GRIS</t>
  </si>
  <si>
    <t xml:space="preserve">2587170
</t>
  </si>
  <si>
    <t>Corrector dinamico para pectus carinatum</t>
  </si>
  <si>
    <t>HECHO A LA MEDIDA DEL PACIENTE FABRICADO EN ALUMINIO Y ALEACIÓN DE TITANIO, FAJA PARA MINIMIZAR ALERONES Y PLACA PARA MEDIR PRESIÓN PSI CON SEGUIMIENTO Y TOMA DE MEDIDAS EN 3D</t>
  </si>
  <si>
    <t>HECHO EN NEOPRENO Y/O SIMILARES, QUE PERMITAN ALINEAR EL DEDO MAYOR CON EL PIE, CON CIERRES DE CONTACTO, SUAVE Y CONFORTABLE.</t>
  </si>
  <si>
    <t>Corset Taylor</t>
  </si>
  <si>
    <t>CORSE DORSO LUMBAR FORMADO POR UNA ESTRUCTURA METALICA ACOLCHADA CON FAJA DE TELA AJUSTABLE Y CORREAS EN HOMBRO DE SUJECION. USO: PARA PATOLOGIAS DE COLUMNA VERTEBRAL. BAJO ESTRICTA FORMULA MEDICA.</t>
  </si>
  <si>
    <t>ELABORADO EN PLASTICO Y METAL DE LATA RESISTENCIA, ALTURA AJUSTABLE, DESCANSABRAZOS ABATIBLES, TAPA, PESO MAXIMO DE SOPORTE 113KG.</t>
  </si>
  <si>
    <t>Elevador de sanitario sin brazos</t>
  </si>
  <si>
    <t>ELABORADO EN PLASTICO BLANCO DE ALTA RESISTENCIA, ALTURA DE 14 CM, DISEÑO CONTORNEADO Y AJUSTABLE A LOS SANITARIOS COMUNES, PESO MAXIMO DE SOPORTE 113 KG, 38 CM DE ANCHO X 40.5 CM, PROFUNDIDAD 17.5 CM.</t>
  </si>
  <si>
    <t>ELABORADA EN MATERIAL ACOLCHADO Y CIERRES EN VELCRO. TALLA XL, L, M, S</t>
  </si>
  <si>
    <t>Faja Dorsolumbar. Unidad</t>
  </si>
  <si>
    <t>ÓRTESIS SEMIRÍGIDA TORACOLUMBOSACRA CON MATERIAL DE SUSPENSIÓN BLANDO, LAVABLE, ANTIALERGÉNICO, CORREAS TIPO MALETA Y FIJACIÓN ABDOMINAL CON BANDAS DE VELCRO, PLACA POSTERIOR EN ALUMINIO, DORSOLUMBOSACRA METÁLICA MALEABLE, LIVIANA SEGÚN TALLA. TALLA XL, L, M, S</t>
  </si>
  <si>
    <t>DISPOSITIVO DE INMOVILIZACIÓN LUMBAR. CONFECCIONADO EN MATERIAL ELÁSTICO CON LAMINAS METÁLICAS MOLDEABLES POSTERIORES. TALLA XL, L, M, S .</t>
  </si>
  <si>
    <t>ORTESIS SEGÚN MEDIDAS INDIVIDUALES PREVIO MOLDE EN YESO, ELABORADAS EN MATERIAL TERMO FORMABLE, CON CORREAS Y AJUSTES EN VELCRO Y PROTECTORES ACOLCHADAS. TENSOR GRADUABLE EN ALUMINIO. SEGÚN PRESCRIPCION MÉDICA.</t>
  </si>
  <si>
    <t>Férula canaleta para dedos</t>
  </si>
  <si>
    <t>FERULA CANALETA PARA DEDOS SOBREMEDIDAS.  SEGÚN PRESCRIPCION MEDICA</t>
  </si>
  <si>
    <t>Ferula de atlanta</t>
  </si>
  <si>
    <t>APARATO ELABORADO CON BANDAS FEMORALES CONECTADAS A KIT DE SISTEMA INTERCONDILEA, Y BANDA PÉLVICA CON ARTICULACIÓN LIBRE.</t>
  </si>
  <si>
    <t>Ferula de craig</t>
  </si>
  <si>
    <t>ELABORADO EN POLIETILENO  FORRADA, DISEÑADA SEGÚN INDICACIONES DEL ESPECIALISTA Y SOBRE MEDIDAS.</t>
  </si>
  <si>
    <t>FABRICADA EN ALUMINIO MALEABLE FORRADA EN ESPUMA SUAVE CONFORTABLE, DIFERENTES MEDIDAS.</t>
  </si>
  <si>
    <t>FÉRULA EN NEOPRENO PERFORADO DE 3 A 5 MM., PARA TENOSINOVITIS DE D'QUERVAIN CON SOPORTE QUE MANTIENE EL PULGAR EN ABD. INDICADO EN ESGUINCES, TENDINITIS Y POS FRACTURAS. INDICADO EN TENDINITIS O SITUACIONES POSTRAUMÁTICAS SOBRESFUERZOS. EN RIZARTROSIS DEL PULGAR</t>
  </si>
  <si>
    <t>ELABORADA EN POLIPROPILENO Y/O POLIETILENO, FORRADA DISEÑADA SEGÚN INDICACIONES DEL ESPECIALISTA, SOBRE MEDIDAS.</t>
  </si>
  <si>
    <t>Ferula dennis brown con zapato</t>
  </si>
  <si>
    <t>ZAPATO EN CUERO, CON BARRA DE ALUMINIO PARA GRADUACIÓN BILATERAL. SUELA GRUESA Y RESISTENTE.</t>
  </si>
  <si>
    <t>Férula dinámica de pulgar</t>
  </si>
  <si>
    <t>ELABORADA CON SOPORTES, CON MATERIAL TERMOFORMABLE , RESORTES DE CONTROL EN HILO CAUCHO Y CIERRES EN VELCRO. SEGÚN PRESCRIPCION MEDICA</t>
  </si>
  <si>
    <t>Férula dinámica para mano MATERIAL TERMOFORMABLE</t>
  </si>
  <si>
    <t>ORTESIS ANTEBRAZO MANO DEDOS SOBRE MEDIDAS EN MATERIAL TERMOFORMABLE CON  RESORTE EN ACERO O EN HILO CAUCHO Y CIERRES EN VELCRO. SEGÚN PRESCRIPCION MEDICA</t>
  </si>
  <si>
    <t>ORTESIS ANTEBRAZO MANO DEDOS SOBRE MEDIDAS, EN MATERIAL TERMOFORMABLE, CON RECUBRIMEINTO INTERNO, AJUSTABLE CON VELCRO SEGÚN PRESCRIPCION MEDICA</t>
  </si>
  <si>
    <t xml:space="preserve">Férula Joint Jack </t>
  </si>
  <si>
    <t>FERULA JOIN JACK. DIFERENTES TALLAS. SEGÚN PRESCRIPCION MEDICA</t>
  </si>
  <si>
    <t>Férula para dedo en ABDUCCION</t>
  </si>
  <si>
    <t>FABRICADA EN POLIPROPILENO, MANTIENE LA ABDUCCIÓN ENTRE EL PULGAR Y EL ÍNDICE Y PERMITE LA OPOSICIÓN DINÁMICA. SEGÚN PRESCRIPCION MEDICA</t>
  </si>
  <si>
    <t>Ferula para dedos tipo zimmer.</t>
  </si>
  <si>
    <t>FERULA PARA DEDOS TIPO ZIMMER. SEGÚN PRESCRIPCION MEDICA</t>
  </si>
  <si>
    <t>Ferula para fascitis plantar</t>
  </si>
  <si>
    <t>ELABORADA EN MATERIAL TERMOPLÁSTICO, SEGÚN   MEDIDAS   INDIVIDUALES   PREVIA TOMA DE MOLDE, CON CORREAS ELÁSTICAS Y   PROTECTORES.   AL   MOMENTO   DE   LA ENTREGA, SE DEBE ANEXAR EL MANUAL DE INSTRUCCIONES DE USO Y CUIDADOS PARA EL ASEO. INDICADO PARA MANTENER EN ESTIRAMIENTO EL CONJUNTO FASCITIS PLANTAR- TENDÓN DE AQUILES.</t>
  </si>
  <si>
    <t>Ferula stack</t>
  </si>
  <si>
    <t xml:space="preserve">FERULA STACK EN MATERIAL TERMOPLASTICO. </t>
  </si>
  <si>
    <t>Ferula tipo avion articulada</t>
  </si>
  <si>
    <t>FERULA MIEMBRO SUPERIOR PARA LA INMOVILIZACION DE LAS ARTICULACIONES ESCAPULO-HUMERALES. POSIBILIDAD DE FIJAR Y CAMBIAR LA ANGULACION, TANTO DE LA ABDUCCION COMO DE LA ANTEVERSION. SISTEMA ENSAMBLADO CON APOYOS DE POLIETILENO, ESTRUCTURA DE SOPORTE, CONEXION METALICA Y ARTICULACION DE CODO</t>
  </si>
  <si>
    <t>Férula tipo cono en Z pulgar</t>
  </si>
  <si>
    <t>FERULA TIPO CONO CON MATERIAL DE ALTA CALIDAD EN POLIURETANO O POLIPROPILENO PARA DEFORMIDAD EN Z DE PULGAR. SEGÚN PRESCRIPCION MEDICA</t>
  </si>
  <si>
    <t>HOMBRERAS ANCHAS Y ACOLCHADAS EN EL SITIO DE LA LESIÓN. SOPORTE A NIVEL DE LA COLUMNA DORSAL PARA MAYOR ESTABILIDAD, HEBILLAS DE SEGURIDAD EN ACERO INOXIDABLE DE MANEJO DESLIZABLE. DIFERENTES TALLAS.</t>
  </si>
  <si>
    <t>Inmovilizador de costillas dama/caballero</t>
  </si>
  <si>
    <t>ELABORADO EN ELÁSTICO AFELPADO Y CIERRE EN VELCRO. REDUCE LAS MOLESTIAS EN LA RECUPERACIÓN DE LESIONES COSTALES (CONTUSIÓN O FRACTURAS), ÓSEAS O MUSCULARES. INSERTO ELÁSTICO QUE CONTROLA    LA PRESIÓN. INDICADO EN FRACTURA DE COSTILLAS, DESGARRES MUSCULARES A NIVEL DEL TÓRAX.</t>
  </si>
  <si>
    <t>Inmovilizador de hombro</t>
  </si>
  <si>
    <t>EN BOLSA CON SOPORTE AL ANTEBRAZO Y BANDA ALREDEDOR DEL TRONCO PARA GARANTIZAR LA INMOVILIDAD DEL HOMBRO. FABRICADO EN TELA ACOLCHADA  DIFERENTES TALLAS.</t>
  </si>
  <si>
    <t>Inmovilizador de hombro tipo avión</t>
  </si>
  <si>
    <t>ELABORADO EN POLIURETANO Y/O SIMILARES CON FORMA ANATÓMICA CON ABDUCCIÓN DE 45 A 90 GRADOS, FORRADO Y CON AJUSTE EN VELCRO. TAMAÑO UNIVERSAL.</t>
  </si>
  <si>
    <t>Levantamiento por centímetro. Adicional</t>
  </si>
  <si>
    <t>LEVANTAMIENTO INTERNO POR CENTIMETRO ADICIONAL</t>
  </si>
  <si>
    <t xml:space="preserve">MEDIA ANTIEMBOLICA TVP A LA RODILLA MEDIA INDICADA PARA REDUCIR EL RIESGO TROMBOPULMONAR, VARICOTROMBOSIS Y LA TROMBOSIS VENOSA PROFUNDA (TVP). HECHAS CON FIBRAS PARA FORMAR TEJIDOS ACTIVOS (MICROFIBRA), ELASTANO, POLIAMIDA Y ALGODON ENTRE OTRAS, TECNOLOGIA DE PUNTA, MEDICAMENTE DISEÑADAS. CON TALON, FORMATO ANATOMICO Y TALON CON  ORIFICIO EN LA PARTE SUPERIOR DE LOS DEDOS. COMPRESION GRADUADA Y PROGRESIVA. COMPRESION MEDIA 15/ 22 mmHg. </t>
  </si>
  <si>
    <t>MEDIA INDICADA PARA REDUCIR EL RIESGO TROMBOPULMONAR, VARICOTROMBOSIS Y LA TROMBOSIS VENOSA PROFUNDA (TVP). HECHAS CON FIBRAS PARA FORMAR TEJIDOS ACTIVOS (MICROFIBRA), ELASTANO, POLIAMIDA Y ALGODON ENTRE OTRAS, TECNOLOGIA DE PUNTA, MEDICAMENTE DISEÑADAS. CON TALON Y FORMATO ANATOMICO Y TALON CON ORIFICIO EN LA PARTE SUPERIOR DE LOS DEDOS. COMPRESION GRADUADA Y PROGRESIVA. COMPRESION MEDIA15 / 22 mmHg</t>
  </si>
  <si>
    <t>MEDIA INDICADA PARA REDUCIR EL RIESGO TROMBOPULMONAR, VARICOTROMBOSIS Y LA TROMBOSIS VENOSA PROFUNDA (TVP). HECHAS CON FIBRAS PARA FORMAR TEJIDOS ACTIVOS (MICROFIBRA), ELASTANO, POLIAMIDA Y ALGODON ENTRE OTRAS, TECNOLOGIA DE PUNTA, MEDICAMENTE DISEÑADAS. CON TALON Y FORMATO ANATOMICO Y TALON CON ORIFICIO EN LA PARTE SUPERIOR DE LOS DEDOS. COMPRESION GRADUADA Y PROGRESIVA. COMPRESION MEDIA15 / 22 mmHg. REGISTRO INVIMA</t>
  </si>
  <si>
    <t>MEDIA INDICADA PARA REDUCIR EL RIESGO TROMBOPULMONAR, VARICOTROMBOSIS Y LA TROMBOSIS VENOSA PROFUNDA (TVP). HECHAS CON FIBRAS PARA FORMAR TEJIDOS ACTIVOS (MICROFIBRA), ELASTANO, POLIAMIDA Y ALGODON ENTRE OTRAS, TECNOLOGIA DE PUNTA, MEDICAMENTE DISEÑADAS. CON TALON Y PUNTERA REFORZADA. COMPRESION GRADUADA Y PROGRESIVA. COMPRESION FIRME20/30 mmHg. REGISTRO INVIMA</t>
  </si>
  <si>
    <t>MEDIA INDICADA PARA REDUCIR EL RIESGO TROMBOPULMONAR, VARICOTROMBOSIS Y LA TROMBOSIS VENOSA PROFUNDA (TVP). HECHAS CON FIBRAS PARA F ORMAR TEJIDOS ACTIVOS (MICROFIBRA), ELASTANO, POLIAMIDA Y ALGODON ENTRE OTRAS, TECNOLOGIA DE PUNTA, MEDICAMENTE DISEÑADAS. CON TALON   Y PUNTERA REFORZADA. COMPRESION GRADUADA Y PROGRESIVA. COMPRESION FIRME 8/15 mmHg. REGISTRO INVIMA</t>
  </si>
  <si>
    <t xml:space="preserve">MEDIA INDICADA PARA REDUCIR EL RIESGO TROMBOPULMONAR, VARICOTROMBOSIS Y LA TROMBOSIS VENOSA PROFUNDA (TVP). HECHAS CON FIBRAS PARA FORMAR TEJIDOS ACTIVOS (MICROFIBRA), ELASTANO, POLIAMIDA Y ALGODON ENTRE OTRAS, TECNOLOGIA DE PUNTA, MEDICAMENTE DISEÑADAS. CON TALON  Y PUNTERA REFORZADA. COMPRESION GRADUADA Y PROGRESIVA. COMPRESION FIRME 20/30 mmHg. </t>
  </si>
  <si>
    <t>Media hasta la rodilla Comp Baja</t>
  </si>
  <si>
    <t>MEDIA INDICADA PARA REDUCIR EL RIESGO TROMBOPULMONAR, VARICOTROMBOSIS Y LA TROMBOSIS VENOSA PROFUNDA (TVP). HECHAS CON FIBRAS PARA FORMAR TEJIDOS ACTIVOS (MICROFIBRA), ELASTANO, POLIAMIDA Y ALGODON ENTRE OTRAS, TECNOLOGIA DE PUNTA, MEDICAMENTE DISEÑADAS. CON TALON Y PUNTERA REFORZADA. COMPRESION GRADUADA Y PROGRESIVA. COMPRESION FIRME 8/15 mmHg. REGISTRO INVIMA</t>
  </si>
  <si>
    <t>MEDIA INDICADA PARA REDUCIR EL RIESGO TROMBOPULMONAR, VARICOTROMBOSIS Y LA TROMBOSIS VENOSA PROFUNDA (TVP). HECHAS CON FIBRAS PARA FORMAR TEJIDOS ACTIVOS (MICROFIBRA), ELASTANO, POLIAMIDA Y ALGODON ENTRE OTRAS, TECNOLOGIA DE PUNTA, MEDICAMENTE DISEÑADAS. CON TALON Y PUNTERA REFORZADA. COMPRESION GRADUADA Y PROGRESIVA. COMPRESION EXTRA FIRME 30/40 mm/Hg. PARA CONTROL DEL LINFEDEMA DE CUALQUIER TIPO Y VENAS VARICOSAS CLASE C.</t>
  </si>
  <si>
    <t>MEDIA INDICADA PARA REDUCIR EL RIESGO TROMBOPULMONAR, VARICOTROMBOSIS Y LA TROMBOSIS VENOSA PROFUNDA (TVP). HECHAS CON FIBRAS PARA FORMAR TEJIDOS ACTIVOS (MICROFIBRA), ELASTANO, POLIAMIDA Y ALGODON ENTRE OTRAS, TECNOLOGIA DE PUNTA, MEDICAMENTE DISEÑADAS. CON TALON Y PUNTERA REFORZADA. COMPRESION GRADUADA Y PROGRESIVA. COMPRESION BAJA 8/15 mmHg. REGISTRO INVIMA</t>
  </si>
  <si>
    <t>MEDIA INDICADA PARA REDUCIR EL RIESGO TROMBOPULMONAR, VARICOTROMBOSIS Y LA TROMBOSIS VENOSA PROFUNDA (TVP). HECHAS CON FIBRAS PARA FORMAR TEJIDOS ACTIVOS (MICROFIBRA)  ELASTANO, POLIAMIDA Y ALGODON ENTRE OTRAS, TECNOLOGIA DE PUNTA, MEDICAMENTE DISEÑADAS. TALON Y PUNTERA REFORZADA. COMPRESION GRADUADA Y PROGRESIVA. COMPRESION FIRME 30/40 mmHg. REGISTRO INVIMA</t>
  </si>
  <si>
    <t>Media hasta muslo compresión firme unisexo</t>
  </si>
  <si>
    <t>MEDIA INDICADA PARA REDUCIR EL RIESGO TROMBOPULMONAR, VARICOTROMBOSIS Y LA TROMBOSIS VENOSA PROFUNDA (TVP). HECHAS CON FIBRAS PARA FORMAR TEJIDOS ACTIVOS (MICROFIBRA), ELASTANO, POLIAMIDA Y ALGODON ENTRE OTRAS, TECNOLOGIA DE PUNTA, MEDICAMENTE DISEÑADAS. CON TALON Y PUNTERA REFORZADA. COMPRESION GRADUADA Y PROGRESIVA. COMPRESION MEDIA 15/22mmHg. REGISTRO INVIMA</t>
  </si>
  <si>
    <t>Muletas axilares Acolchadas</t>
  </si>
  <si>
    <t xml:space="preserve">ELABORADA EN ALUMINIO DE ALTA RESISTENCIA, ALTURA GRADUABLE POR MEDIO DE DOBLE PIN DE SEGURIDAD, TALLAS S,M, L </t>
  </si>
  <si>
    <t>ELABORADA EN ALUMINIO, ALCOLCHADA APOYO AXILAR - MANILAR ANATOMICO - ALTURA GRADUABLE PARA BASE Y MANILAR -  DISTINTAS TALLAS PEDIATRICA</t>
  </si>
  <si>
    <t>Muñequera sencilla</t>
  </si>
  <si>
    <t>EN NEOPRENO VENDAJE FLEXIBLE CON ORIFICIO EN EL PULGAR QUE PERMITE SER AMBIDIESTRO.</t>
  </si>
  <si>
    <t>Muñequera soporte pulgar en abducción</t>
  </si>
  <si>
    <t>FABRICADAS EN NEOPRENO QUE PERMITE LA TRANSPIRACIÓN,  CON SOPORTE QUE MANTIENE EL PULGAR EN ABD. INDICADO EN ESGUINCES, TENDINITIS Y FRACTURAS.</t>
  </si>
  <si>
    <t>Ortesis antebraquimetacarpiana</t>
  </si>
  <si>
    <t>ORTESIS ANTEBRAQUIMETACARPIANA A LA MEDIDA DEL PACIENTE EN TERMOPLÁSTICO CON FORRO INTERIOR DE RIZO ABSORBENTE. INCORPORA CORREAS DE SUJECIÓN DE MUÑECA Y ANTEBRAZO CON PASADOR DE SEGURIDAD Y PULGAR. CORREAS DE SUJECIÓN Y CONTROL DE LA FLEXIÓN METARCARPOFALÁNGICA E INTERFALÁNGICA. SEGÚN PRESCRIPCION MEDICA</t>
  </si>
  <si>
    <t xml:space="preserve">DISEÑO ERGONÓMICO CON SOPORTE TORÁCICO DESDE T1 A T8 EN LAMINADOS DE POLIÉSTER, REATAS EN FORMA DE OCHO CON PROTECTORES MOVIBLES ACOLCHADOS.  </t>
  </si>
  <si>
    <t>Órtesis corta articulada</t>
  </si>
  <si>
    <t>ÓRTESIS ELABORADA EN MATERIAL TERMOPLÁSTICO, SEGÚN MEDIDAS INDIVIDUALES PREVIA TOMA DE MOLDE, CON CORREAS EN VELCRO, PROTECTORES Y APOYO PATELAR ACOLCHADO. SEGÚN MEDIDAS Y ESPECIFICACIONES DE MÉDICO TRATANTE</t>
  </si>
  <si>
    <t>Ortesis de cadera</t>
  </si>
  <si>
    <t xml:space="preserve">ORTESIS DE CADERA CON ARTICULACION  GRADUABLE ELABORADA EN  MATERIAL TERMOFORMABLE  COMPUESTO POR UNA BANDA PELVICA Y UNA MUSLERA  AJUSTABLES CON VELCRO  SEGUN PRESCRIPCION MEDICA. </t>
  </si>
  <si>
    <t>Ortesis de Rodilla rotula reforzada</t>
  </si>
  <si>
    <t xml:space="preserve">ELABORADA EN NEOPRENO  TRANSPIRABLE  DISEÑOR ANATOMICO CON CAVIDAD  PATELAR CIRCULAR, AJUSTABLE CON CORREAS EN VELCRO, DIFERENTES TALLAS  </t>
  </si>
  <si>
    <t xml:space="preserve">ESTRUCTURA PREVIO TERMOFORMADO, CON FORROS EN SU INTERIOR DE NEOPRENO RESPIRABLE, CON CORREAS AJUSTABLES CON VELCRO LIMITANDO LOS MOVIMIENTOS DE INVERSION Y EVERSION DE CUELLO DE PIE. </t>
  </si>
  <si>
    <t>ORTESIS RODILLA TOBILLO PIE, ELABORADAS BAJO MOLDE DE YESO, EN MATERAL TERMOPLASTICO, CON SISTEMA DE BLOQUEO EN RODILLA O CADERA  CON ANILLO Y ESTRIBO METÁLICO PARA ADAPTACIÓN A CALZADO. ESTRICTA PRESCRIPCION MÉDICA.</t>
  </si>
  <si>
    <t>Ortesis Muslera</t>
  </si>
  <si>
    <t>FABRICADA EN NEOPRENO, TALLAS S, M, L Y XL</t>
  </si>
  <si>
    <t>Ortesis para codo articulado</t>
  </si>
  <si>
    <t>FABRICADO EN MATERIAL TERMOFORMADO RESISTENTE BIVALVADO, CON RECUBRIMIENTO INTERIOR EN CAUCHO ESPUMA Y ORIFICIOS DE TRANSPIRACIÓN. ARTICULACIÓN DE EXTENSIÓN GRADUABLE, CIERRES EN VELCRO. ESTRICTA PRESCRIPCION MEDICA</t>
  </si>
  <si>
    <t>ORTESIS EN POLIPROPILENO ELABORADA BAJO MOLDE DE YESO, CON ARTICULACIÓN EN CUELLO DE PIE. CORREAS DE SUJECION EN VELCRO</t>
  </si>
  <si>
    <t>Ortesis tipo AFO</t>
  </si>
  <si>
    <t xml:space="preserve">ORTESIS TOBILLO PIE  A 90° A LA MEDIDA DEL PACIENTE, ELABORADA BAJO MOLDE DE YESO, EN POLIPROPILENO, CON RECUBRIMIENTO INTERNO Y SISTEMA DE SUJECION POR VELCROS SEGÚN FORMULA MÉDICA PARA MIEMBROS INFERIORES.  </t>
  </si>
  <si>
    <t>Ortesis tipo AFO  ARTICULADA en material termoformado</t>
  </si>
  <si>
    <t>ÓRTESIS ELABORADA EN MATERIAL TERMOPLÁSTICO, SEGÚN MEDIDAS INDIVIDUALES PREVIA TOMA DE MOLDE, FORRADA INTERNAMENTE, CON CORREAS EN VELCRO Y PROTECTORES. CON ARTICULACIÓN DE TOBILLO  FLEXIBLE DE ALTA RESISTENCIA. SISTEMA DE TOPE POSTERIOR QUE PERMITA GRADUAR Y HACER AJUSTES A LA DORSIFLEXIÓN. INDICADA EN PARA PIE CAÍDO, HEMIPLEJÍAS, SECUELAS DE PARÁLISIS CEREBRAL, PARÁLISIS POS INYECCIÓN GLÚTEA, TRATAMIENTO POSTOPERATORIO. (6 MESES DE GARANTÍA A PARTIR DE LA FECHA DE ENTREGA)</t>
  </si>
  <si>
    <t>Ortesis Tipo AFO con regulador de tono (TRAFO)</t>
  </si>
  <si>
    <t>ORTESIS TOBILLO PIE REGULADORA DE TONO, CONTACTO TOTAL, CON PUNTOS INHIBIDORES DE TONO ELABORADA BAJO MOLDE DE YESO, EN POLIPROPILENO, ESTRICTA PRESCRIPCION MEDICA.</t>
  </si>
  <si>
    <t xml:space="preserve">Órtesis tipo AFO convencional (metalica) </t>
  </si>
  <si>
    <t>CON SISTEMA DE ARTICULACIÓN (LIBRE O DE BLOQUEO) EN TOBILLO POR MEDIO DE ESTRIBO METÁLICO PARA ADAPTACIÓN A CALZADO. ESTRICTA
PRESCRIPCION MÉDICA.</t>
  </si>
  <si>
    <t>Ortesis tipo AFO corta. TERMORREGULADOR</t>
  </si>
  <si>
    <t xml:space="preserve">ÓRTESIS TOBILLO-PIE (AFO) ELABORADA EN FIBRA DE CARBONO A 90° PARA USO CON CALZADO CONVENCIONAL, COMPONENTE POSTERIOR MEDIAL EN ESPIRAL, SISTEMA DE SUJECIÓN PROXIMAL TIBIAL EN MATERIAL TERMOREGULADOR, LAVABLE, TRASPIRABLE; MATERIAL SEMIRÍGIDO EN LA PLANTILLA QUE PERMITA AJUSTAR AL CALZADO SEGÚN TALLA. </t>
  </si>
  <si>
    <t>Órtesis tipo AFO de reaccion a piso</t>
  </si>
  <si>
    <t>ORTESIS TOBILLO PIE EN POLIPROPILENO, ELABORADA BAJO MOLDE DE YESO, SOPORTE EN RODILLA, CON 10° DE DORSIFLEXION, CORREAS DE SUJECION  EN VELCRO</t>
  </si>
  <si>
    <t>Ortesis tipo AFO dinamica (DAFO)</t>
  </si>
  <si>
    <t>ORTESIS TOBILLO PIE DINAMICA DE CONTACTO TOTAL Y FLEXIBLE, ELABORADA BAJO MOLDE DE YESO, EN POLIPROPILENO. ESTRICTA PRESCRIPCION MÉDICA.</t>
  </si>
  <si>
    <t>Órtesis tipo AFO fijo</t>
  </si>
  <si>
    <t>ÓRTESIS ELABORADA EN MATERIAL TERMOPLÁSTICO, SEGÚN MEDIDAS INDIVIDUALES PREVIA TOMA DE MOLDE, FORRADA INTERNAMENTE, CON CORREAS EN VELCRO Y PROTECTORES. INDICADO EN PIE CAÍDO, HEMIPLEJÍAS, SECUELAS DE PARÁLISIS CEREBRAL, PARÁLISIS POS INYECCIÓN GLÚTEA, TRATAMIENTO POSTOPERATORIO. (6 MESES DE GARANTÍA A PARTIR DE LA FECHA DE ENTREGA)</t>
  </si>
  <si>
    <t>Órtesis tipo AFO reforzada</t>
  </si>
  <si>
    <t>ORTESIS TOBILLO PIE EN POLIPROPILENO, ELABORADAS BAJO MOLDE DE YESO, DOBLE REFUERZO, CIERRES EN VELCRO CON RECUBRIMIENTO INTERNO</t>
  </si>
  <si>
    <t>Órtesis tipo AFO resortada en polipropileno</t>
  </si>
  <si>
    <t>ÓRTESIS ELABORADA EN MATERIAL TERMOPLÁSTICO, SEGÚN MEDIDAS INDIVIDUALES PREVIA TOMA DE MOLDE, CON CORREAS EN VELCRO, PROTECTORES Y APOYO PATELAR ACOLCHADO CON SISTEMA POSTERIOR RESORTADO. SEGÚN MEDIDAS Y ESPECIFICACIONES DE MÉDICO TRATANTE</t>
  </si>
  <si>
    <t>Ortesis tipo Corset  L. S. O. en polipropileno</t>
  </si>
  <si>
    <t>ORTESIS SACROLUMBAR EN POLIPROPILENO, ELABORADA BAJO MOLDE YESO, AJUSTABLE CON CORREAS DE VELCRO, CON RECUBRIMIENTO INTERNO.</t>
  </si>
  <si>
    <t>Ortesis tipo corset  L.S.O. mas extension a muslo</t>
  </si>
  <si>
    <t>ORTESIS EN POLIPROPILENO, ELABORADA BAJO MOLDE YESO, AJUSTABLE CON CORREAS DE VELCRO, CON RECUBRIMIENTO INTERNO. SEGÚN PRESCRIPCION MEDICA</t>
  </si>
  <si>
    <t>Ortesis tipo Corset Boston</t>
  </si>
  <si>
    <t>INDICADO PARA ESCOLIOSIS LUMBAR O DORSAL, CORRECCIÓN PASIVA DEL RAQUIS A TRAVÉS DE COJINES DE PRESIÓN. SE ELABORA EN POLIPROPILENO. FORRADO EN LOS PUNTOS DE PRESIÓN PARA EVITAR ULCERACIÓN</t>
  </si>
  <si>
    <t>Ortesis tipo Corset C.T.L.S.O.</t>
  </si>
  <si>
    <t xml:space="preserve">ORTESIS CÉRVICO-TORÁXICO-LUMBO-SACRO. ELABORADO EN POLIPROPILENO, SOBRE MOLDE DE YESO, CON RECUBRIMIENTO INTERNO, AJUSTABLE CON CORREAS DE VELCRO. PUNTOS DE APOYO SEGÚN ESTRICTA PRESCRIPCIÓN MÉDICA. </t>
  </si>
  <si>
    <t>Ortesis tipo Corset Jewett</t>
  </si>
  <si>
    <t>ORTESIS DE EXTENSION DORSAL, FABRICADO BAJO MOLDE DE YESO,  CON PUNTOS DE APOYO REGULABLES, CON RECUBRIMIENTO INTERNO. CON SISTEMA DE CIERRE EN VELCRO O CORREAS DE SUJECIÓN. BAJO ESTRICTA FORMULA MEDICA</t>
  </si>
  <si>
    <t>Ortesis tipo Corset KNIGHT</t>
  </si>
  <si>
    <t>ORTESIS DORSOLUMBAR SOBRE MEDIDAS, ACOLCHADO, CON CORREAS DE SUJECION EN VELCRO, ELABORADO A LA MEDIDA DEL PACIENTE, BAJO MOLDE DE YESO CON ESTRICTA PRESCRIPCION MEDICA. PARA CORRECCION DE LESIONES Y DEFORMIDADES DE COLUMNA. BAJO ESTRICTA FORMULA MEDICA</t>
  </si>
  <si>
    <t>Ortesis tipo Corset Knight Taylor</t>
  </si>
  <si>
    <t>INMOVILIZADOR METALICO DE COLUMNA DORSOLUMBOSACRA, FORRADO EN LOS PUNTOS DE PRESION, GRADUABLE, AJUSTADO CON CORREAS EN REATA Y VELCRO. ELABORADO SOBRE MEDIDAS. PARA PATOLOGIAS DE COLUMNA VERTEBRAL. BAJO ESTRICTA FORMULA MEDICA</t>
  </si>
  <si>
    <t xml:space="preserve">Ortesis tipo Corset Milwaukee </t>
  </si>
  <si>
    <t>ANILLO PÉLVICO MOLDEADO EN POLIPROPILENO, BARRA ANTERIOR BARRA POSTERIOR. ALMOHADILLAS, CORREDERAS DE ACUERDO A LA CURVA ESCOLITICA, ANILLO Y SOPORTE MENTONIANO. FORRADO EN LOS PUNTOS DE PRESIÓN PARA EVITAR ULCERACIÓN.</t>
  </si>
  <si>
    <t>Ortesis tipo Corset T. L. S. O.  Univalvo</t>
  </si>
  <si>
    <t>ORTESIS TORACO-LUMBO-SACRO, EN POLIPROPILENO, UNIVALVO (UNA PIEZA), ELABORADO BAJO MOLDE DE YESO, CON CIERRES LATERALES, AJUSTADO CON CORREAS EN VELCRO. CON RECUBRIMIENTO INTERNO</t>
  </si>
  <si>
    <t>Ortesis tipo Corset T.L.S.O. Bivalvado (sobre medidas)</t>
  </si>
  <si>
    <t>ORTESIS TORACO-LUMBO-SACRO, EN POLIPROPILENO, DOS VALVAS (DOS PIEZAS), ELABORADO BAJO MOLDE DE YESO, CON CIERRES LATERALES, AJUSTADO CON CORREAS EN VELCRO. CON RECUBRIMIENTO INTERNO.</t>
  </si>
  <si>
    <t>Ortesis tipo Corset T.L.S.O. mas extension cervical</t>
  </si>
  <si>
    <t>ORTESIS TORACOLUMBOSACRA, ELABORADA BAJO MOLDE DE YESO. EN POLIPROPILENO BIVALVADO CON EXTENSIÓN DE COLLAR A COLUMNA CERVICAL. FORRADO EN LOS PUNTOS DE PRESIÓN PARA EVITAR ULCERACIÓN. AJUSTABLE CON CORREAS EN VELCRO.</t>
  </si>
  <si>
    <t>Ortesis tipo Corset Tipo Somi Minerva</t>
  </si>
  <si>
    <t>CORSET  TIPO SOMI MINERVA, PARA COLUMNA CERVICAL EN EXTENSIÓN O FLEXIÓN O NEUTRAL FABRICADA EN POLIPROPILENO CON SISTEMA DE CIERRE DE VELCRO REGULABLE EN LA ALTURA AL CUELLO.</t>
  </si>
  <si>
    <t>Ortesis tipo hallux valgus /soporte/adulto</t>
  </si>
  <si>
    <r>
      <t xml:space="preserve">ORTESIS SEGUN MEDIDAS CON SOPORTE RIGIDO Y ACOLCHADO, DE </t>
    </r>
    <r>
      <rPr>
        <u/>
        <sz val="8"/>
        <rFont val="Century Gothic"/>
        <family val="2"/>
      </rPr>
      <t>USO NOCTURNO</t>
    </r>
  </si>
  <si>
    <t>Ortesis Tipo HKAFO convencional metalico</t>
  </si>
  <si>
    <t>ORTESIS CADERA, RODILLA TOBILLO PIE, IMPORTADA, ELABORADO EN POLIPROPILENO BAJO MOLDE DE YESO, CON BANDA PÉLVICA, ARTICULACIÓN DE CADERA, RODILLA Y TOBILLO BLOQUEABLES.</t>
  </si>
  <si>
    <t>Ortesis Tipo KAFO + barras en aluminio</t>
  </si>
  <si>
    <t>ORTESIS RODILLA TOBILLO PIE EN POLIPROPILENO, IMPORTADAS, ELABORADA BAJO MOLDE DE YESO, CON BARRAS LATERALES EN ALUMINIO O ACERO. ESTRICTA PRESCRIPCION MÉDICA.</t>
  </si>
  <si>
    <t>Ortesis Tipo KAFO articulacion en material termoformable</t>
  </si>
  <si>
    <t>ORTESIS  RODILLA-TOBILLO-PIE. IMPORTADAS, EN MATERIAL TERMOPLASTICO, ELABORADAS BAJO MOLDE DE YESO, AJUSTABLE CON CORREAS EN VELCRO, ESTRICTA PRESCRIPCION MEDICA.</t>
  </si>
  <si>
    <t>Ortesis tipo sarmiento para cubito y radio</t>
  </si>
  <si>
    <t xml:space="preserve">ELABORADO EN MATERIAL TERMOFORMADO  RESISTENTE BIVALVADO PREVIO MOLDE DE YESO, CON RECUBRIMIENTO INTERIOR EN CAUCHO ESPUMA Y ORIFICIOS DE TRANSPIRACION,CIERRES AJUSTABLES CON VELCRO. BAJO FORMULA MEDICA </t>
  </si>
  <si>
    <t>Ortesis tipo sarmiento para femur</t>
  </si>
  <si>
    <t>ELABORADO EN MATERIAL TERMOFORMADO RESISTENTE, CON RECUBRIMIENTO INTERNO EN ESPUMA  Y ORIFICIOS TRANSPIRABLES ,  BIVALVADO ELABORADO  SOBRE MEDIDAS PREVIO MOLDE DE YESO CON CORREAS AJUSTABLES CON VELCRO BAJO FORMULA MEDICA.</t>
  </si>
  <si>
    <t>Ortesis tipo sarmiento para humero</t>
  </si>
  <si>
    <t xml:space="preserve">Ortesis tipo sarmiento para tibia </t>
  </si>
  <si>
    <t>Pantimedia DAMA COMPRESION BAJA TEXTURA TRANSPARENTE</t>
  </si>
  <si>
    <t>MEDIA INDICADA PARA REDUCIR EL RIESGO TROMBOPULMONAR, VARICOTROMBOSIS Y LA TROMBOSIS VENOSA PROFUNDA (TVP). HECHAS CON FIBRAS PARA F ORMAR TEJIDOS ACTIVOS (MICROFIBRA), ELASTANO, POLIAMIDA Y ALGODON ENTRE OTRAS, TECNOLOGIA DE PUNTA, MEDICAMENTE DISEÑADAS. CON TALON   Y PUNTERA REFORZADA. COMPRESION GRADUADA Y PROGRESIVA. COMPRESION BAJA 8/15 mmHg. REGISTRO INVIMA</t>
  </si>
  <si>
    <t>Pantimedia DAMA COMPRESION EXTRA FIRME</t>
  </si>
  <si>
    <t>MEDIA INDICADA PARA REDUCIR EL RIESGO TROMBOPULMONAR, VARICOTROMBOSIS Y LA TROMBOSIS VENOSA PROFUNDA (TVP). HECHAS CON FIBRAS PARA FORMAR TEJIDOS ACTIVOS (MICROFIBRA), ELASTANO, POLIAMIDA Y ALGODON ENTRE OTRAS, TECNOLOGIA DE PUNTA, MEDICAMENTE DISEÑADAS. CON TALON Y PUNTERA REFORZADA. COMPRESION GRADUADA Y PROGRESIVA. COMPRESION FIRME 20/30 mmHg. REGISTRO INVIMA</t>
  </si>
  <si>
    <t>MEDIA INDICADA PARA REDUCIR EL RIESGO TROMBOPULMONAR, VARICOTROMBOSIS Y LA TROMBOSIS VENOSA PROFUNDA (TVP). HECHAS CON FIBRAS PARA FORMAR TEJIDOS ACTIVOS (MICROFIBRA), ELASTANO, POLIAMIDA Y ALGODON ENTRE OTRAS, TECNOLOGIA DE PUNTA, MEDICAMENTE DISEÑADAS. CON TALON Y PUNTERA REFORZADA. COMPRESION GRADUADA Y PROGRESIVA. COMPRESION FIRME 30/40 mmHg. REGISTRO INVIMA</t>
  </si>
  <si>
    <t>Pantimedia DAMA COMPRESION FIRME</t>
  </si>
  <si>
    <r>
      <t xml:space="preserve">MEDIA INDICADA PARA REDUCIR EL RIESGO TROMBOPULMONAR, VARICOTROMBOSIS Y LA TROMBOSIS VENOSA PROFUNDA (TVP). HECHAS CON FIBRAS PARA FORMAR TEJIDOS ACTIVOS (MICROFIBRA), ELASTANO, POLIAMIDA Y ALGODON ENTRE OTRAS, TECNOLOGIA DE PUNTA, MEDICAMENTE DISEÑADAS. CON TALON Y PUNTERA REFORZADA. COMPRESION GRADUADA Y PROGRESIVA. COMPRESION  FIRME </t>
    </r>
    <r>
      <rPr>
        <sz val="8"/>
        <color theme="1"/>
        <rFont val="Century Gothic"/>
        <family val="2"/>
      </rPr>
      <t>20/30 mmHg. REGISTRO INVIMA</t>
    </r>
  </si>
  <si>
    <t>Pantimedia DAMA COMPRESION MEDIA</t>
  </si>
  <si>
    <t>MEDIA INDICADA PARA REDUCIR EL RIESGO TROMBOPULMONAR, VARICOTROMBOSIS Y LA TROMBOSIS VENOSA PROFUNDA (TVP). HECHAS CON FIBRAS PARA FORMAR TEJIDOS ACTIVOS (MICROFIBRA), ELASTANO, POLIAMIDA Y ALGODON ENTRE OTRAS, TECNOLOGIA DE PUNTA, MEDICAMENTE DISEÑADAS. CON TALON Y PUNTERA REFORZADA. COMPRESION GRADUADA Y PROGRESIVA. COMPRESION MEDIA 15/20 mmHg. REGISTRO INVIMA</t>
  </si>
  <si>
    <t>Pantorrillera. Unidad</t>
  </si>
  <si>
    <t>FABRICADA EN NEOPRENO SEGÚN TALLA S.M, L Y XL</t>
  </si>
  <si>
    <t>ELABORADAS SOBRE MEDIDAS, CONFECCIONADAS EN CUERO Y CORCHO, CON ADITAMENTOS Y FORMA SEGÚN ORDEN MÉDICA. (ALMOHADILLA ESCAFOIDEA, REALCE INTERNO O EXTERNO, ARCO LONGITUDINAL, APOYO    METATARSIANO, APOYO ESPOLÓN CALCÁNEO, BOTÓN METATARSIANO). INDICADAS EN PIE PLANO O VALGO. (6 MESES DE GARANTÍA A PARTIR DE LA FECHA DE ENTREGA)</t>
  </si>
  <si>
    <t>Plantilla en silicona tipo soft base</t>
  </si>
  <si>
    <t>PLANTILLA EN SILICONA SOBREMEDIDA, BAJO ESTRICTA ORDEN MEDICA</t>
  </si>
  <si>
    <t>Plantilla Talonera en silicona</t>
  </si>
  <si>
    <t>CONFECCIONADAS  EN  GEL  DE  SILICONA, CON DISEÑO DE ACOSTILLAMIENTO REFORZADO EN CUADRÍCULA. INDICADO EN PATOLOGÍAS  DE ESPOLÓN CALCÁNEO. (3 MESES DE GARANTÍA A PARTIR DE LA FECHA DE ENTREGA POR DEFECTOS DE FABRICACIÓN, EXCLUYENDO DESGARROS DE
SUPERFICIES)</t>
  </si>
  <si>
    <t>PLANTILLA EN PLASTAZOTE SOBREMEDIDA, BAJO ESTRICTA ORDEN MEDICA</t>
  </si>
  <si>
    <t>Plantillas en polipropileno U.C.B.L.</t>
  </si>
  <si>
    <t>ELABORADAS EN POLIPROPILENO BAJO ESTRICTO MOLDE EN YESO, SEGÚN ORDEN MÉDICA.</t>
  </si>
  <si>
    <t>Plantillas tipo tulis alto impacto</t>
  </si>
  <si>
    <t>PLANTILLA TIPO TULLIS DE ALTO IMPACTO. SEGÚN TALLA, PRESCRITA POR EL MEDICO.</t>
  </si>
  <si>
    <t>Plantillas tipo tulis bajo impacto</t>
  </si>
  <si>
    <t>PLANTILLA TIPO TULIS CON ENCASTILLAMIENTOS EN CUADRICULA EN REGION TALAR.</t>
  </si>
  <si>
    <t>Prenda compresion tubular para torax y espalda</t>
  </si>
  <si>
    <t>PRENDA/FAJA/VENDA DE COMPRESION TUBULAR, EN TEJIDO DE MEZCLA DE POLIAMIDA Y ELASTANO; DEBEN SER LIGERA, RESISTENTE, CON NIVEL DE COMPRESION PERMANENTE Y UNIFORME, SEGUN NECESIDAD DEL PACIENTE, HIPOALERGENICA, TRANSPIRABLE, QUE SE ADAPTE AL CUERPO, NO FORME PLIEGUES NI SE DESLICE. ELABORADA SOBRE MEDIDAS Y SEGUN ORDEN MEDICA.</t>
  </si>
  <si>
    <t>Prenda compresiva ANTIEDEMA manga</t>
  </si>
  <si>
    <t>PRENDA COMPRESIVA ESTILO MANGA, PARA MMSS,  IDEALES PARA DRENAJE LINFATICO Y TRATAMIENTO DE COMPRESIÓN NEUMÁTICA, SEGÚN PRESCRIPCIÓN MÉDICA. TALLAS S, M, L, XL.</t>
  </si>
  <si>
    <t>Prenda compresiva ANTIEDEMA MMII</t>
  </si>
  <si>
    <t>PRENDA COMPRESIVA ESTILO MANGA, PARA MMII ,  IDEALES PARA DRENAJE LINFATICO Y TRATAMIENTO DE COMPRESIÓN NEUMÁTICA, SEGÚN PRESCRIPCIÓN MÉDICA. TALLAS S, M, L, XL.</t>
  </si>
  <si>
    <t>Prenda Guante + dedos Borde SILIC 15-21 mmHg</t>
  </si>
  <si>
    <t xml:space="preserve">PRENDA GUANTE CON DEDOS, BORDE SILICONADO, GRADIENTE DE PRESION 15/21mmHg. ELABORADO CON DOS CLASES DE HILO, UNO QUE ES A BASE DE POLIAMIDA O ALGODON QUE SE TEJE ALREDEDOR DE UN NUCLEO ELASTICO DE LATEX O ELASTANO (LYCRA), QUE DAN LA EXTENSIBILIDAD Y FUERZA DEL HILO. FUNCIONALIDAD: MOVILIZACION DEL EDEMA, MEJORA EL DRENAJE LINFATICO, GRADIENTE DE COMPRESION DE DISTAL A PROXIMAL, ADAPTACION ANATOMICA, EFECTO MICRO-MASAJE, CONFORTABLE Y FACIL DE UTILIZAR, TRATAMIENTO INDIVIDUALIZADO. </t>
  </si>
  <si>
    <t>Prenda Guante + dedos Borde SILIC 22-32 mmHg</t>
  </si>
  <si>
    <t xml:space="preserve">PRENDA GUANTE CON DEDOS, BORDE SILICONADO, GRADIENTE DE PRESION 22- 32mmHg. ELABORADO CON DOS CLASES DE HILO, UNO QUE ES A BASE DE POLIAMIDA O ALGODON QUE SE TEJE ALREDEDOR DE UN NUCLEO ELASTICO DE LATEX O ELASTANO (LYCRA), QUE DAN LA EXTENSIBILIDAD Y FUERZA DEL HILO. FUNCIONALIDAD: MOVILIZACION DEL EDEMA, MEJORA EL DRENAJE LINFATICO, GRADIENTE DE COMPRESION DE DISTAL A PROXIMAL, ADAPTACION ANATOMICA, EFECTO MICRO-MASAJE, CONFORTABLE Y FACIL DE UTILIZAR, TRATAMIENTO INDIVIDUALIZADO. </t>
  </si>
  <si>
    <t>Protector de Brazo y Codo</t>
  </si>
  <si>
    <t>BANDA DISTAL CON REFUERZOS CIRCULARES DE NEOPRENO, QUE ABSORBEN EL CHOQUE, BRINDANDO SOPORTE Y ALIVIO. INDICADO PARA EPICONDILITIS O EPITROCLEITIS.</t>
  </si>
  <si>
    <t>Protector manilar para muletas</t>
  </si>
  <si>
    <t>PROTECTOR MANILAR PARA MULETAS, ELABORADOS EN GOMA EVA, BORDES REFORZADOS. FACIL DE INSTALAR, COMODOS, ANTIDESLIZANTE. DISEÑO ERGONOMICO. DE FACIL ADAPTACION A LA MULETA SEGUN SU TAMAÑO.</t>
  </si>
  <si>
    <t xml:space="preserve">Protectores axilares </t>
  </si>
  <si>
    <t>PROTECTORES AXILARES PARA MULETAS, ELABORADOS EN GOMA EVA. BORDES REFORZADOS, ACONDICIONAMIENTO ANTERIOR CORRUGADO Y ANTIDESLIZANTE. DISEÑO ERGONOMICO. ELIMINA LA PRESION EN LAS AXILAS, DE FACIL ADAPTACION A LA MULETA SEGUN SU TAMAÑO.</t>
  </si>
  <si>
    <t>PUNTA DE GOMA ALTO RENDIMIENTO MULETAS</t>
  </si>
  <si>
    <t>PUNTA DE GOMA DE ALTO RENDIMIENTO UNIVERSAL PARA MULETAS. ELABORADA EN CAUCHO CON CUATRO ALERONES ANTIDESLIZANTES, CON SOPORTE IMPACTO CON EL SUELO</t>
  </si>
  <si>
    <t>Rodillera en neopreno sencilla</t>
  </si>
  <si>
    <t>ELABORADA EN NEOPRENO SEGÚN TALLA S, M L, XL</t>
  </si>
  <si>
    <t>Rodillera estabilizadora de rotula</t>
  </si>
  <si>
    <t>RODILLERA EN NEOPRENO, CERRADA O ABIERTA, CON REFUERZOS  LATERALES EN ESPIRAL PARA EVITAR INESTABILIDAD  DE LA RODILLA.</t>
  </si>
  <si>
    <t>Rodillera rotula abierta</t>
  </si>
  <si>
    <t>FABRICADA EN NEOPRENO, CON ORIFICIO PATELAR REFORZADO SEGÚN TALLA S, M L, XL</t>
  </si>
  <si>
    <t>Separador Hallux valgus /juanete/silicona</t>
  </si>
  <si>
    <t xml:space="preserve">SEPARADOR INTERDIGITAL EN GEL POLIMERO QUE DA COMODIDAD Y ALINEACION A LOS DEDOS PARA EVITAR LA SUPERPOSICION. SEPARADOR EN FORMA DE CARRETE. PARTE SUPERIOR PLANA Y LISA. PARTE INFERIOR CON VACIO INTERNO CARRETE. </t>
  </si>
  <si>
    <t>Tobillera abierta</t>
  </si>
  <si>
    <t>VENDAJE FLEXIBLE, DISEÑO ANATÓMICO  ABIERTO EN LOS DEDOS Y EL TALÓN Y AJUSTABLE EN LA PARTE POSTERIOR PARA FACILITAR SU POSTURA.SEGUN TALLA S, M, L, XL</t>
  </si>
  <si>
    <t>ORTESIS DE SUELA SUAVE PARA POST-OPERATORIO DE PIE FABRICADO EN TELA ACOLCHADA</t>
  </si>
  <si>
    <t>Bipedestador</t>
  </si>
  <si>
    <t>ELEMENTO DE POSICIONAMIENTO PARA SOPORTE EN BIPEDO DE PACIENTE</t>
  </si>
  <si>
    <t>Caminador / Entrenador de marcha PEDIATRICO</t>
  </si>
  <si>
    <t>ALTURA DESDE EL SUELO AL CODO: CHICO: 11 - 66 CM ALTURA SOPORTE DE BRAZO: CHICO: 44 - 66 CM ANCHO TOTAL: CHICO:  57 CM CHICO:  57 CM LARGO TOTAL:    CHICO:  8CM. ALTURA SOPORTE DE TRONCO (DESDE BORDE SUPERIOIR):  CHICO:53 - 75 CM ALTURA MARCO: CHICO:  38 - 46 CM PL EGADO: CHICO: NO SE PLIEGA, MEDIANO,81X66X43CDM. PESO MARCO: CHICO: 34 KG</t>
  </si>
  <si>
    <t>Entrenador de marcha adulto</t>
  </si>
  <si>
    <t>ANDADOR ADULTO, GRADUABLE EN ALTURA MEDIANTE SISTEMA DE PIN, SOPORTE ANATÓMICO ACOLCHADO, ARNÉS, BASE RODANTE EN RUEDAS DE 3" GIRATORIAS CON FRENO INDEPENDIENTE, DEFENSA DELANTERA ACOLCHADA DESMONTABLE, SOPORTE PESO 120KG. ESTRICTA PRESCRIPCION MEDICA</t>
  </si>
  <si>
    <t>Entrenador de marcha pediadrico</t>
  </si>
  <si>
    <t>ANDADOR INFANTIL, GRADUABLE EN ALTURA MEDIANTE SISTEMA DE PIN, SOPORTE ANATÓMICO ACOLCHADO, ARNÉS, BASE RODANTE EN RUEDAS DE 3" GIRATORIAS CON FRENO INDEPENDIENTE, DEFENSA DELANTERA ACOLCHADA DESMONTABLE. ESTRICTA PRESCRIPCION MEDICA</t>
  </si>
  <si>
    <t>Ortesis de Sedestacion</t>
  </si>
  <si>
    <t>ORTESIS PARA CONTROL Y PREVENCION DE DEFORMIDAD EN COLUMNA, SOPORTE CEFALICO AJUSTABLE EN ALTURA APOYA PIES REMOVIBLE, FABRICADA EN POLIPROPILENO Y ACOLCHADA, CON SOPORTES LATERALES DE TRONCO,  ELABORADA BAJO MOLDE EN YESO, ARNES Y CORREAS DE SUJECION, CON SOPORTE DE MADERA VISAGRADO EN V PARA LOGRAR UN POSICIONAMIENTO DE BASCULACION, SOPORTADA CON CILINDRO. BAJO ESTRICTA FORMULA MEDICA. USO POSICIONAMIENTO DEL PACIENTE PEDIATRICO CON PATOLOGIA NEUROLOGICA Y/O OSTEOMUSCULAR.</t>
  </si>
  <si>
    <t>Silla sanitaria con asiento</t>
  </si>
  <si>
    <t>SILLA SANITARIA Y DE TRANSPORTE A LA MEDIDA DEL PACIENTE ESTRUCTURA PLASTICA RESISTENTE AL AGUA, TAPA ACOLCHADA, ESPALDAR EN VINILO RESISTENTE, ASIENTO CON CUBETA EXTRAIBLE, DESCANSAPIES REMOVIBLES, DESCANSABRAZOS DESPLAZABLES, RUEDAS MACIZAS DE 5 PULGADAS. SEGÚN PRESCRIPCION MEDICA</t>
  </si>
  <si>
    <t>SILLA SANITARIA EN ACERO CROMADO, CON ASIENTO, TAPA, TASA EXTRAIBLE EN PLASTICO, BRAZOS FIJOS Y PLEGABLE</t>
  </si>
  <si>
    <t>Silla sanitaria sin ruedas</t>
  </si>
  <si>
    <t>ASIENTO SANITARIO PLASTICA RESISTENTE AL AGUA, ESPALDAR ABATIBLE, ALTURA AJUSTABLE, ANCHO DE 22 PULGADAS, BALDE EXTRAIBLE, REGATONES EN CAUCHO ANTIDESLIZANTE.</t>
  </si>
  <si>
    <t>Silla sanitaria termoplastico sobre medidas</t>
  </si>
  <si>
    <t>SILLA SANITARIA EN TERMOPLASTICO SOBRE MEDIDAS, PLEGABLE, ESPALDAR RECLINABLE, CON RUEDAS DE TRANSPORTE. MATERIAL RESISTENTE AL AGUA. MAXIMOS NIVELES DE SOSTEN Y COMODIDAD POR LA BASE, CON BASCULACIÓN. CORREAS Y ACCESORIOS ELABORADOS EN MATERIALES SUAVES Y FACILES DE LAVAR. PLASTICO DEFLECTOR ANTISALPICADURAS.</t>
  </si>
  <si>
    <t>UNIDAD</t>
  </si>
  <si>
    <r>
      <t>ELABORADA EN  NEOPRENO SOPORTE ANTERIOR RIGIDO QUE MANTIENE LA POSICIÓN FUNCIONAL DE LA MANO, DIFERENTES TALLAS</t>
    </r>
    <r>
      <rPr>
        <sz val="6"/>
        <color rgb="FFFF0000"/>
        <rFont val="Century Gothic"/>
        <family val="2"/>
      </rPr>
      <t xml:space="preserve"> . </t>
    </r>
    <r>
      <rPr>
        <sz val="6"/>
        <rFont val="Century Gothic"/>
        <family val="2"/>
      </rPr>
      <t xml:space="preserve"> </t>
    </r>
  </si>
  <si>
    <t>PAR</t>
  </si>
  <si>
    <t>Cojín para alivio de presión, en silicona</t>
  </si>
  <si>
    <r>
      <t xml:space="preserve">Media de compresión alta hasta la cadera </t>
    </r>
    <r>
      <rPr>
        <sz val="10"/>
        <color theme="1"/>
        <rFont val="Arial MT"/>
      </rPr>
      <t>Dama - Caballero o unisex</t>
    </r>
  </si>
  <si>
    <r>
      <t xml:space="preserve">Media de compresión baja hasta la cadera. </t>
    </r>
    <r>
      <rPr>
        <sz val="10"/>
        <color theme="1"/>
        <rFont val="Arial MT"/>
      </rPr>
      <t>Dama - Caballero o unisex</t>
    </r>
  </si>
  <si>
    <r>
      <t xml:space="preserve">Media de compresión firme hasta rodilla. </t>
    </r>
    <r>
      <rPr>
        <sz val="10"/>
        <color theme="1"/>
        <rFont val="Arial MT"/>
      </rPr>
      <t>Dama, caballero o unisex</t>
    </r>
  </si>
  <si>
    <r>
      <t xml:space="preserve">Media hasta muslo compresión baja unisexo. </t>
    </r>
    <r>
      <rPr>
        <sz val="10"/>
        <color theme="1"/>
        <rFont val="Arial MT"/>
      </rPr>
      <t>Dama,caballero ó unisex</t>
    </r>
  </si>
  <si>
    <r>
      <t xml:space="preserve">Media hasta muslo compresión firme. </t>
    </r>
    <r>
      <rPr>
        <sz val="10"/>
        <color theme="1"/>
        <rFont val="Arial MT"/>
      </rPr>
      <t>Dama, caballero ó unisex</t>
    </r>
  </si>
  <si>
    <r>
      <t xml:space="preserve">Media hasta rodilla comp baja. </t>
    </r>
    <r>
      <rPr>
        <sz val="10"/>
        <color theme="1"/>
        <rFont val="Arial MT"/>
      </rPr>
      <t>Dama, caballero o unisex.</t>
    </r>
  </si>
  <si>
    <r>
      <rPr>
        <sz val="10"/>
        <rFont val="Arial MT"/>
        <family val="2"/>
      </rPr>
      <t>Ortesis larga tipo KAFO convencional</t>
    </r>
  </si>
  <si>
    <r>
      <t xml:space="preserve">ORTESIS SEGUN MEDIDAS CON SOPORTE RIGIDO Y ACOLCHADO, DE </t>
    </r>
    <r>
      <rPr>
        <u/>
        <sz val="6"/>
        <rFont val="Century Gothic"/>
        <family val="2"/>
      </rPr>
      <t>USO NOCTURNO</t>
    </r>
  </si>
  <si>
    <r>
      <t xml:space="preserve">MEDIA INDICADA PARA REDUCIR EL RIESGO TROMBOPULMONAR, VARICOTROMBOSIS Y LA TROMBOSIS VENOSA PROFUNDA (TVP). HECHAS CON FIBRAS PARA FORMAR TEJIDOS ACTIVOS (MICROFIBRA), ELASTANO, POLIAMIDA Y ALGODON ENTRE OTRAS, TECNOLOGIA DE PUNTA, MEDICAMENTE DISEÑADAS. CON TALON Y PUNTERA REFORZADA. COMPRESION GRADUADA Y PROGRESIVA. COMPRESION  FIRME </t>
    </r>
    <r>
      <rPr>
        <sz val="6"/>
        <color theme="1"/>
        <rFont val="Century Gothic"/>
        <family val="2"/>
      </rPr>
      <t>20/30 mmHg. REGISTRO INVIMA</t>
    </r>
  </si>
  <si>
    <t>Código
UNSPSC</t>
  </si>
  <si>
    <t>Número de material</t>
  </si>
  <si>
    <t>Elemento</t>
  </si>
  <si>
    <t>Nombre del material</t>
  </si>
  <si>
    <t>Especificaciones técnicas</t>
  </si>
  <si>
    <t>Presentación</t>
  </si>
  <si>
    <t>Marca</t>
  </si>
  <si>
    <t>Prueba HR AVATAR FAST COMPETENCIAS Y HABILIDADES EN PERSONALIDAD E INTELIGENCIA EMOCIONAL (Uso de aplicación Online).</t>
  </si>
  <si>
    <t>CANTIDAD</t>
  </si>
  <si>
    <t>DESCRIPCIÓN</t>
  </si>
  <si>
    <t>GENERACIÓN DE TALENTOS S.A.S.</t>
  </si>
  <si>
    <t>PRECIOS HISTORICOS
ACEPTACION DE OFERTA No. 044-ARC-DISAN-2024</t>
  </si>
  <si>
    <t>VALOR TOTAL + IVA (SI APPLICA)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</si>
</sst>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6" formatCode="&quot;$&quot;\ #,##0;[Red]\-&quot;$&quot;\ #,##0"/>
    <numFmt numFmtId="8" formatCode="&quot;$&quot;\ #,##0.00;[Red]\-&quot;$&quot;\ #,##0.00"/>
    <numFmt numFmtId="44" formatCode="_-&quot;$&quot;\ * #,##0.00_-;\-&quot;$&quot;\ * #,##0.00_-;_-&quot;$&quot;\ * &quot;-&quot;??_-;_-@_-"/>
    <numFmt numFmtId="43" formatCode="_-* #,##0.00_-;\-* #,##0.00_-;_-* &quot;-&quot;??_-;_-@_-"/>
    <numFmt numFmtId="164" formatCode="_-* #,##0.00\ _€_-;\-* #,##0.00\ _€_-;_-* &quot;-&quot;??\ _€_-;_-@_-"/>
    <numFmt numFmtId="165" formatCode="0;[Red]0"/>
    <numFmt numFmtId="166" formatCode="&quot;$&quot;\ #,##0"/>
    <numFmt numFmtId="167" formatCode="_-&quot;$&quot;\ * #,##0_-;\-&quot;$&quot;\ * #,##0_-;_-&quot;$&quot;\ * &quot;-&quot;??_-;_-@_-"/>
    <numFmt numFmtId="168" formatCode="0.0000"/>
    <numFmt numFmtId="169" formatCode="#,##0.00_ ;\-#,##0.00\ "/>
  </numFmts>
  <fonts count="31">
    <font>
      <sz val="11"/>
      <color theme="1"/>
      <name val="Calibri"/>
      <family val="2"/>
      <scheme val="minor"/>
    </font>
    <font>
      <sz val="11"/>
      <color theme="1"/>
      <name val="Calibri"/>
      <family val="2"/>
      <scheme val="minor"/>
    </font>
    <font>
      <sz val="10"/>
      <color theme="1"/>
      <name val="Arial"/>
      <family val="2"/>
    </font>
    <font>
      <b/>
      <sz val="9"/>
      <color rgb="FF000000"/>
      <name val="Century Gothic"/>
      <family val="2"/>
    </font>
    <font>
      <sz val="9"/>
      <color rgb="FF000000"/>
      <name val="Century Gothic"/>
      <family val="2"/>
    </font>
    <font>
      <sz val="9"/>
      <name val="Century Gothic"/>
      <family val="2"/>
    </font>
    <font>
      <sz val="9"/>
      <color theme="1"/>
      <name val="Century Gothic"/>
      <family val="2"/>
    </font>
    <font>
      <b/>
      <sz val="9"/>
      <color theme="1"/>
      <name val="Century Gothic"/>
      <family val="2"/>
    </font>
    <font>
      <b/>
      <sz val="9"/>
      <name val="Century Gothic"/>
      <family val="2"/>
    </font>
    <font>
      <sz val="10"/>
      <color rgb="FF000000"/>
      <name val="Arial"/>
      <family val="2"/>
    </font>
    <font>
      <b/>
      <sz val="8"/>
      <color rgb="FF000000"/>
      <name val="Century Gothic"/>
      <family val="2"/>
    </font>
    <font>
      <sz val="8"/>
      <color theme="1"/>
      <name val="Calibri"/>
      <family val="2"/>
      <scheme val="minor"/>
    </font>
    <font>
      <sz val="8"/>
      <name val="Century Gothic"/>
      <family val="2"/>
    </font>
    <font>
      <sz val="8"/>
      <color rgb="FFFF0000"/>
      <name val="Century Gothic"/>
      <family val="2"/>
    </font>
    <font>
      <u/>
      <sz val="8"/>
      <name val="Century Gothic"/>
      <family val="2"/>
    </font>
    <font>
      <sz val="8"/>
      <color theme="1"/>
      <name val="Century Gothic"/>
      <family val="2"/>
    </font>
    <font>
      <sz val="10"/>
      <color rgb="FF000000"/>
      <name val="Century Gothic"/>
      <family val="2"/>
    </font>
    <font>
      <sz val="10"/>
      <name val="Century Gothic"/>
      <family val="2"/>
    </font>
    <font>
      <b/>
      <sz val="10"/>
      <color rgb="FF000000"/>
      <name val="Arial"/>
      <family val="2"/>
    </font>
    <font>
      <sz val="6"/>
      <color theme="1"/>
      <name val="Calibri"/>
      <family val="2"/>
      <scheme val="minor"/>
    </font>
    <font>
      <b/>
      <sz val="6"/>
      <color rgb="FF000000"/>
      <name val="Century Gothic"/>
      <family val="2"/>
    </font>
    <font>
      <sz val="6"/>
      <name val="Century Gothic"/>
      <family val="2"/>
    </font>
    <font>
      <sz val="6"/>
      <color rgb="FFFF0000"/>
      <name val="Century Gothic"/>
      <family val="2"/>
    </font>
    <font>
      <u/>
      <sz val="6"/>
      <name val="Century Gothic"/>
      <family val="2"/>
    </font>
    <font>
      <sz val="6"/>
      <color theme="1"/>
      <name val="Century Gothic"/>
      <family val="2"/>
    </font>
    <font>
      <sz val="10"/>
      <color theme="1"/>
      <name val="Arial MT"/>
      <family val="2"/>
    </font>
    <font>
      <sz val="10"/>
      <color theme="1"/>
      <name val="Arial MT"/>
    </font>
    <font>
      <sz val="10"/>
      <name val="Arial MT"/>
    </font>
    <font>
      <sz val="10"/>
      <name val="Arial MT"/>
      <family val="2"/>
    </font>
    <font>
      <b/>
      <sz val="8"/>
      <color theme="1"/>
      <name val="Century Gothic"/>
      <family val="2"/>
    </font>
    <font>
      <sz val="10"/>
      <color theme="1"/>
      <name val="Times New Roman"/>
      <family val="1"/>
    </font>
  </fonts>
  <fills count="7">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rgb="FFFFFF00"/>
        <bgColor indexed="64"/>
      </patternFill>
    </fill>
    <fill>
      <patternFill patternType="solid">
        <fgColor theme="6" tint="0.79998168889431442"/>
        <bgColor indexed="64"/>
      </patternFill>
    </fill>
    <fill>
      <patternFill patternType="solid">
        <fgColor theme="9" tint="0.79998168889431442"/>
        <bgColor indexed="64"/>
      </patternFill>
    </fill>
  </fills>
  <borders count="41">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right style="medium">
        <color indexed="64"/>
      </right>
      <top style="medium">
        <color indexed="64"/>
      </top>
      <bottom style="medium">
        <color indexed="64"/>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
      <left/>
      <right style="medium">
        <color indexed="64"/>
      </right>
      <top/>
      <bottom/>
      <diagonal/>
    </border>
    <border>
      <left/>
      <right/>
      <top/>
      <bottom style="medium">
        <color indexed="64"/>
      </bottom>
      <diagonal/>
    </border>
    <border>
      <left style="thin">
        <color indexed="64"/>
      </left>
      <right/>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s>
  <cellStyleXfs count="7">
    <xf numFmtId="0" fontId="0" fillId="0" borderId="0"/>
    <xf numFmtId="16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cellStyleXfs>
  <cellXfs count="166">
    <xf numFmtId="0" fontId="0" fillId="0" borderId="0" xfId="0"/>
    <xf numFmtId="0" fontId="6" fillId="0" borderId="5" xfId="0" applyFont="1" applyFill="1" applyBorder="1" applyAlignment="1">
      <alignment horizontal="left" vertical="center" wrapText="1"/>
    </xf>
    <xf numFmtId="0" fontId="6" fillId="2" borderId="5" xfId="0" applyFont="1" applyFill="1" applyBorder="1" applyAlignment="1">
      <alignment horizontal="left" vertical="center" wrapText="1"/>
    </xf>
    <xf numFmtId="0" fontId="5" fillId="0" borderId="5" xfId="0" applyFont="1" applyBorder="1" applyAlignment="1">
      <alignment horizontal="left" vertical="center" wrapText="1"/>
    </xf>
    <xf numFmtId="0" fontId="5" fillId="0" borderId="5" xfId="0" applyFont="1" applyFill="1" applyBorder="1" applyAlignment="1">
      <alignment horizontal="left" vertical="center" wrapText="1"/>
    </xf>
    <xf numFmtId="6" fontId="4" fillId="0" borderId="5" xfId="0" applyNumberFormat="1" applyFont="1" applyBorder="1" applyAlignment="1">
      <alignment horizontal="center" vertical="center" wrapText="1"/>
    </xf>
    <xf numFmtId="6" fontId="4" fillId="0" borderId="20" xfId="0" applyNumberFormat="1" applyFont="1" applyBorder="1" applyAlignment="1">
      <alignment horizontal="center" vertical="center" wrapText="1"/>
    </xf>
    <xf numFmtId="6" fontId="4" fillId="0" borderId="13" xfId="0" applyNumberFormat="1" applyFont="1" applyBorder="1" applyAlignment="1">
      <alignment horizontal="center" vertical="center" wrapText="1"/>
    </xf>
    <xf numFmtId="6" fontId="4" fillId="0" borderId="14" xfId="0" applyNumberFormat="1" applyFont="1" applyBorder="1" applyAlignment="1">
      <alignment horizontal="center" vertical="center" wrapText="1"/>
    </xf>
    <xf numFmtId="6" fontId="4" fillId="0" borderId="19" xfId="0" applyNumberFormat="1" applyFont="1" applyBorder="1" applyAlignment="1">
      <alignment horizontal="center" vertical="center" wrapText="1"/>
    </xf>
    <xf numFmtId="6" fontId="4" fillId="0" borderId="17" xfId="0" applyNumberFormat="1" applyFont="1" applyBorder="1" applyAlignment="1">
      <alignment horizontal="center" vertical="center" wrapText="1"/>
    </xf>
    <xf numFmtId="166" fontId="4" fillId="0" borderId="5" xfId="0" applyNumberFormat="1" applyFont="1" applyBorder="1" applyAlignment="1">
      <alignment horizontal="center" vertical="center" wrapText="1"/>
    </xf>
    <xf numFmtId="166" fontId="4" fillId="0" borderId="14" xfId="0" applyNumberFormat="1" applyFont="1" applyBorder="1" applyAlignment="1">
      <alignment horizontal="center" vertical="center" wrapText="1"/>
    </xf>
    <xf numFmtId="166" fontId="4" fillId="0" borderId="17" xfId="0" applyNumberFormat="1" applyFont="1" applyBorder="1" applyAlignment="1">
      <alignment horizontal="center" vertical="center" wrapText="1"/>
    </xf>
    <xf numFmtId="0" fontId="6" fillId="0" borderId="0" xfId="0" applyFont="1" applyFill="1"/>
    <xf numFmtId="4" fontId="8" fillId="0" borderId="13" xfId="3" applyNumberFormat="1" applyFont="1" applyFill="1" applyBorder="1" applyAlignment="1">
      <alignment horizontal="center" vertical="center" wrapText="1"/>
    </xf>
    <xf numFmtId="166" fontId="8" fillId="0" borderId="14" xfId="3" applyNumberFormat="1" applyFont="1" applyFill="1" applyBorder="1" applyAlignment="1">
      <alignment horizontal="center" vertical="center" wrapText="1"/>
    </xf>
    <xf numFmtId="4" fontId="8" fillId="0" borderId="14" xfId="3" applyNumberFormat="1" applyFont="1" applyFill="1" applyBorder="1" applyAlignment="1">
      <alignment horizontal="center" vertical="center" wrapText="1"/>
    </xf>
    <xf numFmtId="4" fontId="8" fillId="0" borderId="15" xfId="3" applyNumberFormat="1" applyFont="1" applyFill="1" applyBorder="1" applyAlignment="1">
      <alignment horizontal="center" vertical="center" wrapText="1"/>
    </xf>
    <xf numFmtId="1" fontId="4" fillId="2" borderId="5" xfId="0" applyNumberFormat="1" applyFont="1" applyFill="1" applyBorder="1" applyAlignment="1">
      <alignment horizontal="left" vertical="center" shrinkToFit="1"/>
    </xf>
    <xf numFmtId="0" fontId="5" fillId="2" borderId="5" xfId="0" applyFont="1" applyFill="1" applyBorder="1" applyAlignment="1">
      <alignment horizontal="left" vertical="center" wrapText="1"/>
    </xf>
    <xf numFmtId="1" fontId="4" fillId="0" borderId="5" xfId="0" applyNumberFormat="1" applyFont="1" applyBorder="1" applyAlignment="1">
      <alignment horizontal="left" vertical="center" wrapText="1" shrinkToFit="1"/>
    </xf>
    <xf numFmtId="1" fontId="4" fillId="0" borderId="5" xfId="0" applyNumberFormat="1" applyFont="1" applyFill="1" applyBorder="1" applyAlignment="1">
      <alignment horizontal="left" vertical="center" shrinkToFit="1"/>
    </xf>
    <xf numFmtId="0" fontId="3" fillId="0" borderId="6" xfId="0" applyFont="1" applyFill="1" applyBorder="1" applyAlignment="1">
      <alignment horizontal="center" vertical="center" wrapText="1"/>
    </xf>
    <xf numFmtId="0" fontId="3" fillId="0" borderId="7" xfId="0" applyFont="1" applyBorder="1" applyAlignment="1">
      <alignment horizontal="center" vertical="center" wrapText="1"/>
    </xf>
    <xf numFmtId="1" fontId="4" fillId="0" borderId="17" xfId="0" applyNumberFormat="1" applyFont="1" applyBorder="1" applyAlignment="1">
      <alignment horizontal="center" vertical="center" shrinkToFit="1"/>
    </xf>
    <xf numFmtId="1" fontId="4" fillId="0" borderId="17" xfId="0" applyNumberFormat="1" applyFont="1" applyFill="1" applyBorder="1" applyAlignment="1">
      <alignment horizontal="center" vertical="center" shrinkToFit="1"/>
    </xf>
    <xf numFmtId="0" fontId="6" fillId="0" borderId="17" xfId="0" applyFont="1" applyFill="1" applyBorder="1" applyAlignment="1">
      <alignment horizontal="left" vertical="center" wrapText="1"/>
    </xf>
    <xf numFmtId="1" fontId="4" fillId="0" borderId="5" xfId="0" applyNumberFormat="1" applyFont="1" applyBorder="1" applyAlignment="1">
      <alignment horizontal="center" vertical="center" shrinkToFit="1"/>
    </xf>
    <xf numFmtId="1" fontId="4" fillId="0" borderId="5" xfId="0" applyNumberFormat="1" applyFont="1" applyFill="1" applyBorder="1" applyAlignment="1">
      <alignment horizontal="center" vertical="center" shrinkToFit="1"/>
    </xf>
    <xf numFmtId="0" fontId="6" fillId="0" borderId="5" xfId="0" applyFont="1" applyBorder="1" applyAlignment="1">
      <alignment horizontal="center" vertical="center" wrapText="1"/>
    </xf>
    <xf numFmtId="0" fontId="4" fillId="0" borderId="5" xfId="0" applyFont="1" applyBorder="1" applyAlignment="1">
      <alignment horizontal="center" vertical="center"/>
    </xf>
    <xf numFmtId="1" fontId="4" fillId="2" borderId="5" xfId="0" applyNumberFormat="1" applyFont="1" applyFill="1" applyBorder="1" applyAlignment="1">
      <alignment horizontal="center" vertical="center" shrinkToFit="1"/>
    </xf>
    <xf numFmtId="1" fontId="4" fillId="0" borderId="5" xfId="0" applyNumberFormat="1" applyFont="1" applyBorder="1" applyAlignment="1">
      <alignment horizontal="center" vertical="center" wrapText="1" shrinkToFit="1"/>
    </xf>
    <xf numFmtId="165" fontId="6" fillId="0" borderId="20" xfId="0" applyNumberFormat="1" applyFont="1" applyFill="1" applyBorder="1" applyAlignment="1">
      <alignment horizontal="center" vertical="center" wrapText="1"/>
    </xf>
    <xf numFmtId="1" fontId="6" fillId="0" borderId="20" xfId="0" applyNumberFormat="1" applyFont="1" applyFill="1" applyBorder="1" applyAlignment="1">
      <alignment horizontal="center" vertical="center" wrapText="1"/>
    </xf>
    <xf numFmtId="0" fontId="6" fillId="2" borderId="21" xfId="0" applyFont="1" applyFill="1" applyBorder="1" applyAlignment="1">
      <alignment horizontal="center" vertical="center" wrapText="1"/>
    </xf>
    <xf numFmtId="0" fontId="6" fillId="0" borderId="21" xfId="0" applyFont="1" applyFill="1" applyBorder="1" applyAlignment="1">
      <alignment horizontal="center" vertical="center" wrapText="1"/>
    </xf>
    <xf numFmtId="0" fontId="7" fillId="0" borderId="8" xfId="0" applyFont="1" applyBorder="1" applyAlignment="1">
      <alignment horizontal="center" vertical="center"/>
    </xf>
    <xf numFmtId="166" fontId="6" fillId="0" borderId="5" xfId="2" applyNumberFormat="1" applyFont="1" applyFill="1" applyBorder="1" applyAlignment="1">
      <alignment horizontal="center" vertical="center"/>
    </xf>
    <xf numFmtId="1" fontId="6" fillId="0" borderId="19" xfId="0" applyNumberFormat="1" applyFont="1" applyFill="1" applyBorder="1" applyAlignment="1">
      <alignment horizontal="center"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6" fillId="0" borderId="13" xfId="0" applyNumberFormat="1" applyFont="1" applyFill="1" applyBorder="1" applyAlignment="1">
      <alignment horizontal="center" vertical="center" wrapText="1"/>
    </xf>
    <xf numFmtId="1" fontId="4" fillId="0" borderId="14" xfId="0" applyNumberFormat="1" applyFont="1" applyBorder="1" applyAlignment="1">
      <alignment horizontal="center" vertical="center" wrapText="1" shrinkToFit="1"/>
    </xf>
    <xf numFmtId="1" fontId="4" fillId="0" borderId="14" xfId="0" applyNumberFormat="1" applyFont="1" applyFill="1" applyBorder="1" applyAlignment="1">
      <alignment horizontal="center" vertical="center" shrinkToFit="1"/>
    </xf>
    <xf numFmtId="0" fontId="6" fillId="0" borderId="16" xfId="0" applyFont="1" applyFill="1" applyBorder="1" applyAlignment="1">
      <alignment horizontal="center" vertical="center" wrapText="1"/>
    </xf>
    <xf numFmtId="167" fontId="6" fillId="0" borderId="17" xfId="3" applyNumberFormat="1" applyFont="1" applyFill="1" applyBorder="1" applyAlignment="1">
      <alignment horizontal="center" vertical="center"/>
    </xf>
    <xf numFmtId="167" fontId="6" fillId="0" borderId="5" xfId="3" applyNumberFormat="1" applyFont="1" applyBorder="1" applyAlignment="1">
      <alignment horizontal="center" vertical="center"/>
    </xf>
    <xf numFmtId="167" fontId="6" fillId="0" borderId="21" xfId="3" applyNumberFormat="1" applyFont="1" applyBorder="1" applyAlignment="1">
      <alignment horizontal="center" vertical="center"/>
    </xf>
    <xf numFmtId="167" fontId="6" fillId="2" borderId="5" xfId="3" applyNumberFormat="1" applyFont="1" applyFill="1" applyBorder="1" applyAlignment="1">
      <alignment horizontal="center" vertical="center"/>
    </xf>
    <xf numFmtId="167" fontId="7" fillId="0" borderId="14" xfId="3" applyNumberFormat="1" applyFont="1" applyBorder="1" applyAlignment="1">
      <alignment horizontal="center" vertical="center" wrapText="1"/>
    </xf>
    <xf numFmtId="167" fontId="7" fillId="0" borderId="16" xfId="3" applyNumberFormat="1" applyFont="1" applyBorder="1" applyAlignment="1">
      <alignment horizontal="center" vertical="center" wrapText="1"/>
    </xf>
    <xf numFmtId="1" fontId="6" fillId="0" borderId="22" xfId="0" applyNumberFormat="1" applyFont="1" applyFill="1" applyBorder="1" applyAlignment="1">
      <alignment horizontal="center" vertical="center" wrapText="1"/>
    </xf>
    <xf numFmtId="1" fontId="4" fillId="0" borderId="23" xfId="0" applyNumberFormat="1" applyFont="1" applyBorder="1" applyAlignment="1">
      <alignment horizontal="center" vertical="center" wrapText="1" shrinkToFit="1"/>
    </xf>
    <xf numFmtId="1" fontId="4" fillId="0" borderId="23" xfId="0" applyNumberFormat="1" applyFont="1" applyFill="1" applyBorder="1" applyAlignment="1">
      <alignment horizontal="center" vertical="center" shrinkToFit="1"/>
    </xf>
    <xf numFmtId="0" fontId="6" fillId="0" borderId="23" xfId="0" applyFont="1" applyFill="1" applyBorder="1" applyAlignment="1">
      <alignment horizontal="center" vertical="center" wrapText="1"/>
    </xf>
    <xf numFmtId="167" fontId="6" fillId="0" borderId="23" xfId="3" applyNumberFormat="1" applyFont="1" applyBorder="1" applyAlignment="1">
      <alignment horizontal="center" vertical="center"/>
    </xf>
    <xf numFmtId="167" fontId="6" fillId="0" borderId="24" xfId="3" applyNumberFormat="1" applyFont="1" applyBorder="1" applyAlignment="1">
      <alignment horizontal="center" vertical="center"/>
    </xf>
    <xf numFmtId="165" fontId="6" fillId="0" borderId="5" xfId="0" applyNumberFormat="1" applyFont="1" applyFill="1" applyBorder="1" applyAlignment="1">
      <alignment horizontal="center" vertical="center" wrapText="1"/>
    </xf>
    <xf numFmtId="1" fontId="6" fillId="0" borderId="5" xfId="0" applyNumberFormat="1" applyFont="1" applyFill="1" applyBorder="1" applyAlignment="1">
      <alignment horizontal="center" vertical="center" wrapText="1"/>
    </xf>
    <xf numFmtId="0" fontId="9" fillId="0" borderId="5" xfId="0" applyFont="1" applyFill="1" applyBorder="1" applyAlignment="1">
      <alignment horizontal="center" vertical="center" wrapText="1"/>
    </xf>
    <xf numFmtId="4" fontId="9" fillId="0" borderId="5" xfId="0" applyNumberFormat="1" applyFont="1" applyFill="1" applyBorder="1" applyAlignment="1">
      <alignment horizontal="center" vertical="center" wrapText="1"/>
    </xf>
    <xf numFmtId="0" fontId="3" fillId="0" borderId="5" xfId="0" applyFont="1" applyFill="1" applyBorder="1" applyAlignment="1">
      <alignment horizontal="center" vertical="center" wrapText="1"/>
    </xf>
    <xf numFmtId="0" fontId="3" fillId="0" borderId="5" xfId="0" applyFont="1" applyBorder="1" applyAlignment="1">
      <alignment horizontal="center" vertical="center" wrapText="1"/>
    </xf>
    <xf numFmtId="167" fontId="7" fillId="0" borderId="5" xfId="3" applyNumberFormat="1" applyFont="1" applyBorder="1" applyAlignment="1">
      <alignment horizontal="center" vertical="center" wrapText="1"/>
    </xf>
    <xf numFmtId="1" fontId="2" fillId="2" borderId="5" xfId="0" applyNumberFormat="1" applyFont="1" applyFill="1" applyBorder="1" applyAlignment="1">
      <alignment horizontal="center" vertical="center" wrapText="1"/>
    </xf>
    <xf numFmtId="4" fontId="8" fillId="0" borderId="0" xfId="3" applyNumberFormat="1" applyFont="1" applyFill="1" applyBorder="1" applyAlignment="1">
      <alignment horizontal="center" vertical="center" wrapText="1"/>
    </xf>
    <xf numFmtId="6" fontId="4" fillId="0" borderId="0" xfId="0" applyNumberFormat="1" applyFont="1" applyBorder="1" applyAlignment="1">
      <alignment horizontal="center" vertical="center" wrapText="1"/>
    </xf>
    <xf numFmtId="0" fontId="0" fillId="0" borderId="0" xfId="0" applyFont="1"/>
    <xf numFmtId="166" fontId="8" fillId="0" borderId="27" xfId="3" applyNumberFormat="1" applyFont="1" applyFill="1" applyBorder="1" applyAlignment="1">
      <alignment horizontal="center" vertical="center" wrapText="1"/>
    </xf>
    <xf numFmtId="4" fontId="8" fillId="0" borderId="27" xfId="3" applyNumberFormat="1" applyFont="1" applyFill="1" applyBorder="1" applyAlignment="1">
      <alignment horizontal="center" vertical="center" wrapText="1"/>
    </xf>
    <xf numFmtId="10" fontId="8" fillId="0" borderId="27" xfId="4" applyNumberFormat="1" applyFont="1" applyFill="1" applyBorder="1" applyAlignment="1">
      <alignment horizontal="center" vertical="center" wrapText="1"/>
    </xf>
    <xf numFmtId="4" fontId="8" fillId="0" borderId="29" xfId="3" applyNumberFormat="1" applyFont="1" applyFill="1" applyBorder="1" applyAlignment="1">
      <alignment horizontal="center" vertical="center" wrapText="1"/>
    </xf>
    <xf numFmtId="4" fontId="7" fillId="0" borderId="11" xfId="0" applyNumberFormat="1" applyFont="1" applyFill="1" applyBorder="1" applyAlignment="1">
      <alignment horizontal="center" vertical="center" wrapText="1"/>
    </xf>
    <xf numFmtId="4" fontId="7" fillId="0" borderId="9" xfId="0" applyNumberFormat="1" applyFont="1" applyFill="1" applyBorder="1" applyAlignment="1">
      <alignment horizontal="center" vertical="center" wrapText="1"/>
    </xf>
    <xf numFmtId="0" fontId="6" fillId="0" borderId="0" xfId="0" applyFont="1" applyFill="1" applyAlignment="1">
      <alignment horizontal="center"/>
    </xf>
    <xf numFmtId="166" fontId="6" fillId="0" borderId="0" xfId="0" applyNumberFormat="1" applyFont="1" applyFill="1"/>
    <xf numFmtId="0" fontId="6" fillId="0" borderId="0" xfId="0" applyFont="1" applyFill="1" applyAlignment="1">
      <alignment vertical="center"/>
    </xf>
    <xf numFmtId="9" fontId="6" fillId="0" borderId="0" xfId="4" applyFont="1" applyFill="1"/>
    <xf numFmtId="0" fontId="6" fillId="0" borderId="0" xfId="0" applyFont="1" applyFill="1" applyBorder="1"/>
    <xf numFmtId="4" fontId="6" fillId="0" borderId="0" xfId="0" applyNumberFormat="1" applyFont="1" applyFill="1" applyAlignment="1">
      <alignment horizontal="center" vertical="center"/>
    </xf>
    <xf numFmtId="4" fontId="6" fillId="0" borderId="0" xfId="0" applyNumberFormat="1" applyFont="1" applyFill="1"/>
    <xf numFmtId="10" fontId="6" fillId="0" borderId="0" xfId="4" applyNumberFormat="1" applyFont="1" applyFill="1"/>
    <xf numFmtId="168" fontId="6" fillId="0" borderId="0" xfId="0" applyNumberFormat="1" applyFont="1" applyFill="1"/>
    <xf numFmtId="0" fontId="18" fillId="0" borderId="1" xfId="0" applyFont="1" applyBorder="1" applyAlignment="1">
      <alignment horizontal="center" vertical="center" wrapText="1"/>
    </xf>
    <xf numFmtId="0" fontId="18" fillId="0" borderId="33" xfId="0" applyFont="1" applyBorder="1" applyAlignment="1">
      <alignment horizontal="center" vertical="center" wrapText="1"/>
    </xf>
    <xf numFmtId="0" fontId="18" fillId="0" borderId="33" xfId="0" applyFont="1" applyBorder="1" applyAlignment="1">
      <alignment horizontal="center" vertical="center"/>
    </xf>
    <xf numFmtId="0" fontId="9" fillId="3" borderId="2" xfId="0" applyFont="1" applyFill="1" applyBorder="1" applyAlignment="1">
      <alignment horizontal="center" vertical="center" wrapText="1"/>
    </xf>
    <xf numFmtId="0" fontId="9" fillId="0" borderId="3" xfId="0" applyFont="1" applyBorder="1" applyAlignment="1">
      <alignment horizontal="center" vertical="center" wrapText="1"/>
    </xf>
    <xf numFmtId="0" fontId="9" fillId="0" borderId="3" xfId="0" applyFont="1" applyBorder="1" applyAlignment="1">
      <alignment horizontal="center" vertical="center"/>
    </xf>
    <xf numFmtId="0" fontId="9" fillId="0" borderId="5" xfId="0" applyFont="1" applyBorder="1" applyAlignment="1">
      <alignment horizontal="center" vertical="center" wrapText="1"/>
    </xf>
    <xf numFmtId="1" fontId="9" fillId="0" borderId="5" xfId="0" applyNumberFormat="1" applyFont="1" applyFill="1" applyBorder="1" applyAlignment="1">
      <alignment horizontal="center" vertical="center" wrapText="1"/>
    </xf>
    <xf numFmtId="4" fontId="6" fillId="0" borderId="17" xfId="0" applyNumberFormat="1" applyFont="1" applyFill="1" applyBorder="1" applyAlignment="1">
      <alignment horizontal="center" vertical="center"/>
    </xf>
    <xf numFmtId="4" fontId="8" fillId="0" borderId="16" xfId="3" applyNumberFormat="1" applyFont="1" applyFill="1" applyBorder="1" applyAlignment="1">
      <alignment horizontal="center" vertical="center" wrapText="1"/>
    </xf>
    <xf numFmtId="0" fontId="9" fillId="3" borderId="3" xfId="0" applyFont="1" applyFill="1" applyBorder="1" applyAlignment="1">
      <alignment horizontal="center" vertical="center" wrapText="1"/>
    </xf>
    <xf numFmtId="0" fontId="19" fillId="0" borderId="0" xfId="0" applyFont="1"/>
    <xf numFmtId="0" fontId="20" fillId="0" borderId="7" xfId="0" applyFont="1" applyBorder="1" applyAlignment="1">
      <alignment horizontal="center" vertical="center" wrapText="1"/>
    </xf>
    <xf numFmtId="0" fontId="21" fillId="0" borderId="17" xfId="0" applyFont="1" applyFill="1" applyBorder="1" applyAlignment="1">
      <alignment horizontal="left" vertical="center" wrapText="1"/>
    </xf>
    <xf numFmtId="0" fontId="21" fillId="0" borderId="5" xfId="0" applyFont="1" applyFill="1" applyBorder="1" applyAlignment="1">
      <alignment horizontal="left" vertical="center" wrapText="1"/>
    </xf>
    <xf numFmtId="0" fontId="21" fillId="0" borderId="14" xfId="0" applyFont="1" applyFill="1" applyBorder="1" applyAlignment="1">
      <alignment horizontal="left" vertical="center" wrapText="1"/>
    </xf>
    <xf numFmtId="0" fontId="9" fillId="4" borderId="5" xfId="0" applyFont="1" applyFill="1" applyBorder="1" applyAlignment="1">
      <alignment horizontal="center" vertical="center" wrapText="1"/>
    </xf>
    <xf numFmtId="0" fontId="6" fillId="0" borderId="0" xfId="0" applyFont="1" applyFill="1" applyAlignment="1">
      <alignment horizontal="center" vertical="center"/>
    </xf>
    <xf numFmtId="0" fontId="25" fillId="0" borderId="34" xfId="0" applyFont="1" applyFill="1" applyBorder="1" applyAlignment="1">
      <alignment horizontal="center" vertical="center" wrapText="1"/>
    </xf>
    <xf numFmtId="0" fontId="25" fillId="0" borderId="35" xfId="0" applyFont="1" applyFill="1" applyBorder="1" applyAlignment="1">
      <alignment horizontal="center" vertical="center" wrapText="1"/>
    </xf>
    <xf numFmtId="0" fontId="25" fillId="5" borderId="35" xfId="0" applyFont="1" applyFill="1" applyBorder="1" applyAlignment="1">
      <alignment horizontal="center" vertical="center" wrapText="1"/>
    </xf>
    <xf numFmtId="0" fontId="27" fillId="5" borderId="35" xfId="0" applyFont="1" applyFill="1" applyBorder="1" applyAlignment="1">
      <alignment horizontal="center" vertical="center" wrapText="1"/>
    </xf>
    <xf numFmtId="0" fontId="27" fillId="5" borderId="34" xfId="0" applyFont="1" applyFill="1" applyBorder="1" applyAlignment="1">
      <alignment horizontal="center" vertical="center" wrapText="1"/>
    </xf>
    <xf numFmtId="10" fontId="6" fillId="0" borderId="0" xfId="0" applyNumberFormat="1" applyFont="1" applyFill="1"/>
    <xf numFmtId="0" fontId="29" fillId="0" borderId="1" xfId="0" applyFont="1" applyBorder="1" applyAlignment="1">
      <alignment horizontal="center" vertical="center" wrapText="1"/>
    </xf>
    <xf numFmtId="0" fontId="29" fillId="0" borderId="33" xfId="0" applyFont="1" applyBorder="1" applyAlignment="1">
      <alignment horizontal="center" vertical="center" wrapText="1"/>
    </xf>
    <xf numFmtId="0" fontId="15" fillId="0" borderId="36" xfId="0" applyFont="1" applyBorder="1" applyAlignment="1">
      <alignment horizontal="center" vertical="center" wrapText="1"/>
    </xf>
    <xf numFmtId="0" fontId="15" fillId="0" borderId="3" xfId="0" applyFont="1" applyBorder="1" applyAlignment="1">
      <alignment horizontal="center" vertical="center" wrapText="1"/>
    </xf>
    <xf numFmtId="8" fontId="15" fillId="0" borderId="3" xfId="0" applyNumberFormat="1" applyFont="1" applyBorder="1" applyAlignment="1">
      <alignment horizontal="center" vertical="center" wrapText="1"/>
    </xf>
    <xf numFmtId="6" fontId="15" fillId="0" borderId="3" xfId="0" applyNumberFormat="1" applyFont="1" applyBorder="1" applyAlignment="1">
      <alignment horizontal="center" vertical="center" wrapText="1"/>
    </xf>
    <xf numFmtId="0" fontId="29" fillId="0" borderId="5" xfId="0" applyFont="1" applyBorder="1" applyAlignment="1">
      <alignment horizontal="center" vertical="center" wrapText="1"/>
    </xf>
    <xf numFmtId="0" fontId="15" fillId="0" borderId="5" xfId="0" applyFont="1" applyBorder="1" applyAlignment="1">
      <alignment horizontal="center" vertical="center" wrapText="1"/>
    </xf>
    <xf numFmtId="169" fontId="15" fillId="0" borderId="5" xfId="2" applyNumberFormat="1" applyFont="1" applyBorder="1" applyAlignment="1">
      <alignment horizontal="center" vertical="center" wrapText="1"/>
    </xf>
    <xf numFmtId="0" fontId="0" fillId="0" borderId="0" xfId="0" applyFont="1" applyAlignment="1"/>
    <xf numFmtId="0" fontId="10" fillId="0" borderId="7" xfId="0" applyFont="1" applyBorder="1" applyAlignment="1">
      <alignment horizontal="center" vertical="center"/>
    </xf>
    <xf numFmtId="0" fontId="12" fillId="0" borderId="17" xfId="0" applyFont="1" applyFill="1" applyBorder="1" applyAlignment="1">
      <alignment horizontal="left" vertical="center"/>
    </xf>
    <xf numFmtId="0" fontId="12" fillId="0" borderId="5" xfId="0" applyFont="1" applyFill="1" applyBorder="1" applyAlignment="1">
      <alignment horizontal="left" vertical="center"/>
    </xf>
    <xf numFmtId="0" fontId="12" fillId="0" borderId="23" xfId="0" applyFont="1" applyFill="1" applyBorder="1" applyAlignment="1">
      <alignment horizontal="center" vertical="center"/>
    </xf>
    <xf numFmtId="0" fontId="12" fillId="2" borderId="5" xfId="0" applyFont="1" applyFill="1" applyBorder="1" applyAlignment="1">
      <alignment horizontal="left" vertical="center"/>
    </xf>
    <xf numFmtId="0" fontId="11" fillId="0" borderId="0" xfId="0" applyFont="1" applyAlignment="1"/>
    <xf numFmtId="167" fontId="6" fillId="6" borderId="21" xfId="3" applyNumberFormat="1" applyFont="1" applyFill="1" applyBorder="1" applyAlignment="1">
      <alignment horizontal="center" vertical="center"/>
    </xf>
    <xf numFmtId="4" fontId="9" fillId="6" borderId="5" xfId="0" applyNumberFormat="1" applyFont="1" applyFill="1" applyBorder="1" applyAlignment="1">
      <alignment horizontal="center" vertical="center" wrapText="1"/>
    </xf>
    <xf numFmtId="0" fontId="29" fillId="0" borderId="2" xfId="0" applyFont="1" applyBorder="1" applyAlignment="1">
      <alignment horizontal="center" vertical="center" wrapText="1"/>
    </xf>
    <xf numFmtId="4" fontId="6" fillId="0" borderId="0" xfId="0" applyNumberFormat="1" applyFont="1" applyFill="1" applyAlignment="1">
      <alignment vertical="center"/>
    </xf>
    <xf numFmtId="4" fontId="8" fillId="0" borderId="38" xfId="3" applyNumberFormat="1" applyFont="1" applyFill="1" applyBorder="1" applyAlignment="1">
      <alignment horizontal="center" vertical="center" wrapText="1"/>
    </xf>
    <xf numFmtId="0" fontId="6" fillId="0" borderId="0" xfId="0" applyFont="1" applyFill="1" applyAlignment="1">
      <alignment vertical="top"/>
    </xf>
    <xf numFmtId="4" fontId="6" fillId="0" borderId="29" xfId="2" applyNumberFormat="1" applyFont="1" applyFill="1" applyBorder="1" applyAlignment="1">
      <alignment horizontal="center" vertical="center"/>
    </xf>
    <xf numFmtId="4" fontId="6" fillId="0" borderId="27" xfId="2" applyNumberFormat="1" applyFont="1" applyFill="1" applyBorder="1" applyAlignment="1">
      <alignment horizontal="center" vertical="center"/>
    </xf>
    <xf numFmtId="0" fontId="30" fillId="0" borderId="0" xfId="0" applyFont="1" applyAlignment="1">
      <alignment vertical="center" wrapText="1"/>
    </xf>
    <xf numFmtId="1" fontId="2" fillId="0" borderId="6" xfId="0" applyNumberFormat="1" applyFont="1" applyFill="1" applyBorder="1" applyAlignment="1">
      <alignment horizontal="center" vertical="center" wrapText="1"/>
    </xf>
    <xf numFmtId="1" fontId="4" fillId="0" borderId="7" xfId="0" applyNumberFormat="1" applyFont="1" applyFill="1" applyBorder="1" applyAlignment="1">
      <alignment horizontal="center" vertical="center" shrinkToFit="1"/>
    </xf>
    <xf numFmtId="0" fontId="17" fillId="0" borderId="7" xfId="0" applyFont="1" applyFill="1" applyBorder="1" applyAlignment="1">
      <alignment horizontal="center" vertical="top" wrapText="1"/>
    </xf>
    <xf numFmtId="0" fontId="16" fillId="0" borderId="8" xfId="0" applyFont="1" applyFill="1" applyBorder="1" applyAlignment="1">
      <alignment horizontal="center" vertical="center" wrapText="1"/>
    </xf>
    <xf numFmtId="4" fontId="6" fillId="0" borderId="39" xfId="0" applyNumberFormat="1" applyFont="1" applyFill="1" applyBorder="1" applyAlignment="1">
      <alignment horizontal="center" vertical="center"/>
    </xf>
    <xf numFmtId="4" fontId="6" fillId="0" borderId="7" xfId="0" applyNumberFormat="1" applyFont="1" applyFill="1" applyBorder="1" applyAlignment="1">
      <alignment horizontal="center" vertical="center"/>
    </xf>
    <xf numFmtId="4" fontId="6" fillId="0" borderId="40" xfId="0" applyNumberFormat="1" applyFont="1" applyFill="1" applyBorder="1" applyAlignment="1">
      <alignment horizontal="center" vertical="center"/>
    </xf>
    <xf numFmtId="4" fontId="6" fillId="0" borderId="26" xfId="0" applyNumberFormat="1" applyFont="1" applyFill="1" applyBorder="1" applyAlignment="1">
      <alignment horizontal="center" vertical="center"/>
    </xf>
    <xf numFmtId="4" fontId="6" fillId="0" borderId="27" xfId="0" applyNumberFormat="1" applyFont="1" applyFill="1" applyBorder="1" applyAlignment="1">
      <alignment horizontal="center" vertical="center"/>
    </xf>
    <xf numFmtId="4" fontId="6" fillId="0" borderId="28" xfId="0" applyNumberFormat="1" applyFont="1" applyFill="1" applyBorder="1" applyAlignment="1">
      <alignment horizontal="center" vertical="center"/>
    </xf>
    <xf numFmtId="4" fontId="7" fillId="0" borderId="12" xfId="0" applyNumberFormat="1" applyFont="1" applyFill="1" applyBorder="1" applyAlignment="1">
      <alignment horizontal="center" vertical="center" wrapText="1"/>
    </xf>
    <xf numFmtId="4" fontId="6" fillId="0" borderId="38" xfId="2" applyNumberFormat="1" applyFont="1" applyFill="1" applyBorder="1" applyAlignment="1">
      <alignment horizontal="center" vertical="center"/>
    </xf>
    <xf numFmtId="0" fontId="7" fillId="0" borderId="16" xfId="0" applyFont="1" applyFill="1" applyBorder="1" applyAlignment="1">
      <alignment horizontal="center" vertical="center" wrapText="1"/>
    </xf>
    <xf numFmtId="4" fontId="6" fillId="0" borderId="8" xfId="0" applyNumberFormat="1" applyFont="1" applyFill="1" applyBorder="1" applyAlignment="1">
      <alignment horizontal="center" vertical="center"/>
    </xf>
    <xf numFmtId="0" fontId="7" fillId="0" borderId="11" xfId="5" applyFont="1" applyFill="1" applyBorder="1" applyAlignment="1">
      <alignment horizontal="center" vertical="center" wrapText="1"/>
    </xf>
    <xf numFmtId="0" fontId="7" fillId="0" borderId="9" xfId="5" applyFont="1" applyFill="1" applyBorder="1" applyAlignment="1">
      <alignment horizontal="center" vertical="center" wrapText="1"/>
    </xf>
    <xf numFmtId="0" fontId="7" fillId="0" borderId="12" xfId="5" applyFont="1" applyFill="1" applyBorder="1" applyAlignment="1">
      <alignment horizontal="center" vertical="center" wrapText="1"/>
    </xf>
    <xf numFmtId="0" fontId="7" fillId="0" borderId="10" xfId="5" applyFont="1" applyFill="1" applyBorder="1" applyAlignment="1">
      <alignment horizontal="center" vertical="center" wrapText="1"/>
    </xf>
    <xf numFmtId="4" fontId="7" fillId="0" borderId="11" xfId="0" applyNumberFormat="1" applyFont="1" applyFill="1" applyBorder="1" applyAlignment="1">
      <alignment horizontal="center" vertical="center" wrapText="1"/>
    </xf>
    <xf numFmtId="4" fontId="7" fillId="0" borderId="10" xfId="0" applyNumberFormat="1" applyFont="1" applyFill="1" applyBorder="1" applyAlignment="1">
      <alignment horizontal="center" vertical="center" wrapText="1"/>
    </xf>
    <xf numFmtId="0" fontId="3" fillId="0" borderId="32" xfId="0" applyFont="1" applyFill="1" applyBorder="1" applyAlignment="1">
      <alignment horizontal="center" vertical="center" wrapText="1"/>
    </xf>
    <xf numFmtId="0" fontId="3" fillId="0" borderId="26" xfId="0" applyFont="1" applyFill="1" applyBorder="1" applyAlignment="1">
      <alignment horizontal="center" vertical="center" wrapText="1"/>
    </xf>
    <xf numFmtId="0" fontId="7" fillId="0" borderId="30" xfId="0" applyFont="1" applyFill="1" applyBorder="1" applyAlignment="1">
      <alignment horizontal="center" vertical="center" wrapText="1"/>
    </xf>
    <xf numFmtId="0" fontId="7" fillId="0" borderId="28" xfId="0" applyFont="1" applyFill="1" applyBorder="1" applyAlignment="1">
      <alignment horizontal="center" vertical="center" wrapText="1"/>
    </xf>
    <xf numFmtId="0" fontId="3" fillId="0" borderId="31" xfId="0" applyFont="1" applyFill="1" applyBorder="1" applyAlignment="1">
      <alignment horizontal="center" vertical="center" wrapText="1"/>
    </xf>
    <xf numFmtId="0" fontId="3" fillId="0" borderId="27" xfId="0" applyFont="1" applyFill="1" applyBorder="1" applyAlignment="1">
      <alignment horizontal="center" vertical="center" wrapText="1"/>
    </xf>
    <xf numFmtId="0" fontId="15" fillId="0" borderId="4" xfId="0" applyFont="1" applyBorder="1" applyAlignment="1">
      <alignment horizontal="center" vertical="center" wrapText="1"/>
    </xf>
    <xf numFmtId="0" fontId="15" fillId="0" borderId="2" xfId="0" applyFont="1" applyBorder="1" applyAlignment="1">
      <alignment horizontal="center" vertical="center" wrapText="1"/>
    </xf>
    <xf numFmtId="0" fontId="0" fillId="0" borderId="37" xfId="0" applyBorder="1" applyAlignment="1">
      <alignment horizontal="center"/>
    </xf>
    <xf numFmtId="0" fontId="29" fillId="0" borderId="4" xfId="0" applyFont="1" applyBorder="1" applyAlignment="1">
      <alignment horizontal="center" vertical="center" wrapText="1"/>
    </xf>
    <xf numFmtId="0" fontId="29" fillId="0" borderId="2" xfId="0" applyFont="1" applyBorder="1" applyAlignment="1">
      <alignment horizontal="center" vertical="center" wrapText="1"/>
    </xf>
    <xf numFmtId="0" fontId="0" fillId="0" borderId="25" xfId="0" applyBorder="1" applyAlignment="1">
      <alignment horizontal="center"/>
    </xf>
  </cellXfs>
  <cellStyles count="7">
    <cellStyle name="Millares" xfId="2" builtinId="3"/>
    <cellStyle name="Millares 2" xfId="1"/>
    <cellStyle name="Moneda" xfId="3" builtinId="4"/>
    <cellStyle name="Normal" xfId="0" builtinId="0"/>
    <cellStyle name="Normal 2" xfId="5"/>
    <cellStyle name="Normal 2 2" xfId="6"/>
    <cellStyle name="Porcentaje"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0"/>
  <sheetViews>
    <sheetView tabSelected="1" zoomScale="80" zoomScaleNormal="80" workbookViewId="0">
      <pane xSplit="4" ySplit="4" topLeftCell="E5" activePane="bottomRight" state="frozen"/>
      <selection pane="topRight" activeCell="H1" sqref="H1"/>
      <selection pane="bottomLeft" activeCell="A5" sqref="A5"/>
      <selection pane="bottomRight" activeCell="R3" sqref="R3:S3"/>
    </sheetView>
  </sheetViews>
  <sheetFormatPr baseColWidth="10" defaultColWidth="11.44140625" defaultRowHeight="14.4"/>
  <cols>
    <col min="1" max="1" width="9" style="14" customWidth="1"/>
    <col min="2" max="2" width="16.44140625" style="76" customWidth="1"/>
    <col min="3" max="3" width="48.88671875" style="130" customWidth="1"/>
    <col min="4" max="4" width="12" style="14" bestFit="1" customWidth="1"/>
    <col min="5" max="5" width="15.6640625" style="14" customWidth="1"/>
    <col min="6" max="6" width="14.6640625" style="14" customWidth="1"/>
    <col min="7" max="7" width="15.109375" style="14" customWidth="1"/>
    <col min="8" max="8" width="15.6640625" style="14" customWidth="1"/>
    <col min="9" max="9" width="15.5546875" style="14" customWidth="1"/>
    <col min="10" max="10" width="16.33203125" style="14" customWidth="1"/>
    <col min="11" max="11" width="13.6640625" style="14" customWidth="1"/>
    <col min="12" max="12" width="13.6640625" style="77" customWidth="1"/>
    <col min="13" max="13" width="13.6640625" style="14" customWidth="1"/>
    <col min="14" max="15" width="15.88671875" style="78" customWidth="1"/>
    <col min="16" max="17" width="15.88671875" style="14" customWidth="1"/>
    <col min="18" max="18" width="19.109375" style="14" customWidth="1"/>
    <col min="19" max="19" width="19.109375" style="76" customWidth="1"/>
    <col min="20" max="21" width="17" style="76" customWidth="1"/>
    <col min="22" max="22" width="14.6640625" style="14" customWidth="1"/>
    <col min="23" max="23" width="14.6640625" style="79" customWidth="1"/>
    <col min="24" max="24" width="15.6640625" style="14" hidden="1" customWidth="1"/>
    <col min="25" max="25" width="19.88671875" style="14" customWidth="1"/>
    <col min="26" max="26" width="18" style="14" customWidth="1"/>
    <col min="30" max="16384" width="11.44140625" style="14"/>
  </cols>
  <sheetData>
    <row r="1" spans="1:29">
      <c r="E1" s="102"/>
      <c r="F1" s="102"/>
      <c r="G1" s="102"/>
      <c r="H1" s="102"/>
      <c r="I1" s="102"/>
      <c r="J1" s="102"/>
    </row>
    <row r="2" spans="1:29" ht="15" thickBot="1"/>
    <row r="3" spans="1:29" s="80" customFormat="1" ht="54" customHeight="1">
      <c r="A3" s="154" t="s">
        <v>0</v>
      </c>
      <c r="B3" s="158" t="s">
        <v>1</v>
      </c>
      <c r="C3" s="158" t="s">
        <v>559</v>
      </c>
      <c r="D3" s="156" t="s">
        <v>558</v>
      </c>
      <c r="E3" s="148" t="s">
        <v>561</v>
      </c>
      <c r="F3" s="149"/>
      <c r="G3" s="149"/>
      <c r="H3" s="149"/>
      <c r="I3" s="149"/>
      <c r="J3" s="150"/>
      <c r="K3" s="148" t="s">
        <v>560</v>
      </c>
      <c r="L3" s="149"/>
      <c r="M3" s="151"/>
      <c r="N3" s="74" t="s">
        <v>6</v>
      </c>
      <c r="O3" s="75" t="s">
        <v>7</v>
      </c>
      <c r="P3" s="75" t="s">
        <v>8</v>
      </c>
      <c r="Q3" s="144" t="s">
        <v>9</v>
      </c>
      <c r="R3" s="152" t="s">
        <v>10</v>
      </c>
      <c r="S3" s="153"/>
    </row>
    <row r="4" spans="1:29" ht="34.799999999999997" thickBot="1">
      <c r="A4" s="155"/>
      <c r="B4" s="159"/>
      <c r="C4" s="159"/>
      <c r="D4" s="157"/>
      <c r="E4" s="73" t="s">
        <v>11</v>
      </c>
      <c r="F4" s="70" t="s">
        <v>12</v>
      </c>
      <c r="G4" s="71" t="s">
        <v>13</v>
      </c>
      <c r="H4" s="72" t="s">
        <v>14</v>
      </c>
      <c r="I4" s="71" t="s">
        <v>12</v>
      </c>
      <c r="J4" s="129" t="s">
        <v>15</v>
      </c>
      <c r="K4" s="15" t="s">
        <v>11</v>
      </c>
      <c r="L4" s="17" t="s">
        <v>12</v>
      </c>
      <c r="M4" s="94" t="s">
        <v>13</v>
      </c>
      <c r="N4" s="15" t="s">
        <v>16</v>
      </c>
      <c r="O4" s="17" t="s">
        <v>16</v>
      </c>
      <c r="P4" s="17" t="s">
        <v>16</v>
      </c>
      <c r="Q4" s="18" t="s">
        <v>16</v>
      </c>
      <c r="R4" s="15" t="s">
        <v>16</v>
      </c>
      <c r="S4" s="146" t="s">
        <v>562</v>
      </c>
      <c r="T4" s="14"/>
      <c r="U4"/>
      <c r="V4"/>
      <c r="W4"/>
      <c r="AA4" s="14"/>
      <c r="AB4" s="14"/>
      <c r="AC4" s="14"/>
    </row>
    <row r="5" spans="1:29" ht="40.200000000000003" thickBot="1">
      <c r="A5" s="134">
        <v>1</v>
      </c>
      <c r="B5" s="135">
        <v>42182304</v>
      </c>
      <c r="C5" s="136" t="s">
        <v>557</v>
      </c>
      <c r="D5" s="137">
        <v>200</v>
      </c>
      <c r="E5" s="138">
        <v>39718.487394957985</v>
      </c>
      <c r="F5" s="139">
        <f>+E5*19%</f>
        <v>7546.5126050420176</v>
      </c>
      <c r="G5" s="139">
        <f>+E5+F5</f>
        <v>47265</v>
      </c>
      <c r="H5" s="139">
        <f>ROUNDUP(E5*$G$9*$G$10,0)</f>
        <v>43915</v>
      </c>
      <c r="I5" s="139">
        <f>+H5*19%</f>
        <v>8343.85</v>
      </c>
      <c r="J5" s="140">
        <f>+I5+H5</f>
        <v>52258.85</v>
      </c>
      <c r="K5" s="141">
        <v>42017</v>
      </c>
      <c r="L5" s="142">
        <v>7983</v>
      </c>
      <c r="M5" s="143">
        <f>+K5+L5</f>
        <v>50000</v>
      </c>
      <c r="N5" s="131">
        <f>ROUND(AVERAGE(J5,M5),0)</f>
        <v>51129</v>
      </c>
      <c r="O5" s="132">
        <f>ROUND(MEDIAN(J5,M5),0)</f>
        <v>51129</v>
      </c>
      <c r="P5" s="132">
        <f>ROUND(HARMEAN(J5,M5),0)</f>
        <v>51104</v>
      </c>
      <c r="Q5" s="145">
        <f>ROUND(MIN(M5),0)</f>
        <v>50000</v>
      </c>
      <c r="R5" s="141">
        <f>+Q5</f>
        <v>50000</v>
      </c>
      <c r="S5" s="147">
        <f>+R5*D5</f>
        <v>10000000</v>
      </c>
      <c r="T5" s="81"/>
      <c r="U5"/>
      <c r="V5"/>
      <c r="W5"/>
      <c r="X5" s="82"/>
      <c r="AA5" s="14"/>
      <c r="AB5" s="14"/>
      <c r="AC5" s="14"/>
    </row>
    <row r="6" spans="1:29" hidden="1">
      <c r="O6" s="128" t="e">
        <f>SUM(#REF!)</f>
        <v>#REF!</v>
      </c>
      <c r="S6" s="82">
        <f>SUM(O5:O5)</f>
        <v>51129</v>
      </c>
      <c r="T6" s="82">
        <f>SUM(P5:P5)</f>
        <v>51104</v>
      </c>
      <c r="U6" s="82" t="e">
        <f>ROUND(MIN(O6,#REF!),0)</f>
        <v>#REF!</v>
      </c>
      <c r="Y6" s="93">
        <f>SUM(R5:R5)</f>
        <v>50000</v>
      </c>
    </row>
    <row r="7" spans="1:29">
      <c r="E7" s="14" t="s">
        <v>199</v>
      </c>
      <c r="F7" s="14" t="s">
        <v>200</v>
      </c>
    </row>
    <row r="8" spans="1:29">
      <c r="E8" s="14">
        <v>2023</v>
      </c>
      <c r="F8" s="83">
        <v>9.2799999999999994E-2</v>
      </c>
      <c r="G8" s="84">
        <f>1+F8</f>
        <v>1.0928</v>
      </c>
    </row>
    <row r="9" spans="1:29">
      <c r="E9" s="14">
        <v>2024</v>
      </c>
      <c r="F9" s="83">
        <v>5.1999999999999998E-2</v>
      </c>
      <c r="G9" s="84">
        <f>1+F9</f>
        <v>1.052</v>
      </c>
    </row>
    <row r="10" spans="1:29">
      <c r="E10" s="14">
        <v>2025</v>
      </c>
      <c r="F10" s="108">
        <v>5.0999999999999997E-2</v>
      </c>
      <c r="G10" s="84">
        <f>1+F10</f>
        <v>1.0509999999999999</v>
      </c>
    </row>
  </sheetData>
  <autoFilter ref="A4:AD10"/>
  <mergeCells count="7">
    <mergeCell ref="E3:J3"/>
    <mergeCell ref="K3:M3"/>
    <mergeCell ref="R3:S3"/>
    <mergeCell ref="A3:A4"/>
    <mergeCell ref="D3:D4"/>
    <mergeCell ref="C3:C4"/>
    <mergeCell ref="B3:B4"/>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J23"/>
  <sheetViews>
    <sheetView workbookViewId="0">
      <selection activeCell="H8" sqref="H8"/>
    </sheetView>
  </sheetViews>
  <sheetFormatPr baseColWidth="10" defaultColWidth="11.44140625" defaultRowHeight="14.4"/>
  <cols>
    <col min="2" max="2" width="25.44140625" customWidth="1"/>
    <col min="3" max="7" width="31.33203125" customWidth="1"/>
    <col min="8" max="8" width="40.33203125" customWidth="1"/>
  </cols>
  <sheetData>
    <row r="4" spans="2:10" ht="15" thickBot="1">
      <c r="B4" s="162" t="s">
        <v>201</v>
      </c>
      <c r="C4" s="162"/>
      <c r="D4" s="162"/>
      <c r="E4" s="162"/>
      <c r="F4" s="162"/>
      <c r="G4" s="162"/>
    </row>
    <row r="5" spans="2:10" ht="15" thickBot="1">
      <c r="B5" s="109" t="s">
        <v>202</v>
      </c>
      <c r="C5" s="110">
        <v>2024</v>
      </c>
      <c r="D5" s="110">
        <v>2020</v>
      </c>
      <c r="E5" s="110">
        <v>2021</v>
      </c>
      <c r="F5" s="110" t="s">
        <v>203</v>
      </c>
      <c r="G5" s="110">
        <v>2023</v>
      </c>
      <c r="H5" s="110">
        <v>2024</v>
      </c>
      <c r="J5" s="133"/>
    </row>
    <row r="6" spans="2:10">
      <c r="B6" s="163" t="s">
        <v>204</v>
      </c>
      <c r="C6" s="160" t="s">
        <v>205</v>
      </c>
      <c r="D6" s="111" t="s">
        <v>206</v>
      </c>
      <c r="E6" s="160" t="s">
        <v>207</v>
      </c>
      <c r="F6" s="160" t="s">
        <v>208</v>
      </c>
      <c r="G6" s="160" t="s">
        <v>209</v>
      </c>
      <c r="H6" s="160" t="s">
        <v>205</v>
      </c>
      <c r="J6" s="133"/>
    </row>
    <row r="7" spans="2:10" ht="15" thickBot="1">
      <c r="B7" s="164"/>
      <c r="C7" s="161"/>
      <c r="D7" s="112" t="s">
        <v>210</v>
      </c>
      <c r="E7" s="161"/>
      <c r="F7" s="161"/>
      <c r="G7" s="161"/>
      <c r="H7" s="161"/>
      <c r="J7" s="133"/>
    </row>
    <row r="8" spans="2:10" ht="54.6" thickBot="1">
      <c r="B8" s="127" t="s">
        <v>211</v>
      </c>
      <c r="C8" s="112" t="s">
        <v>212</v>
      </c>
      <c r="D8" s="112" t="s">
        <v>213</v>
      </c>
      <c r="E8" s="112" t="s">
        <v>214</v>
      </c>
      <c r="F8" s="112" t="s">
        <v>214</v>
      </c>
      <c r="G8" s="112" t="s">
        <v>215</v>
      </c>
      <c r="H8" s="112" t="s">
        <v>212</v>
      </c>
      <c r="J8" s="133"/>
    </row>
    <row r="9" spans="2:10" ht="15" thickBot="1">
      <c r="B9" s="127" t="s">
        <v>216</v>
      </c>
      <c r="C9" s="114">
        <v>100000000</v>
      </c>
      <c r="D9" s="112" t="s">
        <v>217</v>
      </c>
      <c r="E9" s="113">
        <v>13800000</v>
      </c>
      <c r="F9" s="113">
        <v>80000000</v>
      </c>
      <c r="G9" s="113">
        <v>29450000</v>
      </c>
      <c r="H9" s="113">
        <v>100000000</v>
      </c>
      <c r="J9" s="133"/>
    </row>
    <row r="10" spans="2:10" ht="15" thickBot="1">
      <c r="B10" s="127" t="s">
        <v>218</v>
      </c>
      <c r="C10" s="114">
        <v>0</v>
      </c>
      <c r="D10" s="113">
        <v>0</v>
      </c>
      <c r="E10" s="114">
        <v>0</v>
      </c>
      <c r="F10" s="113">
        <v>10000000</v>
      </c>
      <c r="G10" s="113">
        <v>5000000</v>
      </c>
      <c r="H10" s="113">
        <v>0</v>
      </c>
      <c r="J10" s="133"/>
    </row>
    <row r="11" spans="2:10" ht="15" thickBot="1">
      <c r="B11" s="127" t="s">
        <v>219</v>
      </c>
      <c r="C11" s="114">
        <v>100000000</v>
      </c>
      <c r="D11" s="112" t="s">
        <v>217</v>
      </c>
      <c r="E11" s="113">
        <v>13800000</v>
      </c>
      <c r="F11" s="113">
        <v>90000000</v>
      </c>
      <c r="G11" s="113">
        <v>34450000</v>
      </c>
      <c r="H11" s="113">
        <v>100000000</v>
      </c>
      <c r="J11" s="133"/>
    </row>
    <row r="12" spans="2:10">
      <c r="B12" s="163" t="s">
        <v>220</v>
      </c>
      <c r="C12" s="160" t="s">
        <v>221</v>
      </c>
      <c r="D12" s="111" t="s">
        <v>222</v>
      </c>
      <c r="E12" s="160" t="s">
        <v>221</v>
      </c>
      <c r="F12" s="160" t="s">
        <v>221</v>
      </c>
      <c r="G12" s="160" t="s">
        <v>221</v>
      </c>
      <c r="H12" s="160" t="s">
        <v>221</v>
      </c>
      <c r="J12" s="133"/>
    </row>
    <row r="13" spans="2:10" ht="22.2" thickBot="1">
      <c r="B13" s="164"/>
      <c r="C13" s="161"/>
      <c r="D13" s="112" t="s">
        <v>223</v>
      </c>
      <c r="E13" s="161"/>
      <c r="F13" s="161"/>
      <c r="G13" s="161"/>
      <c r="H13" s="161"/>
      <c r="J13" s="133"/>
    </row>
    <row r="14" spans="2:10" ht="15" thickBot="1">
      <c r="B14" s="127" t="s">
        <v>224</v>
      </c>
      <c r="C14" s="112" t="s">
        <v>225</v>
      </c>
      <c r="D14" s="112" t="s">
        <v>225</v>
      </c>
      <c r="E14" s="112" t="s">
        <v>225</v>
      </c>
      <c r="F14" s="112" t="s">
        <v>225</v>
      </c>
      <c r="G14" s="112" t="s">
        <v>225</v>
      </c>
      <c r="H14" s="112" t="s">
        <v>225</v>
      </c>
      <c r="J14" s="133"/>
    </row>
    <row r="17" spans="2:6">
      <c r="B17" s="115" t="s">
        <v>199</v>
      </c>
      <c r="C17" s="115">
        <v>2022</v>
      </c>
      <c r="D17" s="115">
        <v>2023</v>
      </c>
      <c r="E17" s="115">
        <v>2024</v>
      </c>
      <c r="F17" s="115">
        <v>2025</v>
      </c>
    </row>
    <row r="18" spans="2:6" ht="21.6">
      <c r="B18" s="115" t="s">
        <v>226</v>
      </c>
      <c r="C18" s="116" t="s">
        <v>227</v>
      </c>
      <c r="D18" s="116" t="s">
        <v>227</v>
      </c>
      <c r="E18" s="116" t="s">
        <v>228</v>
      </c>
      <c r="F18" s="116" t="s">
        <v>229</v>
      </c>
    </row>
    <row r="19" spans="2:6">
      <c r="B19" s="115" t="s">
        <v>230</v>
      </c>
      <c r="C19" s="116" t="s">
        <v>231</v>
      </c>
      <c r="D19" s="116" t="s">
        <v>231</v>
      </c>
      <c r="E19" s="116" t="s">
        <v>231</v>
      </c>
      <c r="F19" s="116" t="s">
        <v>231</v>
      </c>
    </row>
    <row r="20" spans="2:6">
      <c r="B20" s="115" t="s">
        <v>204</v>
      </c>
      <c r="C20" s="116" t="s">
        <v>232</v>
      </c>
      <c r="D20" s="116" t="s">
        <v>233</v>
      </c>
      <c r="E20" s="116" t="s">
        <v>234</v>
      </c>
      <c r="F20" s="116" t="s">
        <v>235</v>
      </c>
    </row>
    <row r="21" spans="2:6" ht="86.4">
      <c r="B21" s="115" t="s">
        <v>236</v>
      </c>
      <c r="C21" s="116" t="s">
        <v>237</v>
      </c>
      <c r="D21" s="116" t="s">
        <v>238</v>
      </c>
      <c r="E21" s="116" t="s">
        <v>239</v>
      </c>
      <c r="F21" s="116" t="s">
        <v>240</v>
      </c>
    </row>
    <row r="22" spans="2:6">
      <c r="B22" s="115" t="s">
        <v>241</v>
      </c>
      <c r="C22" s="117">
        <v>30000000</v>
      </c>
      <c r="D22" s="117">
        <v>19952220</v>
      </c>
      <c r="E22" s="117">
        <v>59346825</v>
      </c>
      <c r="F22" s="117">
        <v>70000000</v>
      </c>
    </row>
    <row r="23" spans="2:6" ht="27.75" customHeight="1">
      <c r="B23" s="115" t="s">
        <v>242</v>
      </c>
      <c r="C23" s="116" t="s">
        <v>243</v>
      </c>
      <c r="D23" s="116" t="s">
        <v>244</v>
      </c>
      <c r="E23" s="116" t="s">
        <v>245</v>
      </c>
      <c r="F23" s="116" t="s">
        <v>246</v>
      </c>
    </row>
  </sheetData>
  <mergeCells count="13">
    <mergeCell ref="H6:H7"/>
    <mergeCell ref="H12:H13"/>
    <mergeCell ref="B4:G4"/>
    <mergeCell ref="B6:B7"/>
    <mergeCell ref="E6:E7"/>
    <mergeCell ref="F6:F7"/>
    <mergeCell ref="G6:G7"/>
    <mergeCell ref="C6:C7"/>
    <mergeCell ref="B12:B13"/>
    <mergeCell ref="E12:E13"/>
    <mergeCell ref="F12:F13"/>
    <mergeCell ref="G12:G13"/>
    <mergeCell ref="C12:C13"/>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76"/>
  <sheetViews>
    <sheetView workbookViewId="0">
      <pane xSplit="16" ySplit="2" topLeftCell="Q49" activePane="bottomRight" state="frozen"/>
      <selection pane="topRight" activeCell="Q1" sqref="Q1"/>
      <selection pane="bottomLeft" activeCell="A3" sqref="A3"/>
      <selection pane="bottomRight" activeCell="L3" sqref="L3:L67"/>
    </sheetView>
  </sheetViews>
  <sheetFormatPr baseColWidth="10" defaultColWidth="25" defaultRowHeight="14.4"/>
  <cols>
    <col min="1" max="1" width="7.109375" customWidth="1"/>
    <col min="2" max="2" width="10.44140625" customWidth="1"/>
    <col min="3" max="3" width="11.88671875" bestFit="1" customWidth="1"/>
    <col min="5" max="5" width="29.44140625" style="124" customWidth="1"/>
    <col min="6" max="6" width="11.44140625" customWidth="1"/>
    <col min="7" max="7" width="10" bestFit="1" customWidth="1"/>
    <col min="8" max="8" width="14.5546875" customWidth="1"/>
    <col min="9" max="9" width="5.44140625" customWidth="1"/>
    <col min="10" max="10" width="6.88671875" customWidth="1"/>
    <col min="12" max="12" width="13.33203125" customWidth="1"/>
    <col min="13" max="13" width="11.88671875" bestFit="1" customWidth="1"/>
    <col min="14" max="14" width="14" customWidth="1"/>
    <col min="15" max="15" width="10.6640625" customWidth="1"/>
    <col min="16" max="16" width="16" customWidth="1"/>
    <col min="17" max="17" width="9.44140625" customWidth="1"/>
  </cols>
  <sheetData>
    <row r="1" spans="1:16" ht="15" thickBot="1">
      <c r="A1" s="69">
        <v>1</v>
      </c>
      <c r="B1" s="69">
        <v>2</v>
      </c>
      <c r="C1" s="69">
        <v>3</v>
      </c>
      <c r="D1" s="69">
        <v>4</v>
      </c>
      <c r="E1" s="118">
        <v>5</v>
      </c>
      <c r="F1" s="69">
        <v>6</v>
      </c>
      <c r="G1" s="69">
        <v>7</v>
      </c>
      <c r="H1" s="69">
        <v>8</v>
      </c>
      <c r="J1" s="165">
        <v>2024</v>
      </c>
      <c r="K1" s="165"/>
      <c r="L1" s="165"/>
      <c r="M1" s="165"/>
      <c r="N1" s="165"/>
      <c r="O1" s="165"/>
      <c r="P1" s="165"/>
    </row>
    <row r="2" spans="1:16" ht="23.4" thickBot="1">
      <c r="A2" s="23" t="s">
        <v>0</v>
      </c>
      <c r="B2" s="24" t="s">
        <v>1</v>
      </c>
      <c r="C2" s="24" t="s">
        <v>2</v>
      </c>
      <c r="D2" s="24" t="s">
        <v>3</v>
      </c>
      <c r="E2" s="119" t="s">
        <v>4</v>
      </c>
      <c r="F2" s="51" t="s">
        <v>11</v>
      </c>
      <c r="G2" s="51" t="s">
        <v>12</v>
      </c>
      <c r="H2" s="52" t="s">
        <v>17</v>
      </c>
      <c r="J2" s="63" t="s">
        <v>0</v>
      </c>
      <c r="K2" s="64" t="s">
        <v>3</v>
      </c>
      <c r="L2" s="64" t="s">
        <v>1</v>
      </c>
      <c r="M2" s="64" t="s">
        <v>2</v>
      </c>
      <c r="N2" s="65" t="s">
        <v>11</v>
      </c>
      <c r="O2" s="65" t="s">
        <v>12</v>
      </c>
      <c r="P2" s="65" t="s">
        <v>17</v>
      </c>
    </row>
    <row r="3" spans="1:16">
      <c r="A3" s="40">
        <v>1</v>
      </c>
      <c r="B3" s="25">
        <v>42241702</v>
      </c>
      <c r="C3" s="26">
        <v>2583589</v>
      </c>
      <c r="D3" s="27" t="s">
        <v>247</v>
      </c>
      <c r="E3" s="120" t="s">
        <v>248</v>
      </c>
      <c r="F3" s="47">
        <v>35000</v>
      </c>
      <c r="G3" s="48">
        <v>0</v>
      </c>
      <c r="H3" s="49">
        <f>F3+G3</f>
        <v>35000</v>
      </c>
      <c r="J3" s="66">
        <v>1</v>
      </c>
      <c r="K3" s="91" t="s">
        <v>18</v>
      </c>
      <c r="L3" s="61">
        <f t="shared" ref="L3:L34" si="0">INDEX($A$3:$H$220,MATCH(K3,$D$3:$D$220,0),2)</f>
        <v>42211501</v>
      </c>
      <c r="M3" s="61">
        <f t="shared" ref="M3:M34" si="1">INDEX($A$3:$H$220,MATCH(K3,$D$3:$D$220,0),3)</f>
        <v>2584541</v>
      </c>
      <c r="N3" s="62">
        <f>INDEX($A$3:$H$220,MATCH(K3,$D$3:$D$220,0),6)</f>
        <v>38000</v>
      </c>
      <c r="O3" s="62">
        <f>INDEX($A$3:$H$220,MATCH(K3,$D$3:$D$220,0),7)</f>
        <v>0</v>
      </c>
      <c r="P3" s="62">
        <f>INDEX($A$3:$H$220,MATCH(K3,$D$3:$D$220,0),8)</f>
        <v>38000</v>
      </c>
    </row>
    <row r="4" spans="1:16" ht="26.4">
      <c r="A4" s="34">
        <v>2</v>
      </c>
      <c r="B4" s="28">
        <v>42241509</v>
      </c>
      <c r="C4" s="29">
        <v>2502650</v>
      </c>
      <c r="D4" s="1" t="s">
        <v>249</v>
      </c>
      <c r="E4" s="121" t="s">
        <v>250</v>
      </c>
      <c r="F4" s="48">
        <v>32000</v>
      </c>
      <c r="G4" s="48">
        <v>0</v>
      </c>
      <c r="H4" s="49">
        <f>F4+G4</f>
        <v>32000</v>
      </c>
      <c r="J4" s="66">
        <v>2</v>
      </c>
      <c r="K4" s="91" t="s">
        <v>23</v>
      </c>
      <c r="L4" s="61">
        <f t="shared" si="0"/>
        <v>42211501</v>
      </c>
      <c r="M4" s="61">
        <f t="shared" si="1"/>
        <v>2583528</v>
      </c>
      <c r="N4" s="62">
        <f t="shared" ref="N4:N59" si="2">INDEX($A$3:$H$220,MATCH(K4,$D$3:$D$220,0),6)</f>
        <v>41600</v>
      </c>
      <c r="O4" s="62">
        <f t="shared" ref="O4:O59" si="3">INDEX($A$3:$H$220,MATCH(K4,$D$3:$D$220,0),7)</f>
        <v>0</v>
      </c>
      <c r="P4" s="62">
        <f t="shared" ref="P4:P59" si="4">INDEX($A$3:$H$220,MATCH(K4,$D$3:$D$220,0),8)</f>
        <v>41600</v>
      </c>
    </row>
    <row r="5" spans="1:16" ht="26.4">
      <c r="A5" s="35">
        <v>3</v>
      </c>
      <c r="B5" s="28">
        <v>42241509</v>
      </c>
      <c r="C5" s="29">
        <v>2583561</v>
      </c>
      <c r="D5" s="1" t="s">
        <v>251</v>
      </c>
      <c r="E5" s="121" t="s">
        <v>252</v>
      </c>
      <c r="F5" s="48">
        <v>562000</v>
      </c>
      <c r="G5" s="48">
        <v>0</v>
      </c>
      <c r="H5" s="49">
        <f>F5+G5</f>
        <v>562000</v>
      </c>
      <c r="J5" s="66">
        <v>3</v>
      </c>
      <c r="K5" s="91" t="s">
        <v>26</v>
      </c>
      <c r="L5" s="61">
        <f t="shared" si="0"/>
        <v>42211501</v>
      </c>
      <c r="M5" s="61">
        <f t="shared" si="1"/>
        <v>2503709</v>
      </c>
      <c r="N5" s="62">
        <f t="shared" si="2"/>
        <v>60000</v>
      </c>
      <c r="O5" s="62">
        <f t="shared" si="3"/>
        <v>0</v>
      </c>
      <c r="P5" s="62">
        <f t="shared" si="4"/>
        <v>60000</v>
      </c>
    </row>
    <row r="6" spans="1:16" ht="26.4">
      <c r="A6" s="35">
        <v>4</v>
      </c>
      <c r="B6" s="28">
        <v>42241702</v>
      </c>
      <c r="C6" s="29">
        <v>2583590</v>
      </c>
      <c r="D6" s="1" t="s">
        <v>253</v>
      </c>
      <c r="E6" s="121" t="s">
        <v>254</v>
      </c>
      <c r="F6" s="48">
        <v>90000</v>
      </c>
      <c r="G6" s="48">
        <v>0</v>
      </c>
      <c r="H6" s="49">
        <f t="shared" ref="H6:H7" si="5">F6+G6</f>
        <v>90000</v>
      </c>
      <c r="J6" s="66">
        <v>4</v>
      </c>
      <c r="K6" s="91" t="s">
        <v>29</v>
      </c>
      <c r="L6" s="61">
        <f t="shared" si="0"/>
        <v>42211501</v>
      </c>
      <c r="M6" s="61">
        <f t="shared" si="1"/>
        <v>2583529</v>
      </c>
      <c r="N6" s="62">
        <f t="shared" si="2"/>
        <v>38000</v>
      </c>
      <c r="O6" s="62">
        <f t="shared" si="3"/>
        <v>0</v>
      </c>
      <c r="P6" s="62">
        <f t="shared" si="4"/>
        <v>38000</v>
      </c>
    </row>
    <row r="7" spans="1:16" ht="26.4">
      <c r="A7" s="34">
        <v>5</v>
      </c>
      <c r="B7" s="28">
        <v>42211810</v>
      </c>
      <c r="C7" s="29">
        <v>2583632</v>
      </c>
      <c r="D7" s="1" t="s">
        <v>255</v>
      </c>
      <c r="E7" s="121" t="s">
        <v>256</v>
      </c>
      <c r="F7" s="48">
        <v>40000</v>
      </c>
      <c r="G7" s="48">
        <v>0</v>
      </c>
      <c r="H7" s="49">
        <f t="shared" si="5"/>
        <v>40000</v>
      </c>
      <c r="J7" s="66">
        <v>5</v>
      </c>
      <c r="K7" s="91" t="s">
        <v>32</v>
      </c>
      <c r="L7" s="61">
        <f t="shared" si="0"/>
        <v>42211501</v>
      </c>
      <c r="M7" s="61">
        <f t="shared" si="1"/>
        <v>2583610</v>
      </c>
      <c r="N7" s="62">
        <f t="shared" si="2"/>
        <v>41300</v>
      </c>
      <c r="O7" s="62">
        <f t="shared" si="3"/>
        <v>0</v>
      </c>
      <c r="P7" s="62">
        <f t="shared" si="4"/>
        <v>41300</v>
      </c>
    </row>
    <row r="8" spans="1:16" ht="15" thickBot="1">
      <c r="A8" s="35">
        <v>6</v>
      </c>
      <c r="B8" s="30">
        <v>42211501</v>
      </c>
      <c r="C8" s="29">
        <v>2584541</v>
      </c>
      <c r="D8" s="89" t="s">
        <v>18</v>
      </c>
      <c r="E8" s="121" t="s">
        <v>257</v>
      </c>
      <c r="F8" s="48">
        <v>38000</v>
      </c>
      <c r="G8" s="48">
        <v>0</v>
      </c>
      <c r="H8" s="49">
        <f>F8+G8</f>
        <v>38000</v>
      </c>
      <c r="J8" s="66">
        <v>6</v>
      </c>
      <c r="K8" s="91" t="s">
        <v>35</v>
      </c>
      <c r="L8" s="61">
        <f t="shared" si="0"/>
        <v>42211501</v>
      </c>
      <c r="M8" s="61">
        <f t="shared" si="1"/>
        <v>2502652</v>
      </c>
      <c r="N8" s="62">
        <f t="shared" si="2"/>
        <v>49000</v>
      </c>
      <c r="O8" s="62">
        <f t="shared" si="3"/>
        <v>0</v>
      </c>
      <c r="P8" s="62">
        <f t="shared" si="4"/>
        <v>49000</v>
      </c>
    </row>
    <row r="9" spans="1:16" ht="26.4">
      <c r="A9" s="35">
        <v>7</v>
      </c>
      <c r="B9" s="30">
        <v>42211501</v>
      </c>
      <c r="C9" s="29">
        <v>2583528</v>
      </c>
      <c r="D9" s="91" t="s">
        <v>23</v>
      </c>
      <c r="E9" s="121" t="s">
        <v>258</v>
      </c>
      <c r="F9" s="48">
        <v>41600</v>
      </c>
      <c r="G9" s="48">
        <v>0</v>
      </c>
      <c r="H9" s="49">
        <f>F9+G9</f>
        <v>41600</v>
      </c>
      <c r="J9" s="66">
        <v>7</v>
      </c>
      <c r="K9" s="91" t="s">
        <v>38</v>
      </c>
      <c r="L9" s="61">
        <f t="shared" si="0"/>
        <v>42211501</v>
      </c>
      <c r="M9" s="61">
        <f t="shared" si="1"/>
        <v>2582511</v>
      </c>
      <c r="N9" s="62">
        <f t="shared" si="2"/>
        <v>43200</v>
      </c>
      <c r="O9" s="62">
        <f t="shared" si="3"/>
        <v>0</v>
      </c>
      <c r="P9" s="62">
        <f t="shared" si="4"/>
        <v>43200</v>
      </c>
    </row>
    <row r="10" spans="1:16" ht="27" thickBot="1">
      <c r="A10" s="34">
        <v>8</v>
      </c>
      <c r="B10" s="30">
        <v>42211501</v>
      </c>
      <c r="C10" s="29">
        <v>2503709</v>
      </c>
      <c r="D10" s="89" t="s">
        <v>26</v>
      </c>
      <c r="E10" s="121" t="s">
        <v>259</v>
      </c>
      <c r="F10" s="48">
        <v>60000</v>
      </c>
      <c r="G10" s="48">
        <v>0</v>
      </c>
      <c r="H10" s="49">
        <f>F10+G10</f>
        <v>60000</v>
      </c>
      <c r="J10" s="66">
        <v>8</v>
      </c>
      <c r="K10" s="91" t="s">
        <v>40</v>
      </c>
      <c r="L10" s="61">
        <f t="shared" si="0"/>
        <v>42241703</v>
      </c>
      <c r="M10" s="61">
        <f t="shared" si="1"/>
        <v>0</v>
      </c>
      <c r="N10" s="62">
        <f t="shared" si="2"/>
        <v>168300</v>
      </c>
      <c r="O10" s="62">
        <f t="shared" si="3"/>
        <v>0</v>
      </c>
      <c r="P10" s="62">
        <f t="shared" si="4"/>
        <v>168300</v>
      </c>
    </row>
    <row r="11" spans="1:16" ht="26.4">
      <c r="A11" s="35">
        <v>9</v>
      </c>
      <c r="B11" s="30">
        <v>42211501</v>
      </c>
      <c r="C11" s="29">
        <v>2583529</v>
      </c>
      <c r="D11" s="91" t="s">
        <v>29</v>
      </c>
      <c r="E11" s="121" t="s">
        <v>260</v>
      </c>
      <c r="F11" s="48">
        <v>38000</v>
      </c>
      <c r="G11" s="48">
        <v>0</v>
      </c>
      <c r="H11" s="49">
        <f t="shared" ref="H11:H74" si="6">F11+G11</f>
        <v>38000</v>
      </c>
      <c r="J11" s="66">
        <v>9</v>
      </c>
      <c r="K11" s="91" t="s">
        <v>43</v>
      </c>
      <c r="L11" s="61">
        <f t="shared" si="0"/>
        <v>42241703</v>
      </c>
      <c r="M11" s="61">
        <f t="shared" si="1"/>
        <v>2583985</v>
      </c>
      <c r="N11" s="62">
        <f t="shared" si="2"/>
        <v>187700</v>
      </c>
      <c r="O11" s="62">
        <f t="shared" si="3"/>
        <v>0</v>
      </c>
      <c r="P11" s="62">
        <f t="shared" si="4"/>
        <v>187700</v>
      </c>
    </row>
    <row r="12" spans="1:16" ht="26.4">
      <c r="A12" s="35">
        <v>10</v>
      </c>
      <c r="B12" s="30">
        <v>42211501</v>
      </c>
      <c r="C12" s="29">
        <v>2583526</v>
      </c>
      <c r="D12" s="1" t="s">
        <v>261</v>
      </c>
      <c r="E12" s="121" t="s">
        <v>262</v>
      </c>
      <c r="F12" s="48">
        <v>25000</v>
      </c>
      <c r="G12" s="48">
        <v>0</v>
      </c>
      <c r="H12" s="49">
        <f t="shared" si="6"/>
        <v>25000</v>
      </c>
      <c r="J12" s="66">
        <v>10</v>
      </c>
      <c r="K12" s="91" t="s">
        <v>45</v>
      </c>
      <c r="L12" s="61">
        <f t="shared" si="0"/>
        <v>42241806</v>
      </c>
      <c r="M12" s="61">
        <f t="shared" si="1"/>
        <v>2583658</v>
      </c>
      <c r="N12" s="62">
        <f t="shared" si="2"/>
        <v>14000</v>
      </c>
      <c r="O12" s="62">
        <f t="shared" si="3"/>
        <v>0</v>
      </c>
      <c r="P12" s="62">
        <f t="shared" si="4"/>
        <v>14000</v>
      </c>
    </row>
    <row r="13" spans="1:16" ht="26.4">
      <c r="A13" s="34">
        <v>11</v>
      </c>
      <c r="B13" s="30">
        <v>42211501</v>
      </c>
      <c r="C13" s="29">
        <v>2583610</v>
      </c>
      <c r="D13" s="91" t="s">
        <v>32</v>
      </c>
      <c r="E13" s="121" t="s">
        <v>263</v>
      </c>
      <c r="F13" s="48">
        <v>41300</v>
      </c>
      <c r="G13" s="48">
        <v>0</v>
      </c>
      <c r="H13" s="49">
        <f t="shared" si="6"/>
        <v>41300</v>
      </c>
      <c r="J13" s="66">
        <v>11</v>
      </c>
      <c r="K13" s="91" t="s">
        <v>48</v>
      </c>
      <c r="L13" s="61">
        <f t="shared" si="0"/>
        <v>42241802</v>
      </c>
      <c r="M13" s="61">
        <f t="shared" si="1"/>
        <v>2500176</v>
      </c>
      <c r="N13" s="62">
        <f t="shared" si="2"/>
        <v>11512.605042016001</v>
      </c>
      <c r="O13" s="62">
        <f t="shared" si="3"/>
        <v>2187.3949579830401</v>
      </c>
      <c r="P13" s="62">
        <f t="shared" si="4"/>
        <v>13699.999999999041</v>
      </c>
    </row>
    <row r="14" spans="1:16" ht="26.4">
      <c r="A14" s="35">
        <v>12</v>
      </c>
      <c r="B14" s="28">
        <v>42211501</v>
      </c>
      <c r="C14" s="29">
        <v>2502652</v>
      </c>
      <c r="D14" s="91" t="s">
        <v>35</v>
      </c>
      <c r="E14" s="121" t="s">
        <v>264</v>
      </c>
      <c r="F14" s="48">
        <v>49000</v>
      </c>
      <c r="G14" s="48">
        <v>0</v>
      </c>
      <c r="H14" s="49">
        <f t="shared" si="6"/>
        <v>49000</v>
      </c>
      <c r="J14" s="66">
        <v>12</v>
      </c>
      <c r="K14" s="91" t="s">
        <v>51</v>
      </c>
      <c r="L14" s="61">
        <v>42241802</v>
      </c>
      <c r="M14" s="61" t="e">
        <f t="shared" si="1"/>
        <v>#N/A</v>
      </c>
      <c r="N14" s="62" t="e">
        <f t="shared" si="2"/>
        <v>#N/A</v>
      </c>
      <c r="O14" s="62" t="e">
        <f t="shared" si="3"/>
        <v>#N/A</v>
      </c>
      <c r="P14" s="62" t="e">
        <f t="shared" si="4"/>
        <v>#N/A</v>
      </c>
    </row>
    <row r="15" spans="1:16" ht="26.4">
      <c r="A15" s="35">
        <v>13</v>
      </c>
      <c r="B15" s="30">
        <v>42211501</v>
      </c>
      <c r="C15" s="29"/>
      <c r="D15" s="1" t="s">
        <v>265</v>
      </c>
      <c r="E15" s="121" t="s">
        <v>266</v>
      </c>
      <c r="F15" s="48">
        <v>40000</v>
      </c>
      <c r="G15" s="48">
        <v>0</v>
      </c>
      <c r="H15" s="49">
        <f t="shared" si="6"/>
        <v>40000</v>
      </c>
      <c r="J15" s="66">
        <v>13</v>
      </c>
      <c r="K15" s="91" t="s">
        <v>52</v>
      </c>
      <c r="L15" s="61">
        <f t="shared" si="0"/>
        <v>42211506</v>
      </c>
      <c r="M15" s="61">
        <f t="shared" si="1"/>
        <v>0</v>
      </c>
      <c r="N15" s="62">
        <f t="shared" si="2"/>
        <v>170000</v>
      </c>
      <c r="O15" s="62">
        <f t="shared" si="3"/>
        <v>0</v>
      </c>
      <c r="P15" s="62">
        <f t="shared" si="4"/>
        <v>170000</v>
      </c>
    </row>
    <row r="16" spans="1:16" ht="26.4">
      <c r="A16" s="34">
        <v>14</v>
      </c>
      <c r="B16" s="30">
        <v>42211501</v>
      </c>
      <c r="C16" s="29">
        <v>2582511</v>
      </c>
      <c r="D16" s="1" t="s">
        <v>267</v>
      </c>
      <c r="E16" s="121" t="s">
        <v>268</v>
      </c>
      <c r="F16" s="48">
        <v>43200</v>
      </c>
      <c r="G16" s="48"/>
      <c r="H16" s="49">
        <f t="shared" si="6"/>
        <v>43200</v>
      </c>
      <c r="J16" s="66">
        <v>14</v>
      </c>
      <c r="K16" s="91" t="s">
        <v>54</v>
      </c>
      <c r="L16" s="61">
        <f t="shared" si="0"/>
        <v>42211506</v>
      </c>
      <c r="M16" s="61">
        <f t="shared" si="1"/>
        <v>2583611</v>
      </c>
      <c r="N16" s="62">
        <f t="shared" si="2"/>
        <v>114000</v>
      </c>
      <c r="O16" s="62">
        <f t="shared" si="3"/>
        <v>0</v>
      </c>
      <c r="P16" s="62">
        <f t="shared" si="4"/>
        <v>114000</v>
      </c>
    </row>
    <row r="17" spans="1:16">
      <c r="A17" s="35">
        <v>15</v>
      </c>
      <c r="B17" s="28">
        <v>42241709</v>
      </c>
      <c r="C17" s="29">
        <v>2583583</v>
      </c>
      <c r="D17" s="1" t="s">
        <v>269</v>
      </c>
      <c r="E17" s="121" t="s">
        <v>270</v>
      </c>
      <c r="F17" s="48">
        <v>130500</v>
      </c>
      <c r="G17" s="48">
        <v>0</v>
      </c>
      <c r="H17" s="49">
        <f t="shared" si="6"/>
        <v>130500</v>
      </c>
      <c r="J17" s="66">
        <v>15</v>
      </c>
      <c r="K17" s="91" t="s">
        <v>57</v>
      </c>
      <c r="L17" s="61">
        <f t="shared" si="0"/>
        <v>42241805</v>
      </c>
      <c r="M17" s="61">
        <f t="shared" si="1"/>
        <v>2583962</v>
      </c>
      <c r="N17" s="62">
        <f t="shared" si="2"/>
        <v>13613.445378151</v>
      </c>
      <c r="O17" s="62">
        <f t="shared" si="3"/>
        <v>2586.5546218486902</v>
      </c>
      <c r="P17" s="62">
        <f t="shared" si="4"/>
        <v>16199.999999999691</v>
      </c>
    </row>
    <row r="18" spans="1:16" ht="26.4">
      <c r="A18" s="35">
        <v>16</v>
      </c>
      <c r="B18" s="28">
        <v>42241703</v>
      </c>
      <c r="C18" s="29">
        <v>2502655</v>
      </c>
      <c r="D18" s="1" t="s">
        <v>271</v>
      </c>
      <c r="E18" s="121" t="s">
        <v>272</v>
      </c>
      <c r="F18" s="48">
        <v>25294.117647057999</v>
      </c>
      <c r="G18" s="48">
        <f>F18*19%</f>
        <v>4805.8823529410201</v>
      </c>
      <c r="H18" s="49">
        <f t="shared" si="6"/>
        <v>30099.999999999018</v>
      </c>
      <c r="J18" s="66">
        <v>16</v>
      </c>
      <c r="K18" s="91" t="s">
        <v>59</v>
      </c>
      <c r="L18" s="61">
        <f t="shared" si="0"/>
        <v>42241702</v>
      </c>
      <c r="M18" s="61">
        <f t="shared" si="1"/>
        <v>2584539</v>
      </c>
      <c r="N18" s="62">
        <f t="shared" si="2"/>
        <v>33613.445378151002</v>
      </c>
      <c r="O18" s="62">
        <f t="shared" si="3"/>
        <v>6386.5546218486907</v>
      </c>
      <c r="P18" s="62">
        <f t="shared" si="4"/>
        <v>39999.999999999694</v>
      </c>
    </row>
    <row r="19" spans="1:16" ht="26.4">
      <c r="A19" s="34">
        <v>17</v>
      </c>
      <c r="B19" s="28">
        <v>42241703</v>
      </c>
      <c r="C19" s="29"/>
      <c r="D19" s="1" t="s">
        <v>40</v>
      </c>
      <c r="E19" s="121" t="s">
        <v>273</v>
      </c>
      <c r="F19" s="48">
        <v>168300</v>
      </c>
      <c r="G19" s="48">
        <v>0</v>
      </c>
      <c r="H19" s="49">
        <f t="shared" si="6"/>
        <v>168300</v>
      </c>
      <c r="J19" s="66">
        <v>17</v>
      </c>
      <c r="K19" s="91" t="s">
        <v>62</v>
      </c>
      <c r="L19" s="61">
        <f t="shared" si="0"/>
        <v>42241702</v>
      </c>
      <c r="M19" s="61">
        <f t="shared" si="1"/>
        <v>2584530</v>
      </c>
      <c r="N19" s="62">
        <f t="shared" si="2"/>
        <v>36974.789915966001</v>
      </c>
      <c r="O19" s="62">
        <f t="shared" si="3"/>
        <v>7025.2100840335406</v>
      </c>
      <c r="P19" s="62">
        <f t="shared" si="4"/>
        <v>43999.999999999542</v>
      </c>
    </row>
    <row r="20" spans="1:16" ht="26.4">
      <c r="A20" s="35">
        <v>18</v>
      </c>
      <c r="B20" s="28">
        <v>42241703</v>
      </c>
      <c r="C20" s="29">
        <v>2583985</v>
      </c>
      <c r="D20" s="1" t="s">
        <v>43</v>
      </c>
      <c r="E20" s="121" t="s">
        <v>274</v>
      </c>
      <c r="F20" s="48">
        <v>187700</v>
      </c>
      <c r="G20" s="48">
        <v>0</v>
      </c>
      <c r="H20" s="49">
        <f t="shared" si="6"/>
        <v>187700</v>
      </c>
      <c r="J20" s="66">
        <v>18</v>
      </c>
      <c r="K20" s="91" t="s">
        <v>65</v>
      </c>
      <c r="L20" s="61">
        <f t="shared" ref="L20:L25" si="7">INDEX($A$3:$H$220,MATCH(K20,$D$3:$D$220,0),2)</f>
        <v>42251617</v>
      </c>
      <c r="M20" s="61">
        <f t="shared" si="1"/>
        <v>2583618</v>
      </c>
      <c r="N20" s="62">
        <f t="shared" si="2"/>
        <v>165042.01680672</v>
      </c>
      <c r="O20" s="62">
        <f t="shared" si="3"/>
        <v>31357.983193276799</v>
      </c>
      <c r="P20" s="126">
        <f t="shared" si="4"/>
        <v>196399.9999999968</v>
      </c>
    </row>
    <row r="21" spans="1:16" ht="26.4">
      <c r="A21" s="35">
        <v>19</v>
      </c>
      <c r="B21" s="28">
        <v>42241806</v>
      </c>
      <c r="C21" s="29">
        <v>2583658</v>
      </c>
      <c r="D21" s="1" t="s">
        <v>45</v>
      </c>
      <c r="E21" s="121" t="s">
        <v>275</v>
      </c>
      <c r="F21" s="48">
        <v>14000</v>
      </c>
      <c r="G21" s="48">
        <v>0</v>
      </c>
      <c r="H21" s="49">
        <f t="shared" si="6"/>
        <v>14000</v>
      </c>
      <c r="J21" s="66">
        <v>19</v>
      </c>
      <c r="K21" s="91" t="s">
        <v>68</v>
      </c>
      <c r="L21" s="61">
        <f t="shared" si="7"/>
        <v>42251617</v>
      </c>
      <c r="M21" s="61">
        <f t="shared" si="1"/>
        <v>2582516</v>
      </c>
      <c r="N21" s="62">
        <f t="shared" si="2"/>
        <v>165042.01680672</v>
      </c>
      <c r="O21" s="62">
        <f t="shared" si="3"/>
        <v>31357.983193276799</v>
      </c>
      <c r="P21" s="62">
        <f t="shared" si="4"/>
        <v>196399.9999999968</v>
      </c>
    </row>
    <row r="22" spans="1:16" ht="26.4">
      <c r="A22" s="34">
        <v>20</v>
      </c>
      <c r="B22" s="31">
        <v>42241707</v>
      </c>
      <c r="C22" s="29">
        <v>2583588</v>
      </c>
      <c r="D22" s="1" t="s">
        <v>276</v>
      </c>
      <c r="E22" s="121" t="s">
        <v>277</v>
      </c>
      <c r="F22" s="48">
        <v>48403.361344570003</v>
      </c>
      <c r="G22" s="48">
        <f>F22*19%</f>
        <v>9196.6386554683013</v>
      </c>
      <c r="H22" s="49">
        <f t="shared" si="6"/>
        <v>57600.000000038301</v>
      </c>
      <c r="J22" s="66">
        <v>20</v>
      </c>
      <c r="K22" s="91" t="s">
        <v>71</v>
      </c>
      <c r="L22" s="61">
        <f t="shared" si="7"/>
        <v>42251617</v>
      </c>
      <c r="M22" s="61">
        <f t="shared" si="1"/>
        <v>2583619</v>
      </c>
      <c r="N22" s="62">
        <f t="shared" si="2"/>
        <v>165042.01680672</v>
      </c>
      <c r="O22" s="62">
        <f t="shared" si="3"/>
        <v>31357.983193276799</v>
      </c>
      <c r="P22" s="62">
        <f t="shared" si="4"/>
        <v>196399.9999999968</v>
      </c>
    </row>
    <row r="23" spans="1:16" ht="26.4">
      <c r="A23" s="35">
        <v>21</v>
      </c>
      <c r="B23" s="28">
        <v>42241802</v>
      </c>
      <c r="C23" s="29">
        <v>2500176</v>
      </c>
      <c r="D23" s="1" t="s">
        <v>48</v>
      </c>
      <c r="E23" s="121" t="s">
        <v>278</v>
      </c>
      <c r="F23" s="48">
        <v>11512.605042016001</v>
      </c>
      <c r="G23" s="48">
        <f>F23*19%</f>
        <v>2187.3949579830401</v>
      </c>
      <c r="H23" s="49">
        <f t="shared" si="6"/>
        <v>13699.999999999041</v>
      </c>
      <c r="J23" s="66">
        <v>21</v>
      </c>
      <c r="K23" s="91" t="s">
        <v>74</v>
      </c>
      <c r="L23" s="61">
        <f t="shared" si="7"/>
        <v>42251617</v>
      </c>
      <c r="M23" s="61">
        <f t="shared" si="1"/>
        <v>2584538</v>
      </c>
      <c r="N23" s="62">
        <f t="shared" si="2"/>
        <v>912605.04201680003</v>
      </c>
      <c r="O23" s="62">
        <f t="shared" si="3"/>
        <v>173394.957983192</v>
      </c>
      <c r="P23" s="62">
        <f t="shared" si="4"/>
        <v>1085999.9999999921</v>
      </c>
    </row>
    <row r="24" spans="1:16" ht="26.4">
      <c r="A24" s="35">
        <v>22</v>
      </c>
      <c r="B24" s="28">
        <v>42211810</v>
      </c>
      <c r="C24" s="29">
        <v>2582478</v>
      </c>
      <c r="D24" s="1" t="s">
        <v>180</v>
      </c>
      <c r="E24" s="121" t="s">
        <v>279</v>
      </c>
      <c r="F24" s="48">
        <v>250000</v>
      </c>
      <c r="G24" s="48">
        <v>0</v>
      </c>
      <c r="H24" s="49">
        <f t="shared" si="6"/>
        <v>250000</v>
      </c>
      <c r="J24" s="66">
        <v>22</v>
      </c>
      <c r="K24" s="91" t="s">
        <v>77</v>
      </c>
      <c r="L24" s="61">
        <f t="shared" si="7"/>
        <v>42251617</v>
      </c>
      <c r="M24" s="61">
        <f t="shared" si="1"/>
        <v>2582476</v>
      </c>
      <c r="N24" s="62">
        <f t="shared" si="2"/>
        <v>763025.21008403006</v>
      </c>
      <c r="O24" s="62">
        <f t="shared" si="3"/>
        <v>144974.78991596572</v>
      </c>
      <c r="P24" s="62">
        <f t="shared" si="4"/>
        <v>907999.99999999581</v>
      </c>
    </row>
    <row r="25" spans="1:16" ht="26.4">
      <c r="A25" s="34">
        <v>23</v>
      </c>
      <c r="B25" s="28">
        <v>42211810</v>
      </c>
      <c r="C25" s="29">
        <v>2583560</v>
      </c>
      <c r="D25" s="1" t="s">
        <v>182</v>
      </c>
      <c r="E25" s="121" t="s">
        <v>280</v>
      </c>
      <c r="F25" s="48">
        <v>320000</v>
      </c>
      <c r="G25" s="48">
        <v>0</v>
      </c>
      <c r="H25" s="49">
        <f t="shared" si="6"/>
        <v>320000</v>
      </c>
      <c r="J25" s="66">
        <v>23</v>
      </c>
      <c r="K25" s="91" t="s">
        <v>281</v>
      </c>
      <c r="L25" s="61">
        <f t="shared" si="7"/>
        <v>42211610</v>
      </c>
      <c r="M25" s="61">
        <f t="shared" si="1"/>
        <v>2505745</v>
      </c>
      <c r="N25" s="62">
        <f t="shared" si="2"/>
        <v>252100.84033613</v>
      </c>
      <c r="O25" s="62">
        <f t="shared" si="3"/>
        <v>47899.159663864702</v>
      </c>
      <c r="P25" s="62">
        <f t="shared" si="4"/>
        <v>299999.9999999947</v>
      </c>
    </row>
    <row r="26" spans="1:16" ht="26.4">
      <c r="A26" s="35">
        <v>24</v>
      </c>
      <c r="B26" s="28">
        <v>42211506</v>
      </c>
      <c r="C26" s="29">
        <v>2502659</v>
      </c>
      <c r="D26" s="1" t="s">
        <v>282</v>
      </c>
      <c r="E26" s="121" t="s">
        <v>283</v>
      </c>
      <c r="F26" s="48">
        <v>141000</v>
      </c>
      <c r="G26" s="48"/>
      <c r="H26" s="49">
        <f t="shared" si="6"/>
        <v>141000</v>
      </c>
      <c r="J26" s="66">
        <v>24</v>
      </c>
      <c r="K26" s="91" t="s">
        <v>284</v>
      </c>
      <c r="L26" s="61">
        <f t="shared" si="0"/>
        <v>42241803</v>
      </c>
      <c r="M26" s="61">
        <f t="shared" si="1"/>
        <v>2502535</v>
      </c>
      <c r="N26" s="62">
        <f t="shared" si="2"/>
        <v>33300</v>
      </c>
      <c r="O26" s="62">
        <f t="shared" si="3"/>
        <v>0</v>
      </c>
      <c r="P26" s="62">
        <f t="shared" si="4"/>
        <v>33300</v>
      </c>
    </row>
    <row r="27" spans="1:16" ht="26.4">
      <c r="A27" s="35">
        <v>25</v>
      </c>
      <c r="B27" s="28">
        <v>42211506</v>
      </c>
      <c r="C27" s="29">
        <v>2583530</v>
      </c>
      <c r="D27" s="1" t="s">
        <v>285</v>
      </c>
      <c r="E27" s="121" t="s">
        <v>286</v>
      </c>
      <c r="F27" s="48">
        <v>263000</v>
      </c>
      <c r="G27" s="48">
        <v>0</v>
      </c>
      <c r="H27" s="49">
        <f t="shared" si="6"/>
        <v>263000</v>
      </c>
      <c r="J27" s="66">
        <v>25</v>
      </c>
      <c r="K27" s="91" t="s">
        <v>287</v>
      </c>
      <c r="L27" s="61">
        <f t="shared" si="0"/>
        <v>42241803</v>
      </c>
      <c r="M27" s="61">
        <f t="shared" si="1"/>
        <v>2503290</v>
      </c>
      <c r="N27" s="62">
        <f t="shared" si="2"/>
        <v>33300</v>
      </c>
      <c r="O27" s="62">
        <f t="shared" si="3"/>
        <v>0</v>
      </c>
      <c r="P27" s="62">
        <f t="shared" si="4"/>
        <v>33300</v>
      </c>
    </row>
    <row r="28" spans="1:16" ht="26.4">
      <c r="A28" s="34">
        <v>26</v>
      </c>
      <c r="B28" s="28">
        <v>42211506</v>
      </c>
      <c r="C28" s="29">
        <v>2583531</v>
      </c>
      <c r="D28" s="1" t="s">
        <v>288</v>
      </c>
      <c r="E28" s="121" t="s">
        <v>289</v>
      </c>
      <c r="F28" s="48">
        <v>332000</v>
      </c>
      <c r="G28" s="48">
        <v>0</v>
      </c>
      <c r="H28" s="49">
        <f t="shared" si="6"/>
        <v>332000</v>
      </c>
      <c r="J28" s="66">
        <v>26</v>
      </c>
      <c r="K28" s="91" t="s">
        <v>88</v>
      </c>
      <c r="L28" s="61">
        <f t="shared" si="0"/>
        <v>46181535</v>
      </c>
      <c r="M28" s="61">
        <f t="shared" si="1"/>
        <v>2503320</v>
      </c>
      <c r="N28" s="62">
        <f t="shared" si="2"/>
        <v>4621.8487394957001</v>
      </c>
      <c r="O28" s="62">
        <f t="shared" si="3"/>
        <v>878.15126050418303</v>
      </c>
      <c r="P28" s="62">
        <f t="shared" si="4"/>
        <v>5499.9999999998836</v>
      </c>
    </row>
    <row r="29" spans="1:16" ht="26.4">
      <c r="A29" s="35">
        <v>27</v>
      </c>
      <c r="B29" s="28">
        <v>42211506</v>
      </c>
      <c r="C29" s="29"/>
      <c r="D29" s="1" t="s">
        <v>52</v>
      </c>
      <c r="E29" s="121" t="s">
        <v>290</v>
      </c>
      <c r="F29" s="48">
        <v>170000</v>
      </c>
      <c r="G29" s="48"/>
      <c r="H29" s="49">
        <f t="shared" si="6"/>
        <v>170000</v>
      </c>
      <c r="J29" s="66">
        <v>27</v>
      </c>
      <c r="K29" s="91" t="s">
        <v>92</v>
      </c>
      <c r="L29" s="61">
        <f t="shared" si="0"/>
        <v>42241706</v>
      </c>
      <c r="M29" s="61">
        <f t="shared" si="1"/>
        <v>2587000</v>
      </c>
      <c r="N29" s="62">
        <f t="shared" si="2"/>
        <v>17900</v>
      </c>
      <c r="O29" s="62">
        <f t="shared" si="3"/>
        <v>0</v>
      </c>
      <c r="P29" s="62">
        <f t="shared" si="4"/>
        <v>17900</v>
      </c>
    </row>
    <row r="30" spans="1:16" ht="26.4">
      <c r="A30" s="35">
        <v>28</v>
      </c>
      <c r="B30" s="28">
        <v>42211506</v>
      </c>
      <c r="C30" s="29">
        <v>2583611</v>
      </c>
      <c r="D30" s="1" t="s">
        <v>291</v>
      </c>
      <c r="E30" s="121" t="s">
        <v>292</v>
      </c>
      <c r="F30" s="48">
        <v>114000</v>
      </c>
      <c r="G30" s="48">
        <v>0</v>
      </c>
      <c r="H30" s="49">
        <f t="shared" si="6"/>
        <v>114000</v>
      </c>
      <c r="J30" s="66">
        <v>28</v>
      </c>
      <c r="K30" s="91" t="s">
        <v>94</v>
      </c>
      <c r="L30" s="61">
        <f t="shared" si="0"/>
        <v>42211610</v>
      </c>
      <c r="M30" s="61">
        <f t="shared" si="1"/>
        <v>2583622</v>
      </c>
      <c r="N30" s="62">
        <f t="shared" si="2"/>
        <v>210084.03361344</v>
      </c>
      <c r="O30" s="62">
        <f t="shared" si="3"/>
        <v>39915.966386553599</v>
      </c>
      <c r="P30" s="62">
        <f t="shared" si="4"/>
        <v>249999.9999999936</v>
      </c>
    </row>
    <row r="31" spans="1:16">
      <c r="A31" s="34">
        <v>29</v>
      </c>
      <c r="B31" s="28">
        <v>42211506</v>
      </c>
      <c r="C31" s="29">
        <v>2502659</v>
      </c>
      <c r="D31" s="1" t="s">
        <v>293</v>
      </c>
      <c r="E31" s="121" t="s">
        <v>294</v>
      </c>
      <c r="F31" s="48">
        <v>141000</v>
      </c>
      <c r="G31" s="48">
        <v>0</v>
      </c>
      <c r="H31" s="49">
        <f t="shared" si="6"/>
        <v>141000</v>
      </c>
      <c r="J31" s="66">
        <v>29</v>
      </c>
      <c r="K31" s="91" t="s">
        <v>96</v>
      </c>
      <c r="L31" s="61">
        <f t="shared" si="0"/>
        <v>42241802</v>
      </c>
      <c r="M31" s="61">
        <f t="shared" si="1"/>
        <v>2582559</v>
      </c>
      <c r="N31" s="62">
        <f t="shared" si="2"/>
        <v>24369.747899159</v>
      </c>
      <c r="O31" s="62">
        <f t="shared" si="3"/>
        <v>4630.25210084021</v>
      </c>
      <c r="P31" s="62">
        <f t="shared" si="4"/>
        <v>28999.999999999211</v>
      </c>
    </row>
    <row r="32" spans="1:16" ht="26.4">
      <c r="A32" s="35">
        <v>30</v>
      </c>
      <c r="B32" s="28">
        <v>42251701</v>
      </c>
      <c r="C32" s="29">
        <v>2583580</v>
      </c>
      <c r="D32" s="1" t="s">
        <v>295</v>
      </c>
      <c r="E32" s="121" t="s">
        <v>296</v>
      </c>
      <c r="F32" s="48">
        <v>53781.512605042</v>
      </c>
      <c r="G32" s="48">
        <f t="shared" ref="G32:G45" si="8">F32*19%</f>
        <v>10218.48739495798</v>
      </c>
      <c r="H32" s="49">
        <f t="shared" si="6"/>
        <v>63999.999999999978</v>
      </c>
      <c r="J32" s="66">
        <v>30</v>
      </c>
      <c r="K32" s="91" t="s">
        <v>98</v>
      </c>
      <c r="L32" s="61">
        <f t="shared" si="0"/>
        <v>42241802</v>
      </c>
      <c r="M32" s="61">
        <f t="shared" si="1"/>
        <v>2502660</v>
      </c>
      <c r="N32" s="62">
        <f t="shared" si="2"/>
        <v>58991.596638654999</v>
      </c>
      <c r="O32" s="62">
        <f t="shared" si="3"/>
        <v>11208.40336134445</v>
      </c>
      <c r="P32" s="62">
        <f t="shared" si="4"/>
        <v>70199.999999999447</v>
      </c>
    </row>
    <row r="33" spans="1:16" ht="26.4">
      <c r="A33" s="35">
        <v>31</v>
      </c>
      <c r="B33" s="28">
        <v>42241805</v>
      </c>
      <c r="C33" s="29">
        <v>2583962</v>
      </c>
      <c r="D33" s="1" t="s">
        <v>57</v>
      </c>
      <c r="E33" s="121" t="s">
        <v>297</v>
      </c>
      <c r="F33" s="48">
        <v>13613.445378151</v>
      </c>
      <c r="G33" s="48">
        <f t="shared" si="8"/>
        <v>2586.5546218486902</v>
      </c>
      <c r="H33" s="49">
        <f t="shared" si="6"/>
        <v>16199.999999999691</v>
      </c>
      <c r="J33" s="66">
        <v>31</v>
      </c>
      <c r="K33" s="91" t="s">
        <v>101</v>
      </c>
      <c r="L33" s="61">
        <f t="shared" si="0"/>
        <v>42241509</v>
      </c>
      <c r="M33" s="61">
        <f t="shared" si="1"/>
        <v>2502661</v>
      </c>
      <c r="N33" s="62">
        <f t="shared" si="2"/>
        <v>312500</v>
      </c>
      <c r="O33" s="62">
        <f t="shared" si="3"/>
        <v>59375</v>
      </c>
      <c r="P33" s="62">
        <f t="shared" si="4"/>
        <v>371875</v>
      </c>
    </row>
    <row r="34" spans="1:16" ht="26.4">
      <c r="A34" s="34">
        <v>32</v>
      </c>
      <c r="B34" s="28">
        <v>42241702</v>
      </c>
      <c r="C34" s="29">
        <v>2584539</v>
      </c>
      <c r="D34" s="91" t="s">
        <v>59</v>
      </c>
      <c r="E34" s="121" t="s">
        <v>298</v>
      </c>
      <c r="F34" s="48">
        <v>33613.445378151002</v>
      </c>
      <c r="G34" s="48">
        <f t="shared" si="8"/>
        <v>6386.5546218486907</v>
      </c>
      <c r="H34" s="49">
        <f t="shared" si="6"/>
        <v>39999.999999999694</v>
      </c>
      <c r="J34" s="66">
        <v>32</v>
      </c>
      <c r="K34" s="91" t="s">
        <v>104</v>
      </c>
      <c r="L34" s="61">
        <f t="shared" si="0"/>
        <v>42241806</v>
      </c>
      <c r="M34" s="61">
        <f t="shared" si="1"/>
        <v>2583606</v>
      </c>
      <c r="N34" s="62">
        <f t="shared" si="2"/>
        <v>8000</v>
      </c>
      <c r="O34" s="62">
        <f t="shared" si="3"/>
        <v>0</v>
      </c>
      <c r="P34" s="62">
        <f t="shared" si="4"/>
        <v>8000</v>
      </c>
    </row>
    <row r="35" spans="1:16">
      <c r="A35" s="35">
        <v>33</v>
      </c>
      <c r="B35" s="28">
        <v>42241702</v>
      </c>
      <c r="C35" s="29">
        <v>2584530</v>
      </c>
      <c r="D35" s="91" t="s">
        <v>62</v>
      </c>
      <c r="E35" s="121" t="s">
        <v>299</v>
      </c>
      <c r="F35" s="48">
        <v>36974.789915966001</v>
      </c>
      <c r="G35" s="48">
        <f t="shared" si="8"/>
        <v>7025.2100840335406</v>
      </c>
      <c r="H35" s="49">
        <f t="shared" si="6"/>
        <v>43999.999999999542</v>
      </c>
      <c r="J35" s="66">
        <v>33</v>
      </c>
      <c r="K35" s="91" t="s">
        <v>106</v>
      </c>
      <c r="L35" s="61">
        <f t="shared" ref="L35:L59" si="9">INDEX($A$3:$H$220,MATCH(K35,$D$3:$D$220,0),2)</f>
        <v>46182204</v>
      </c>
      <c r="M35" s="61">
        <f t="shared" ref="M35:M59" si="10">INDEX($A$3:$H$220,MATCH(K35,$D$3:$D$220,0),3)</f>
        <v>2582448</v>
      </c>
      <c r="N35" s="62">
        <f t="shared" si="2"/>
        <v>6800</v>
      </c>
      <c r="O35" s="62">
        <f t="shared" si="3"/>
        <v>0</v>
      </c>
      <c r="P35" s="62">
        <f t="shared" si="4"/>
        <v>6800</v>
      </c>
    </row>
    <row r="36" spans="1:16">
      <c r="A36" s="35">
        <v>34</v>
      </c>
      <c r="B36" s="28">
        <v>42251617</v>
      </c>
      <c r="C36" s="29">
        <v>2583618</v>
      </c>
      <c r="D36" s="91" t="s">
        <v>65</v>
      </c>
      <c r="E36" s="121" t="s">
        <v>300</v>
      </c>
      <c r="F36" s="48">
        <v>165042.01680672</v>
      </c>
      <c r="G36" s="48">
        <f t="shared" si="8"/>
        <v>31357.983193276799</v>
      </c>
      <c r="H36" s="125">
        <f t="shared" si="6"/>
        <v>196399.9999999968</v>
      </c>
      <c r="J36" s="66">
        <v>34</v>
      </c>
      <c r="K36" s="91" t="s">
        <v>109</v>
      </c>
      <c r="L36" s="61">
        <f t="shared" si="9"/>
        <v>42241509</v>
      </c>
      <c r="M36" s="61">
        <f t="shared" si="10"/>
        <v>2582692</v>
      </c>
      <c r="N36" s="62">
        <f t="shared" si="2"/>
        <v>75000</v>
      </c>
      <c r="O36" s="62">
        <f t="shared" si="3"/>
        <v>0</v>
      </c>
      <c r="P36" s="62">
        <f t="shared" si="4"/>
        <v>75000</v>
      </c>
    </row>
    <row r="37" spans="1:16" ht="26.4">
      <c r="A37" s="34">
        <v>35</v>
      </c>
      <c r="B37" s="28">
        <v>42251617</v>
      </c>
      <c r="C37" s="29">
        <v>2582470</v>
      </c>
      <c r="D37" s="1" t="s">
        <v>301</v>
      </c>
      <c r="E37" s="121" t="s">
        <v>302</v>
      </c>
      <c r="F37" s="48">
        <v>763025.21008403006</v>
      </c>
      <c r="G37" s="48">
        <f t="shared" si="8"/>
        <v>144974.78991596572</v>
      </c>
      <c r="H37" s="49">
        <f t="shared" si="6"/>
        <v>907999.99999999581</v>
      </c>
      <c r="J37" s="66">
        <v>35</v>
      </c>
      <c r="K37" s="91" t="s">
        <v>112</v>
      </c>
      <c r="L37" s="61">
        <f t="shared" si="9"/>
        <v>46182204</v>
      </c>
      <c r="M37" s="61">
        <f t="shared" si="10"/>
        <v>2583593</v>
      </c>
      <c r="N37" s="62">
        <f t="shared" si="2"/>
        <v>110000</v>
      </c>
      <c r="O37" s="62">
        <f t="shared" si="3"/>
        <v>0</v>
      </c>
      <c r="P37" s="62">
        <f t="shared" si="4"/>
        <v>110000</v>
      </c>
    </row>
    <row r="38" spans="1:16" ht="26.4">
      <c r="A38" s="35">
        <v>36</v>
      </c>
      <c r="B38" s="28">
        <v>42251617</v>
      </c>
      <c r="C38" s="29">
        <v>2582516</v>
      </c>
      <c r="D38" s="91" t="s">
        <v>68</v>
      </c>
      <c r="E38" s="121" t="s">
        <v>303</v>
      </c>
      <c r="F38" s="48">
        <v>165042.01680672</v>
      </c>
      <c r="G38" s="48">
        <f t="shared" si="8"/>
        <v>31357.983193276799</v>
      </c>
      <c r="H38" s="49">
        <f t="shared" si="6"/>
        <v>196399.9999999968</v>
      </c>
      <c r="J38" s="66">
        <v>36</v>
      </c>
      <c r="K38" s="91" t="s">
        <v>115</v>
      </c>
      <c r="L38" s="61">
        <f t="shared" si="9"/>
        <v>42241804</v>
      </c>
      <c r="M38" s="61">
        <f t="shared" si="10"/>
        <v>2582495</v>
      </c>
      <c r="N38" s="62">
        <f t="shared" si="2"/>
        <v>19327.731092435999</v>
      </c>
      <c r="O38" s="62">
        <f t="shared" si="3"/>
        <v>3672.26890756284</v>
      </c>
      <c r="P38" s="62">
        <f t="shared" si="4"/>
        <v>22999.999999998839</v>
      </c>
    </row>
    <row r="39" spans="1:16" ht="39.6">
      <c r="A39" s="35">
        <v>37</v>
      </c>
      <c r="B39" s="28">
        <v>42251617</v>
      </c>
      <c r="C39" s="29">
        <v>2584538</v>
      </c>
      <c r="D39" s="1" t="s">
        <v>74</v>
      </c>
      <c r="E39" s="121" t="s">
        <v>304</v>
      </c>
      <c r="F39" s="48">
        <v>912605.04201680003</v>
      </c>
      <c r="G39" s="48">
        <f t="shared" si="8"/>
        <v>173394.957983192</v>
      </c>
      <c r="H39" s="49">
        <f t="shared" si="6"/>
        <v>1085999.9999999921</v>
      </c>
      <c r="J39" s="66">
        <v>37</v>
      </c>
      <c r="K39" s="91" t="s">
        <v>118</v>
      </c>
      <c r="L39" s="61">
        <f t="shared" si="9"/>
        <v>46181535</v>
      </c>
      <c r="M39" s="61">
        <f t="shared" si="10"/>
        <v>2505823</v>
      </c>
      <c r="N39" s="62">
        <f t="shared" si="2"/>
        <v>34201.680672267998</v>
      </c>
      <c r="O39" s="62">
        <f t="shared" si="3"/>
        <v>6498.3193277309192</v>
      </c>
      <c r="P39" s="62">
        <f t="shared" si="4"/>
        <v>40699.999999998916</v>
      </c>
    </row>
    <row r="40" spans="1:16" ht="39.6">
      <c r="A40" s="34">
        <v>38</v>
      </c>
      <c r="B40" s="28">
        <v>42251617</v>
      </c>
      <c r="C40" s="29">
        <v>2582476</v>
      </c>
      <c r="D40" s="1" t="s">
        <v>77</v>
      </c>
      <c r="E40" s="121" t="s">
        <v>305</v>
      </c>
      <c r="F40" s="48">
        <v>763025.21008403006</v>
      </c>
      <c r="G40" s="48">
        <f t="shared" si="8"/>
        <v>144974.78991596572</v>
      </c>
      <c r="H40" s="49">
        <f t="shared" si="6"/>
        <v>907999.99999999581</v>
      </c>
      <c r="J40" s="66">
        <v>38</v>
      </c>
      <c r="K40" s="91" t="s">
        <v>121</v>
      </c>
      <c r="L40" s="61">
        <f t="shared" si="9"/>
        <v>46181535</v>
      </c>
      <c r="M40" s="61">
        <f t="shared" si="10"/>
        <v>2582718</v>
      </c>
      <c r="N40" s="62">
        <f t="shared" si="2"/>
        <v>54873.949579831002</v>
      </c>
      <c r="O40" s="62">
        <f t="shared" si="3"/>
        <v>10426.05042016789</v>
      </c>
      <c r="P40" s="62">
        <f t="shared" si="4"/>
        <v>65299.999999998894</v>
      </c>
    </row>
    <row r="41" spans="1:16" ht="39.6">
      <c r="A41" s="35">
        <v>39</v>
      </c>
      <c r="B41" s="28">
        <v>42251617</v>
      </c>
      <c r="C41" s="29">
        <v>2583619</v>
      </c>
      <c r="D41" s="91" t="s">
        <v>71</v>
      </c>
      <c r="E41" s="121" t="s">
        <v>306</v>
      </c>
      <c r="F41" s="48">
        <v>165042.01680672</v>
      </c>
      <c r="G41" s="48">
        <f t="shared" si="8"/>
        <v>31357.983193276799</v>
      </c>
      <c r="H41" s="49">
        <f t="shared" si="6"/>
        <v>196399.9999999968</v>
      </c>
      <c r="J41" s="66">
        <v>39</v>
      </c>
      <c r="K41" s="91" t="s">
        <v>124</v>
      </c>
      <c r="L41" s="61">
        <f t="shared" si="9"/>
        <v>46181535</v>
      </c>
      <c r="M41" s="61">
        <f t="shared" si="10"/>
        <v>2582571</v>
      </c>
      <c r="N41" s="62">
        <f t="shared" si="2"/>
        <v>46638.655462183997</v>
      </c>
      <c r="O41" s="62">
        <f t="shared" si="3"/>
        <v>8861.344537814959</v>
      </c>
      <c r="P41" s="62">
        <f t="shared" si="4"/>
        <v>55499.999999998952</v>
      </c>
    </row>
    <row r="42" spans="1:16" ht="39.6">
      <c r="A42" s="35">
        <v>40</v>
      </c>
      <c r="B42" s="28">
        <v>42251617</v>
      </c>
      <c r="C42" s="29"/>
      <c r="D42" s="1" t="s">
        <v>307</v>
      </c>
      <c r="E42" s="121" t="s">
        <v>308</v>
      </c>
      <c r="F42" s="48">
        <v>165042.01680672</v>
      </c>
      <c r="G42" s="48">
        <f t="shared" si="8"/>
        <v>31357.983193276799</v>
      </c>
      <c r="H42" s="49">
        <f t="shared" si="6"/>
        <v>196399.9999999968</v>
      </c>
      <c r="J42" s="66">
        <v>40</v>
      </c>
      <c r="K42" s="91" t="s">
        <v>127</v>
      </c>
      <c r="L42" s="61">
        <f t="shared" si="9"/>
        <v>46181535</v>
      </c>
      <c r="M42" s="61">
        <f t="shared" si="10"/>
        <v>2583643</v>
      </c>
      <c r="N42" s="62">
        <f t="shared" si="2"/>
        <v>120840.33613445</v>
      </c>
      <c r="O42" s="62">
        <f t="shared" si="3"/>
        <v>22959.663865545499</v>
      </c>
      <c r="P42" s="62">
        <f t="shared" si="4"/>
        <v>143799.99999999549</v>
      </c>
    </row>
    <row r="43" spans="1:16" ht="39.6">
      <c r="A43" s="34">
        <v>41</v>
      </c>
      <c r="B43" s="28">
        <v>42251617</v>
      </c>
      <c r="C43" s="29">
        <v>2583620</v>
      </c>
      <c r="D43" s="1" t="s">
        <v>309</v>
      </c>
      <c r="E43" s="121" t="s">
        <v>310</v>
      </c>
      <c r="F43" s="48">
        <v>481512.60504201002</v>
      </c>
      <c r="G43" s="48">
        <f t="shared" si="8"/>
        <v>91487.394957981902</v>
      </c>
      <c r="H43" s="49">
        <f t="shared" si="6"/>
        <v>572999.99999999197</v>
      </c>
      <c r="J43" s="66">
        <v>41</v>
      </c>
      <c r="K43" s="91" t="s">
        <v>130</v>
      </c>
      <c r="L43" s="61">
        <f t="shared" si="9"/>
        <v>46181535</v>
      </c>
      <c r="M43" s="61">
        <f t="shared" si="10"/>
        <v>2583645</v>
      </c>
      <c r="N43" s="62">
        <f t="shared" si="2"/>
        <v>40252.100840336003</v>
      </c>
      <c r="O43" s="62">
        <f t="shared" si="3"/>
        <v>7647.8991596638407</v>
      </c>
      <c r="P43" s="62">
        <f t="shared" si="4"/>
        <v>47899.99999999984</v>
      </c>
    </row>
    <row r="44" spans="1:16" ht="39.6">
      <c r="A44" s="35">
        <v>42</v>
      </c>
      <c r="B44" s="28">
        <v>42211610</v>
      </c>
      <c r="C44" s="29">
        <v>2505745</v>
      </c>
      <c r="D44" s="91" t="s">
        <v>281</v>
      </c>
      <c r="E44" s="121" t="s">
        <v>311</v>
      </c>
      <c r="F44" s="48">
        <v>252100.84033613</v>
      </c>
      <c r="G44" s="48">
        <f t="shared" si="8"/>
        <v>47899.159663864702</v>
      </c>
      <c r="H44" s="49">
        <f t="shared" si="6"/>
        <v>299999.9999999947</v>
      </c>
      <c r="J44" s="66">
        <v>42</v>
      </c>
      <c r="K44" s="91" t="s">
        <v>133</v>
      </c>
      <c r="L44" s="61">
        <f t="shared" si="9"/>
        <v>46181535</v>
      </c>
      <c r="M44" s="61">
        <f t="shared" si="10"/>
        <v>2583513</v>
      </c>
      <c r="N44" s="62">
        <f t="shared" si="2"/>
        <v>67815.126050420004</v>
      </c>
      <c r="O44" s="62">
        <f t="shared" si="3"/>
        <v>12884.8739495798</v>
      </c>
      <c r="P44" s="62">
        <f t="shared" si="4"/>
        <v>80699.999999999796</v>
      </c>
    </row>
    <row r="45" spans="1:16" ht="39.6">
      <c r="A45" s="35">
        <v>43</v>
      </c>
      <c r="B45" s="28">
        <v>42191810</v>
      </c>
      <c r="C45" s="29"/>
      <c r="D45" s="1" t="s">
        <v>312</v>
      </c>
      <c r="E45" s="121" t="s">
        <v>313</v>
      </c>
      <c r="F45" s="48">
        <v>137563.02521008</v>
      </c>
      <c r="G45" s="48">
        <f t="shared" si="8"/>
        <v>26136.974789915199</v>
      </c>
      <c r="H45" s="49">
        <f t="shared" si="6"/>
        <v>163699.9999999952</v>
      </c>
      <c r="J45" s="66">
        <v>43</v>
      </c>
      <c r="K45" s="91" t="s">
        <v>136</v>
      </c>
      <c r="L45" s="61">
        <f t="shared" si="9"/>
        <v>46181535</v>
      </c>
      <c r="M45" s="61">
        <f t="shared" si="10"/>
        <v>2503723</v>
      </c>
      <c r="N45" s="62">
        <f t="shared" si="2"/>
        <v>70000</v>
      </c>
      <c r="O45" s="62">
        <f t="shared" si="3"/>
        <v>13300</v>
      </c>
      <c r="P45" s="62">
        <f t="shared" si="4"/>
        <v>83300</v>
      </c>
    </row>
    <row r="46" spans="1:16" ht="39.6">
      <c r="A46" s="34">
        <v>44</v>
      </c>
      <c r="B46" s="28">
        <v>42241803</v>
      </c>
      <c r="C46" s="29">
        <v>2502535</v>
      </c>
      <c r="D46" s="91" t="s">
        <v>284</v>
      </c>
      <c r="E46" s="121" t="s">
        <v>314</v>
      </c>
      <c r="F46" s="48">
        <v>33300</v>
      </c>
      <c r="G46" s="48">
        <v>0</v>
      </c>
      <c r="H46" s="49">
        <f t="shared" si="6"/>
        <v>33300</v>
      </c>
      <c r="J46" s="66">
        <v>44</v>
      </c>
      <c r="K46" s="91" t="s">
        <v>139</v>
      </c>
      <c r="L46" s="61">
        <f t="shared" si="9"/>
        <v>46181535</v>
      </c>
      <c r="M46" s="61">
        <f t="shared" si="10"/>
        <v>2583652</v>
      </c>
      <c r="N46" s="62">
        <f t="shared" si="2"/>
        <v>44957.983193277003</v>
      </c>
      <c r="O46" s="62">
        <f t="shared" si="3"/>
        <v>8542.0168067226314</v>
      </c>
      <c r="P46" s="62">
        <f t="shared" si="4"/>
        <v>53499.999999999636</v>
      </c>
    </row>
    <row r="47" spans="1:16" ht="39.6">
      <c r="A47" s="35">
        <v>45</v>
      </c>
      <c r="B47" s="28">
        <v>42241803</v>
      </c>
      <c r="C47" s="29">
        <v>2503290</v>
      </c>
      <c r="D47" s="1" t="s">
        <v>287</v>
      </c>
      <c r="E47" s="121" t="s">
        <v>314</v>
      </c>
      <c r="F47" s="48">
        <v>33300</v>
      </c>
      <c r="G47" s="48"/>
      <c r="H47" s="49">
        <f t="shared" si="6"/>
        <v>33300</v>
      </c>
      <c r="J47" s="66">
        <v>45</v>
      </c>
      <c r="K47" s="91" t="s">
        <v>142</v>
      </c>
      <c r="L47" s="61">
        <f t="shared" si="9"/>
        <v>46181535</v>
      </c>
      <c r="M47" s="61">
        <f t="shared" si="10"/>
        <v>2504418</v>
      </c>
      <c r="N47" s="62">
        <f t="shared" si="2"/>
        <v>80000</v>
      </c>
      <c r="O47" s="62">
        <f t="shared" si="3"/>
        <v>15200</v>
      </c>
      <c r="P47" s="62">
        <f t="shared" si="4"/>
        <v>95200</v>
      </c>
    </row>
    <row r="48" spans="1:16" ht="52.8">
      <c r="A48" s="35">
        <v>46</v>
      </c>
      <c r="B48" s="28">
        <v>42241803</v>
      </c>
      <c r="C48" s="29">
        <v>2582670</v>
      </c>
      <c r="D48" s="1" t="s">
        <v>315</v>
      </c>
      <c r="E48" s="121" t="s">
        <v>316</v>
      </c>
      <c r="F48" s="48">
        <v>16134.453791512</v>
      </c>
      <c r="G48" s="48">
        <f>F48*19%</f>
        <v>3065.5462203872798</v>
      </c>
      <c r="H48" s="49">
        <f t="shared" si="6"/>
        <v>19200.000011899279</v>
      </c>
      <c r="J48" s="66">
        <v>46</v>
      </c>
      <c r="K48" s="91" t="s">
        <v>145</v>
      </c>
      <c r="L48" s="61">
        <f t="shared" si="9"/>
        <v>46181535</v>
      </c>
      <c r="M48" s="61">
        <f t="shared" si="10"/>
        <v>2582710</v>
      </c>
      <c r="N48" s="62">
        <f t="shared" si="2"/>
        <v>90504.201680672006</v>
      </c>
      <c r="O48" s="62">
        <f t="shared" si="3"/>
        <v>17195.798319327681</v>
      </c>
      <c r="P48" s="62">
        <f t="shared" si="4"/>
        <v>107699.99999999968</v>
      </c>
    </row>
    <row r="49" spans="1:16" ht="39.6">
      <c r="A49" s="34">
        <v>47</v>
      </c>
      <c r="B49" s="28">
        <v>42241803</v>
      </c>
      <c r="C49" s="29">
        <v>2503291</v>
      </c>
      <c r="D49" s="1" t="s">
        <v>317</v>
      </c>
      <c r="E49" s="121" t="s">
        <v>316</v>
      </c>
      <c r="F49" s="48">
        <v>16134.453791512</v>
      </c>
      <c r="G49" s="48">
        <f>F49*19%</f>
        <v>3065.5462203872798</v>
      </c>
      <c r="H49" s="49">
        <f t="shared" si="6"/>
        <v>19200.000011899279</v>
      </c>
      <c r="J49" s="66">
        <v>47</v>
      </c>
      <c r="K49" s="91" t="s">
        <v>148</v>
      </c>
      <c r="L49" s="61">
        <f t="shared" si="9"/>
        <v>46181535</v>
      </c>
      <c r="M49" s="61">
        <f t="shared" si="10"/>
        <v>2583647</v>
      </c>
      <c r="N49" s="62">
        <f t="shared" si="2"/>
        <v>22100.840336133999</v>
      </c>
      <c r="O49" s="62">
        <f t="shared" si="3"/>
        <v>4199.1596638654601</v>
      </c>
      <c r="P49" s="62">
        <f t="shared" si="4"/>
        <v>26299.999999999458</v>
      </c>
    </row>
    <row r="50" spans="1:16">
      <c r="A50" s="35">
        <v>48</v>
      </c>
      <c r="B50" s="28">
        <v>42241803</v>
      </c>
      <c r="C50" s="29">
        <v>2583557</v>
      </c>
      <c r="D50" s="1" t="s">
        <v>318</v>
      </c>
      <c r="E50" s="121" t="s">
        <v>319</v>
      </c>
      <c r="F50" s="48">
        <v>16134.453791512</v>
      </c>
      <c r="G50" s="48">
        <f>F50*19%</f>
        <v>3065.5462203872798</v>
      </c>
      <c r="H50" s="49">
        <f t="shared" si="6"/>
        <v>19200.000011899279</v>
      </c>
      <c r="J50" s="66">
        <v>48</v>
      </c>
      <c r="K50" s="91" t="s">
        <v>151</v>
      </c>
      <c r="L50" s="61">
        <f t="shared" si="9"/>
        <v>42211502</v>
      </c>
      <c r="M50" s="61">
        <f t="shared" si="10"/>
        <v>2582181</v>
      </c>
      <c r="N50" s="62">
        <f t="shared" si="2"/>
        <v>70000</v>
      </c>
      <c r="O50" s="62">
        <f t="shared" si="3"/>
        <v>0</v>
      </c>
      <c r="P50" s="62">
        <f t="shared" si="4"/>
        <v>70000</v>
      </c>
    </row>
    <row r="51" spans="1:16" ht="26.4">
      <c r="A51" s="35">
        <v>49</v>
      </c>
      <c r="B51" s="28">
        <v>46181535</v>
      </c>
      <c r="C51" s="29">
        <v>2503320</v>
      </c>
      <c r="D51" s="91" t="s">
        <v>88</v>
      </c>
      <c r="E51" s="121" t="s">
        <v>320</v>
      </c>
      <c r="F51" s="48">
        <v>4621.8487394957001</v>
      </c>
      <c r="G51" s="48">
        <f>F51*19%</f>
        <v>878.15126050418303</v>
      </c>
      <c r="H51" s="49">
        <f t="shared" si="6"/>
        <v>5499.9999999998836</v>
      </c>
      <c r="J51" s="66">
        <v>49</v>
      </c>
      <c r="K51" s="91" t="s">
        <v>154</v>
      </c>
      <c r="L51" s="61">
        <f t="shared" si="9"/>
        <v>42211502</v>
      </c>
      <c r="M51" s="61">
        <f t="shared" si="10"/>
        <v>2582447</v>
      </c>
      <c r="N51" s="62">
        <f t="shared" si="2"/>
        <v>70000</v>
      </c>
      <c r="O51" s="62">
        <f t="shared" si="3"/>
        <v>0</v>
      </c>
      <c r="P51" s="62">
        <f t="shared" si="4"/>
        <v>70000</v>
      </c>
    </row>
    <row r="52" spans="1:16" ht="26.4">
      <c r="A52" s="34">
        <v>50</v>
      </c>
      <c r="B52" s="28">
        <v>42241802</v>
      </c>
      <c r="C52" s="29" t="s">
        <v>321</v>
      </c>
      <c r="D52" s="2" t="s">
        <v>322</v>
      </c>
      <c r="E52" s="121" t="s">
        <v>323</v>
      </c>
      <c r="F52" s="48">
        <v>5000000</v>
      </c>
      <c r="G52" s="48">
        <v>0</v>
      </c>
      <c r="H52" s="49">
        <f t="shared" si="6"/>
        <v>5000000</v>
      </c>
      <c r="J52" s="66">
        <v>50</v>
      </c>
      <c r="K52" s="91" t="s">
        <v>157</v>
      </c>
      <c r="L52" s="61">
        <v>42241806</v>
      </c>
      <c r="M52" s="61" t="e">
        <f t="shared" si="10"/>
        <v>#N/A</v>
      </c>
      <c r="N52" s="62" t="e">
        <f t="shared" si="2"/>
        <v>#N/A</v>
      </c>
      <c r="O52" s="62" t="e">
        <f t="shared" si="3"/>
        <v>#N/A</v>
      </c>
      <c r="P52" s="62" t="e">
        <f t="shared" si="4"/>
        <v>#N/A</v>
      </c>
    </row>
    <row r="53" spans="1:16" ht="26.4">
      <c r="A53" s="35">
        <v>51</v>
      </c>
      <c r="B53" s="28">
        <v>42241706</v>
      </c>
      <c r="C53" s="29">
        <v>2587000</v>
      </c>
      <c r="D53" s="91" t="s">
        <v>92</v>
      </c>
      <c r="E53" s="121" t="s">
        <v>324</v>
      </c>
      <c r="F53" s="48">
        <v>17900</v>
      </c>
      <c r="G53" s="48">
        <v>0</v>
      </c>
      <c r="H53" s="49">
        <f t="shared" si="6"/>
        <v>17900</v>
      </c>
      <c r="J53" s="66">
        <v>51</v>
      </c>
      <c r="K53" s="91" t="s">
        <v>160</v>
      </c>
      <c r="L53" s="61">
        <f t="shared" si="9"/>
        <v>42241703</v>
      </c>
      <c r="M53" s="61">
        <f t="shared" si="10"/>
        <v>2582483</v>
      </c>
      <c r="N53" s="62">
        <f t="shared" si="2"/>
        <v>16806.722689074999</v>
      </c>
      <c r="O53" s="62">
        <f t="shared" si="3"/>
        <v>3193.2773109242498</v>
      </c>
      <c r="P53" s="62">
        <f t="shared" si="4"/>
        <v>19999.999999999251</v>
      </c>
    </row>
    <row r="54" spans="1:16" ht="26.4">
      <c r="A54" s="35">
        <v>52</v>
      </c>
      <c r="B54" s="28">
        <v>42241509</v>
      </c>
      <c r="C54" s="29">
        <v>2583545</v>
      </c>
      <c r="D54" s="1" t="s">
        <v>325</v>
      </c>
      <c r="E54" s="121" t="s">
        <v>326</v>
      </c>
      <c r="F54" s="48">
        <v>300000</v>
      </c>
      <c r="G54" s="48">
        <v>0</v>
      </c>
      <c r="H54" s="49">
        <f t="shared" si="6"/>
        <v>300000</v>
      </c>
      <c r="J54" s="66">
        <v>52</v>
      </c>
      <c r="K54" s="91" t="s">
        <v>163</v>
      </c>
      <c r="L54" s="61">
        <f t="shared" si="9"/>
        <v>42241709</v>
      </c>
      <c r="M54" s="61">
        <f t="shared" si="10"/>
        <v>2582492</v>
      </c>
      <c r="N54" s="62">
        <f t="shared" si="2"/>
        <v>90000</v>
      </c>
      <c r="O54" s="62">
        <f t="shared" si="3"/>
        <v>0</v>
      </c>
      <c r="P54" s="62">
        <f t="shared" si="4"/>
        <v>90000</v>
      </c>
    </row>
    <row r="55" spans="1:16" ht="26.4">
      <c r="A55" s="34">
        <v>53</v>
      </c>
      <c r="B55" s="28">
        <v>42211610</v>
      </c>
      <c r="C55" s="29">
        <v>2583622</v>
      </c>
      <c r="D55" s="1" t="s">
        <v>94</v>
      </c>
      <c r="E55" s="121" t="s">
        <v>327</v>
      </c>
      <c r="F55" s="48">
        <v>210084.03361344</v>
      </c>
      <c r="G55" s="48">
        <f t="shared" ref="G55:G60" si="11">F55*19%</f>
        <v>39915.966386553599</v>
      </c>
      <c r="H55" s="49">
        <f t="shared" si="6"/>
        <v>249999.9999999936</v>
      </c>
      <c r="J55" s="66">
        <v>53</v>
      </c>
      <c r="K55" s="91" t="s">
        <v>166</v>
      </c>
      <c r="L55" s="61">
        <f t="shared" si="9"/>
        <v>42241509</v>
      </c>
      <c r="M55" s="61">
        <f t="shared" si="10"/>
        <v>2583575</v>
      </c>
      <c r="N55" s="62">
        <f t="shared" si="2"/>
        <v>1500000</v>
      </c>
      <c r="O55" s="62">
        <f t="shared" si="3"/>
        <v>0</v>
      </c>
      <c r="P55" s="62">
        <f t="shared" si="4"/>
        <v>1500000</v>
      </c>
    </row>
    <row r="56" spans="1:16" ht="26.4">
      <c r="A56" s="35">
        <v>54</v>
      </c>
      <c r="B56" s="28">
        <v>42211610</v>
      </c>
      <c r="C56" s="29">
        <v>2584536</v>
      </c>
      <c r="D56" s="1" t="s">
        <v>328</v>
      </c>
      <c r="E56" s="121" t="s">
        <v>329</v>
      </c>
      <c r="F56" s="48">
        <v>210084.03361344</v>
      </c>
      <c r="G56" s="48">
        <f t="shared" si="11"/>
        <v>39915.966386553599</v>
      </c>
      <c r="H56" s="49">
        <f t="shared" si="6"/>
        <v>249999.9999999936</v>
      </c>
      <c r="J56" s="66">
        <v>54</v>
      </c>
      <c r="K56" s="91" t="s">
        <v>169</v>
      </c>
      <c r="L56" s="61">
        <f t="shared" si="9"/>
        <v>42241705</v>
      </c>
      <c r="M56" s="61">
        <f t="shared" si="10"/>
        <v>2583977</v>
      </c>
      <c r="N56" s="62">
        <f t="shared" si="2"/>
        <v>15126.050420168</v>
      </c>
      <c r="O56" s="62">
        <f t="shared" si="3"/>
        <v>2873.9495798319199</v>
      </c>
      <c r="P56" s="62">
        <f t="shared" si="4"/>
        <v>17999.99999999992</v>
      </c>
    </row>
    <row r="57" spans="1:16" ht="26.4">
      <c r="A57" s="35">
        <v>55</v>
      </c>
      <c r="B57" s="28">
        <v>42241802</v>
      </c>
      <c r="C57" s="29">
        <v>2582559</v>
      </c>
      <c r="D57" s="91" t="s">
        <v>96</v>
      </c>
      <c r="E57" s="121" t="s">
        <v>330</v>
      </c>
      <c r="F57" s="48">
        <v>24369.747899159</v>
      </c>
      <c r="G57" s="48">
        <f t="shared" si="11"/>
        <v>4630.25210084021</v>
      </c>
      <c r="H57" s="49">
        <f t="shared" si="6"/>
        <v>28999.999999999211</v>
      </c>
      <c r="J57" s="66">
        <v>55</v>
      </c>
      <c r="K57" s="91" t="s">
        <v>172</v>
      </c>
      <c r="L57" s="61">
        <f t="shared" si="9"/>
        <v>42241509</v>
      </c>
      <c r="M57" s="61">
        <f t="shared" si="10"/>
        <v>2583508</v>
      </c>
      <c r="N57" s="62">
        <f t="shared" si="2"/>
        <v>200000</v>
      </c>
      <c r="O57" s="62">
        <f t="shared" si="3"/>
        <v>0</v>
      </c>
      <c r="P57" s="62">
        <f t="shared" si="4"/>
        <v>200000</v>
      </c>
    </row>
    <row r="58" spans="1:16" ht="26.4">
      <c r="A58" s="34">
        <v>56</v>
      </c>
      <c r="B58" s="28">
        <v>42241802</v>
      </c>
      <c r="C58" s="29">
        <v>2584537</v>
      </c>
      <c r="D58" s="1" t="s">
        <v>331</v>
      </c>
      <c r="E58" s="121" t="s">
        <v>332</v>
      </c>
      <c r="F58" s="48">
        <v>60500</v>
      </c>
      <c r="G58" s="48">
        <f t="shared" si="11"/>
        <v>11495</v>
      </c>
      <c r="H58" s="49">
        <f t="shared" si="6"/>
        <v>71995</v>
      </c>
      <c r="J58" s="66">
        <v>56</v>
      </c>
      <c r="K58" s="91" t="s">
        <v>174</v>
      </c>
      <c r="L58" s="61">
        <f t="shared" si="9"/>
        <v>46182208</v>
      </c>
      <c r="M58" s="61">
        <f t="shared" si="10"/>
        <v>2583584</v>
      </c>
      <c r="N58" s="62">
        <f t="shared" si="2"/>
        <v>29411.764705882</v>
      </c>
      <c r="O58" s="62">
        <f t="shared" si="3"/>
        <v>5588.2352941175805</v>
      </c>
      <c r="P58" s="62">
        <f t="shared" si="4"/>
        <v>34999.999999999578</v>
      </c>
    </row>
    <row r="59" spans="1:16" ht="26.4">
      <c r="A59" s="35">
        <v>57</v>
      </c>
      <c r="B59" s="28">
        <v>42241802</v>
      </c>
      <c r="C59" s="29">
        <v>2502660</v>
      </c>
      <c r="D59" s="91" t="s">
        <v>98</v>
      </c>
      <c r="E59" s="121" t="s">
        <v>333</v>
      </c>
      <c r="F59" s="48">
        <v>58991.596638654999</v>
      </c>
      <c r="G59" s="48">
        <f t="shared" si="11"/>
        <v>11208.40336134445</v>
      </c>
      <c r="H59" s="49">
        <f t="shared" si="6"/>
        <v>70199.999999999447</v>
      </c>
      <c r="J59" s="66">
        <v>57</v>
      </c>
      <c r="K59" s="91" t="s">
        <v>177</v>
      </c>
      <c r="L59" s="61">
        <f t="shared" si="9"/>
        <v>46182208</v>
      </c>
      <c r="M59" s="61">
        <f t="shared" si="10"/>
        <v>2583585</v>
      </c>
      <c r="N59" s="62">
        <f t="shared" si="2"/>
        <v>29411.764705882</v>
      </c>
      <c r="O59" s="62">
        <f t="shared" si="3"/>
        <v>5588.2352941175805</v>
      </c>
      <c r="P59" s="62">
        <f t="shared" si="4"/>
        <v>34999.999999999578</v>
      </c>
    </row>
    <row r="60" spans="1:16" ht="26.4">
      <c r="A60" s="35">
        <v>58</v>
      </c>
      <c r="B60" s="28">
        <v>42241509</v>
      </c>
      <c r="C60" s="29">
        <v>2502661</v>
      </c>
      <c r="D60" s="91" t="s">
        <v>101</v>
      </c>
      <c r="E60" s="121" t="s">
        <v>334</v>
      </c>
      <c r="F60" s="48">
        <v>312500</v>
      </c>
      <c r="G60" s="48">
        <f t="shared" si="11"/>
        <v>59375</v>
      </c>
      <c r="H60" s="49">
        <f t="shared" si="6"/>
        <v>371875</v>
      </c>
      <c r="J60" s="66">
        <v>58</v>
      </c>
      <c r="K60" s="91" t="s">
        <v>180</v>
      </c>
      <c r="L60" s="61">
        <f t="shared" ref="L60:L67" si="12">INDEX($A$3:$H$220,MATCH(K60,$D$3:$D$220,0),2)</f>
        <v>42211810</v>
      </c>
      <c r="M60" s="61">
        <f t="shared" ref="M60:M67" si="13">INDEX($A$3:$H$220,MATCH(K60,$D$3:$D$220,0),3)</f>
        <v>2582478</v>
      </c>
      <c r="N60" s="62">
        <f t="shared" ref="N60:N67" si="14">INDEX($A$3:$H$220,MATCH(K60,$D$3:$D$220,0),6)</f>
        <v>250000</v>
      </c>
      <c r="O60" s="62">
        <f t="shared" ref="O60:O67" si="15">INDEX($A$3:$H$220,MATCH(K60,$D$3:$D$220,0),7)</f>
        <v>0</v>
      </c>
      <c r="P60" s="62">
        <f t="shared" ref="P60:P67" si="16">INDEX($A$3:$H$220,MATCH(K60,$D$3:$D$220,0),8)</f>
        <v>250000</v>
      </c>
    </row>
    <row r="61" spans="1:16" ht="26.4">
      <c r="A61" s="34">
        <v>59</v>
      </c>
      <c r="B61" s="28">
        <v>42241509</v>
      </c>
      <c r="C61" s="29">
        <v>2583601</v>
      </c>
      <c r="D61" s="1" t="s">
        <v>335</v>
      </c>
      <c r="E61" s="121" t="s">
        <v>336</v>
      </c>
      <c r="F61" s="48">
        <v>25000</v>
      </c>
      <c r="G61" s="48">
        <v>0</v>
      </c>
      <c r="H61" s="49">
        <f t="shared" si="6"/>
        <v>25000</v>
      </c>
      <c r="J61" s="66">
        <v>59</v>
      </c>
      <c r="K61" s="91" t="s">
        <v>182</v>
      </c>
      <c r="L61" s="61">
        <f t="shared" si="12"/>
        <v>42211810</v>
      </c>
      <c r="M61" s="61">
        <f t="shared" si="13"/>
        <v>2583560</v>
      </c>
      <c r="N61" s="62">
        <f t="shared" si="14"/>
        <v>320000</v>
      </c>
      <c r="O61" s="62">
        <f t="shared" si="15"/>
        <v>0</v>
      </c>
      <c r="P61" s="62">
        <f t="shared" si="16"/>
        <v>320000</v>
      </c>
    </row>
    <row r="62" spans="1:16">
      <c r="A62" s="35">
        <v>60</v>
      </c>
      <c r="B62" s="28">
        <v>42241509</v>
      </c>
      <c r="C62" s="29">
        <v>2583562</v>
      </c>
      <c r="D62" s="1" t="s">
        <v>337</v>
      </c>
      <c r="E62" s="121" t="s">
        <v>338</v>
      </c>
      <c r="F62" s="48">
        <v>300000</v>
      </c>
      <c r="G62" s="48">
        <v>0</v>
      </c>
      <c r="H62" s="49">
        <f t="shared" si="6"/>
        <v>300000</v>
      </c>
      <c r="J62" s="66">
        <v>60</v>
      </c>
      <c r="K62" s="91" t="s">
        <v>184</v>
      </c>
      <c r="L62" s="61">
        <f t="shared" si="12"/>
        <v>42241802</v>
      </c>
      <c r="M62" s="61">
        <f t="shared" si="13"/>
        <v>2503274</v>
      </c>
      <c r="N62" s="62">
        <f t="shared" si="14"/>
        <v>12605.042016806001</v>
      </c>
      <c r="O62" s="62">
        <f t="shared" si="15"/>
        <v>2394.9579831931401</v>
      </c>
      <c r="P62" s="62">
        <f t="shared" si="16"/>
        <v>14999.999999999141</v>
      </c>
    </row>
    <row r="63" spans="1:16">
      <c r="A63" s="35">
        <v>61</v>
      </c>
      <c r="B63" s="28">
        <v>42241509</v>
      </c>
      <c r="C63" s="29">
        <v>2583563</v>
      </c>
      <c r="D63" s="1" t="s">
        <v>339</v>
      </c>
      <c r="E63" s="121" t="s">
        <v>340</v>
      </c>
      <c r="F63" s="48">
        <v>70000</v>
      </c>
      <c r="G63" s="48"/>
      <c r="H63" s="49">
        <f t="shared" si="6"/>
        <v>70000</v>
      </c>
      <c r="J63" s="66">
        <v>61</v>
      </c>
      <c r="K63" s="91" t="s">
        <v>186</v>
      </c>
      <c r="L63" s="61">
        <f>INDEX($A$3:$H$220,MATCH(K63,$D$3:$D$220,0),2)</f>
        <v>46182208</v>
      </c>
      <c r="M63" s="61">
        <f t="shared" si="13"/>
        <v>2583558</v>
      </c>
      <c r="N63" s="62">
        <f t="shared" si="14"/>
        <v>50000</v>
      </c>
      <c r="O63" s="62">
        <f t="shared" si="15"/>
        <v>0</v>
      </c>
      <c r="P63" s="62">
        <f t="shared" si="16"/>
        <v>50000</v>
      </c>
    </row>
    <row r="64" spans="1:16" ht="26.4">
      <c r="A64" s="34">
        <v>62</v>
      </c>
      <c r="B64" s="28">
        <v>42241806</v>
      </c>
      <c r="C64" s="29">
        <v>2583606</v>
      </c>
      <c r="D64" s="1" t="s">
        <v>104</v>
      </c>
      <c r="E64" s="121" t="s">
        <v>341</v>
      </c>
      <c r="F64" s="50">
        <v>8000</v>
      </c>
      <c r="G64" s="48">
        <v>0</v>
      </c>
      <c r="H64" s="49">
        <f t="shared" si="6"/>
        <v>8000</v>
      </c>
      <c r="J64" s="66">
        <v>62</v>
      </c>
      <c r="K64" s="91" t="s">
        <v>188</v>
      </c>
      <c r="L64" s="61">
        <v>46182208</v>
      </c>
      <c r="M64" s="61" t="e">
        <f t="shared" si="13"/>
        <v>#N/A</v>
      </c>
      <c r="N64" s="62" t="e">
        <f t="shared" si="14"/>
        <v>#N/A</v>
      </c>
      <c r="O64" s="62" t="e">
        <f t="shared" si="15"/>
        <v>#N/A</v>
      </c>
      <c r="P64" s="62" t="e">
        <f t="shared" si="16"/>
        <v>#N/A</v>
      </c>
    </row>
    <row r="65" spans="1:16">
      <c r="A65" s="35">
        <v>63</v>
      </c>
      <c r="B65" s="28">
        <v>46182204</v>
      </c>
      <c r="C65" s="29">
        <v>2582448</v>
      </c>
      <c r="D65" s="1" t="s">
        <v>106</v>
      </c>
      <c r="E65" s="121" t="s">
        <v>342</v>
      </c>
      <c r="F65" s="48">
        <v>6800</v>
      </c>
      <c r="G65" s="48">
        <v>0</v>
      </c>
      <c r="H65" s="49">
        <f t="shared" si="6"/>
        <v>6800</v>
      </c>
      <c r="J65" s="66">
        <v>63</v>
      </c>
      <c r="K65" s="91" t="s">
        <v>191</v>
      </c>
      <c r="L65" s="61">
        <f t="shared" si="12"/>
        <v>46182208</v>
      </c>
      <c r="M65" s="61">
        <f t="shared" si="13"/>
        <v>2583983</v>
      </c>
      <c r="N65" s="62">
        <f t="shared" si="14"/>
        <v>45000</v>
      </c>
      <c r="O65" s="62">
        <f t="shared" si="15"/>
        <v>0</v>
      </c>
      <c r="P65" s="62">
        <f t="shared" si="16"/>
        <v>45000</v>
      </c>
    </row>
    <row r="66" spans="1:16" ht="26.4">
      <c r="A66" s="35">
        <v>64</v>
      </c>
      <c r="B66" s="28">
        <v>42241509</v>
      </c>
      <c r="C66" s="29">
        <v>2582692</v>
      </c>
      <c r="D66" s="91" t="s">
        <v>109</v>
      </c>
      <c r="E66" s="121" t="s">
        <v>343</v>
      </c>
      <c r="F66" s="48">
        <v>75000</v>
      </c>
      <c r="G66" s="48">
        <v>0</v>
      </c>
      <c r="H66" s="49">
        <f t="shared" si="6"/>
        <v>75000</v>
      </c>
      <c r="J66" s="66">
        <v>64</v>
      </c>
      <c r="K66" s="91" t="s">
        <v>194</v>
      </c>
      <c r="L66" s="61">
        <f t="shared" si="12"/>
        <v>42241709</v>
      </c>
      <c r="M66" s="61">
        <f t="shared" si="13"/>
        <v>2582466</v>
      </c>
      <c r="N66" s="62">
        <f t="shared" si="14"/>
        <v>27750</v>
      </c>
      <c r="O66" s="62">
        <f t="shared" si="15"/>
        <v>5272.5</v>
      </c>
      <c r="P66" s="62">
        <f t="shared" si="16"/>
        <v>33022.5</v>
      </c>
    </row>
    <row r="67" spans="1:16" ht="26.4">
      <c r="A67" s="34">
        <v>65</v>
      </c>
      <c r="B67" s="28">
        <v>42241705</v>
      </c>
      <c r="C67" s="29">
        <v>2502664</v>
      </c>
      <c r="D67" s="1" t="s">
        <v>344</v>
      </c>
      <c r="E67" s="121" t="s">
        <v>345</v>
      </c>
      <c r="F67" s="48">
        <v>93800</v>
      </c>
      <c r="G67" s="48">
        <v>0</v>
      </c>
      <c r="H67" s="49">
        <f t="shared" si="6"/>
        <v>93800</v>
      </c>
      <c r="J67" s="66">
        <v>65</v>
      </c>
      <c r="K67" s="91" t="s">
        <v>196</v>
      </c>
      <c r="L67" s="61">
        <f t="shared" si="12"/>
        <v>42211610</v>
      </c>
      <c r="M67" s="61">
        <f t="shared" si="13"/>
        <v>2503940</v>
      </c>
      <c r="N67" s="62">
        <f t="shared" si="14"/>
        <v>327731.09243696998</v>
      </c>
      <c r="O67" s="62">
        <f t="shared" si="15"/>
        <v>62268.907563024295</v>
      </c>
      <c r="P67" s="62">
        <f t="shared" si="16"/>
        <v>389999.9999999943</v>
      </c>
    </row>
    <row r="68" spans="1:16">
      <c r="A68" s="35">
        <v>66</v>
      </c>
      <c r="B68" s="28">
        <v>42241509</v>
      </c>
      <c r="C68" s="29">
        <v>2583598</v>
      </c>
      <c r="D68" s="1" t="s">
        <v>346</v>
      </c>
      <c r="E68" s="121" t="s">
        <v>347</v>
      </c>
      <c r="F68" s="48">
        <v>100000</v>
      </c>
      <c r="G68" s="48">
        <v>0</v>
      </c>
      <c r="H68" s="49">
        <f t="shared" si="6"/>
        <v>100000</v>
      </c>
    </row>
    <row r="69" spans="1:16" ht="26.4">
      <c r="A69" s="35">
        <v>67</v>
      </c>
      <c r="B69" s="28">
        <v>46182204</v>
      </c>
      <c r="C69" s="29">
        <v>2583596</v>
      </c>
      <c r="D69" s="1" t="s">
        <v>348</v>
      </c>
      <c r="E69" s="121" t="s">
        <v>349</v>
      </c>
      <c r="F69" s="48">
        <v>100000</v>
      </c>
      <c r="G69" s="48">
        <v>0</v>
      </c>
      <c r="H69" s="49">
        <f t="shared" si="6"/>
        <v>100000</v>
      </c>
    </row>
    <row r="70" spans="1:16">
      <c r="A70" s="34">
        <v>68</v>
      </c>
      <c r="B70" s="28">
        <v>46182204</v>
      </c>
      <c r="C70" s="29">
        <v>2583593</v>
      </c>
      <c r="D70" s="91" t="s">
        <v>112</v>
      </c>
      <c r="E70" s="121" t="s">
        <v>350</v>
      </c>
      <c r="F70" s="48">
        <v>110000</v>
      </c>
      <c r="G70" s="48">
        <v>0</v>
      </c>
      <c r="H70" s="49">
        <f t="shared" si="6"/>
        <v>110000</v>
      </c>
    </row>
    <row r="71" spans="1:16">
      <c r="A71" s="35">
        <v>69</v>
      </c>
      <c r="B71" s="28">
        <v>42241509</v>
      </c>
      <c r="C71" s="29">
        <v>2583602</v>
      </c>
      <c r="D71" s="1" t="s">
        <v>351</v>
      </c>
      <c r="E71" s="121" t="s">
        <v>352</v>
      </c>
      <c r="F71" s="48">
        <v>30000</v>
      </c>
      <c r="G71" s="48">
        <v>0</v>
      </c>
      <c r="H71" s="49">
        <f t="shared" si="6"/>
        <v>30000</v>
      </c>
    </row>
    <row r="72" spans="1:16" ht="26.4">
      <c r="A72" s="35">
        <v>70</v>
      </c>
      <c r="B72" s="28">
        <v>42241509</v>
      </c>
      <c r="C72" s="29">
        <v>2583599</v>
      </c>
      <c r="D72" s="1" t="s">
        <v>353</v>
      </c>
      <c r="E72" s="121" t="s">
        <v>354</v>
      </c>
      <c r="F72" s="48">
        <v>30000</v>
      </c>
      <c r="G72" s="48">
        <v>0</v>
      </c>
      <c r="H72" s="49">
        <f t="shared" si="6"/>
        <v>30000</v>
      </c>
    </row>
    <row r="73" spans="1:16" ht="26.4">
      <c r="A73" s="34">
        <v>71</v>
      </c>
      <c r="B73" s="28">
        <v>42241509</v>
      </c>
      <c r="C73" s="29">
        <v>2583603</v>
      </c>
      <c r="D73" s="1" t="s">
        <v>355</v>
      </c>
      <c r="E73" s="121" t="s">
        <v>356</v>
      </c>
      <c r="F73" s="48">
        <v>4000</v>
      </c>
      <c r="G73" s="48">
        <v>0</v>
      </c>
      <c r="H73" s="49">
        <f t="shared" si="6"/>
        <v>4000</v>
      </c>
    </row>
    <row r="74" spans="1:16">
      <c r="A74" s="35">
        <v>72</v>
      </c>
      <c r="B74" s="31">
        <v>46182205</v>
      </c>
      <c r="C74" s="29">
        <v>2583963</v>
      </c>
      <c r="D74" s="1" t="s">
        <v>357</v>
      </c>
      <c r="E74" s="121" t="s">
        <v>358</v>
      </c>
      <c r="F74" s="48">
        <v>70000</v>
      </c>
      <c r="G74" s="48">
        <v>0</v>
      </c>
      <c r="H74" s="49">
        <f t="shared" si="6"/>
        <v>70000</v>
      </c>
    </row>
    <row r="75" spans="1:16">
      <c r="A75" s="35">
        <v>73</v>
      </c>
      <c r="B75" s="28">
        <v>46182204</v>
      </c>
      <c r="C75" s="29">
        <v>2583604</v>
      </c>
      <c r="D75" s="1" t="s">
        <v>359</v>
      </c>
      <c r="E75" s="121" t="s">
        <v>360</v>
      </c>
      <c r="F75" s="48">
        <v>7000</v>
      </c>
      <c r="G75" s="48">
        <v>0</v>
      </c>
      <c r="H75" s="49">
        <f t="shared" ref="H75:H138" si="17">F75+G75</f>
        <v>7000</v>
      </c>
    </row>
    <row r="76" spans="1:16">
      <c r="A76" s="34">
        <v>74</v>
      </c>
      <c r="B76" s="28">
        <v>42241509</v>
      </c>
      <c r="C76" s="29">
        <v>2583641</v>
      </c>
      <c r="D76" s="1" t="s">
        <v>361</v>
      </c>
      <c r="E76" s="121" t="s">
        <v>362</v>
      </c>
      <c r="F76" s="48">
        <v>150000</v>
      </c>
      <c r="G76" s="48">
        <v>0</v>
      </c>
      <c r="H76" s="49">
        <f t="shared" si="17"/>
        <v>150000</v>
      </c>
    </row>
    <row r="77" spans="1:16">
      <c r="A77" s="35">
        <v>75</v>
      </c>
      <c r="B77" s="28">
        <v>46182204</v>
      </c>
      <c r="C77" s="29">
        <v>2583600</v>
      </c>
      <c r="D77" s="1" t="s">
        <v>363</v>
      </c>
      <c r="E77" s="121" t="s">
        <v>364</v>
      </c>
      <c r="F77" s="48">
        <v>25210.084033612999</v>
      </c>
      <c r="G77" s="48">
        <f>F77*19%</f>
        <v>4789.9159663864702</v>
      </c>
      <c r="H77" s="49">
        <f t="shared" si="17"/>
        <v>29999.999999999469</v>
      </c>
    </row>
    <row r="78" spans="1:16">
      <c r="A78" s="35">
        <v>76</v>
      </c>
      <c r="B78" s="28">
        <v>42241804</v>
      </c>
      <c r="C78" s="29">
        <v>2582495</v>
      </c>
      <c r="D78" s="1" t="s">
        <v>115</v>
      </c>
      <c r="E78" s="121" t="s">
        <v>365</v>
      </c>
      <c r="F78" s="48">
        <v>19327.731092435999</v>
      </c>
      <c r="G78" s="48">
        <f>F78*19%</f>
        <v>3672.26890756284</v>
      </c>
      <c r="H78" s="49">
        <f t="shared" si="17"/>
        <v>22999.999999998839</v>
      </c>
    </row>
    <row r="79" spans="1:16" ht="26.4">
      <c r="A79" s="34">
        <v>77</v>
      </c>
      <c r="B79" s="31">
        <v>42241808</v>
      </c>
      <c r="C79" s="29">
        <v>2583976</v>
      </c>
      <c r="D79" s="1" t="s">
        <v>366</v>
      </c>
      <c r="E79" s="121" t="s">
        <v>367</v>
      </c>
      <c r="F79" s="48">
        <v>16806.722689074999</v>
      </c>
      <c r="G79" s="48">
        <f>F79*19%</f>
        <v>3193.2773109242498</v>
      </c>
      <c r="H79" s="49">
        <f t="shared" si="17"/>
        <v>19999.999999999251</v>
      </c>
    </row>
    <row r="80" spans="1:16">
      <c r="A80" s="35">
        <v>78</v>
      </c>
      <c r="B80" s="32">
        <v>42241801</v>
      </c>
      <c r="C80" s="29">
        <v>2582698</v>
      </c>
      <c r="D80" s="1" t="s">
        <v>368</v>
      </c>
      <c r="E80" s="121" t="s">
        <v>369</v>
      </c>
      <c r="F80" s="48">
        <v>21848.739495798</v>
      </c>
      <c r="G80" s="48">
        <f>F80*19%</f>
        <v>4151.2605042016203</v>
      </c>
      <c r="H80" s="49">
        <f t="shared" si="17"/>
        <v>25999.999999999622</v>
      </c>
    </row>
    <row r="81" spans="1:8" ht="26.4">
      <c r="A81" s="35">
        <v>79</v>
      </c>
      <c r="B81" s="28">
        <v>42241509</v>
      </c>
      <c r="C81" s="29">
        <v>2583959</v>
      </c>
      <c r="D81" s="1" t="s">
        <v>370</v>
      </c>
      <c r="E81" s="121" t="s">
        <v>371</v>
      </c>
      <c r="F81" s="48">
        <v>84033.613445377996</v>
      </c>
      <c r="G81" s="48">
        <f>F81*19%</f>
        <v>15966.38655462182</v>
      </c>
      <c r="H81" s="49">
        <f t="shared" si="17"/>
        <v>99999.999999999811</v>
      </c>
    </row>
    <row r="82" spans="1:8" ht="26.4">
      <c r="A82" s="34">
        <v>80</v>
      </c>
      <c r="B82" s="28">
        <v>42211810</v>
      </c>
      <c r="C82" s="29">
        <v>2583631</v>
      </c>
      <c r="D82" s="1" t="s">
        <v>372</v>
      </c>
      <c r="E82" s="121" t="s">
        <v>373</v>
      </c>
      <c r="F82" s="48">
        <v>21300</v>
      </c>
      <c r="G82" s="48">
        <v>0</v>
      </c>
      <c r="H82" s="49">
        <f t="shared" si="17"/>
        <v>21300</v>
      </c>
    </row>
    <row r="83" spans="1:8" ht="39.6">
      <c r="A83" s="35">
        <v>81</v>
      </c>
      <c r="B83" s="28">
        <v>46181535</v>
      </c>
      <c r="C83" s="29">
        <v>2505823</v>
      </c>
      <c r="D83" s="91" t="s">
        <v>118</v>
      </c>
      <c r="E83" s="121" t="s">
        <v>374</v>
      </c>
      <c r="F83" s="48">
        <v>34201.680672267998</v>
      </c>
      <c r="G83" s="48">
        <f t="shared" ref="G83:G95" si="18">F83*19%</f>
        <v>6498.3193277309192</v>
      </c>
      <c r="H83" s="49">
        <f t="shared" si="17"/>
        <v>40699.999999998916</v>
      </c>
    </row>
    <row r="84" spans="1:8" ht="39.6">
      <c r="A84" s="35">
        <v>82</v>
      </c>
      <c r="B84" s="28">
        <v>46181535</v>
      </c>
      <c r="C84" s="29">
        <v>2582718</v>
      </c>
      <c r="D84" s="91" t="s">
        <v>121</v>
      </c>
      <c r="E84" s="121" t="s">
        <v>375</v>
      </c>
      <c r="F84" s="48">
        <v>54873.949579831002</v>
      </c>
      <c r="G84" s="48">
        <f t="shared" si="18"/>
        <v>10426.05042016789</v>
      </c>
      <c r="H84" s="49">
        <f t="shared" si="17"/>
        <v>65299.999999998894</v>
      </c>
    </row>
    <row r="85" spans="1:8" ht="39.6">
      <c r="A85" s="34">
        <v>83</v>
      </c>
      <c r="B85" s="28">
        <v>46181535</v>
      </c>
      <c r="C85" s="29">
        <v>2582571</v>
      </c>
      <c r="D85" s="101" t="s">
        <v>124</v>
      </c>
      <c r="E85" s="121" t="s">
        <v>376</v>
      </c>
      <c r="F85" s="48">
        <v>46638.655462183997</v>
      </c>
      <c r="G85" s="48">
        <f t="shared" si="18"/>
        <v>8861.344537814959</v>
      </c>
      <c r="H85" s="49">
        <f t="shared" si="17"/>
        <v>55499.999999998952</v>
      </c>
    </row>
    <row r="86" spans="1:8" ht="39.6">
      <c r="A86" s="35">
        <v>84</v>
      </c>
      <c r="B86" s="28">
        <v>46181535</v>
      </c>
      <c r="C86" s="29">
        <v>2583643</v>
      </c>
      <c r="D86" s="91" t="s">
        <v>127</v>
      </c>
      <c r="E86" s="121" t="s">
        <v>377</v>
      </c>
      <c r="F86" s="48">
        <v>120840.33613445</v>
      </c>
      <c r="G86" s="48">
        <f t="shared" si="18"/>
        <v>22959.663865545499</v>
      </c>
      <c r="H86" s="49">
        <f t="shared" si="17"/>
        <v>143799.99999999549</v>
      </c>
    </row>
    <row r="87" spans="1:8" ht="39.6">
      <c r="A87" s="35">
        <v>85</v>
      </c>
      <c r="B87" s="28">
        <v>46181535</v>
      </c>
      <c r="C87" s="29">
        <v>2583645</v>
      </c>
      <c r="D87" s="91" t="s">
        <v>130</v>
      </c>
      <c r="E87" s="121" t="s">
        <v>378</v>
      </c>
      <c r="F87" s="48">
        <v>40252.100840336003</v>
      </c>
      <c r="G87" s="48">
        <f t="shared" si="18"/>
        <v>7647.8991596638407</v>
      </c>
      <c r="H87" s="49">
        <f t="shared" si="17"/>
        <v>47899.99999999984</v>
      </c>
    </row>
    <row r="88" spans="1:8" ht="39.6">
      <c r="A88" s="34">
        <v>86</v>
      </c>
      <c r="B88" s="28">
        <v>46181535</v>
      </c>
      <c r="C88" s="29">
        <v>2583513</v>
      </c>
      <c r="D88" s="91" t="s">
        <v>133</v>
      </c>
      <c r="E88" s="121" t="s">
        <v>379</v>
      </c>
      <c r="F88" s="48">
        <v>67815.126050420004</v>
      </c>
      <c r="G88" s="48">
        <f t="shared" si="18"/>
        <v>12884.8739495798</v>
      </c>
      <c r="H88" s="49">
        <f t="shared" si="17"/>
        <v>80699.999999999796</v>
      </c>
    </row>
    <row r="89" spans="1:8" ht="26.4">
      <c r="A89" s="35">
        <v>87</v>
      </c>
      <c r="B89" s="28">
        <v>46181535</v>
      </c>
      <c r="C89" s="29">
        <v>2583647</v>
      </c>
      <c r="D89" s="2" t="s">
        <v>380</v>
      </c>
      <c r="E89" s="121" t="s">
        <v>381</v>
      </c>
      <c r="F89" s="48">
        <v>22100.840336133999</v>
      </c>
      <c r="G89" s="48">
        <f t="shared" si="18"/>
        <v>4199.1596638654601</v>
      </c>
      <c r="H89" s="49">
        <f t="shared" si="17"/>
        <v>26299.999999999458</v>
      </c>
    </row>
    <row r="90" spans="1:8" ht="39.6">
      <c r="A90" s="35">
        <v>88</v>
      </c>
      <c r="B90" s="28">
        <v>46181535</v>
      </c>
      <c r="C90" s="29">
        <v>2503723</v>
      </c>
      <c r="D90" s="91" t="s">
        <v>136</v>
      </c>
      <c r="E90" s="121" t="s">
        <v>382</v>
      </c>
      <c r="F90" s="48">
        <v>70000</v>
      </c>
      <c r="G90" s="48">
        <f t="shared" si="18"/>
        <v>13300</v>
      </c>
      <c r="H90" s="49">
        <f t="shared" si="17"/>
        <v>83300</v>
      </c>
    </row>
    <row r="91" spans="1:8" ht="39.6">
      <c r="A91" s="34">
        <v>89</v>
      </c>
      <c r="B91" s="28">
        <v>46181535</v>
      </c>
      <c r="C91" s="29">
        <v>2583652</v>
      </c>
      <c r="D91" s="91" t="s">
        <v>139</v>
      </c>
      <c r="E91" s="121" t="s">
        <v>383</v>
      </c>
      <c r="F91" s="48">
        <v>44957.983193277003</v>
      </c>
      <c r="G91" s="48">
        <f t="shared" si="18"/>
        <v>8542.0168067226314</v>
      </c>
      <c r="H91" s="49">
        <f t="shared" si="17"/>
        <v>53499.999999999636</v>
      </c>
    </row>
    <row r="92" spans="1:8" ht="39.6">
      <c r="A92" s="35">
        <v>90</v>
      </c>
      <c r="B92" s="28">
        <v>46181535</v>
      </c>
      <c r="C92" s="29">
        <v>2504418</v>
      </c>
      <c r="D92" s="91" t="s">
        <v>142</v>
      </c>
      <c r="E92" s="121" t="s">
        <v>384</v>
      </c>
      <c r="F92" s="48">
        <v>80000</v>
      </c>
      <c r="G92" s="48">
        <f t="shared" si="18"/>
        <v>15200</v>
      </c>
      <c r="H92" s="49">
        <f t="shared" si="17"/>
        <v>95200</v>
      </c>
    </row>
    <row r="93" spans="1:8" ht="26.4">
      <c r="A93" s="35">
        <v>91</v>
      </c>
      <c r="B93" s="28">
        <v>46181535</v>
      </c>
      <c r="C93" s="29">
        <v>2583646</v>
      </c>
      <c r="D93" s="91" t="s">
        <v>385</v>
      </c>
      <c r="E93" s="121" t="s">
        <v>377</v>
      </c>
      <c r="F93" s="48">
        <v>95378.151260504004</v>
      </c>
      <c r="G93" s="48">
        <f t="shared" si="18"/>
        <v>18121.848739495759</v>
      </c>
      <c r="H93" s="49">
        <f t="shared" si="17"/>
        <v>113499.99999999977</v>
      </c>
    </row>
    <row r="94" spans="1:8" ht="52.8">
      <c r="A94" s="34">
        <v>92</v>
      </c>
      <c r="B94" s="28">
        <v>46181535</v>
      </c>
      <c r="C94" s="29">
        <v>2582710</v>
      </c>
      <c r="D94" s="91" t="s">
        <v>145</v>
      </c>
      <c r="E94" s="121" t="s">
        <v>386</v>
      </c>
      <c r="F94" s="48">
        <v>90504.201680672006</v>
      </c>
      <c r="G94" s="48">
        <f t="shared" si="18"/>
        <v>17195.798319327681</v>
      </c>
      <c r="H94" s="49">
        <f t="shared" si="17"/>
        <v>107699.99999999968</v>
      </c>
    </row>
    <row r="95" spans="1:8" ht="39.6">
      <c r="A95" s="35">
        <v>93</v>
      </c>
      <c r="B95" s="28">
        <v>46181535</v>
      </c>
      <c r="C95" s="29">
        <v>2583647</v>
      </c>
      <c r="D95" s="91" t="s">
        <v>148</v>
      </c>
      <c r="E95" s="121" t="s">
        <v>381</v>
      </c>
      <c r="F95" s="48">
        <v>22100.840336133999</v>
      </c>
      <c r="G95" s="48">
        <f t="shared" si="18"/>
        <v>4199.1596638654601</v>
      </c>
      <c r="H95" s="49">
        <f t="shared" si="17"/>
        <v>26299.999999999458</v>
      </c>
    </row>
    <row r="96" spans="1:8">
      <c r="A96" s="35">
        <v>94</v>
      </c>
      <c r="B96" s="28">
        <v>42211502</v>
      </c>
      <c r="C96" s="29">
        <v>2582181</v>
      </c>
      <c r="D96" s="1" t="s">
        <v>387</v>
      </c>
      <c r="E96" s="121" t="s">
        <v>388</v>
      </c>
      <c r="F96" s="48">
        <v>70000</v>
      </c>
      <c r="G96" s="48"/>
      <c r="H96" s="49">
        <f t="shared" si="17"/>
        <v>70000</v>
      </c>
    </row>
    <row r="97" spans="1:8">
      <c r="A97" s="34">
        <v>95</v>
      </c>
      <c r="B97" s="28">
        <v>42211502</v>
      </c>
      <c r="C97" s="29">
        <v>2582447</v>
      </c>
      <c r="D97" s="91" t="s">
        <v>154</v>
      </c>
      <c r="E97" s="121" t="s">
        <v>389</v>
      </c>
      <c r="F97" s="48">
        <v>70000</v>
      </c>
      <c r="G97" s="48"/>
      <c r="H97" s="49">
        <f t="shared" si="17"/>
        <v>70000</v>
      </c>
    </row>
    <row r="98" spans="1:8">
      <c r="A98" s="35">
        <v>96</v>
      </c>
      <c r="B98" s="28">
        <v>42241806</v>
      </c>
      <c r="C98" s="29">
        <v>2583969</v>
      </c>
      <c r="D98" s="1" t="s">
        <v>390</v>
      </c>
      <c r="E98" s="121" t="s">
        <v>391</v>
      </c>
      <c r="F98" s="48">
        <v>13700</v>
      </c>
      <c r="G98" s="48">
        <v>0</v>
      </c>
      <c r="H98" s="49">
        <f t="shared" si="17"/>
        <v>13700</v>
      </c>
    </row>
    <row r="99" spans="1:8" ht="26.4">
      <c r="A99" s="35">
        <v>97</v>
      </c>
      <c r="B99" s="28">
        <v>42241806</v>
      </c>
      <c r="C99" s="29">
        <v>2582448</v>
      </c>
      <c r="D99" s="1" t="s">
        <v>392</v>
      </c>
      <c r="E99" s="121" t="s">
        <v>393</v>
      </c>
      <c r="F99" s="50">
        <v>13700</v>
      </c>
      <c r="G99" s="48">
        <v>0</v>
      </c>
      <c r="H99" s="49">
        <f t="shared" si="17"/>
        <v>13700</v>
      </c>
    </row>
    <row r="100" spans="1:8" ht="26.4">
      <c r="A100" s="34">
        <v>98</v>
      </c>
      <c r="B100" s="28">
        <v>42241509</v>
      </c>
      <c r="C100" s="29">
        <v>2583964</v>
      </c>
      <c r="D100" s="1" t="s">
        <v>394</v>
      </c>
      <c r="E100" s="121" t="s">
        <v>395</v>
      </c>
      <c r="F100" s="48">
        <v>50000</v>
      </c>
      <c r="G100" s="48">
        <v>0</v>
      </c>
      <c r="H100" s="49">
        <f t="shared" si="17"/>
        <v>50000</v>
      </c>
    </row>
    <row r="101" spans="1:8">
      <c r="A101" s="35">
        <v>99</v>
      </c>
      <c r="B101" s="28">
        <v>42241802</v>
      </c>
      <c r="C101" s="29">
        <v>2503274</v>
      </c>
      <c r="D101" s="1" t="s">
        <v>184</v>
      </c>
      <c r="E101" s="121" t="s">
        <v>396</v>
      </c>
      <c r="F101" s="48">
        <v>12605.042016806001</v>
      </c>
      <c r="G101" s="48">
        <f>F101*19%</f>
        <v>2394.9579831931401</v>
      </c>
      <c r="H101" s="49">
        <f t="shared" si="17"/>
        <v>14999.999999999141</v>
      </c>
    </row>
    <row r="102" spans="1:8">
      <c r="A102" s="35">
        <v>100</v>
      </c>
      <c r="B102" s="28">
        <v>42241509</v>
      </c>
      <c r="C102" s="29">
        <v>2583567</v>
      </c>
      <c r="D102" s="1" t="s">
        <v>397</v>
      </c>
      <c r="E102" s="121" t="s">
        <v>398</v>
      </c>
      <c r="F102" s="48">
        <v>200000</v>
      </c>
      <c r="G102" s="48">
        <v>0</v>
      </c>
      <c r="H102" s="49">
        <f t="shared" si="17"/>
        <v>200000</v>
      </c>
    </row>
    <row r="103" spans="1:8">
      <c r="A103" s="34">
        <v>101</v>
      </c>
      <c r="B103" s="30">
        <v>42241509</v>
      </c>
      <c r="C103" s="29">
        <v>2582467</v>
      </c>
      <c r="D103" s="1" t="s">
        <v>399</v>
      </c>
      <c r="E103" s="121" t="s">
        <v>400</v>
      </c>
      <c r="F103" s="48">
        <v>350000</v>
      </c>
      <c r="G103" s="48">
        <v>0</v>
      </c>
      <c r="H103" s="49">
        <f t="shared" si="17"/>
        <v>350000</v>
      </c>
    </row>
    <row r="104" spans="1:8" ht="26.4">
      <c r="A104" s="35">
        <v>102</v>
      </c>
      <c r="B104" s="28">
        <v>42241703</v>
      </c>
      <c r="C104" s="29">
        <v>2582483</v>
      </c>
      <c r="D104" s="1" t="s">
        <v>401</v>
      </c>
      <c r="E104" s="121" t="s">
        <v>402</v>
      </c>
      <c r="F104" s="50">
        <v>16806.722689074999</v>
      </c>
      <c r="G104" s="48">
        <f>F104*19%</f>
        <v>3193.2773109242498</v>
      </c>
      <c r="H104" s="49">
        <f t="shared" si="17"/>
        <v>19999.999999999251</v>
      </c>
    </row>
    <row r="105" spans="1:8" ht="26.4">
      <c r="A105" s="35">
        <v>103</v>
      </c>
      <c r="B105" s="28">
        <v>42241709</v>
      </c>
      <c r="C105" s="29">
        <v>2582492</v>
      </c>
      <c r="D105" s="91" t="s">
        <v>163</v>
      </c>
      <c r="E105" s="121" t="s">
        <v>403</v>
      </c>
      <c r="F105" s="48">
        <v>90000</v>
      </c>
      <c r="G105" s="48">
        <v>0</v>
      </c>
      <c r="H105" s="49">
        <f t="shared" si="17"/>
        <v>90000</v>
      </c>
    </row>
    <row r="106" spans="1:8" ht="26.4">
      <c r="A106" s="34">
        <v>104</v>
      </c>
      <c r="B106" s="28">
        <v>42241509</v>
      </c>
      <c r="C106" s="29">
        <v>2583575</v>
      </c>
      <c r="D106" s="91" t="s">
        <v>166</v>
      </c>
      <c r="E106" s="121" t="s">
        <v>404</v>
      </c>
      <c r="F106" s="48">
        <v>1500000</v>
      </c>
      <c r="G106" s="48">
        <v>0</v>
      </c>
      <c r="H106" s="49">
        <f t="shared" si="17"/>
        <v>1500000</v>
      </c>
    </row>
    <row r="107" spans="1:8">
      <c r="A107" s="35">
        <v>105</v>
      </c>
      <c r="B107" s="28">
        <v>42241705</v>
      </c>
      <c r="C107" s="29">
        <v>2583977</v>
      </c>
      <c r="D107" s="1" t="s">
        <v>405</v>
      </c>
      <c r="E107" s="121" t="s">
        <v>406</v>
      </c>
      <c r="F107" s="48">
        <v>15126.050420168</v>
      </c>
      <c r="G107" s="48">
        <f>F107*19%</f>
        <v>2873.9495798319199</v>
      </c>
      <c r="H107" s="49">
        <f t="shared" si="17"/>
        <v>17999.99999999992</v>
      </c>
    </row>
    <row r="108" spans="1:8">
      <c r="A108" s="35">
        <v>106</v>
      </c>
      <c r="B108" s="28">
        <v>42241509</v>
      </c>
      <c r="C108" s="29">
        <v>2502657</v>
      </c>
      <c r="D108" s="1" t="s">
        <v>407</v>
      </c>
      <c r="E108" s="121" t="s">
        <v>408</v>
      </c>
      <c r="F108" s="48">
        <v>120000</v>
      </c>
      <c r="G108" s="48">
        <v>0</v>
      </c>
      <c r="H108" s="49">
        <f t="shared" si="17"/>
        <v>120000</v>
      </c>
    </row>
    <row r="109" spans="1:8" ht="26.4">
      <c r="A109" s="34">
        <v>107</v>
      </c>
      <c r="B109" s="28">
        <v>42241509</v>
      </c>
      <c r="C109" s="29">
        <v>2583508</v>
      </c>
      <c r="D109" s="1" t="s">
        <v>172</v>
      </c>
      <c r="E109" s="121" t="s">
        <v>409</v>
      </c>
      <c r="F109" s="48">
        <v>200000</v>
      </c>
      <c r="G109" s="48">
        <v>0</v>
      </c>
      <c r="H109" s="49">
        <f t="shared" si="17"/>
        <v>200000</v>
      </c>
    </row>
    <row r="110" spans="1:8">
      <c r="A110" s="35">
        <v>108</v>
      </c>
      <c r="B110" s="28">
        <v>42241509</v>
      </c>
      <c r="C110" s="29">
        <v>2583564</v>
      </c>
      <c r="D110" s="1" t="s">
        <v>410</v>
      </c>
      <c r="E110" s="121" t="s">
        <v>411</v>
      </c>
      <c r="F110" s="48">
        <v>100000</v>
      </c>
      <c r="G110" s="48">
        <v>0</v>
      </c>
      <c r="H110" s="49">
        <f t="shared" si="17"/>
        <v>100000</v>
      </c>
    </row>
    <row r="111" spans="1:8" ht="26.4">
      <c r="A111" s="35">
        <v>109</v>
      </c>
      <c r="B111" s="28">
        <v>42241509</v>
      </c>
      <c r="C111" s="29">
        <v>2582451</v>
      </c>
      <c r="D111" s="1" t="s">
        <v>412</v>
      </c>
      <c r="E111" s="121" t="s">
        <v>413</v>
      </c>
      <c r="F111" s="48">
        <v>230000</v>
      </c>
      <c r="G111" s="48">
        <v>0</v>
      </c>
      <c r="H111" s="49">
        <f t="shared" si="17"/>
        <v>230000</v>
      </c>
    </row>
    <row r="112" spans="1:8" ht="26.4">
      <c r="A112" s="34">
        <v>110</v>
      </c>
      <c r="B112" s="28">
        <v>42241509</v>
      </c>
      <c r="C112" s="29">
        <v>2583571</v>
      </c>
      <c r="D112" s="1" t="s">
        <v>414</v>
      </c>
      <c r="E112" s="121" t="s">
        <v>415</v>
      </c>
      <c r="F112" s="48">
        <v>150000</v>
      </c>
      <c r="G112" s="48">
        <v>0</v>
      </c>
      <c r="H112" s="49">
        <f t="shared" si="17"/>
        <v>150000</v>
      </c>
    </row>
    <row r="113" spans="1:8" ht="26.4">
      <c r="A113" s="35">
        <v>111</v>
      </c>
      <c r="B113" s="28">
        <v>42241509</v>
      </c>
      <c r="C113" s="29">
        <v>2583572</v>
      </c>
      <c r="D113" s="1" t="s">
        <v>416</v>
      </c>
      <c r="E113" s="121" t="s">
        <v>417</v>
      </c>
      <c r="F113" s="48">
        <v>150000</v>
      </c>
      <c r="G113" s="48"/>
      <c r="H113" s="49">
        <f t="shared" si="17"/>
        <v>150000</v>
      </c>
    </row>
    <row r="114" spans="1:8" ht="26.4">
      <c r="A114" s="35">
        <v>112</v>
      </c>
      <c r="B114" s="28">
        <v>42241509</v>
      </c>
      <c r="C114" s="29">
        <v>2583565</v>
      </c>
      <c r="D114" s="1" t="s">
        <v>418</v>
      </c>
      <c r="E114" s="121" t="s">
        <v>419</v>
      </c>
      <c r="F114" s="48">
        <v>1500000</v>
      </c>
      <c r="G114" s="48">
        <v>0</v>
      </c>
      <c r="H114" s="49">
        <f t="shared" si="17"/>
        <v>1500000</v>
      </c>
    </row>
    <row r="115" spans="1:8" ht="26.4">
      <c r="A115" s="34">
        <v>113</v>
      </c>
      <c r="B115" s="28">
        <v>42241509</v>
      </c>
      <c r="C115" s="29">
        <v>2583569</v>
      </c>
      <c r="D115" s="1" t="s">
        <v>420</v>
      </c>
      <c r="E115" s="121" t="s">
        <v>421</v>
      </c>
      <c r="F115" s="50">
        <v>350000</v>
      </c>
      <c r="G115" s="48">
        <v>0</v>
      </c>
      <c r="H115" s="49">
        <f t="shared" si="17"/>
        <v>350000</v>
      </c>
    </row>
    <row r="116" spans="1:8" ht="26.4">
      <c r="A116" s="35">
        <v>114</v>
      </c>
      <c r="B116" s="28">
        <v>42241509</v>
      </c>
      <c r="C116" s="29">
        <v>2583570</v>
      </c>
      <c r="D116" s="1" t="s">
        <v>422</v>
      </c>
      <c r="E116" s="121" t="s">
        <v>423</v>
      </c>
      <c r="F116" s="50">
        <v>150000</v>
      </c>
      <c r="G116" s="48">
        <v>0</v>
      </c>
      <c r="H116" s="49">
        <f t="shared" si="17"/>
        <v>150000</v>
      </c>
    </row>
    <row r="117" spans="1:8">
      <c r="A117" s="35">
        <v>115</v>
      </c>
      <c r="B117" s="28">
        <v>42241509</v>
      </c>
      <c r="C117" s="29">
        <v>2583968</v>
      </c>
      <c r="D117" s="1" t="s">
        <v>424</v>
      </c>
      <c r="E117" s="121" t="s">
        <v>425</v>
      </c>
      <c r="F117" s="50">
        <v>100000</v>
      </c>
      <c r="G117" s="48">
        <v>0</v>
      </c>
      <c r="H117" s="49">
        <f t="shared" si="17"/>
        <v>100000</v>
      </c>
    </row>
    <row r="118" spans="1:8">
      <c r="A118" s="34">
        <v>116</v>
      </c>
      <c r="B118" s="28">
        <v>42241509</v>
      </c>
      <c r="C118" s="29">
        <v>2583568</v>
      </c>
      <c r="D118" s="1" t="s">
        <v>426</v>
      </c>
      <c r="E118" s="121" t="s">
        <v>427</v>
      </c>
      <c r="F118" s="48">
        <v>120000</v>
      </c>
      <c r="G118" s="48">
        <v>0</v>
      </c>
      <c r="H118" s="49">
        <f t="shared" si="17"/>
        <v>120000</v>
      </c>
    </row>
    <row r="119" spans="1:8" ht="26.4">
      <c r="A119" s="35">
        <v>117</v>
      </c>
      <c r="B119" s="28">
        <v>42241509</v>
      </c>
      <c r="C119" s="29"/>
      <c r="D119" s="1" t="s">
        <v>428</v>
      </c>
      <c r="E119" s="121" t="s">
        <v>429</v>
      </c>
      <c r="F119" s="48">
        <v>100000</v>
      </c>
      <c r="G119" s="48">
        <v>0</v>
      </c>
      <c r="H119" s="49">
        <f t="shared" si="17"/>
        <v>100000</v>
      </c>
    </row>
    <row r="120" spans="1:8" ht="26.4">
      <c r="A120" s="35">
        <v>118</v>
      </c>
      <c r="B120" s="28">
        <v>42241509</v>
      </c>
      <c r="C120" s="29">
        <v>2583553</v>
      </c>
      <c r="D120" s="1" t="s">
        <v>430</v>
      </c>
      <c r="E120" s="121" t="s">
        <v>431</v>
      </c>
      <c r="F120" s="48">
        <v>413000</v>
      </c>
      <c r="G120" s="48">
        <v>0</v>
      </c>
      <c r="H120" s="49">
        <f t="shared" si="17"/>
        <v>413000</v>
      </c>
    </row>
    <row r="121" spans="1:8" ht="26.4">
      <c r="A121" s="34">
        <v>119</v>
      </c>
      <c r="B121" s="28">
        <v>42241509</v>
      </c>
      <c r="C121" s="29">
        <v>2583554</v>
      </c>
      <c r="D121" s="1" t="s">
        <v>432</v>
      </c>
      <c r="E121" s="121" t="s">
        <v>433</v>
      </c>
      <c r="F121" s="48">
        <v>400000</v>
      </c>
      <c r="G121" s="48">
        <v>0</v>
      </c>
      <c r="H121" s="49">
        <f t="shared" si="17"/>
        <v>400000</v>
      </c>
    </row>
    <row r="122" spans="1:8">
      <c r="A122" s="35">
        <v>120</v>
      </c>
      <c r="B122" s="28">
        <v>42241509</v>
      </c>
      <c r="C122" s="29">
        <v>2583549</v>
      </c>
      <c r="D122" s="1" t="s">
        <v>434</v>
      </c>
      <c r="E122" s="121" t="s">
        <v>435</v>
      </c>
      <c r="F122" s="48">
        <v>370000</v>
      </c>
      <c r="G122" s="48">
        <v>0</v>
      </c>
      <c r="H122" s="49">
        <f t="shared" si="17"/>
        <v>370000</v>
      </c>
    </row>
    <row r="123" spans="1:8">
      <c r="A123" s="35">
        <v>121</v>
      </c>
      <c r="B123" s="28">
        <v>42241509</v>
      </c>
      <c r="C123" s="29">
        <v>2583550</v>
      </c>
      <c r="D123" s="1" t="s">
        <v>436</v>
      </c>
      <c r="E123" s="121" t="s">
        <v>437</v>
      </c>
      <c r="F123" s="48">
        <v>420000</v>
      </c>
      <c r="G123" s="48">
        <v>0</v>
      </c>
      <c r="H123" s="49">
        <f t="shared" si="17"/>
        <v>420000</v>
      </c>
    </row>
    <row r="124" spans="1:8">
      <c r="A124" s="34">
        <v>122</v>
      </c>
      <c r="B124" s="28">
        <v>42241509</v>
      </c>
      <c r="C124" s="29">
        <v>2583980</v>
      </c>
      <c r="D124" s="1" t="s">
        <v>438</v>
      </c>
      <c r="E124" s="121" t="s">
        <v>439</v>
      </c>
      <c r="F124" s="48">
        <v>130000</v>
      </c>
      <c r="G124" s="48">
        <v>0</v>
      </c>
      <c r="H124" s="49">
        <f t="shared" si="17"/>
        <v>130000</v>
      </c>
    </row>
    <row r="125" spans="1:8">
      <c r="A125" s="35">
        <v>123</v>
      </c>
      <c r="B125" s="28">
        <v>42241509</v>
      </c>
      <c r="C125" s="29">
        <v>2583546</v>
      </c>
      <c r="D125" s="1" t="s">
        <v>440</v>
      </c>
      <c r="E125" s="121" t="s">
        <v>441</v>
      </c>
      <c r="F125" s="48">
        <v>300000</v>
      </c>
      <c r="G125" s="48">
        <v>0</v>
      </c>
      <c r="H125" s="49">
        <f t="shared" si="17"/>
        <v>300000</v>
      </c>
    </row>
    <row r="126" spans="1:8" ht="26.4">
      <c r="A126" s="35">
        <v>124</v>
      </c>
      <c r="B126" s="28">
        <v>42241509</v>
      </c>
      <c r="C126" s="29">
        <v>2583547</v>
      </c>
      <c r="D126" s="1" t="s">
        <v>442</v>
      </c>
      <c r="E126" s="121" t="s">
        <v>443</v>
      </c>
      <c r="F126" s="48">
        <v>430000</v>
      </c>
      <c r="G126" s="48">
        <v>0</v>
      </c>
      <c r="H126" s="49">
        <f t="shared" si="17"/>
        <v>430000</v>
      </c>
    </row>
    <row r="127" spans="1:8" ht="26.4">
      <c r="A127" s="34">
        <v>125</v>
      </c>
      <c r="B127" s="28">
        <v>42241509</v>
      </c>
      <c r="C127" s="29">
        <v>2583548</v>
      </c>
      <c r="D127" s="1" t="s">
        <v>444</v>
      </c>
      <c r="E127" s="121" t="s">
        <v>445</v>
      </c>
      <c r="F127" s="48">
        <v>1700000</v>
      </c>
      <c r="G127" s="48">
        <v>0</v>
      </c>
      <c r="H127" s="49">
        <f t="shared" si="17"/>
        <v>1700000</v>
      </c>
    </row>
    <row r="128" spans="1:8" ht="26.4">
      <c r="A128" s="35">
        <v>126</v>
      </c>
      <c r="B128" s="28">
        <v>42241509</v>
      </c>
      <c r="C128" s="29">
        <v>2583552</v>
      </c>
      <c r="D128" s="1" t="s">
        <v>446</v>
      </c>
      <c r="E128" s="121" t="s">
        <v>447</v>
      </c>
      <c r="F128" s="48">
        <v>30000</v>
      </c>
      <c r="G128" s="48">
        <v>0</v>
      </c>
      <c r="H128" s="49">
        <f t="shared" si="17"/>
        <v>30000</v>
      </c>
    </row>
    <row r="129" spans="1:8" ht="26.4">
      <c r="A129" s="35">
        <v>127</v>
      </c>
      <c r="B129" s="28">
        <v>42241509</v>
      </c>
      <c r="C129" s="29">
        <v>2584535</v>
      </c>
      <c r="D129" s="1" t="s">
        <v>448</v>
      </c>
      <c r="E129" s="121" t="s">
        <v>449</v>
      </c>
      <c r="F129" s="48">
        <v>300000</v>
      </c>
      <c r="G129" s="48">
        <v>0</v>
      </c>
      <c r="H129" s="49">
        <f t="shared" si="17"/>
        <v>300000</v>
      </c>
    </row>
    <row r="130" spans="1:8" ht="26.4">
      <c r="A130" s="34">
        <v>128</v>
      </c>
      <c r="B130" s="28">
        <v>42241509</v>
      </c>
      <c r="C130" s="29">
        <v>2583551</v>
      </c>
      <c r="D130" s="1" t="s">
        <v>450</v>
      </c>
      <c r="E130" s="121" t="s">
        <v>451</v>
      </c>
      <c r="F130" s="48">
        <v>350000</v>
      </c>
      <c r="G130" s="48">
        <v>0</v>
      </c>
      <c r="H130" s="49">
        <f t="shared" si="17"/>
        <v>350000</v>
      </c>
    </row>
    <row r="131" spans="1:8" ht="26.4">
      <c r="A131" s="35">
        <v>129</v>
      </c>
      <c r="B131" s="28">
        <v>42241509</v>
      </c>
      <c r="C131" s="29">
        <v>2583555</v>
      </c>
      <c r="D131" s="1" t="s">
        <v>452</v>
      </c>
      <c r="E131" s="121" t="s">
        <v>453</v>
      </c>
      <c r="F131" s="48">
        <v>300000</v>
      </c>
      <c r="G131" s="48">
        <v>0</v>
      </c>
      <c r="H131" s="49">
        <f t="shared" si="17"/>
        <v>300000</v>
      </c>
    </row>
    <row r="132" spans="1:8" ht="26.4">
      <c r="A132" s="35">
        <v>130</v>
      </c>
      <c r="B132" s="28">
        <v>42241509</v>
      </c>
      <c r="C132" s="29">
        <v>2584534</v>
      </c>
      <c r="D132" s="1" t="s">
        <v>454</v>
      </c>
      <c r="E132" s="121" t="s">
        <v>455</v>
      </c>
      <c r="F132" s="48">
        <v>22500</v>
      </c>
      <c r="G132" s="48">
        <v>0</v>
      </c>
      <c r="H132" s="49">
        <f t="shared" si="17"/>
        <v>22500</v>
      </c>
    </row>
    <row r="133" spans="1:8" ht="26.4">
      <c r="A133" s="34">
        <v>131</v>
      </c>
      <c r="B133" s="28">
        <v>42241509</v>
      </c>
      <c r="C133" s="29">
        <v>2583579</v>
      </c>
      <c r="D133" s="1" t="s">
        <v>456</v>
      </c>
      <c r="E133" s="121" t="s">
        <v>457</v>
      </c>
      <c r="F133" s="48">
        <v>1800000</v>
      </c>
      <c r="G133" s="48">
        <v>0</v>
      </c>
      <c r="H133" s="49">
        <f t="shared" si="17"/>
        <v>1800000</v>
      </c>
    </row>
    <row r="134" spans="1:8" ht="26.4">
      <c r="A134" s="35">
        <v>132</v>
      </c>
      <c r="B134" s="28">
        <v>42241509</v>
      </c>
      <c r="C134" s="29">
        <v>2583576</v>
      </c>
      <c r="D134" s="1" t="s">
        <v>458</v>
      </c>
      <c r="E134" s="121" t="s">
        <v>459</v>
      </c>
      <c r="F134" s="48">
        <v>1700000</v>
      </c>
      <c r="G134" s="48">
        <v>0</v>
      </c>
      <c r="H134" s="49">
        <f t="shared" si="17"/>
        <v>1700000</v>
      </c>
    </row>
    <row r="135" spans="1:8" ht="26.4">
      <c r="A135" s="35">
        <v>133</v>
      </c>
      <c r="B135" s="28">
        <v>42241509</v>
      </c>
      <c r="C135" s="29">
        <v>2583574</v>
      </c>
      <c r="D135" s="1" t="s">
        <v>460</v>
      </c>
      <c r="E135" s="121" t="s">
        <v>461</v>
      </c>
      <c r="F135" s="48">
        <v>2000000</v>
      </c>
      <c r="G135" s="48">
        <v>0</v>
      </c>
      <c r="H135" s="49">
        <f t="shared" si="17"/>
        <v>2000000</v>
      </c>
    </row>
    <row r="136" spans="1:8" ht="26.4">
      <c r="A136" s="34">
        <v>134</v>
      </c>
      <c r="B136" s="28">
        <v>42241509</v>
      </c>
      <c r="C136" s="29">
        <v>2583592</v>
      </c>
      <c r="D136" s="3" t="s">
        <v>462</v>
      </c>
      <c r="E136" s="121" t="s">
        <v>463</v>
      </c>
      <c r="F136" s="48">
        <v>100000</v>
      </c>
      <c r="G136" s="48">
        <v>0</v>
      </c>
      <c r="H136" s="49">
        <f t="shared" si="17"/>
        <v>100000</v>
      </c>
    </row>
    <row r="137" spans="1:8" ht="26.4">
      <c r="A137" s="35">
        <v>135</v>
      </c>
      <c r="B137" s="28">
        <v>42241509</v>
      </c>
      <c r="C137" s="29">
        <v>2583581</v>
      </c>
      <c r="D137" s="3" t="s">
        <v>464</v>
      </c>
      <c r="E137" s="121" t="s">
        <v>465</v>
      </c>
      <c r="F137" s="48">
        <v>130000</v>
      </c>
      <c r="G137" s="48">
        <v>0</v>
      </c>
      <c r="H137" s="49">
        <f t="shared" si="17"/>
        <v>130000</v>
      </c>
    </row>
    <row r="138" spans="1:8" ht="26.4">
      <c r="A138" s="35">
        <v>136</v>
      </c>
      <c r="B138" s="28">
        <v>42241509</v>
      </c>
      <c r="C138" s="29">
        <v>2583981</v>
      </c>
      <c r="D138" s="3" t="s">
        <v>466</v>
      </c>
      <c r="E138" s="121" t="s">
        <v>465</v>
      </c>
      <c r="F138" s="48">
        <v>130000</v>
      </c>
      <c r="G138" s="48">
        <v>0</v>
      </c>
      <c r="H138" s="49">
        <f t="shared" si="17"/>
        <v>130000</v>
      </c>
    </row>
    <row r="139" spans="1:8" ht="26.4">
      <c r="A139" s="34">
        <v>137</v>
      </c>
      <c r="B139" s="28">
        <v>42241509</v>
      </c>
      <c r="C139" s="29">
        <v>2583582</v>
      </c>
      <c r="D139" s="3" t="s">
        <v>467</v>
      </c>
      <c r="E139" s="121" t="s">
        <v>465</v>
      </c>
      <c r="F139" s="48">
        <v>140000</v>
      </c>
      <c r="G139" s="48">
        <v>0</v>
      </c>
      <c r="H139" s="49">
        <f t="shared" ref="H139:H167" si="19">F139+G139</f>
        <v>140000</v>
      </c>
    </row>
    <row r="140" spans="1:8" ht="39.6">
      <c r="A140" s="35">
        <v>138</v>
      </c>
      <c r="B140" s="28">
        <v>46181535</v>
      </c>
      <c r="C140" s="29">
        <v>2582497</v>
      </c>
      <c r="D140" s="2" t="s">
        <v>468</v>
      </c>
      <c r="E140" s="121" t="s">
        <v>469</v>
      </c>
      <c r="F140" s="48">
        <v>40252.100840336003</v>
      </c>
      <c r="G140" s="48">
        <f t="shared" ref="G140:G145" si="20">F140*19%</f>
        <v>7647.8991596638407</v>
      </c>
      <c r="H140" s="49">
        <f t="shared" si="19"/>
        <v>47899.99999999984</v>
      </c>
    </row>
    <row r="141" spans="1:8" ht="26.4">
      <c r="A141" s="35">
        <v>139</v>
      </c>
      <c r="B141" s="28">
        <v>46181535</v>
      </c>
      <c r="C141" s="29">
        <v>2582730</v>
      </c>
      <c r="D141" s="2" t="s">
        <v>470</v>
      </c>
      <c r="E141" s="121" t="s">
        <v>471</v>
      </c>
      <c r="F141" s="48">
        <v>110924.36974789</v>
      </c>
      <c r="G141" s="48">
        <f t="shared" si="20"/>
        <v>21075.630252099101</v>
      </c>
      <c r="H141" s="49">
        <f t="shared" si="19"/>
        <v>131999.99999998912</v>
      </c>
    </row>
    <row r="142" spans="1:8" ht="26.4">
      <c r="A142" s="34">
        <v>140</v>
      </c>
      <c r="B142" s="28">
        <v>46181535</v>
      </c>
      <c r="C142" s="29">
        <v>2582730</v>
      </c>
      <c r="D142" s="2" t="s">
        <v>470</v>
      </c>
      <c r="E142" s="121" t="s">
        <v>472</v>
      </c>
      <c r="F142" s="48">
        <v>120000</v>
      </c>
      <c r="G142" s="48">
        <f t="shared" si="20"/>
        <v>22800</v>
      </c>
      <c r="H142" s="49">
        <f t="shared" si="19"/>
        <v>142800</v>
      </c>
    </row>
    <row r="143" spans="1:8" ht="26.4">
      <c r="A143" s="35">
        <v>141</v>
      </c>
      <c r="B143" s="28">
        <v>46181535</v>
      </c>
      <c r="C143" s="29">
        <v>2583511</v>
      </c>
      <c r="D143" s="2" t="s">
        <v>473</v>
      </c>
      <c r="E143" s="121" t="s">
        <v>474</v>
      </c>
      <c r="F143" s="48">
        <v>120840.33613445</v>
      </c>
      <c r="G143" s="48">
        <f t="shared" si="20"/>
        <v>22959.663865545499</v>
      </c>
      <c r="H143" s="49">
        <f t="shared" si="19"/>
        <v>143799.99999999549</v>
      </c>
    </row>
    <row r="144" spans="1:8" ht="26.4">
      <c r="A144" s="35">
        <v>142</v>
      </c>
      <c r="B144" s="28">
        <v>46181535</v>
      </c>
      <c r="C144" s="29">
        <v>2582729</v>
      </c>
      <c r="D144" s="2" t="s">
        <v>475</v>
      </c>
      <c r="E144" s="121" t="s">
        <v>476</v>
      </c>
      <c r="F144" s="48">
        <v>90588.235294116996</v>
      </c>
      <c r="G144" s="48">
        <f t="shared" si="20"/>
        <v>17211.764705882229</v>
      </c>
      <c r="H144" s="49">
        <f t="shared" si="19"/>
        <v>107799.99999999923</v>
      </c>
    </row>
    <row r="145" spans="1:8">
      <c r="A145" s="34">
        <v>143</v>
      </c>
      <c r="B145" s="28">
        <v>42241705</v>
      </c>
      <c r="C145" s="29">
        <v>2582452</v>
      </c>
      <c r="D145" s="1" t="s">
        <v>477</v>
      </c>
      <c r="E145" s="121" t="s">
        <v>478</v>
      </c>
      <c r="F145" s="48">
        <v>15294.117647057999</v>
      </c>
      <c r="G145" s="48">
        <f t="shared" si="20"/>
        <v>2905.8823529410201</v>
      </c>
      <c r="H145" s="49">
        <f t="shared" si="19"/>
        <v>18199.999999999018</v>
      </c>
    </row>
    <row r="146" spans="1:8">
      <c r="A146" s="35">
        <v>144</v>
      </c>
      <c r="B146" s="28">
        <v>46182208</v>
      </c>
      <c r="C146" s="29">
        <v>2583558</v>
      </c>
      <c r="D146" s="1" t="s">
        <v>186</v>
      </c>
      <c r="E146" s="121" t="s">
        <v>479</v>
      </c>
      <c r="F146" s="48">
        <v>50000</v>
      </c>
      <c r="G146" s="48">
        <v>0</v>
      </c>
      <c r="H146" s="49">
        <f t="shared" si="19"/>
        <v>50000</v>
      </c>
    </row>
    <row r="147" spans="1:8" ht="26.4">
      <c r="A147" s="35">
        <v>145</v>
      </c>
      <c r="B147" s="28">
        <v>46182208</v>
      </c>
      <c r="C147" s="29">
        <v>2582453</v>
      </c>
      <c r="D147" s="1" t="s">
        <v>480</v>
      </c>
      <c r="E147" s="121" t="s">
        <v>481</v>
      </c>
      <c r="F147" s="48">
        <v>60000</v>
      </c>
      <c r="G147" s="48"/>
      <c r="H147" s="49">
        <f t="shared" si="19"/>
        <v>60000</v>
      </c>
    </row>
    <row r="148" spans="1:8">
      <c r="A148" s="34">
        <v>146</v>
      </c>
      <c r="B148" s="33">
        <v>42241701</v>
      </c>
      <c r="C148" s="29">
        <v>2582472</v>
      </c>
      <c r="D148" s="1" t="s">
        <v>482</v>
      </c>
      <c r="E148" s="121" t="s">
        <v>483</v>
      </c>
      <c r="F148" s="48">
        <v>29411.764705882</v>
      </c>
      <c r="G148" s="48">
        <f>F148*19%</f>
        <v>5588.2352941175805</v>
      </c>
      <c r="H148" s="49">
        <f t="shared" si="19"/>
        <v>34999.999999999578</v>
      </c>
    </row>
    <row r="149" spans="1:8">
      <c r="A149" s="35">
        <v>147</v>
      </c>
      <c r="B149" s="28">
        <v>46182208</v>
      </c>
      <c r="C149" s="29">
        <v>2583983</v>
      </c>
      <c r="D149" s="91" t="s">
        <v>191</v>
      </c>
      <c r="E149" s="121" t="s">
        <v>484</v>
      </c>
      <c r="F149" s="48">
        <v>45000</v>
      </c>
      <c r="G149" s="48">
        <v>0</v>
      </c>
      <c r="H149" s="49">
        <f t="shared" si="19"/>
        <v>45000</v>
      </c>
    </row>
    <row r="150" spans="1:8" ht="26.4">
      <c r="A150" s="35">
        <v>148</v>
      </c>
      <c r="B150" s="28">
        <v>46182208</v>
      </c>
      <c r="C150" s="29">
        <v>2583559</v>
      </c>
      <c r="D150" s="1" t="s">
        <v>485</v>
      </c>
      <c r="E150" s="121" t="s">
        <v>486</v>
      </c>
      <c r="F150" s="48">
        <v>60000</v>
      </c>
      <c r="G150" s="48">
        <v>0</v>
      </c>
      <c r="H150" s="49">
        <f t="shared" si="19"/>
        <v>60000</v>
      </c>
    </row>
    <row r="151" spans="1:8" ht="26.4">
      <c r="A151" s="34">
        <v>149</v>
      </c>
      <c r="B151" s="28">
        <v>46182208</v>
      </c>
      <c r="C151" s="29">
        <v>2583584</v>
      </c>
      <c r="D151" s="1" t="s">
        <v>487</v>
      </c>
      <c r="E151" s="121" t="s">
        <v>488</v>
      </c>
      <c r="F151" s="48">
        <v>29411.764705882</v>
      </c>
      <c r="G151" s="48">
        <f t="shared" ref="G151:G158" si="21">F151*19%</f>
        <v>5588.2352941175805</v>
      </c>
      <c r="H151" s="49">
        <f t="shared" si="19"/>
        <v>34999.999999999578</v>
      </c>
    </row>
    <row r="152" spans="1:8" ht="26.4">
      <c r="A152" s="35">
        <v>150</v>
      </c>
      <c r="B152" s="28">
        <v>46182208</v>
      </c>
      <c r="C152" s="29">
        <v>2583585</v>
      </c>
      <c r="D152" s="1" t="s">
        <v>489</v>
      </c>
      <c r="E152" s="121" t="s">
        <v>490</v>
      </c>
      <c r="F152" s="48">
        <v>29411.764705882</v>
      </c>
      <c r="G152" s="48">
        <f t="shared" si="21"/>
        <v>5588.2352941175805</v>
      </c>
      <c r="H152" s="49">
        <f t="shared" si="19"/>
        <v>34999.999999999578</v>
      </c>
    </row>
    <row r="153" spans="1:8" ht="26.4">
      <c r="A153" s="35">
        <v>151</v>
      </c>
      <c r="B153" s="28">
        <v>42311504</v>
      </c>
      <c r="C153" s="29">
        <v>2583628</v>
      </c>
      <c r="D153" s="3" t="s">
        <v>491</v>
      </c>
      <c r="E153" s="121" t="s">
        <v>492</v>
      </c>
      <c r="F153" s="48">
        <v>50420.168067225997</v>
      </c>
      <c r="G153" s="48">
        <f t="shared" si="21"/>
        <v>9579.8319327729405</v>
      </c>
      <c r="H153" s="49">
        <f t="shared" si="19"/>
        <v>59999.999999998938</v>
      </c>
    </row>
    <row r="154" spans="1:8" ht="26.4">
      <c r="A154" s="34">
        <v>152</v>
      </c>
      <c r="B154" s="28">
        <v>42311504</v>
      </c>
      <c r="C154" s="29">
        <v>2583626</v>
      </c>
      <c r="D154" s="3" t="s">
        <v>493</v>
      </c>
      <c r="E154" s="121" t="s">
        <v>494</v>
      </c>
      <c r="F154" s="48">
        <v>84033.613445377996</v>
      </c>
      <c r="G154" s="48">
        <f t="shared" si="21"/>
        <v>15966.38655462182</v>
      </c>
      <c r="H154" s="49">
        <f t="shared" si="19"/>
        <v>99999.999999999811</v>
      </c>
    </row>
    <row r="155" spans="1:8" ht="26.4">
      <c r="A155" s="35">
        <v>153</v>
      </c>
      <c r="B155" s="28">
        <v>42311504</v>
      </c>
      <c r="C155" s="29">
        <v>2503806</v>
      </c>
      <c r="D155" s="3" t="s">
        <v>495</v>
      </c>
      <c r="E155" s="121" t="s">
        <v>496</v>
      </c>
      <c r="F155" s="48">
        <v>84033.613445377996</v>
      </c>
      <c r="G155" s="48">
        <f t="shared" si="21"/>
        <v>15966.38655462182</v>
      </c>
      <c r="H155" s="49">
        <f t="shared" si="19"/>
        <v>99999.999999999811</v>
      </c>
    </row>
    <row r="156" spans="1:8" ht="26.4">
      <c r="A156" s="35">
        <v>154</v>
      </c>
      <c r="B156" s="28">
        <v>42311504</v>
      </c>
      <c r="C156" s="29">
        <v>2504405</v>
      </c>
      <c r="D156" s="1" t="s">
        <v>497</v>
      </c>
      <c r="E156" s="121" t="s">
        <v>498</v>
      </c>
      <c r="F156" s="48">
        <v>58823.529411764001</v>
      </c>
      <c r="G156" s="48">
        <f t="shared" si="21"/>
        <v>11176.470588235161</v>
      </c>
      <c r="H156" s="49">
        <f t="shared" si="19"/>
        <v>69999.999999999156</v>
      </c>
    </row>
    <row r="157" spans="1:8" ht="26.4">
      <c r="A157" s="34">
        <v>155</v>
      </c>
      <c r="B157" s="28">
        <v>42311504</v>
      </c>
      <c r="C157" s="29">
        <v>2504406</v>
      </c>
      <c r="D157" s="1" t="s">
        <v>499</v>
      </c>
      <c r="E157" s="121" t="s">
        <v>500</v>
      </c>
      <c r="F157" s="48">
        <v>75630.252100840007</v>
      </c>
      <c r="G157" s="48">
        <f t="shared" si="21"/>
        <v>14369.747899159602</v>
      </c>
      <c r="H157" s="49">
        <f t="shared" si="19"/>
        <v>89999.999999999607</v>
      </c>
    </row>
    <row r="158" spans="1:8">
      <c r="A158" s="35">
        <v>156</v>
      </c>
      <c r="B158" s="28">
        <v>42241805</v>
      </c>
      <c r="C158" s="29">
        <v>2582469</v>
      </c>
      <c r="D158" s="1" t="s">
        <v>501</v>
      </c>
      <c r="E158" s="121" t="s">
        <v>502</v>
      </c>
      <c r="F158" s="48">
        <v>13697.478991595999</v>
      </c>
      <c r="G158" s="48">
        <f t="shared" si="21"/>
        <v>2602.5210084032396</v>
      </c>
      <c r="H158" s="49">
        <f t="shared" si="19"/>
        <v>16299.99999999924</v>
      </c>
    </row>
    <row r="159" spans="1:8" ht="26.4">
      <c r="A159" s="35">
        <v>157</v>
      </c>
      <c r="B159" s="28">
        <v>42211502</v>
      </c>
      <c r="C159" s="29">
        <v>2503312</v>
      </c>
      <c r="D159" s="1" t="s">
        <v>503</v>
      </c>
      <c r="E159" s="121" t="s">
        <v>504</v>
      </c>
      <c r="F159" s="48">
        <v>5000</v>
      </c>
      <c r="G159" s="48">
        <v>0</v>
      </c>
      <c r="H159" s="49">
        <f t="shared" si="19"/>
        <v>5000</v>
      </c>
    </row>
    <row r="160" spans="1:8">
      <c r="A160" s="34">
        <v>158</v>
      </c>
      <c r="B160" s="28">
        <v>42211502</v>
      </c>
      <c r="C160" s="29">
        <v>2503311</v>
      </c>
      <c r="D160" s="1" t="s">
        <v>505</v>
      </c>
      <c r="E160" s="121" t="s">
        <v>506</v>
      </c>
      <c r="F160" s="48">
        <v>5000</v>
      </c>
      <c r="G160" s="48">
        <v>0</v>
      </c>
      <c r="H160" s="49">
        <f t="shared" si="19"/>
        <v>5000</v>
      </c>
    </row>
    <row r="161" spans="1:8" ht="26.4">
      <c r="A161" s="35">
        <v>159</v>
      </c>
      <c r="B161" s="28">
        <v>42211502</v>
      </c>
      <c r="C161" s="29">
        <v>2504822</v>
      </c>
      <c r="D161" s="1" t="s">
        <v>507</v>
      </c>
      <c r="E161" s="121" t="s">
        <v>508</v>
      </c>
      <c r="F161" s="48">
        <v>8403.3634453779996</v>
      </c>
      <c r="G161" s="48">
        <f>F161*19%</f>
        <v>1596.6390546218199</v>
      </c>
      <c r="H161" s="49">
        <f t="shared" si="19"/>
        <v>10000.00249999982</v>
      </c>
    </row>
    <row r="162" spans="1:8" ht="26.4">
      <c r="A162" s="35">
        <v>160</v>
      </c>
      <c r="B162" s="28">
        <v>42241703</v>
      </c>
      <c r="C162" s="29">
        <v>2582473</v>
      </c>
      <c r="D162" s="1" t="s">
        <v>509</v>
      </c>
      <c r="E162" s="121" t="s">
        <v>510</v>
      </c>
      <c r="F162" s="48">
        <v>9915.9663865546008</v>
      </c>
      <c r="G162" s="48">
        <f>F162*19%</f>
        <v>1884.0336134453742</v>
      </c>
      <c r="H162" s="49">
        <f t="shared" si="19"/>
        <v>11799.999999999975</v>
      </c>
    </row>
    <row r="163" spans="1:8" ht="26.4">
      <c r="A163" s="34">
        <v>161</v>
      </c>
      <c r="B163" s="28">
        <v>42241703</v>
      </c>
      <c r="C163" s="29">
        <v>2582458</v>
      </c>
      <c r="D163" s="1" t="s">
        <v>511</v>
      </c>
      <c r="E163" s="121" t="s">
        <v>512</v>
      </c>
      <c r="F163" s="48">
        <v>39327.731092435999</v>
      </c>
      <c r="G163" s="48">
        <f>F163*19%</f>
        <v>7472.2689075628396</v>
      </c>
      <c r="H163" s="49">
        <f t="shared" si="19"/>
        <v>46799.999999998836</v>
      </c>
    </row>
    <row r="164" spans="1:8">
      <c r="A164" s="35">
        <v>162</v>
      </c>
      <c r="B164" s="28">
        <v>42241703</v>
      </c>
      <c r="C164" s="29">
        <v>2583587</v>
      </c>
      <c r="D164" s="1" t="s">
        <v>513</v>
      </c>
      <c r="E164" s="121" t="s">
        <v>514</v>
      </c>
      <c r="F164" s="48">
        <v>9915.9663865546008</v>
      </c>
      <c r="G164" s="48">
        <f>F164*19%</f>
        <v>1884.0336134453742</v>
      </c>
      <c r="H164" s="49">
        <f t="shared" si="19"/>
        <v>11799.999999999975</v>
      </c>
    </row>
    <row r="165" spans="1:8" ht="26.4">
      <c r="A165" s="35">
        <v>163</v>
      </c>
      <c r="B165" s="28">
        <v>42241706</v>
      </c>
      <c r="C165" s="29">
        <v>2582460</v>
      </c>
      <c r="D165" s="1" t="s">
        <v>515</v>
      </c>
      <c r="E165" s="121" t="s">
        <v>516</v>
      </c>
      <c r="F165" s="48">
        <v>5000</v>
      </c>
      <c r="G165" s="48"/>
      <c r="H165" s="49">
        <f t="shared" si="19"/>
        <v>5000</v>
      </c>
    </row>
    <row r="166" spans="1:8">
      <c r="A166" s="34">
        <v>164</v>
      </c>
      <c r="B166" s="33">
        <v>42241701</v>
      </c>
      <c r="C166" s="29">
        <v>2582848</v>
      </c>
      <c r="D166" s="1" t="s">
        <v>517</v>
      </c>
      <c r="E166" s="121" t="s">
        <v>518</v>
      </c>
      <c r="F166" s="48">
        <v>6806.7226890756001</v>
      </c>
      <c r="G166" s="48">
        <f>F166*19%</f>
        <v>1293.277310924364</v>
      </c>
      <c r="H166" s="49">
        <f t="shared" si="19"/>
        <v>8099.9999999999636</v>
      </c>
    </row>
    <row r="167" spans="1:8" ht="26.4">
      <c r="A167" s="53">
        <v>165</v>
      </c>
      <c r="B167" s="54">
        <v>42241709</v>
      </c>
      <c r="C167" s="55">
        <v>2582466</v>
      </c>
      <c r="D167" s="56" t="s">
        <v>194</v>
      </c>
      <c r="E167" s="122" t="s">
        <v>519</v>
      </c>
      <c r="F167" s="57">
        <v>27750</v>
      </c>
      <c r="G167" s="57">
        <f>F167*19%</f>
        <v>5272.5</v>
      </c>
      <c r="H167" s="58">
        <f t="shared" si="19"/>
        <v>33022.5</v>
      </c>
    </row>
    <row r="168" spans="1:8">
      <c r="A168" s="59">
        <v>1</v>
      </c>
      <c r="B168" s="2">
        <v>42211507</v>
      </c>
      <c r="C168" s="19"/>
      <c r="D168" s="2" t="s">
        <v>520</v>
      </c>
      <c r="E168" s="123" t="s">
        <v>521</v>
      </c>
      <c r="F168" s="39">
        <v>3000000</v>
      </c>
      <c r="G168" s="39">
        <v>0</v>
      </c>
      <c r="H168" s="39">
        <f>F168+G168</f>
        <v>3000000</v>
      </c>
    </row>
    <row r="169" spans="1:8" ht="26.4">
      <c r="A169" s="60">
        <v>2</v>
      </c>
      <c r="B169" s="19">
        <v>42211506</v>
      </c>
      <c r="C169" s="19">
        <v>2583636</v>
      </c>
      <c r="D169" s="2" t="s">
        <v>522</v>
      </c>
      <c r="E169" s="123" t="s">
        <v>523</v>
      </c>
      <c r="F169" s="39">
        <v>1090000</v>
      </c>
      <c r="G169" s="39">
        <v>0</v>
      </c>
      <c r="H169" s="39">
        <f t="shared" ref="H169:H176" si="22">F169+G169</f>
        <v>1090000</v>
      </c>
    </row>
    <row r="170" spans="1:8" ht="26.4">
      <c r="A170" s="59">
        <v>3</v>
      </c>
      <c r="B170" s="19">
        <v>42211506</v>
      </c>
      <c r="C170" s="19">
        <v>2504777</v>
      </c>
      <c r="D170" s="20" t="s">
        <v>524</v>
      </c>
      <c r="E170" s="123" t="s">
        <v>525</v>
      </c>
      <c r="F170" s="39">
        <v>1813000</v>
      </c>
      <c r="G170" s="39">
        <v>0</v>
      </c>
      <c r="H170" s="39">
        <f t="shared" si="22"/>
        <v>1813000</v>
      </c>
    </row>
    <row r="171" spans="1:8" ht="26.4">
      <c r="A171" s="59">
        <v>4</v>
      </c>
      <c r="B171" s="19">
        <v>42211506</v>
      </c>
      <c r="C171" s="19">
        <v>2583636</v>
      </c>
      <c r="D171" s="20" t="s">
        <v>526</v>
      </c>
      <c r="E171" s="123" t="s">
        <v>527</v>
      </c>
      <c r="F171" s="39">
        <v>1563000</v>
      </c>
      <c r="G171" s="39">
        <v>0</v>
      </c>
      <c r="H171" s="39">
        <f t="shared" si="22"/>
        <v>1563000</v>
      </c>
    </row>
    <row r="172" spans="1:8">
      <c r="A172" s="59">
        <v>5</v>
      </c>
      <c r="B172" s="19">
        <v>42241509</v>
      </c>
      <c r="C172" s="19">
        <v>2582449</v>
      </c>
      <c r="D172" s="20" t="s">
        <v>528</v>
      </c>
      <c r="E172" s="123" t="s">
        <v>529</v>
      </c>
      <c r="F172" s="39">
        <v>1200000</v>
      </c>
      <c r="G172" s="39">
        <v>0</v>
      </c>
      <c r="H172" s="39">
        <f t="shared" si="22"/>
        <v>1200000</v>
      </c>
    </row>
    <row r="173" spans="1:8">
      <c r="A173" s="59">
        <v>6</v>
      </c>
      <c r="B173" s="21">
        <v>42211610</v>
      </c>
      <c r="C173" s="22">
        <v>2583623</v>
      </c>
      <c r="D173" s="4" t="s">
        <v>530</v>
      </c>
      <c r="E173" s="121" t="s">
        <v>531</v>
      </c>
      <c r="F173" s="39">
        <v>480000</v>
      </c>
      <c r="G173" s="39">
        <v>0</v>
      </c>
      <c r="H173" s="39">
        <f t="shared" si="22"/>
        <v>480000</v>
      </c>
    </row>
    <row r="174" spans="1:8" ht="26.4">
      <c r="A174" s="59">
        <v>7</v>
      </c>
      <c r="B174" s="21">
        <v>42211610</v>
      </c>
      <c r="C174" s="22">
        <v>2503940</v>
      </c>
      <c r="D174" s="91" t="s">
        <v>196</v>
      </c>
      <c r="E174" s="121" t="s">
        <v>532</v>
      </c>
      <c r="F174" s="39">
        <v>327731.09243696998</v>
      </c>
      <c r="G174" s="39">
        <f>F174*19%</f>
        <v>62268.907563024295</v>
      </c>
      <c r="H174" s="39">
        <f t="shared" si="22"/>
        <v>389999.9999999943</v>
      </c>
    </row>
    <row r="175" spans="1:8">
      <c r="A175" s="59">
        <v>8</v>
      </c>
      <c r="B175" s="21">
        <v>42211610</v>
      </c>
      <c r="C175" s="22">
        <v>2582747</v>
      </c>
      <c r="D175" s="4" t="s">
        <v>533</v>
      </c>
      <c r="E175" s="121" t="s">
        <v>534</v>
      </c>
      <c r="F175" s="39">
        <v>310924.36974788998</v>
      </c>
      <c r="G175" s="39">
        <f>F175*19%</f>
        <v>59075.630252099101</v>
      </c>
      <c r="H175" s="39">
        <f t="shared" si="22"/>
        <v>369999.99999998906</v>
      </c>
    </row>
    <row r="176" spans="1:8" ht="26.4">
      <c r="A176" s="59">
        <v>9</v>
      </c>
      <c r="B176" s="21">
        <v>42211610</v>
      </c>
      <c r="C176" s="22">
        <v>2583672</v>
      </c>
      <c r="D176" s="4" t="s">
        <v>535</v>
      </c>
      <c r="E176" s="121" t="s">
        <v>536</v>
      </c>
      <c r="F176" s="39">
        <v>1500000</v>
      </c>
      <c r="G176" s="39">
        <v>0</v>
      </c>
      <c r="H176" s="39">
        <f t="shared" si="22"/>
        <v>1500000</v>
      </c>
    </row>
  </sheetData>
  <autoFilter ref="A2:P176"/>
  <mergeCells count="1">
    <mergeCell ref="J1:P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167"/>
  <sheetViews>
    <sheetView workbookViewId="0">
      <pane xSplit="15" ySplit="2" topLeftCell="P48" activePane="bottomRight" state="frozen"/>
      <selection pane="topRight" activeCell="R1" sqref="R1"/>
      <selection pane="bottomLeft" activeCell="A3" sqref="A3"/>
      <selection pane="bottomRight" activeCell="D8" sqref="D8"/>
    </sheetView>
  </sheetViews>
  <sheetFormatPr baseColWidth="10" defaultColWidth="11.44140625" defaultRowHeight="14.4"/>
  <cols>
    <col min="4" max="4" width="20.6640625" customWidth="1"/>
    <col min="5" max="5" width="28.44140625" style="96" customWidth="1"/>
    <col min="10" max="10" width="5.6640625" customWidth="1"/>
    <col min="11" max="11" width="6.44140625" customWidth="1"/>
    <col min="12" max="12" width="20.5546875" customWidth="1"/>
  </cols>
  <sheetData>
    <row r="1" spans="1:15" ht="15" thickBot="1">
      <c r="A1">
        <v>1</v>
      </c>
      <c r="B1">
        <v>2</v>
      </c>
      <c r="C1">
        <v>3</v>
      </c>
      <c r="D1">
        <v>4</v>
      </c>
      <c r="E1" s="96">
        <v>5</v>
      </c>
      <c r="F1">
        <v>6</v>
      </c>
      <c r="G1">
        <v>7</v>
      </c>
      <c r="H1">
        <v>8</v>
      </c>
      <c r="I1">
        <v>9</v>
      </c>
      <c r="K1" s="165">
        <v>2023</v>
      </c>
      <c r="L1" s="165"/>
      <c r="M1" s="165"/>
      <c r="N1" s="165"/>
      <c r="O1" s="165"/>
    </row>
    <row r="2" spans="1:15" ht="46.2" thickBot="1">
      <c r="A2" s="23" t="s">
        <v>0</v>
      </c>
      <c r="B2" s="24" t="s">
        <v>1</v>
      </c>
      <c r="C2" s="24" t="s">
        <v>2</v>
      </c>
      <c r="D2" s="24" t="s">
        <v>3</v>
      </c>
      <c r="E2" s="97" t="s">
        <v>4</v>
      </c>
      <c r="F2" s="38" t="s">
        <v>5</v>
      </c>
      <c r="G2" s="15" t="s">
        <v>11</v>
      </c>
      <c r="H2" s="16" t="s">
        <v>12</v>
      </c>
      <c r="I2" s="17" t="s">
        <v>13</v>
      </c>
      <c r="J2" s="67"/>
      <c r="K2" s="63" t="s">
        <v>0</v>
      </c>
      <c r="L2" s="64" t="s">
        <v>3</v>
      </c>
      <c r="M2" s="65" t="s">
        <v>11</v>
      </c>
      <c r="N2" s="65" t="s">
        <v>12</v>
      </c>
      <c r="O2" s="65" t="s">
        <v>17</v>
      </c>
    </row>
    <row r="3" spans="1:15" ht="31.2">
      <c r="A3" s="40">
        <v>1</v>
      </c>
      <c r="B3" s="25">
        <v>42241702</v>
      </c>
      <c r="C3" s="26">
        <v>2583589</v>
      </c>
      <c r="D3" s="27" t="s">
        <v>247</v>
      </c>
      <c r="E3" s="98" t="s">
        <v>248</v>
      </c>
      <c r="F3" s="41" t="s">
        <v>537</v>
      </c>
      <c r="G3" s="9">
        <v>50000</v>
      </c>
      <c r="H3" s="13">
        <v>0</v>
      </c>
      <c r="I3" s="10">
        <f>+H3+G3</f>
        <v>50000</v>
      </c>
      <c r="J3" s="68"/>
      <c r="K3" s="66">
        <v>1</v>
      </c>
      <c r="L3" s="91" t="s">
        <v>18</v>
      </c>
      <c r="M3" s="62" t="str">
        <f t="shared" ref="M3:M34" si="0">INDEX($A$2:$J$218,MATCH(L3,$D$2:$D$218,0),7)</f>
        <v>SIN HISTORICO</v>
      </c>
      <c r="N3" s="62" t="str">
        <f t="shared" ref="N3:N34" si="1">INDEX($A$2:$J$218,MATCH(L3,$D$2:$D$218,0),8)</f>
        <v>SIN HISTORICO</v>
      </c>
      <c r="O3" s="62" t="str">
        <f t="shared" ref="O3:O34" si="2">INDEX($A$2:$J$218,MATCH(L3,$D$2:$D$218,0),9)</f>
        <v>SIN HISTORICO</v>
      </c>
    </row>
    <row r="4" spans="1:15" ht="26.4">
      <c r="A4" s="34">
        <v>2</v>
      </c>
      <c r="B4" s="28">
        <v>42241509</v>
      </c>
      <c r="C4" s="29">
        <v>2502650</v>
      </c>
      <c r="D4" s="1" t="s">
        <v>249</v>
      </c>
      <c r="E4" s="99" t="s">
        <v>250</v>
      </c>
      <c r="F4" s="42" t="s">
        <v>537</v>
      </c>
      <c r="G4" s="6">
        <v>30000</v>
      </c>
      <c r="H4" s="11">
        <v>0</v>
      </c>
      <c r="I4" s="5">
        <f t="shared" ref="I4:I7" si="3">+H4+G4</f>
        <v>30000</v>
      </c>
      <c r="J4" s="68"/>
      <c r="K4" s="66">
        <v>2</v>
      </c>
      <c r="L4" s="91" t="s">
        <v>23</v>
      </c>
      <c r="M4" s="62" t="str">
        <f t="shared" si="0"/>
        <v>SIN HISTORICO</v>
      </c>
      <c r="N4" s="62" t="str">
        <f t="shared" si="1"/>
        <v>SIN HISTORICO</v>
      </c>
      <c r="O4" s="62" t="str">
        <f t="shared" si="2"/>
        <v>SIN HISTORICO</v>
      </c>
    </row>
    <row r="5" spans="1:15" ht="39">
      <c r="A5" s="35">
        <v>3</v>
      </c>
      <c r="B5" s="28">
        <v>42241509</v>
      </c>
      <c r="C5" s="29">
        <v>2583561</v>
      </c>
      <c r="D5" s="1" t="s">
        <v>251</v>
      </c>
      <c r="E5" s="99" t="s">
        <v>252</v>
      </c>
      <c r="F5" s="42" t="s">
        <v>537</v>
      </c>
      <c r="G5" s="6">
        <v>500000</v>
      </c>
      <c r="H5" s="11">
        <v>0</v>
      </c>
      <c r="I5" s="5">
        <f t="shared" si="3"/>
        <v>500000</v>
      </c>
      <c r="J5" s="68"/>
      <c r="K5" s="66">
        <v>3</v>
      </c>
      <c r="L5" s="91" t="s">
        <v>26</v>
      </c>
      <c r="M5" s="62">
        <f t="shared" si="0"/>
        <v>43000</v>
      </c>
      <c r="N5" s="62">
        <f t="shared" si="1"/>
        <v>0</v>
      </c>
      <c r="O5" s="62">
        <f t="shared" si="2"/>
        <v>43000</v>
      </c>
    </row>
    <row r="6" spans="1:15" ht="39.6">
      <c r="A6" s="35">
        <v>4</v>
      </c>
      <c r="B6" s="28">
        <v>42241702</v>
      </c>
      <c r="C6" s="29">
        <v>2583590</v>
      </c>
      <c r="D6" s="1" t="s">
        <v>253</v>
      </c>
      <c r="E6" s="99" t="s">
        <v>254</v>
      </c>
      <c r="F6" s="42" t="s">
        <v>537</v>
      </c>
      <c r="G6" s="6">
        <v>70000</v>
      </c>
      <c r="H6" s="11">
        <v>0</v>
      </c>
      <c r="I6" s="5">
        <f t="shared" si="3"/>
        <v>70000</v>
      </c>
      <c r="J6" s="68"/>
      <c r="K6" s="66">
        <v>4</v>
      </c>
      <c r="L6" s="91" t="s">
        <v>29</v>
      </c>
      <c r="M6" s="62" t="str">
        <f t="shared" si="0"/>
        <v>SIN HISTORICO</v>
      </c>
      <c r="N6" s="62" t="str">
        <f t="shared" si="1"/>
        <v>SIN HISTORICO</v>
      </c>
      <c r="O6" s="62" t="str">
        <f t="shared" si="2"/>
        <v>SIN HISTORICO</v>
      </c>
    </row>
    <row r="7" spans="1:15" ht="26.4">
      <c r="A7" s="34">
        <v>5</v>
      </c>
      <c r="B7" s="28">
        <v>42211810</v>
      </c>
      <c r="C7" s="29">
        <v>2583632</v>
      </c>
      <c r="D7" s="1" t="s">
        <v>255</v>
      </c>
      <c r="E7" s="99" t="s">
        <v>256</v>
      </c>
      <c r="F7" s="42" t="s">
        <v>537</v>
      </c>
      <c r="G7" s="6">
        <v>25000</v>
      </c>
      <c r="H7" s="11">
        <v>0</v>
      </c>
      <c r="I7" s="5">
        <f t="shared" si="3"/>
        <v>25000</v>
      </c>
      <c r="J7" s="68"/>
      <c r="K7" s="66">
        <v>5</v>
      </c>
      <c r="L7" s="91" t="s">
        <v>32</v>
      </c>
      <c r="M7" s="62" t="str">
        <f t="shared" si="0"/>
        <v>SIN HISTORICO</v>
      </c>
      <c r="N7" s="62" t="str">
        <f t="shared" si="1"/>
        <v>SIN HISTORICO</v>
      </c>
      <c r="O7" s="62" t="str">
        <f t="shared" si="2"/>
        <v>SIN HISTORICO</v>
      </c>
    </row>
    <row r="8" spans="1:15" ht="46.8">
      <c r="A8" s="35">
        <v>6</v>
      </c>
      <c r="B8" s="30">
        <v>42211501</v>
      </c>
      <c r="C8" s="29">
        <v>2584541</v>
      </c>
      <c r="D8" s="91" t="s">
        <v>18</v>
      </c>
      <c r="E8" s="99" t="s">
        <v>257</v>
      </c>
      <c r="F8" s="37" t="s">
        <v>537</v>
      </c>
      <c r="G8" s="6" t="s">
        <v>22</v>
      </c>
      <c r="H8" s="11" t="s">
        <v>22</v>
      </c>
      <c r="I8" s="5" t="s">
        <v>22</v>
      </c>
      <c r="J8" s="68"/>
      <c r="K8" s="66">
        <v>6</v>
      </c>
      <c r="L8" s="91" t="s">
        <v>35</v>
      </c>
      <c r="M8" s="62" t="str">
        <f t="shared" si="0"/>
        <v>SIN HISTORICO</v>
      </c>
      <c r="N8" s="62" t="str">
        <f t="shared" si="1"/>
        <v>SIN HISTORICO</v>
      </c>
      <c r="O8" s="62" t="str">
        <f t="shared" si="2"/>
        <v>SIN HISTORICO</v>
      </c>
    </row>
    <row r="9" spans="1:15" ht="39">
      <c r="A9" s="35">
        <v>7</v>
      </c>
      <c r="B9" s="30">
        <v>42211501</v>
      </c>
      <c r="C9" s="29">
        <v>2583528</v>
      </c>
      <c r="D9" s="91" t="s">
        <v>23</v>
      </c>
      <c r="E9" s="99" t="s">
        <v>258</v>
      </c>
      <c r="F9" s="37" t="s">
        <v>537</v>
      </c>
      <c r="G9" s="6" t="s">
        <v>22</v>
      </c>
      <c r="H9" s="11" t="s">
        <v>22</v>
      </c>
      <c r="I9" s="5" t="s">
        <v>22</v>
      </c>
      <c r="J9" s="68"/>
      <c r="K9" s="66">
        <v>7</v>
      </c>
      <c r="L9" s="91" t="s">
        <v>38</v>
      </c>
      <c r="M9" s="62" t="str">
        <f t="shared" si="0"/>
        <v>SIN HISTORICO</v>
      </c>
      <c r="N9" s="62" t="str">
        <f t="shared" si="1"/>
        <v>SIN HISTORICO</v>
      </c>
      <c r="O9" s="62" t="str">
        <f t="shared" si="2"/>
        <v>SIN HISTORICO</v>
      </c>
    </row>
    <row r="10" spans="1:15" ht="54.6">
      <c r="A10" s="34">
        <v>8</v>
      </c>
      <c r="B10" s="30">
        <v>42211501</v>
      </c>
      <c r="C10" s="29">
        <v>2503709</v>
      </c>
      <c r="D10" s="91" t="s">
        <v>26</v>
      </c>
      <c r="E10" s="99" t="s">
        <v>259</v>
      </c>
      <c r="F10" s="37" t="s">
        <v>537</v>
      </c>
      <c r="G10" s="6">
        <v>43000</v>
      </c>
      <c r="H10" s="11">
        <v>0</v>
      </c>
      <c r="I10" s="5">
        <f>+H10+G10</f>
        <v>43000</v>
      </c>
      <c r="J10" s="68"/>
      <c r="K10" s="66">
        <v>8</v>
      </c>
      <c r="L10" s="91" t="s">
        <v>40</v>
      </c>
      <c r="M10" s="62" t="str">
        <f t="shared" si="0"/>
        <v>SIN HISTORICO</v>
      </c>
      <c r="N10" s="62" t="str">
        <f t="shared" si="1"/>
        <v>SIN HISTORICO</v>
      </c>
      <c r="O10" s="62" t="str">
        <f t="shared" si="2"/>
        <v>SIN HISTORICO</v>
      </c>
    </row>
    <row r="11" spans="1:15" ht="39.6">
      <c r="A11" s="35">
        <v>9</v>
      </c>
      <c r="B11" s="30">
        <v>42211501</v>
      </c>
      <c r="C11" s="29">
        <v>2583529</v>
      </c>
      <c r="D11" s="91" t="s">
        <v>29</v>
      </c>
      <c r="E11" s="99" t="s">
        <v>260</v>
      </c>
      <c r="F11" s="37" t="s">
        <v>537</v>
      </c>
      <c r="G11" s="6" t="s">
        <v>22</v>
      </c>
      <c r="H11" s="11" t="s">
        <v>22</v>
      </c>
      <c r="I11" s="5" t="s">
        <v>22</v>
      </c>
      <c r="J11" s="68"/>
      <c r="K11" s="66">
        <v>9</v>
      </c>
      <c r="L11" s="91" t="s">
        <v>43</v>
      </c>
      <c r="M11" s="62" t="str">
        <f t="shared" si="0"/>
        <v>SIN HISTORICO</v>
      </c>
      <c r="N11" s="62" t="str">
        <f t="shared" si="1"/>
        <v>SIN HISTORICO</v>
      </c>
      <c r="O11" s="62" t="str">
        <f t="shared" si="2"/>
        <v>SIN HISTORICO</v>
      </c>
    </row>
    <row r="12" spans="1:15" ht="26.4">
      <c r="A12" s="35">
        <v>10</v>
      </c>
      <c r="B12" s="30">
        <v>42211501</v>
      </c>
      <c r="C12" s="29">
        <v>2583526</v>
      </c>
      <c r="D12" s="1" t="s">
        <v>261</v>
      </c>
      <c r="E12" s="99" t="s">
        <v>262</v>
      </c>
      <c r="F12" s="37" t="s">
        <v>537</v>
      </c>
      <c r="G12" s="6" t="s">
        <v>22</v>
      </c>
      <c r="H12" s="11" t="s">
        <v>22</v>
      </c>
      <c r="I12" s="5" t="s">
        <v>22</v>
      </c>
      <c r="J12" s="68"/>
      <c r="K12" s="66">
        <v>10</v>
      </c>
      <c r="L12" s="91" t="s">
        <v>45</v>
      </c>
      <c r="M12" s="62">
        <f t="shared" si="0"/>
        <v>19000</v>
      </c>
      <c r="N12" s="62">
        <f t="shared" si="1"/>
        <v>0</v>
      </c>
      <c r="O12" s="62">
        <f t="shared" si="2"/>
        <v>19000</v>
      </c>
    </row>
    <row r="13" spans="1:15" ht="26.4">
      <c r="A13" s="34">
        <v>11</v>
      </c>
      <c r="B13" s="30">
        <v>42211501</v>
      </c>
      <c r="C13" s="29">
        <v>2583610</v>
      </c>
      <c r="D13" s="91" t="s">
        <v>32</v>
      </c>
      <c r="E13" s="99" t="s">
        <v>263</v>
      </c>
      <c r="F13" s="37" t="s">
        <v>537</v>
      </c>
      <c r="G13" s="6" t="s">
        <v>22</v>
      </c>
      <c r="H13" s="11" t="s">
        <v>22</v>
      </c>
      <c r="I13" s="5" t="s">
        <v>22</v>
      </c>
      <c r="J13" s="68"/>
      <c r="K13" s="66">
        <v>11</v>
      </c>
      <c r="L13" s="91" t="s">
        <v>48</v>
      </c>
      <c r="M13" s="62" t="str">
        <f t="shared" si="0"/>
        <v>SIN HISTORICO</v>
      </c>
      <c r="N13" s="62" t="str">
        <f t="shared" si="1"/>
        <v>SIN HISTORICO</v>
      </c>
      <c r="O13" s="62" t="str">
        <f t="shared" si="2"/>
        <v>SIN HISTORICO</v>
      </c>
    </row>
    <row r="14" spans="1:15" ht="31.2">
      <c r="A14" s="35">
        <v>12</v>
      </c>
      <c r="B14" s="28">
        <v>42211501</v>
      </c>
      <c r="C14" s="29">
        <v>2502652</v>
      </c>
      <c r="D14" s="91" t="s">
        <v>35</v>
      </c>
      <c r="E14" s="99" t="s">
        <v>264</v>
      </c>
      <c r="F14" s="37" t="s">
        <v>537</v>
      </c>
      <c r="G14" s="6" t="s">
        <v>22</v>
      </c>
      <c r="H14" s="11" t="s">
        <v>22</v>
      </c>
      <c r="I14" s="5" t="s">
        <v>22</v>
      </c>
      <c r="J14" s="68"/>
      <c r="K14" s="66">
        <v>12</v>
      </c>
      <c r="L14" s="91" t="s">
        <v>51</v>
      </c>
      <c r="M14" s="62" t="e">
        <f t="shared" si="0"/>
        <v>#N/A</v>
      </c>
      <c r="N14" s="62" t="e">
        <f t="shared" si="1"/>
        <v>#N/A</v>
      </c>
      <c r="O14" s="62" t="e">
        <f t="shared" si="2"/>
        <v>#N/A</v>
      </c>
    </row>
    <row r="15" spans="1:15" ht="39">
      <c r="A15" s="35">
        <v>13</v>
      </c>
      <c r="B15" s="30">
        <v>42211501</v>
      </c>
      <c r="C15" s="29"/>
      <c r="D15" s="1" t="s">
        <v>265</v>
      </c>
      <c r="E15" s="99" t="s">
        <v>266</v>
      </c>
      <c r="F15" s="37" t="s">
        <v>537</v>
      </c>
      <c r="G15" s="6" t="s">
        <v>22</v>
      </c>
      <c r="H15" s="11" t="s">
        <v>22</v>
      </c>
      <c r="I15" s="5" t="s">
        <v>22</v>
      </c>
      <c r="J15" s="68"/>
      <c r="K15" s="66">
        <v>13</v>
      </c>
      <c r="L15" s="91" t="s">
        <v>52</v>
      </c>
      <c r="M15" s="62">
        <f t="shared" si="0"/>
        <v>160000</v>
      </c>
      <c r="N15" s="62">
        <f t="shared" si="1"/>
        <v>0</v>
      </c>
      <c r="O15" s="62">
        <f t="shared" si="2"/>
        <v>160000</v>
      </c>
    </row>
    <row r="16" spans="1:15" ht="54.6">
      <c r="A16" s="34">
        <v>14</v>
      </c>
      <c r="B16" s="30">
        <v>42211501</v>
      </c>
      <c r="C16" s="29">
        <v>2582511</v>
      </c>
      <c r="D16" s="1" t="s">
        <v>267</v>
      </c>
      <c r="E16" s="99" t="s">
        <v>268</v>
      </c>
      <c r="F16" s="37" t="s">
        <v>537</v>
      </c>
      <c r="G16" s="6" t="s">
        <v>22</v>
      </c>
      <c r="H16" s="11" t="s">
        <v>22</v>
      </c>
      <c r="I16" s="5" t="s">
        <v>22</v>
      </c>
      <c r="J16" s="68"/>
      <c r="K16" s="66">
        <v>14</v>
      </c>
      <c r="L16" s="91" t="s">
        <v>54</v>
      </c>
      <c r="M16" s="62">
        <f t="shared" si="0"/>
        <v>190000</v>
      </c>
      <c r="N16" s="62">
        <f t="shared" si="1"/>
        <v>0</v>
      </c>
      <c r="O16" s="62">
        <f t="shared" si="2"/>
        <v>190000</v>
      </c>
    </row>
    <row r="17" spans="1:34" ht="26.4">
      <c r="A17" s="35">
        <v>15</v>
      </c>
      <c r="B17" s="28">
        <v>42241709</v>
      </c>
      <c r="C17" s="29">
        <v>2583583</v>
      </c>
      <c r="D17" s="1" t="s">
        <v>269</v>
      </c>
      <c r="E17" s="99" t="s">
        <v>270</v>
      </c>
      <c r="F17" s="42" t="s">
        <v>537</v>
      </c>
      <c r="G17" s="6">
        <v>190000</v>
      </c>
      <c r="H17" s="11">
        <v>0</v>
      </c>
      <c r="I17" s="5">
        <f t="shared" ref="I17:I18" si="4">+H17+G17</f>
        <v>190000</v>
      </c>
      <c r="J17" s="68"/>
      <c r="K17" s="66">
        <v>15</v>
      </c>
      <c r="L17" s="91" t="s">
        <v>57</v>
      </c>
      <c r="M17" s="62" t="str">
        <f t="shared" si="0"/>
        <v>SIN HISTORICO</v>
      </c>
      <c r="N17" s="62" t="str">
        <f t="shared" si="1"/>
        <v>SIN HISTORICO</v>
      </c>
      <c r="O17" s="62" t="str">
        <f t="shared" si="2"/>
        <v>SIN HISTORICO</v>
      </c>
    </row>
    <row r="18" spans="1:34" ht="39">
      <c r="A18" s="35">
        <v>16</v>
      </c>
      <c r="B18" s="28">
        <v>42241703</v>
      </c>
      <c r="C18" s="29">
        <v>2502655</v>
      </c>
      <c r="D18" s="1" t="s">
        <v>271</v>
      </c>
      <c r="E18" s="99" t="s">
        <v>272</v>
      </c>
      <c r="F18" s="42" t="s">
        <v>537</v>
      </c>
      <c r="G18" s="6">
        <v>61000</v>
      </c>
      <c r="H18" s="11">
        <v>0</v>
      </c>
      <c r="I18" s="5">
        <f t="shared" si="4"/>
        <v>61000</v>
      </c>
      <c r="J18" s="68"/>
      <c r="K18" s="66">
        <v>16</v>
      </c>
      <c r="L18" s="91" t="s">
        <v>59</v>
      </c>
      <c r="M18" s="62" t="str">
        <f t="shared" si="0"/>
        <v>SIN HISTORICO</v>
      </c>
      <c r="N18" s="62" t="str">
        <f t="shared" si="1"/>
        <v>SIN HISTORICO</v>
      </c>
      <c r="O18" s="62" t="str">
        <f t="shared" si="2"/>
        <v>SIN HISTORICO</v>
      </c>
    </row>
    <row r="19" spans="1:34" ht="62.4">
      <c r="A19" s="34">
        <v>17</v>
      </c>
      <c r="B19" s="28">
        <v>42241703</v>
      </c>
      <c r="C19" s="29"/>
      <c r="D19" s="1" t="s">
        <v>40</v>
      </c>
      <c r="E19" s="99" t="s">
        <v>273</v>
      </c>
      <c r="F19" s="42" t="s">
        <v>537</v>
      </c>
      <c r="G19" s="6" t="s">
        <v>22</v>
      </c>
      <c r="H19" s="11" t="s">
        <v>22</v>
      </c>
      <c r="I19" s="5" t="s">
        <v>22</v>
      </c>
      <c r="J19" s="68"/>
      <c r="K19" s="66">
        <v>17</v>
      </c>
      <c r="L19" s="91" t="s">
        <v>62</v>
      </c>
      <c r="M19" s="62">
        <f t="shared" si="0"/>
        <v>43000</v>
      </c>
      <c r="N19" s="62">
        <f t="shared" si="1"/>
        <v>0</v>
      </c>
      <c r="O19" s="62">
        <f t="shared" si="2"/>
        <v>43000</v>
      </c>
    </row>
    <row r="20" spans="1:34" ht="62.4">
      <c r="A20" s="35">
        <v>18</v>
      </c>
      <c r="B20" s="28">
        <v>42241703</v>
      </c>
      <c r="C20" s="29">
        <v>2583985</v>
      </c>
      <c r="D20" s="1" t="s">
        <v>43</v>
      </c>
      <c r="E20" s="99" t="s">
        <v>274</v>
      </c>
      <c r="F20" s="37" t="s">
        <v>537</v>
      </c>
      <c r="G20" s="6" t="s">
        <v>22</v>
      </c>
      <c r="H20" s="11" t="s">
        <v>22</v>
      </c>
      <c r="I20" s="5" t="s">
        <v>22</v>
      </c>
      <c r="J20" s="68"/>
      <c r="K20" s="66">
        <v>18</v>
      </c>
      <c r="L20" s="91" t="s">
        <v>65</v>
      </c>
      <c r="M20" s="62" t="str">
        <f t="shared" si="0"/>
        <v>SIN HISTORICO</v>
      </c>
      <c r="N20" s="62" t="str">
        <f t="shared" si="1"/>
        <v>SIN HISTORICO</v>
      </c>
      <c r="O20" s="62" t="str">
        <f t="shared" si="2"/>
        <v>SIN HISTORICO</v>
      </c>
    </row>
    <row r="21" spans="1:34" ht="39.6">
      <c r="A21" s="35">
        <v>19</v>
      </c>
      <c r="B21" s="28">
        <v>42241806</v>
      </c>
      <c r="C21" s="29">
        <v>2583658</v>
      </c>
      <c r="D21" s="1" t="s">
        <v>45</v>
      </c>
      <c r="E21" s="99" t="s">
        <v>538</v>
      </c>
      <c r="F21" s="37" t="s">
        <v>537</v>
      </c>
      <c r="G21" s="6">
        <v>19000</v>
      </c>
      <c r="H21" s="11">
        <v>0</v>
      </c>
      <c r="I21" s="5">
        <f t="shared" ref="I21:I22" si="5">+H21+G21</f>
        <v>19000</v>
      </c>
      <c r="J21" s="68"/>
      <c r="K21" s="66">
        <v>19</v>
      </c>
      <c r="L21" s="91" t="s">
        <v>68</v>
      </c>
      <c r="M21" s="62" t="str">
        <f t="shared" si="0"/>
        <v>SIN HISTORICO</v>
      </c>
      <c r="N21" s="62" t="str">
        <f t="shared" si="1"/>
        <v>SIN HISTORICO</v>
      </c>
      <c r="O21" s="62" t="str">
        <f t="shared" si="2"/>
        <v>SIN HISTORICO</v>
      </c>
    </row>
    <row r="22" spans="1:34" ht="31.2">
      <c r="A22" s="34">
        <v>20</v>
      </c>
      <c r="B22" s="31">
        <v>42241707</v>
      </c>
      <c r="C22" s="29">
        <v>2583588</v>
      </c>
      <c r="D22" s="1" t="s">
        <v>276</v>
      </c>
      <c r="E22" s="99" t="s">
        <v>277</v>
      </c>
      <c r="F22" s="42" t="s">
        <v>537</v>
      </c>
      <c r="G22" s="6">
        <v>40000</v>
      </c>
      <c r="H22" s="11">
        <v>0</v>
      </c>
      <c r="I22" s="5">
        <f t="shared" si="5"/>
        <v>40000</v>
      </c>
      <c r="J22" s="68"/>
      <c r="K22" s="66">
        <v>20</v>
      </c>
      <c r="L22" s="91" t="s">
        <v>71</v>
      </c>
      <c r="M22" s="62" t="str">
        <f t="shared" si="0"/>
        <v>SIN HISTORICO</v>
      </c>
      <c r="N22" s="62" t="str">
        <f t="shared" si="1"/>
        <v>SIN HISTORICO</v>
      </c>
      <c r="O22" s="62" t="str">
        <f t="shared" si="2"/>
        <v>SIN HISTORICO</v>
      </c>
    </row>
    <row r="23" spans="1:34" ht="78">
      <c r="A23" s="35">
        <v>21</v>
      </c>
      <c r="B23" s="28">
        <v>42241802</v>
      </c>
      <c r="C23" s="29">
        <v>2500176</v>
      </c>
      <c r="D23" s="1" t="s">
        <v>48</v>
      </c>
      <c r="E23" s="99" t="s">
        <v>278</v>
      </c>
      <c r="F23" s="42" t="s">
        <v>537</v>
      </c>
      <c r="G23" s="6" t="s">
        <v>22</v>
      </c>
      <c r="H23" s="11" t="s">
        <v>22</v>
      </c>
      <c r="I23" s="5" t="s">
        <v>22</v>
      </c>
      <c r="J23" s="68"/>
      <c r="K23" s="66">
        <v>21</v>
      </c>
      <c r="L23" s="91" t="s">
        <v>74</v>
      </c>
      <c r="M23" s="62" t="str">
        <f t="shared" si="0"/>
        <v>SIN HISTORICO</v>
      </c>
      <c r="N23" s="62" t="str">
        <f t="shared" si="1"/>
        <v>SIN HISTORICO</v>
      </c>
      <c r="O23" s="62" t="str">
        <f t="shared" si="2"/>
        <v>SIN HISTORICO</v>
      </c>
    </row>
    <row r="24" spans="1:34" ht="31.2">
      <c r="A24" s="35">
        <v>22</v>
      </c>
      <c r="B24" s="28">
        <v>42211810</v>
      </c>
      <c r="C24" s="29">
        <v>2582478</v>
      </c>
      <c r="D24" s="1" t="s">
        <v>180</v>
      </c>
      <c r="E24" s="99" t="s">
        <v>279</v>
      </c>
      <c r="F24" s="42" t="s">
        <v>539</v>
      </c>
      <c r="G24" s="6" t="s">
        <v>22</v>
      </c>
      <c r="H24" s="11" t="s">
        <v>22</v>
      </c>
      <c r="I24" s="5" t="s">
        <v>22</v>
      </c>
      <c r="J24" s="68"/>
      <c r="K24" s="66">
        <v>22</v>
      </c>
      <c r="L24" s="91" t="s">
        <v>77</v>
      </c>
      <c r="M24" s="62" t="str">
        <f t="shared" si="0"/>
        <v>SIN HISTORICO</v>
      </c>
      <c r="N24" s="62" t="str">
        <f t="shared" si="1"/>
        <v>SIN HISTORICO</v>
      </c>
      <c r="O24" s="62" t="str">
        <f t="shared" si="2"/>
        <v>SIN HISTORICO</v>
      </c>
    </row>
    <row r="25" spans="1:34" ht="31.2">
      <c r="A25" s="34">
        <v>23</v>
      </c>
      <c r="B25" s="28">
        <v>42211810</v>
      </c>
      <c r="C25" s="29">
        <v>2583560</v>
      </c>
      <c r="D25" s="1" t="s">
        <v>182</v>
      </c>
      <c r="E25" s="99" t="s">
        <v>280</v>
      </c>
      <c r="F25" s="42" t="s">
        <v>539</v>
      </c>
      <c r="G25" s="6">
        <v>350000</v>
      </c>
      <c r="H25" s="11">
        <v>0</v>
      </c>
      <c r="I25" s="5">
        <f t="shared" ref="I25:I30" si="6">+H25+G25</f>
        <v>350000</v>
      </c>
      <c r="J25" s="68"/>
      <c r="K25" s="66">
        <v>23</v>
      </c>
      <c r="L25" s="91" t="s">
        <v>80</v>
      </c>
      <c r="M25" s="62">
        <f t="shared" si="0"/>
        <v>504202</v>
      </c>
      <c r="N25" s="62">
        <f t="shared" si="1"/>
        <v>95798.38</v>
      </c>
      <c r="O25" s="62">
        <f t="shared" si="2"/>
        <v>600000.38</v>
      </c>
    </row>
    <row r="26" spans="1:34" ht="31.2">
      <c r="A26" s="35">
        <v>24</v>
      </c>
      <c r="B26" s="28">
        <v>42211506</v>
      </c>
      <c r="C26" s="29">
        <v>2502659</v>
      </c>
      <c r="D26" s="1" t="s">
        <v>282</v>
      </c>
      <c r="E26" s="99" t="s">
        <v>283</v>
      </c>
      <c r="F26" s="37" t="s">
        <v>537</v>
      </c>
      <c r="G26" s="6">
        <v>160000</v>
      </c>
      <c r="H26" s="11">
        <v>0</v>
      </c>
      <c r="I26" s="5">
        <f t="shared" si="6"/>
        <v>160000</v>
      </c>
      <c r="J26" s="68"/>
      <c r="K26" s="66">
        <v>24</v>
      </c>
      <c r="L26" s="91" t="s">
        <v>83</v>
      </c>
      <c r="M26" s="62">
        <f t="shared" si="0"/>
        <v>20500</v>
      </c>
      <c r="N26" s="62">
        <f t="shared" si="1"/>
        <v>0</v>
      </c>
      <c r="O26" s="62">
        <f t="shared" si="2"/>
        <v>20500</v>
      </c>
    </row>
    <row r="27" spans="1:34" ht="54.6">
      <c r="A27" s="35">
        <v>25</v>
      </c>
      <c r="B27" s="28">
        <v>42211506</v>
      </c>
      <c r="C27" s="29">
        <v>2583530</v>
      </c>
      <c r="D27" s="1" t="s">
        <v>285</v>
      </c>
      <c r="E27" s="99" t="s">
        <v>286</v>
      </c>
      <c r="F27" s="37" t="s">
        <v>537</v>
      </c>
      <c r="G27" s="6">
        <v>350000</v>
      </c>
      <c r="H27" s="11">
        <v>0</v>
      </c>
      <c r="I27" s="5">
        <f t="shared" si="6"/>
        <v>350000</v>
      </c>
      <c r="J27" s="68"/>
      <c r="K27" s="66">
        <v>25</v>
      </c>
      <c r="L27" s="1" t="s">
        <v>287</v>
      </c>
      <c r="M27" s="62" t="str">
        <f t="shared" ref="M27" si="7">INDEX($A$2:$J$218,MATCH(L27,$D$2:$D$218,0),7)</f>
        <v>SIN HISTORICO</v>
      </c>
      <c r="N27" s="62" t="str">
        <f t="shared" ref="N27" si="8">INDEX($A$2:$J$218,MATCH(L27,$D$2:$D$218,0),8)</f>
        <v>SIN HISTORICO</v>
      </c>
      <c r="O27" s="62" t="str">
        <f t="shared" ref="O27" si="9">INDEX($A$2:$J$218,MATCH(L27,$D$2:$D$218,0),9)</f>
        <v>SIN HISTORICO</v>
      </c>
      <c r="S27" s="92"/>
      <c r="T27" s="92"/>
      <c r="U27" s="92"/>
      <c r="V27" s="92"/>
      <c r="W27" s="92"/>
      <c r="X27" s="92"/>
      <c r="Y27" s="92"/>
      <c r="Z27" s="92"/>
      <c r="AA27" s="92"/>
      <c r="AB27" s="92"/>
      <c r="AC27" s="92"/>
      <c r="AD27" s="92"/>
      <c r="AE27" s="92"/>
      <c r="AF27" s="92"/>
      <c r="AG27" s="92"/>
      <c r="AH27" s="92"/>
    </row>
    <row r="28" spans="1:34" ht="85.8">
      <c r="A28" s="34">
        <v>26</v>
      </c>
      <c r="B28" s="28">
        <v>42211506</v>
      </c>
      <c r="C28" s="29">
        <v>2583531</v>
      </c>
      <c r="D28" s="1" t="s">
        <v>288</v>
      </c>
      <c r="E28" s="99" t="s">
        <v>289</v>
      </c>
      <c r="F28" s="37" t="s">
        <v>537</v>
      </c>
      <c r="G28" s="6">
        <v>500000</v>
      </c>
      <c r="H28" s="11">
        <v>0</v>
      </c>
      <c r="I28" s="5">
        <f t="shared" si="6"/>
        <v>500000</v>
      </c>
      <c r="J28" s="68"/>
      <c r="K28" s="66">
        <v>26</v>
      </c>
      <c r="L28" s="91" t="s">
        <v>88</v>
      </c>
      <c r="M28" s="62" t="str">
        <f t="shared" si="0"/>
        <v>SIN HISTORICO</v>
      </c>
      <c r="N28" s="62" t="str">
        <f t="shared" si="1"/>
        <v>SIN HISTORICO</v>
      </c>
      <c r="O28" s="62" t="str">
        <f t="shared" si="2"/>
        <v>SIN HISTORICO</v>
      </c>
    </row>
    <row r="29" spans="1:34" ht="39">
      <c r="A29" s="35">
        <v>27</v>
      </c>
      <c r="B29" s="28">
        <v>42211506</v>
      </c>
      <c r="C29" s="29"/>
      <c r="D29" s="1" t="s">
        <v>52</v>
      </c>
      <c r="E29" s="99" t="s">
        <v>290</v>
      </c>
      <c r="F29" s="37" t="s">
        <v>537</v>
      </c>
      <c r="G29" s="6">
        <v>160000</v>
      </c>
      <c r="H29" s="11">
        <v>0</v>
      </c>
      <c r="I29" s="5">
        <f t="shared" si="6"/>
        <v>160000</v>
      </c>
      <c r="J29" s="68"/>
      <c r="K29" s="66">
        <v>27</v>
      </c>
      <c r="L29" s="91" t="s">
        <v>92</v>
      </c>
      <c r="M29" s="62" t="str">
        <f t="shared" si="0"/>
        <v>SIN HISTORICO</v>
      </c>
      <c r="N29" s="62" t="str">
        <f t="shared" si="1"/>
        <v>SIN HISTORICO</v>
      </c>
      <c r="O29" s="62" t="str">
        <f t="shared" si="2"/>
        <v>SIN HISTORICO</v>
      </c>
    </row>
    <row r="30" spans="1:34" ht="54.6">
      <c r="A30" s="35">
        <v>28</v>
      </c>
      <c r="B30" s="28">
        <v>42211506</v>
      </c>
      <c r="C30" s="29">
        <v>2583611</v>
      </c>
      <c r="D30" s="1" t="s">
        <v>291</v>
      </c>
      <c r="E30" s="99" t="s">
        <v>292</v>
      </c>
      <c r="F30" s="37" t="s">
        <v>537</v>
      </c>
      <c r="G30" s="6">
        <v>190000</v>
      </c>
      <c r="H30" s="11">
        <v>0</v>
      </c>
      <c r="I30" s="5">
        <f t="shared" si="6"/>
        <v>190000</v>
      </c>
      <c r="J30" s="68"/>
      <c r="K30" s="66">
        <v>28</v>
      </c>
      <c r="L30" s="91" t="s">
        <v>94</v>
      </c>
      <c r="M30" s="62">
        <f t="shared" si="0"/>
        <v>210084</v>
      </c>
      <c r="N30" s="62">
        <f t="shared" si="1"/>
        <v>39915.96</v>
      </c>
      <c r="O30" s="62">
        <f t="shared" si="2"/>
        <v>249999.96</v>
      </c>
    </row>
    <row r="31" spans="1:34" ht="54.6">
      <c r="A31" s="34">
        <v>29</v>
      </c>
      <c r="B31" s="28">
        <v>42211506</v>
      </c>
      <c r="C31" s="29">
        <v>2502659</v>
      </c>
      <c r="D31" s="1" t="s">
        <v>293</v>
      </c>
      <c r="E31" s="99" t="s">
        <v>294</v>
      </c>
      <c r="F31" s="37" t="s">
        <v>537</v>
      </c>
      <c r="G31" s="6" t="s">
        <v>22</v>
      </c>
      <c r="H31" s="11" t="s">
        <v>22</v>
      </c>
      <c r="I31" s="5" t="s">
        <v>22</v>
      </c>
      <c r="J31" s="68"/>
      <c r="K31" s="66">
        <v>29</v>
      </c>
      <c r="L31" s="91" t="s">
        <v>96</v>
      </c>
      <c r="M31" s="62">
        <f t="shared" si="0"/>
        <v>31000</v>
      </c>
      <c r="N31" s="62">
        <f t="shared" si="1"/>
        <v>0</v>
      </c>
      <c r="O31" s="62">
        <f t="shared" si="2"/>
        <v>31000</v>
      </c>
    </row>
    <row r="32" spans="1:34" ht="31.2">
      <c r="A32" s="35">
        <v>30</v>
      </c>
      <c r="B32" s="28">
        <v>42251701</v>
      </c>
      <c r="C32" s="29">
        <v>2583580</v>
      </c>
      <c r="D32" s="1" t="s">
        <v>295</v>
      </c>
      <c r="E32" s="99" t="s">
        <v>296</v>
      </c>
      <c r="F32" s="37" t="s">
        <v>537</v>
      </c>
      <c r="G32" s="6">
        <v>100000</v>
      </c>
      <c r="H32" s="11">
        <v>0</v>
      </c>
      <c r="I32" s="5">
        <f>+H32+G32</f>
        <v>100000</v>
      </c>
      <c r="J32" s="68"/>
      <c r="K32" s="66">
        <v>30</v>
      </c>
      <c r="L32" s="91" t="s">
        <v>98</v>
      </c>
      <c r="M32" s="62">
        <f t="shared" si="0"/>
        <v>56000</v>
      </c>
      <c r="N32" s="62">
        <f t="shared" si="1"/>
        <v>0</v>
      </c>
      <c r="O32" s="62">
        <f t="shared" si="2"/>
        <v>56000</v>
      </c>
    </row>
    <row r="33" spans="1:15" ht="26.4">
      <c r="A33" s="35">
        <v>31</v>
      </c>
      <c r="B33" s="28">
        <v>42241805</v>
      </c>
      <c r="C33" s="29">
        <v>2583962</v>
      </c>
      <c r="D33" s="1" t="s">
        <v>57</v>
      </c>
      <c r="E33" s="99" t="s">
        <v>297</v>
      </c>
      <c r="F33" s="37" t="s">
        <v>537</v>
      </c>
      <c r="G33" s="6" t="s">
        <v>22</v>
      </c>
      <c r="H33" s="11" t="s">
        <v>22</v>
      </c>
      <c r="I33" s="5" t="s">
        <v>22</v>
      </c>
      <c r="J33" s="68"/>
      <c r="K33" s="66">
        <v>31</v>
      </c>
      <c r="L33" s="91" t="s">
        <v>101</v>
      </c>
      <c r="M33" s="62">
        <f t="shared" si="0"/>
        <v>400000</v>
      </c>
      <c r="N33" s="62">
        <f t="shared" si="1"/>
        <v>0</v>
      </c>
      <c r="O33" s="62">
        <f t="shared" si="2"/>
        <v>400000</v>
      </c>
    </row>
    <row r="34" spans="1:15" ht="39">
      <c r="A34" s="34">
        <v>32</v>
      </c>
      <c r="B34" s="28">
        <v>42241702</v>
      </c>
      <c r="C34" s="29">
        <v>2584539</v>
      </c>
      <c r="D34" s="91" t="s">
        <v>59</v>
      </c>
      <c r="E34" s="99" t="s">
        <v>298</v>
      </c>
      <c r="F34" s="37" t="s">
        <v>537</v>
      </c>
      <c r="G34" s="6" t="s">
        <v>22</v>
      </c>
      <c r="H34" s="11" t="s">
        <v>22</v>
      </c>
      <c r="I34" s="5" t="s">
        <v>22</v>
      </c>
      <c r="J34" s="68"/>
      <c r="K34" s="66">
        <v>32</v>
      </c>
      <c r="L34" s="91" t="s">
        <v>104</v>
      </c>
      <c r="M34" s="62">
        <f t="shared" si="0"/>
        <v>10000</v>
      </c>
      <c r="N34" s="62">
        <f t="shared" si="1"/>
        <v>0</v>
      </c>
      <c r="O34" s="62">
        <f t="shared" si="2"/>
        <v>10000</v>
      </c>
    </row>
    <row r="35" spans="1:15" ht="23.4">
      <c r="A35" s="35">
        <v>33</v>
      </c>
      <c r="B35" s="28">
        <v>42241702</v>
      </c>
      <c r="C35" s="29">
        <v>2584530</v>
      </c>
      <c r="D35" s="91" t="s">
        <v>62</v>
      </c>
      <c r="E35" s="99" t="s">
        <v>299</v>
      </c>
      <c r="F35" s="42" t="s">
        <v>537</v>
      </c>
      <c r="G35" s="6">
        <v>43000</v>
      </c>
      <c r="H35" s="11">
        <v>0</v>
      </c>
      <c r="I35" s="5">
        <f>+H35+G35</f>
        <v>43000</v>
      </c>
      <c r="J35" s="68"/>
      <c r="K35" s="66">
        <v>33</v>
      </c>
      <c r="L35" s="91" t="s">
        <v>106</v>
      </c>
      <c r="M35" s="62">
        <f t="shared" ref="M35:M59" si="10">INDEX($A$2:$J$218,MATCH(L35,$D$2:$D$218,0),7)</f>
        <v>25000</v>
      </c>
      <c r="N35" s="62">
        <f t="shared" ref="N35:N59" si="11">INDEX($A$2:$J$218,MATCH(L35,$D$2:$D$218,0),8)</f>
        <v>0</v>
      </c>
      <c r="O35" s="62">
        <f t="shared" ref="O35:O59" si="12">INDEX($A$2:$J$218,MATCH(L35,$D$2:$D$218,0),9)</f>
        <v>25000</v>
      </c>
    </row>
    <row r="36" spans="1:15" ht="26.4">
      <c r="A36" s="35">
        <v>34</v>
      </c>
      <c r="B36" s="28">
        <v>42251617</v>
      </c>
      <c r="C36" s="29">
        <v>2583618</v>
      </c>
      <c r="D36" s="1" t="s">
        <v>540</v>
      </c>
      <c r="E36" s="99" t="s">
        <v>300</v>
      </c>
      <c r="F36" s="37" t="s">
        <v>537</v>
      </c>
      <c r="G36" s="6" t="s">
        <v>22</v>
      </c>
      <c r="H36" s="11" t="s">
        <v>22</v>
      </c>
      <c r="I36" s="5" t="s">
        <v>22</v>
      </c>
      <c r="J36" s="68"/>
      <c r="K36" s="66">
        <v>34</v>
      </c>
      <c r="L36" s="91" t="s">
        <v>109</v>
      </c>
      <c r="M36" s="62">
        <f t="shared" si="10"/>
        <v>120000</v>
      </c>
      <c r="N36" s="62">
        <f t="shared" si="11"/>
        <v>0</v>
      </c>
      <c r="O36" s="62">
        <f t="shared" si="12"/>
        <v>120000</v>
      </c>
    </row>
    <row r="37" spans="1:15" ht="62.4">
      <c r="A37" s="34">
        <v>35</v>
      </c>
      <c r="B37" s="28">
        <v>42251617</v>
      </c>
      <c r="C37" s="29">
        <v>2582470</v>
      </c>
      <c r="D37" s="1" t="s">
        <v>301</v>
      </c>
      <c r="E37" s="99" t="s">
        <v>302</v>
      </c>
      <c r="F37" s="37" t="s">
        <v>537</v>
      </c>
      <c r="G37" s="6" t="s">
        <v>22</v>
      </c>
      <c r="H37" s="11" t="s">
        <v>22</v>
      </c>
      <c r="I37" s="5" t="s">
        <v>22</v>
      </c>
      <c r="J37" s="68"/>
      <c r="K37" s="66">
        <v>35</v>
      </c>
      <c r="L37" s="91" t="s">
        <v>112</v>
      </c>
      <c r="M37" s="62" t="str">
        <f t="shared" si="10"/>
        <v>SIN HISTORICO</v>
      </c>
      <c r="N37" s="62" t="str">
        <f t="shared" si="11"/>
        <v>SIN HISTORICO</v>
      </c>
      <c r="O37" s="62" t="str">
        <f t="shared" si="12"/>
        <v>SIN HISTORICO</v>
      </c>
    </row>
    <row r="38" spans="1:15" ht="39.6">
      <c r="A38" s="35">
        <v>36</v>
      </c>
      <c r="B38" s="28">
        <v>42251617</v>
      </c>
      <c r="C38" s="29">
        <v>2582516</v>
      </c>
      <c r="D38" s="91" t="s">
        <v>68</v>
      </c>
      <c r="E38" s="99" t="s">
        <v>303</v>
      </c>
      <c r="F38" s="37" t="s">
        <v>537</v>
      </c>
      <c r="G38" s="6" t="s">
        <v>22</v>
      </c>
      <c r="H38" s="11" t="s">
        <v>22</v>
      </c>
      <c r="I38" s="5" t="s">
        <v>22</v>
      </c>
      <c r="J38" s="68"/>
      <c r="K38" s="66">
        <v>36</v>
      </c>
      <c r="L38" s="91" t="s">
        <v>115</v>
      </c>
      <c r="M38" s="62">
        <f t="shared" si="10"/>
        <v>16000</v>
      </c>
      <c r="N38" s="62">
        <f t="shared" si="11"/>
        <v>0</v>
      </c>
      <c r="O38" s="62">
        <f t="shared" si="12"/>
        <v>16000</v>
      </c>
    </row>
    <row r="39" spans="1:15" ht="39.6">
      <c r="A39" s="35">
        <v>37</v>
      </c>
      <c r="B39" s="28">
        <v>42251617</v>
      </c>
      <c r="C39" s="29">
        <v>2584538</v>
      </c>
      <c r="D39" s="1" t="s">
        <v>74</v>
      </c>
      <c r="E39" s="99" t="s">
        <v>304</v>
      </c>
      <c r="F39" s="37" t="s">
        <v>537</v>
      </c>
      <c r="G39" s="6" t="s">
        <v>22</v>
      </c>
      <c r="H39" s="11" t="s">
        <v>22</v>
      </c>
      <c r="I39" s="5" t="s">
        <v>22</v>
      </c>
      <c r="J39" s="68"/>
      <c r="K39" s="66">
        <v>37</v>
      </c>
      <c r="L39" s="91" t="s">
        <v>118</v>
      </c>
      <c r="M39" s="62" t="str">
        <f t="shared" si="10"/>
        <v>SIN HISTORICO</v>
      </c>
      <c r="N39" s="62" t="str">
        <f t="shared" si="11"/>
        <v>SIN HISTORICO</v>
      </c>
      <c r="O39" s="62" t="str">
        <f t="shared" si="12"/>
        <v>SIN HISTORICO</v>
      </c>
    </row>
    <row r="40" spans="1:15" ht="52.8">
      <c r="A40" s="34">
        <v>38</v>
      </c>
      <c r="B40" s="28">
        <v>42251617</v>
      </c>
      <c r="C40" s="29">
        <v>2582476</v>
      </c>
      <c r="D40" s="1" t="s">
        <v>77</v>
      </c>
      <c r="E40" s="99" t="s">
        <v>305</v>
      </c>
      <c r="F40" s="37" t="s">
        <v>537</v>
      </c>
      <c r="G40" s="6" t="s">
        <v>22</v>
      </c>
      <c r="H40" s="11" t="s">
        <v>22</v>
      </c>
      <c r="I40" s="5" t="s">
        <v>22</v>
      </c>
      <c r="J40" s="68"/>
      <c r="K40" s="66">
        <v>38</v>
      </c>
      <c r="L40" s="91" t="s">
        <v>121</v>
      </c>
      <c r="M40" s="62" t="str">
        <f t="shared" si="10"/>
        <v>SIN HISTORICO</v>
      </c>
      <c r="N40" s="62" t="str">
        <f t="shared" si="11"/>
        <v>SIN HISTORICO</v>
      </c>
      <c r="O40" s="62" t="str">
        <f t="shared" si="12"/>
        <v>SIN HISTORICO</v>
      </c>
    </row>
    <row r="41" spans="1:15" ht="46.8">
      <c r="A41" s="35">
        <v>39</v>
      </c>
      <c r="B41" s="28">
        <v>42251617</v>
      </c>
      <c r="C41" s="29">
        <v>2583619</v>
      </c>
      <c r="D41" s="91" t="s">
        <v>71</v>
      </c>
      <c r="E41" s="99" t="s">
        <v>306</v>
      </c>
      <c r="F41" s="37" t="s">
        <v>537</v>
      </c>
      <c r="G41" s="6" t="s">
        <v>22</v>
      </c>
      <c r="H41" s="11" t="s">
        <v>22</v>
      </c>
      <c r="I41" s="5" t="s">
        <v>22</v>
      </c>
      <c r="J41" s="68"/>
      <c r="K41" s="66">
        <v>39</v>
      </c>
      <c r="L41" s="91" t="s">
        <v>124</v>
      </c>
      <c r="M41" s="62" t="str">
        <f t="shared" si="10"/>
        <v>SIN HISTORICO</v>
      </c>
      <c r="N41" s="62" t="str">
        <f t="shared" si="11"/>
        <v>SIN HISTORICO</v>
      </c>
      <c r="O41" s="62" t="str">
        <f t="shared" si="12"/>
        <v>SIN HISTORICO</v>
      </c>
    </row>
    <row r="42" spans="1:15" ht="52.8">
      <c r="A42" s="35">
        <v>40</v>
      </c>
      <c r="B42" s="28">
        <v>42251617</v>
      </c>
      <c r="C42" s="29"/>
      <c r="D42" s="1" t="s">
        <v>307</v>
      </c>
      <c r="E42" s="99" t="s">
        <v>308</v>
      </c>
      <c r="F42" s="37" t="s">
        <v>537</v>
      </c>
      <c r="G42" s="6" t="s">
        <v>22</v>
      </c>
      <c r="H42" s="11" t="s">
        <v>22</v>
      </c>
      <c r="I42" s="5" t="s">
        <v>22</v>
      </c>
      <c r="J42" s="68"/>
      <c r="K42" s="66">
        <v>40</v>
      </c>
      <c r="L42" s="91" t="s">
        <v>127</v>
      </c>
      <c r="M42" s="62" t="str">
        <f t="shared" si="10"/>
        <v>SIN HISTORICO</v>
      </c>
      <c r="N42" s="62" t="str">
        <f t="shared" si="11"/>
        <v>SIN HISTORICO</v>
      </c>
      <c r="O42" s="62" t="str">
        <f t="shared" si="12"/>
        <v>SIN HISTORICO</v>
      </c>
    </row>
    <row r="43" spans="1:15" ht="52.8">
      <c r="A43" s="34">
        <v>41</v>
      </c>
      <c r="B43" s="28">
        <v>42251617</v>
      </c>
      <c r="C43" s="29">
        <v>2583620</v>
      </c>
      <c r="D43" s="1" t="s">
        <v>309</v>
      </c>
      <c r="E43" s="99" t="s">
        <v>310</v>
      </c>
      <c r="F43" s="37" t="s">
        <v>537</v>
      </c>
      <c r="G43" s="6" t="s">
        <v>22</v>
      </c>
      <c r="H43" s="11" t="s">
        <v>22</v>
      </c>
      <c r="I43" s="5" t="s">
        <v>22</v>
      </c>
      <c r="J43" s="68"/>
      <c r="K43" s="66">
        <v>41</v>
      </c>
      <c r="L43" s="91" t="s">
        <v>130</v>
      </c>
      <c r="M43" s="62" t="str">
        <f t="shared" si="10"/>
        <v>SIN HISTORICO</v>
      </c>
      <c r="N43" s="62" t="str">
        <f t="shared" si="11"/>
        <v>SIN HISTORICO</v>
      </c>
      <c r="O43" s="62" t="str">
        <f t="shared" si="12"/>
        <v>SIN HISTORICO</v>
      </c>
    </row>
    <row r="44" spans="1:15" ht="52.8">
      <c r="A44" s="35">
        <v>42</v>
      </c>
      <c r="B44" s="28">
        <v>42211610</v>
      </c>
      <c r="C44" s="29">
        <v>2505745</v>
      </c>
      <c r="D44" s="91" t="s">
        <v>80</v>
      </c>
      <c r="E44" s="99" t="s">
        <v>311</v>
      </c>
      <c r="F44" s="37" t="s">
        <v>537</v>
      </c>
      <c r="G44" s="6">
        <v>504202</v>
      </c>
      <c r="H44" s="11">
        <f>+G44*19%</f>
        <v>95798.38</v>
      </c>
      <c r="I44" s="5">
        <f>+H44+G44</f>
        <v>600000.38</v>
      </c>
      <c r="J44" s="68"/>
      <c r="K44" s="66">
        <v>42</v>
      </c>
      <c r="L44" s="91" t="s">
        <v>133</v>
      </c>
      <c r="M44" s="62" t="str">
        <f t="shared" si="10"/>
        <v>SIN HISTORICO</v>
      </c>
      <c r="N44" s="62" t="str">
        <f t="shared" si="11"/>
        <v>SIN HISTORICO</v>
      </c>
      <c r="O44" s="62" t="str">
        <f t="shared" si="12"/>
        <v>SIN HISTORICO</v>
      </c>
    </row>
    <row r="45" spans="1:15" ht="52.8">
      <c r="A45" s="35">
        <v>43</v>
      </c>
      <c r="B45" s="28">
        <v>42191810</v>
      </c>
      <c r="C45" s="29"/>
      <c r="D45" s="91" t="s">
        <v>65</v>
      </c>
      <c r="E45" s="99" t="s">
        <v>313</v>
      </c>
      <c r="F45" s="37" t="s">
        <v>537</v>
      </c>
      <c r="G45" s="6" t="s">
        <v>22</v>
      </c>
      <c r="H45" s="11" t="s">
        <v>22</v>
      </c>
      <c r="I45" s="5" t="s">
        <v>22</v>
      </c>
      <c r="J45" s="68"/>
      <c r="K45" s="66">
        <v>43</v>
      </c>
      <c r="L45" s="91" t="s">
        <v>136</v>
      </c>
      <c r="M45" s="62" t="str">
        <f t="shared" si="10"/>
        <v>SIN HISTORICO</v>
      </c>
      <c r="N45" s="62" t="str">
        <f t="shared" si="11"/>
        <v>SIN HISTORICO</v>
      </c>
      <c r="O45" s="62" t="str">
        <f t="shared" si="12"/>
        <v>SIN HISTORICO</v>
      </c>
    </row>
    <row r="46" spans="1:15" ht="66">
      <c r="A46" s="34">
        <v>44</v>
      </c>
      <c r="B46" s="28">
        <v>42241803</v>
      </c>
      <c r="C46" s="29">
        <v>2502535</v>
      </c>
      <c r="D46" s="91" t="s">
        <v>83</v>
      </c>
      <c r="E46" s="99" t="s">
        <v>314</v>
      </c>
      <c r="F46" s="42" t="s">
        <v>537</v>
      </c>
      <c r="G46" s="6">
        <v>20500</v>
      </c>
      <c r="H46" s="11">
        <v>0</v>
      </c>
      <c r="I46" s="5">
        <f>+H46+G46</f>
        <v>20500</v>
      </c>
      <c r="J46" s="68"/>
      <c r="K46" s="66">
        <v>44</v>
      </c>
      <c r="L46" s="91" t="s">
        <v>139</v>
      </c>
      <c r="M46" s="62" t="str">
        <f t="shared" si="10"/>
        <v>SIN HISTORICO</v>
      </c>
      <c r="N46" s="62" t="str">
        <f t="shared" si="11"/>
        <v>SIN HISTORICO</v>
      </c>
      <c r="O46" s="62" t="str">
        <f t="shared" si="12"/>
        <v>SIN HISTORICO</v>
      </c>
    </row>
    <row r="47" spans="1:15" ht="52.8">
      <c r="A47" s="35">
        <v>45</v>
      </c>
      <c r="B47" s="28">
        <v>42241803</v>
      </c>
      <c r="C47" s="29">
        <v>2503290</v>
      </c>
      <c r="D47" s="1" t="s">
        <v>287</v>
      </c>
      <c r="E47" s="99" t="s">
        <v>314</v>
      </c>
      <c r="F47" s="42" t="s">
        <v>537</v>
      </c>
      <c r="G47" s="6" t="s">
        <v>22</v>
      </c>
      <c r="H47" s="11" t="s">
        <v>22</v>
      </c>
      <c r="I47" s="5" t="s">
        <v>22</v>
      </c>
      <c r="J47" s="68"/>
      <c r="K47" s="66">
        <v>45</v>
      </c>
      <c r="L47" s="91" t="s">
        <v>142</v>
      </c>
      <c r="M47" s="62" t="str">
        <f t="shared" si="10"/>
        <v>SIN HISTORICO</v>
      </c>
      <c r="N47" s="62" t="str">
        <f t="shared" si="11"/>
        <v>SIN HISTORICO</v>
      </c>
      <c r="O47" s="62" t="str">
        <f t="shared" si="12"/>
        <v>SIN HISTORICO</v>
      </c>
    </row>
    <row r="48" spans="1:15" ht="52.8">
      <c r="A48" s="35">
        <v>46</v>
      </c>
      <c r="B48" s="28">
        <v>42241803</v>
      </c>
      <c r="C48" s="29">
        <v>2582670</v>
      </c>
      <c r="D48" s="1" t="s">
        <v>315</v>
      </c>
      <c r="E48" s="99" t="s">
        <v>316</v>
      </c>
      <c r="F48" s="42" t="s">
        <v>537</v>
      </c>
      <c r="G48" s="6" t="s">
        <v>22</v>
      </c>
      <c r="H48" s="11" t="s">
        <v>22</v>
      </c>
      <c r="I48" s="5" t="s">
        <v>22</v>
      </c>
      <c r="J48" s="68"/>
      <c r="K48" s="66">
        <v>46</v>
      </c>
      <c r="L48" s="91" t="s">
        <v>145</v>
      </c>
      <c r="M48" s="62" t="str">
        <f t="shared" si="10"/>
        <v>SIN HISTORICO</v>
      </c>
      <c r="N48" s="62" t="str">
        <f t="shared" si="11"/>
        <v>SIN HISTORICO</v>
      </c>
      <c r="O48" s="62" t="str">
        <f t="shared" si="12"/>
        <v>SIN HISTORICO</v>
      </c>
    </row>
    <row r="49" spans="1:15" ht="39.6">
      <c r="A49" s="34">
        <v>47</v>
      </c>
      <c r="B49" s="28">
        <v>42241803</v>
      </c>
      <c r="C49" s="29">
        <v>2503291</v>
      </c>
      <c r="D49" s="1" t="s">
        <v>317</v>
      </c>
      <c r="E49" s="99" t="s">
        <v>316</v>
      </c>
      <c r="F49" s="42" t="s">
        <v>537</v>
      </c>
      <c r="G49" s="6">
        <v>15000</v>
      </c>
      <c r="H49" s="11">
        <v>0</v>
      </c>
      <c r="I49" s="5">
        <f t="shared" ref="I49:I50" si="13">+H49+G49</f>
        <v>15000</v>
      </c>
      <c r="J49" s="68"/>
      <c r="K49" s="66">
        <v>47</v>
      </c>
      <c r="L49" s="91" t="s">
        <v>148</v>
      </c>
      <c r="M49" s="62" t="str">
        <f t="shared" si="10"/>
        <v>SIN HISTORICO</v>
      </c>
      <c r="N49" s="62" t="str">
        <f t="shared" si="11"/>
        <v>SIN HISTORICO</v>
      </c>
      <c r="O49" s="62" t="str">
        <f t="shared" si="12"/>
        <v>SIN HISTORICO</v>
      </c>
    </row>
    <row r="50" spans="1:15" ht="46.8">
      <c r="A50" s="35">
        <v>48</v>
      </c>
      <c r="B50" s="28">
        <v>42241803</v>
      </c>
      <c r="C50" s="29">
        <v>2583557</v>
      </c>
      <c r="D50" s="1" t="s">
        <v>318</v>
      </c>
      <c r="E50" s="99" t="s">
        <v>319</v>
      </c>
      <c r="F50" s="42" t="s">
        <v>537</v>
      </c>
      <c r="G50" s="6">
        <v>26000</v>
      </c>
      <c r="H50" s="11">
        <v>0</v>
      </c>
      <c r="I50" s="5">
        <f t="shared" si="13"/>
        <v>26000</v>
      </c>
      <c r="J50" s="68"/>
      <c r="K50" s="66">
        <v>48</v>
      </c>
      <c r="L50" s="91" t="s">
        <v>151</v>
      </c>
      <c r="M50" s="62" t="str">
        <f t="shared" si="10"/>
        <v>SIN HISTORICO</v>
      </c>
      <c r="N50" s="62" t="str">
        <f t="shared" si="11"/>
        <v>SIN HISTORICO</v>
      </c>
      <c r="O50" s="62" t="str">
        <f t="shared" si="12"/>
        <v>SIN HISTORICO</v>
      </c>
    </row>
    <row r="51" spans="1:15" ht="54.6">
      <c r="A51" s="35">
        <v>49</v>
      </c>
      <c r="B51" s="28">
        <v>46181535</v>
      </c>
      <c r="C51" s="29">
        <v>2503320</v>
      </c>
      <c r="D51" s="91" t="s">
        <v>88</v>
      </c>
      <c r="E51" s="99" t="s">
        <v>320</v>
      </c>
      <c r="F51" s="36" t="s">
        <v>539</v>
      </c>
      <c r="G51" s="6" t="s">
        <v>22</v>
      </c>
      <c r="H51" s="11" t="s">
        <v>22</v>
      </c>
      <c r="I51" s="5" t="s">
        <v>22</v>
      </c>
      <c r="J51" s="68"/>
      <c r="K51" s="66">
        <v>49</v>
      </c>
      <c r="L51" s="91" t="s">
        <v>154</v>
      </c>
      <c r="M51" s="62">
        <f t="shared" si="10"/>
        <v>80000</v>
      </c>
      <c r="N51" s="62">
        <f t="shared" si="11"/>
        <v>0</v>
      </c>
      <c r="O51" s="62">
        <f t="shared" si="12"/>
        <v>80000</v>
      </c>
    </row>
    <row r="52" spans="1:15" ht="39">
      <c r="A52" s="34">
        <v>50</v>
      </c>
      <c r="B52" s="28">
        <v>42241802</v>
      </c>
      <c r="C52" s="29" t="s">
        <v>321</v>
      </c>
      <c r="D52" s="2" t="s">
        <v>322</v>
      </c>
      <c r="E52" s="99" t="s">
        <v>323</v>
      </c>
      <c r="F52" s="36" t="s">
        <v>537</v>
      </c>
      <c r="G52" s="6">
        <v>19000000</v>
      </c>
      <c r="H52" s="11">
        <v>0</v>
      </c>
      <c r="I52" s="5">
        <f>+H52+G52</f>
        <v>19000000</v>
      </c>
      <c r="J52" s="68"/>
      <c r="K52" s="66">
        <v>50</v>
      </c>
      <c r="L52" s="91" t="s">
        <v>157</v>
      </c>
      <c r="M52" s="62" t="e">
        <f t="shared" si="10"/>
        <v>#N/A</v>
      </c>
      <c r="N52" s="62" t="e">
        <f t="shared" si="11"/>
        <v>#N/A</v>
      </c>
      <c r="O52" s="62" t="e">
        <f t="shared" si="12"/>
        <v>#N/A</v>
      </c>
    </row>
    <row r="53" spans="1:15" ht="31.2">
      <c r="A53" s="35">
        <v>51</v>
      </c>
      <c r="B53" s="28">
        <v>42241706</v>
      </c>
      <c r="C53" s="29">
        <v>2587000</v>
      </c>
      <c r="D53" s="91" t="s">
        <v>92</v>
      </c>
      <c r="E53" s="99" t="s">
        <v>324</v>
      </c>
      <c r="F53" s="36" t="s">
        <v>537</v>
      </c>
      <c r="G53" s="6" t="s">
        <v>22</v>
      </c>
      <c r="H53" s="11" t="s">
        <v>22</v>
      </c>
      <c r="I53" s="5" t="s">
        <v>22</v>
      </c>
      <c r="J53" s="68"/>
      <c r="K53" s="66">
        <v>51</v>
      </c>
      <c r="L53" s="91" t="s">
        <v>160</v>
      </c>
      <c r="M53" s="62" t="str">
        <f t="shared" si="10"/>
        <v>SIN HISTORICO</v>
      </c>
      <c r="N53" s="62" t="str">
        <f t="shared" si="11"/>
        <v>SIN HISTORICO</v>
      </c>
      <c r="O53" s="62" t="str">
        <f t="shared" si="12"/>
        <v>SIN HISTORICO</v>
      </c>
    </row>
    <row r="54" spans="1:15" ht="39">
      <c r="A54" s="35">
        <v>52</v>
      </c>
      <c r="B54" s="28">
        <v>42241509</v>
      </c>
      <c r="C54" s="29">
        <v>2583545</v>
      </c>
      <c r="D54" s="1" t="s">
        <v>325</v>
      </c>
      <c r="E54" s="99" t="s">
        <v>326</v>
      </c>
      <c r="F54" s="42" t="s">
        <v>537</v>
      </c>
      <c r="G54" s="6" t="s">
        <v>22</v>
      </c>
      <c r="H54" s="11" t="s">
        <v>22</v>
      </c>
      <c r="I54" s="5" t="s">
        <v>22</v>
      </c>
      <c r="J54" s="68"/>
      <c r="K54" s="66">
        <v>52</v>
      </c>
      <c r="L54" s="91" t="s">
        <v>163</v>
      </c>
      <c r="M54" s="62" t="str">
        <f t="shared" si="10"/>
        <v>SIN HISTORICO</v>
      </c>
      <c r="N54" s="62" t="str">
        <f t="shared" si="11"/>
        <v>SIN HISTORICO</v>
      </c>
      <c r="O54" s="62" t="str">
        <f t="shared" si="12"/>
        <v>SIN HISTORICO</v>
      </c>
    </row>
    <row r="55" spans="1:15" ht="31.2">
      <c r="A55" s="34">
        <v>53</v>
      </c>
      <c r="B55" s="28">
        <v>42211610</v>
      </c>
      <c r="C55" s="29">
        <v>2583622</v>
      </c>
      <c r="D55" s="1" t="s">
        <v>94</v>
      </c>
      <c r="E55" s="99" t="s">
        <v>327</v>
      </c>
      <c r="F55" s="37" t="s">
        <v>537</v>
      </c>
      <c r="G55" s="6">
        <v>210084</v>
      </c>
      <c r="H55" s="11">
        <f>+G55*19%</f>
        <v>39915.96</v>
      </c>
      <c r="I55" s="5">
        <f>+H55+G55</f>
        <v>249999.96</v>
      </c>
      <c r="J55" s="68"/>
      <c r="K55" s="66">
        <v>53</v>
      </c>
      <c r="L55" s="91" t="s">
        <v>166</v>
      </c>
      <c r="M55" s="62" t="str">
        <f t="shared" si="10"/>
        <v>SIN HISTORICO</v>
      </c>
      <c r="N55" s="62" t="str">
        <f t="shared" si="11"/>
        <v>SIN HISTORICO</v>
      </c>
      <c r="O55" s="62" t="str">
        <f t="shared" si="12"/>
        <v>SIN HISTORICO</v>
      </c>
    </row>
    <row r="56" spans="1:15" ht="39">
      <c r="A56" s="35">
        <v>54</v>
      </c>
      <c r="B56" s="28">
        <v>42211610</v>
      </c>
      <c r="C56" s="29">
        <v>2584536</v>
      </c>
      <c r="D56" s="1" t="s">
        <v>328</v>
      </c>
      <c r="E56" s="99" t="s">
        <v>329</v>
      </c>
      <c r="F56" s="37" t="s">
        <v>537</v>
      </c>
      <c r="G56" s="6" t="s">
        <v>22</v>
      </c>
      <c r="H56" s="11" t="s">
        <v>22</v>
      </c>
      <c r="I56" s="5" t="s">
        <v>22</v>
      </c>
      <c r="J56" s="68"/>
      <c r="K56" s="66">
        <v>54</v>
      </c>
      <c r="L56" s="91" t="s">
        <v>169</v>
      </c>
      <c r="M56" s="62" t="str">
        <f t="shared" si="10"/>
        <v>SIN HISTORICO</v>
      </c>
      <c r="N56" s="62" t="str">
        <f t="shared" si="11"/>
        <v>SIN HISTORICO</v>
      </c>
      <c r="O56" s="62" t="str">
        <f t="shared" si="12"/>
        <v>SIN HISTORICO</v>
      </c>
    </row>
    <row r="57" spans="1:15" ht="26.4">
      <c r="A57" s="35">
        <v>55</v>
      </c>
      <c r="B57" s="28">
        <v>42241802</v>
      </c>
      <c r="C57" s="29">
        <v>2582559</v>
      </c>
      <c r="D57" s="91" t="s">
        <v>96</v>
      </c>
      <c r="E57" s="99" t="s">
        <v>330</v>
      </c>
      <c r="F57" s="42" t="s">
        <v>537</v>
      </c>
      <c r="G57" s="6">
        <v>31000</v>
      </c>
      <c r="H57" s="11">
        <v>0</v>
      </c>
      <c r="I57" s="5">
        <f t="shared" ref="I57:I67" si="14">+H57+G57</f>
        <v>31000</v>
      </c>
      <c r="J57" s="68"/>
      <c r="K57" s="66">
        <v>55</v>
      </c>
      <c r="L57" s="91" t="s">
        <v>172</v>
      </c>
      <c r="M57" s="62" t="str">
        <f t="shared" si="10"/>
        <v>SIN HISTORICO</v>
      </c>
      <c r="N57" s="62" t="str">
        <f t="shared" si="11"/>
        <v>SIN HISTORICO</v>
      </c>
      <c r="O57" s="62" t="str">
        <f t="shared" si="12"/>
        <v>SIN HISTORICO</v>
      </c>
    </row>
    <row r="58" spans="1:15" ht="54.6">
      <c r="A58" s="34">
        <v>56</v>
      </c>
      <c r="B58" s="28">
        <v>42241802</v>
      </c>
      <c r="C58" s="29">
        <v>2584537</v>
      </c>
      <c r="D58" s="1" t="s">
        <v>331</v>
      </c>
      <c r="E58" s="99" t="s">
        <v>332</v>
      </c>
      <c r="F58" s="42" t="s">
        <v>537</v>
      </c>
      <c r="G58" s="6">
        <v>64000</v>
      </c>
      <c r="H58" s="11">
        <v>0</v>
      </c>
      <c r="I58" s="5">
        <f t="shared" si="14"/>
        <v>64000</v>
      </c>
      <c r="J58" s="68"/>
      <c r="K58" s="66">
        <v>56</v>
      </c>
      <c r="L58" s="91" t="s">
        <v>174</v>
      </c>
      <c r="M58" s="62">
        <f t="shared" si="10"/>
        <v>29412</v>
      </c>
      <c r="N58" s="62">
        <f t="shared" si="11"/>
        <v>5588.28</v>
      </c>
      <c r="O58" s="62">
        <f t="shared" si="12"/>
        <v>35000.28</v>
      </c>
    </row>
    <row r="59" spans="1:15" ht="31.2">
      <c r="A59" s="35">
        <v>57</v>
      </c>
      <c r="B59" s="28">
        <v>42241802</v>
      </c>
      <c r="C59" s="29">
        <v>2502660</v>
      </c>
      <c r="D59" s="91" t="s">
        <v>98</v>
      </c>
      <c r="E59" s="99" t="s">
        <v>333</v>
      </c>
      <c r="F59" s="42" t="s">
        <v>537</v>
      </c>
      <c r="G59" s="6">
        <v>56000</v>
      </c>
      <c r="H59" s="11">
        <v>0</v>
      </c>
      <c r="I59" s="5">
        <f t="shared" si="14"/>
        <v>56000</v>
      </c>
      <c r="J59" s="68"/>
      <c r="K59" s="66">
        <v>57</v>
      </c>
      <c r="L59" s="91" t="s">
        <v>177</v>
      </c>
      <c r="M59" s="62">
        <f t="shared" si="10"/>
        <v>29412</v>
      </c>
      <c r="N59" s="62">
        <f t="shared" si="11"/>
        <v>5588.28</v>
      </c>
      <c r="O59" s="62">
        <f t="shared" si="12"/>
        <v>35000.28</v>
      </c>
    </row>
    <row r="60" spans="1:15" ht="46.8">
      <c r="A60" s="35">
        <v>58</v>
      </c>
      <c r="B60" s="28">
        <v>42241509</v>
      </c>
      <c r="C60" s="29">
        <v>2502661</v>
      </c>
      <c r="D60" s="91" t="s">
        <v>101</v>
      </c>
      <c r="E60" s="99" t="s">
        <v>334</v>
      </c>
      <c r="F60" s="42" t="s">
        <v>537</v>
      </c>
      <c r="G60" s="6">
        <v>400000</v>
      </c>
      <c r="H60" s="11">
        <v>0</v>
      </c>
      <c r="I60" s="5">
        <f t="shared" si="14"/>
        <v>400000</v>
      </c>
      <c r="J60" s="68"/>
      <c r="K60" s="66">
        <v>58</v>
      </c>
      <c r="L60" s="91" t="s">
        <v>180</v>
      </c>
      <c r="M60" s="62" t="str">
        <f t="shared" ref="M60:M67" si="15">INDEX($A$2:$J$218,MATCH(L60,$D$2:$D$218,0),7)</f>
        <v>SIN HISTORICO</v>
      </c>
      <c r="N60" s="62" t="str">
        <f t="shared" ref="N60:N67" si="16">INDEX($A$2:$J$218,MATCH(L60,$D$2:$D$218,0),8)</f>
        <v>SIN HISTORICO</v>
      </c>
      <c r="O60" s="62" t="str">
        <f t="shared" ref="O60:O67" si="17">INDEX($A$2:$J$218,MATCH(L60,$D$2:$D$218,0),9)</f>
        <v>SIN HISTORICO</v>
      </c>
    </row>
    <row r="61" spans="1:15" ht="26.4">
      <c r="A61" s="34">
        <v>59</v>
      </c>
      <c r="B61" s="28">
        <v>42241509</v>
      </c>
      <c r="C61" s="29">
        <v>2583601</v>
      </c>
      <c r="D61" s="1" t="s">
        <v>335</v>
      </c>
      <c r="E61" s="99" t="s">
        <v>336</v>
      </c>
      <c r="F61" s="42" t="s">
        <v>537</v>
      </c>
      <c r="G61" s="6">
        <v>40000</v>
      </c>
      <c r="H61" s="11">
        <v>0</v>
      </c>
      <c r="I61" s="5">
        <f t="shared" si="14"/>
        <v>40000</v>
      </c>
      <c r="J61" s="68"/>
      <c r="K61" s="66">
        <v>59</v>
      </c>
      <c r="L61" s="91" t="s">
        <v>182</v>
      </c>
      <c r="M61" s="62">
        <f t="shared" si="15"/>
        <v>350000</v>
      </c>
      <c r="N61" s="62">
        <f t="shared" si="16"/>
        <v>0</v>
      </c>
      <c r="O61" s="62">
        <f t="shared" si="17"/>
        <v>350000</v>
      </c>
    </row>
    <row r="62" spans="1:15" ht="26.4">
      <c r="A62" s="35">
        <v>60</v>
      </c>
      <c r="B62" s="28">
        <v>42241509</v>
      </c>
      <c r="C62" s="29">
        <v>2583562</v>
      </c>
      <c r="D62" s="1" t="s">
        <v>337</v>
      </c>
      <c r="E62" s="99" t="s">
        <v>338</v>
      </c>
      <c r="F62" s="42" t="s">
        <v>537</v>
      </c>
      <c r="G62" s="6">
        <v>800000</v>
      </c>
      <c r="H62" s="11">
        <v>0</v>
      </c>
      <c r="I62" s="5">
        <f t="shared" si="14"/>
        <v>800000</v>
      </c>
      <c r="J62" s="68"/>
      <c r="K62" s="66">
        <v>60</v>
      </c>
      <c r="L62" s="91" t="s">
        <v>184</v>
      </c>
      <c r="M62" s="62" t="str">
        <f t="shared" si="15"/>
        <v>SIN HISTORICO</v>
      </c>
      <c r="N62" s="62" t="str">
        <f t="shared" si="16"/>
        <v>SIN HISTORICO</v>
      </c>
      <c r="O62" s="62" t="str">
        <f t="shared" si="17"/>
        <v>SIN HISTORICO</v>
      </c>
    </row>
    <row r="63" spans="1:15" ht="23.4">
      <c r="A63" s="35">
        <v>61</v>
      </c>
      <c r="B63" s="28">
        <v>42241509</v>
      </c>
      <c r="C63" s="29">
        <v>2583563</v>
      </c>
      <c r="D63" s="1" t="s">
        <v>339</v>
      </c>
      <c r="E63" s="99" t="s">
        <v>340</v>
      </c>
      <c r="F63" s="42" t="s">
        <v>537</v>
      </c>
      <c r="G63" s="6">
        <v>150000</v>
      </c>
      <c r="H63" s="11">
        <v>0</v>
      </c>
      <c r="I63" s="5">
        <f t="shared" si="14"/>
        <v>150000</v>
      </c>
      <c r="J63" s="68"/>
      <c r="K63" s="66">
        <v>61</v>
      </c>
      <c r="L63" s="91" t="s">
        <v>186</v>
      </c>
      <c r="M63" s="62">
        <f t="shared" si="15"/>
        <v>50000</v>
      </c>
      <c r="N63" s="62">
        <f t="shared" si="16"/>
        <v>0</v>
      </c>
      <c r="O63" s="62">
        <f t="shared" si="17"/>
        <v>50000</v>
      </c>
    </row>
    <row r="64" spans="1:15" ht="26.4">
      <c r="A64" s="34">
        <v>62</v>
      </c>
      <c r="B64" s="28">
        <v>42241806</v>
      </c>
      <c r="C64" s="29">
        <v>2583606</v>
      </c>
      <c r="D64" s="1" t="s">
        <v>104</v>
      </c>
      <c r="E64" s="99" t="s">
        <v>341</v>
      </c>
      <c r="F64" s="42" t="s">
        <v>537</v>
      </c>
      <c r="G64" s="6">
        <v>10000</v>
      </c>
      <c r="H64" s="11">
        <v>0</v>
      </c>
      <c r="I64" s="5">
        <f t="shared" si="14"/>
        <v>10000</v>
      </c>
      <c r="J64" s="68"/>
      <c r="K64" s="66">
        <v>62</v>
      </c>
      <c r="L64" s="91" t="s">
        <v>188</v>
      </c>
      <c r="M64" s="62">
        <f t="shared" si="15"/>
        <v>50000</v>
      </c>
      <c r="N64" s="62">
        <f t="shared" si="16"/>
        <v>0</v>
      </c>
      <c r="O64" s="62">
        <f t="shared" si="17"/>
        <v>50000</v>
      </c>
    </row>
    <row r="65" spans="1:15" ht="54.6">
      <c r="A65" s="35">
        <v>63</v>
      </c>
      <c r="B65" s="28">
        <v>46182204</v>
      </c>
      <c r="C65" s="29">
        <v>2582448</v>
      </c>
      <c r="D65" s="1" t="s">
        <v>106</v>
      </c>
      <c r="E65" s="99" t="s">
        <v>342</v>
      </c>
      <c r="F65" s="42" t="s">
        <v>537</v>
      </c>
      <c r="G65" s="6">
        <v>25000</v>
      </c>
      <c r="H65" s="11">
        <v>0</v>
      </c>
      <c r="I65" s="5">
        <f t="shared" si="14"/>
        <v>25000</v>
      </c>
      <c r="J65" s="68"/>
      <c r="K65" s="66">
        <v>63</v>
      </c>
      <c r="L65" s="91" t="s">
        <v>191</v>
      </c>
      <c r="M65" s="62" t="e">
        <f t="shared" si="15"/>
        <v>#N/A</v>
      </c>
      <c r="N65" s="62" t="e">
        <f t="shared" si="16"/>
        <v>#N/A</v>
      </c>
      <c r="O65" s="62" t="e">
        <f t="shared" si="17"/>
        <v>#N/A</v>
      </c>
    </row>
    <row r="66" spans="1:15" ht="31.2">
      <c r="A66" s="35">
        <v>64</v>
      </c>
      <c r="B66" s="28">
        <v>42241509</v>
      </c>
      <c r="C66" s="29">
        <v>2582692</v>
      </c>
      <c r="D66" s="91" t="s">
        <v>109</v>
      </c>
      <c r="E66" s="99" t="s">
        <v>343</v>
      </c>
      <c r="F66" s="42" t="s">
        <v>537</v>
      </c>
      <c r="G66" s="6">
        <v>120000</v>
      </c>
      <c r="H66" s="11">
        <v>0</v>
      </c>
      <c r="I66" s="5">
        <f t="shared" si="14"/>
        <v>120000</v>
      </c>
      <c r="J66" s="68"/>
      <c r="K66" s="66">
        <v>64</v>
      </c>
      <c r="L66" s="91" t="s">
        <v>194</v>
      </c>
      <c r="M66" s="62">
        <f t="shared" si="15"/>
        <v>25000</v>
      </c>
      <c r="N66" s="62">
        <f t="shared" si="16"/>
        <v>0</v>
      </c>
      <c r="O66" s="62">
        <f t="shared" si="17"/>
        <v>25000</v>
      </c>
    </row>
    <row r="67" spans="1:15" ht="26.4">
      <c r="A67" s="34">
        <v>65</v>
      </c>
      <c r="B67" s="28">
        <v>42241705</v>
      </c>
      <c r="C67" s="29">
        <v>2502664</v>
      </c>
      <c r="D67" s="1" t="s">
        <v>344</v>
      </c>
      <c r="E67" s="99" t="s">
        <v>345</v>
      </c>
      <c r="F67" s="42" t="s">
        <v>537</v>
      </c>
      <c r="G67" s="6">
        <v>180000</v>
      </c>
      <c r="H67" s="11">
        <v>0</v>
      </c>
      <c r="I67" s="5">
        <f t="shared" si="14"/>
        <v>180000</v>
      </c>
      <c r="J67" s="68"/>
      <c r="K67" s="66">
        <v>65</v>
      </c>
      <c r="L67" s="91" t="s">
        <v>196</v>
      </c>
      <c r="M67" s="62" t="e">
        <f t="shared" si="15"/>
        <v>#N/A</v>
      </c>
      <c r="N67" s="62" t="e">
        <f t="shared" si="16"/>
        <v>#N/A</v>
      </c>
      <c r="O67" s="62" t="e">
        <f t="shared" si="17"/>
        <v>#N/A</v>
      </c>
    </row>
    <row r="68" spans="1:15" ht="31.2">
      <c r="A68" s="35">
        <v>66</v>
      </c>
      <c r="B68" s="28">
        <v>42241509</v>
      </c>
      <c r="C68" s="29">
        <v>2583598</v>
      </c>
      <c r="D68" s="1" t="s">
        <v>346</v>
      </c>
      <c r="E68" s="99" t="s">
        <v>347</v>
      </c>
      <c r="F68" s="42" t="s">
        <v>537</v>
      </c>
      <c r="G68" s="6" t="s">
        <v>22</v>
      </c>
      <c r="H68" s="11" t="s">
        <v>22</v>
      </c>
      <c r="I68" s="5" t="s">
        <v>22</v>
      </c>
      <c r="J68" s="68"/>
    </row>
    <row r="69" spans="1:15" ht="39.6">
      <c r="A69" s="35">
        <v>67</v>
      </c>
      <c r="B69" s="28">
        <v>46182204</v>
      </c>
      <c r="C69" s="29">
        <v>2583596</v>
      </c>
      <c r="D69" s="1" t="s">
        <v>348</v>
      </c>
      <c r="E69" s="99" t="s">
        <v>349</v>
      </c>
      <c r="F69" s="42" t="s">
        <v>537</v>
      </c>
      <c r="G69" s="6" t="s">
        <v>22</v>
      </c>
      <c r="H69" s="11" t="s">
        <v>22</v>
      </c>
      <c r="I69" s="5" t="s">
        <v>22</v>
      </c>
      <c r="J69" s="68"/>
    </row>
    <row r="70" spans="1:15" ht="31.2">
      <c r="A70" s="34">
        <v>68</v>
      </c>
      <c r="B70" s="28">
        <v>46182204</v>
      </c>
      <c r="C70" s="29">
        <v>2583593</v>
      </c>
      <c r="D70" s="91" t="s">
        <v>112</v>
      </c>
      <c r="E70" s="99" t="s">
        <v>350</v>
      </c>
      <c r="F70" s="42" t="s">
        <v>537</v>
      </c>
      <c r="G70" s="6" t="s">
        <v>22</v>
      </c>
      <c r="H70" s="11" t="s">
        <v>22</v>
      </c>
      <c r="I70" s="5" t="s">
        <v>22</v>
      </c>
      <c r="J70" s="68"/>
    </row>
    <row r="71" spans="1:15" ht="26.4">
      <c r="A71" s="35">
        <v>69</v>
      </c>
      <c r="B71" s="28">
        <v>42241509</v>
      </c>
      <c r="C71" s="29">
        <v>2583602</v>
      </c>
      <c r="D71" s="1" t="s">
        <v>351</v>
      </c>
      <c r="E71" s="99" t="s">
        <v>352</v>
      </c>
      <c r="F71" s="42" t="s">
        <v>537</v>
      </c>
      <c r="G71" s="6" t="s">
        <v>22</v>
      </c>
      <c r="H71" s="11" t="s">
        <v>22</v>
      </c>
      <c r="I71" s="5" t="s">
        <v>22</v>
      </c>
      <c r="J71" s="68"/>
    </row>
    <row r="72" spans="1:15" ht="31.2">
      <c r="A72" s="35">
        <v>70</v>
      </c>
      <c r="B72" s="28">
        <v>42241509</v>
      </c>
      <c r="C72" s="29">
        <v>2583599</v>
      </c>
      <c r="D72" s="1" t="s">
        <v>353</v>
      </c>
      <c r="E72" s="99" t="s">
        <v>354</v>
      </c>
      <c r="F72" s="42" t="s">
        <v>537</v>
      </c>
      <c r="G72" s="6" t="s">
        <v>22</v>
      </c>
      <c r="H72" s="11" t="s">
        <v>22</v>
      </c>
      <c r="I72" s="5" t="s">
        <v>22</v>
      </c>
      <c r="J72" s="68"/>
    </row>
    <row r="73" spans="1:15" ht="26.4">
      <c r="A73" s="34">
        <v>71</v>
      </c>
      <c r="B73" s="28">
        <v>42241509</v>
      </c>
      <c r="C73" s="29">
        <v>2583603</v>
      </c>
      <c r="D73" s="1" t="s">
        <v>355</v>
      </c>
      <c r="E73" s="99" t="s">
        <v>356</v>
      </c>
      <c r="F73" s="42" t="s">
        <v>537</v>
      </c>
      <c r="G73" s="6">
        <v>7000</v>
      </c>
      <c r="H73" s="11">
        <v>0</v>
      </c>
      <c r="I73" s="5">
        <f t="shared" ref="I73:I76" si="18">+H73+G73</f>
        <v>7000</v>
      </c>
      <c r="J73" s="68"/>
    </row>
    <row r="74" spans="1:15" ht="62.4">
      <c r="A74" s="35">
        <v>72</v>
      </c>
      <c r="B74" s="31">
        <v>46182205</v>
      </c>
      <c r="C74" s="29">
        <v>2583963</v>
      </c>
      <c r="D74" s="1" t="s">
        <v>357</v>
      </c>
      <c r="E74" s="99" t="s">
        <v>358</v>
      </c>
      <c r="F74" s="42" t="s">
        <v>537</v>
      </c>
      <c r="G74" s="6">
        <v>50000</v>
      </c>
      <c r="H74" s="11">
        <v>0</v>
      </c>
      <c r="I74" s="5">
        <f t="shared" si="18"/>
        <v>50000</v>
      </c>
      <c r="J74" s="68"/>
    </row>
    <row r="75" spans="1:15">
      <c r="A75" s="35">
        <v>73</v>
      </c>
      <c r="B75" s="28">
        <v>46182204</v>
      </c>
      <c r="C75" s="29">
        <v>2583604</v>
      </c>
      <c r="D75" s="1" t="s">
        <v>359</v>
      </c>
      <c r="E75" s="99" t="s">
        <v>360</v>
      </c>
      <c r="F75" s="42" t="s">
        <v>537</v>
      </c>
      <c r="G75" s="6">
        <v>3500</v>
      </c>
      <c r="H75" s="11">
        <v>0</v>
      </c>
      <c r="I75" s="5">
        <f t="shared" si="18"/>
        <v>3500</v>
      </c>
      <c r="J75" s="68"/>
    </row>
    <row r="76" spans="1:15" ht="62.4">
      <c r="A76" s="34">
        <v>74</v>
      </c>
      <c r="B76" s="28">
        <v>42241509</v>
      </c>
      <c r="C76" s="29">
        <v>2583641</v>
      </c>
      <c r="D76" s="1" t="s">
        <v>361</v>
      </c>
      <c r="E76" s="99" t="s">
        <v>362</v>
      </c>
      <c r="F76" s="42" t="s">
        <v>537</v>
      </c>
      <c r="G76" s="6">
        <v>90000</v>
      </c>
      <c r="H76" s="11">
        <v>0</v>
      </c>
      <c r="I76" s="5">
        <f t="shared" si="18"/>
        <v>90000</v>
      </c>
      <c r="J76" s="68"/>
    </row>
    <row r="77" spans="1:15" ht="31.2">
      <c r="A77" s="35">
        <v>75</v>
      </c>
      <c r="B77" s="28">
        <v>46182204</v>
      </c>
      <c r="C77" s="29">
        <v>2583600</v>
      </c>
      <c r="D77" s="1" t="s">
        <v>363</v>
      </c>
      <c r="E77" s="99" t="s">
        <v>364</v>
      </c>
      <c r="F77" s="42" t="s">
        <v>537</v>
      </c>
      <c r="G77" s="6" t="s">
        <v>22</v>
      </c>
      <c r="H77" s="11" t="s">
        <v>22</v>
      </c>
      <c r="I77" s="5" t="s">
        <v>22</v>
      </c>
      <c r="J77" s="68"/>
    </row>
    <row r="78" spans="1:15" ht="39">
      <c r="A78" s="35">
        <v>76</v>
      </c>
      <c r="B78" s="28">
        <v>42241804</v>
      </c>
      <c r="C78" s="29">
        <v>2582495</v>
      </c>
      <c r="D78" s="1" t="s">
        <v>115</v>
      </c>
      <c r="E78" s="99" t="s">
        <v>365</v>
      </c>
      <c r="F78" s="37" t="s">
        <v>537</v>
      </c>
      <c r="G78" s="6">
        <v>16000</v>
      </c>
      <c r="H78" s="11">
        <v>0</v>
      </c>
      <c r="I78" s="5">
        <f>+H78+G78</f>
        <v>16000</v>
      </c>
      <c r="J78" s="68"/>
    </row>
    <row r="79" spans="1:15" ht="62.4">
      <c r="A79" s="34">
        <v>77</v>
      </c>
      <c r="B79" s="31">
        <v>42241808</v>
      </c>
      <c r="C79" s="29">
        <v>2583976</v>
      </c>
      <c r="D79" s="1" t="s">
        <v>366</v>
      </c>
      <c r="E79" s="99" t="s">
        <v>367</v>
      </c>
      <c r="F79" s="42" t="s">
        <v>537</v>
      </c>
      <c r="G79" s="6" t="s">
        <v>22</v>
      </c>
      <c r="H79" s="11" t="s">
        <v>22</v>
      </c>
      <c r="I79" s="5" t="s">
        <v>22</v>
      </c>
      <c r="J79" s="68"/>
    </row>
    <row r="80" spans="1:15" ht="39">
      <c r="A80" s="35">
        <v>78</v>
      </c>
      <c r="B80" s="32">
        <v>42241801</v>
      </c>
      <c r="C80" s="29">
        <v>2582698</v>
      </c>
      <c r="D80" s="1" t="s">
        <v>368</v>
      </c>
      <c r="E80" s="99" t="s">
        <v>369</v>
      </c>
      <c r="F80" s="37" t="s">
        <v>537</v>
      </c>
      <c r="G80" s="6" t="s">
        <v>22</v>
      </c>
      <c r="H80" s="11" t="s">
        <v>22</v>
      </c>
      <c r="I80" s="5" t="s">
        <v>22</v>
      </c>
      <c r="J80" s="68"/>
    </row>
    <row r="81" spans="1:10" ht="31.2">
      <c r="A81" s="35">
        <v>79</v>
      </c>
      <c r="B81" s="28">
        <v>42241509</v>
      </c>
      <c r="C81" s="29">
        <v>2583959</v>
      </c>
      <c r="D81" s="1" t="s">
        <v>370</v>
      </c>
      <c r="E81" s="99" t="s">
        <v>371</v>
      </c>
      <c r="F81" s="37" t="s">
        <v>537</v>
      </c>
      <c r="G81" s="6">
        <v>100000</v>
      </c>
      <c r="H81" s="11">
        <v>0</v>
      </c>
      <c r="I81" s="5">
        <f t="shared" ref="I81:I82" si="19">+H81+G81</f>
        <v>100000</v>
      </c>
      <c r="J81" s="68"/>
    </row>
    <row r="82" spans="1:10" ht="26.4">
      <c r="A82" s="34">
        <v>80</v>
      </c>
      <c r="B82" s="28">
        <v>42211810</v>
      </c>
      <c r="C82" s="29">
        <v>2583631</v>
      </c>
      <c r="D82" s="1" t="s">
        <v>372</v>
      </c>
      <c r="E82" s="99" t="s">
        <v>373</v>
      </c>
      <c r="F82" s="42" t="s">
        <v>537</v>
      </c>
      <c r="G82" s="6">
        <v>20000</v>
      </c>
      <c r="H82" s="11">
        <v>0</v>
      </c>
      <c r="I82" s="5">
        <f t="shared" si="19"/>
        <v>20000</v>
      </c>
      <c r="J82" s="68"/>
    </row>
    <row r="83" spans="1:10" ht="93.6">
      <c r="A83" s="35">
        <v>81</v>
      </c>
      <c r="B83" s="28">
        <v>46181535</v>
      </c>
      <c r="C83" s="29">
        <v>2505823</v>
      </c>
      <c r="D83" s="103" t="s">
        <v>118</v>
      </c>
      <c r="E83" s="99" t="s">
        <v>374</v>
      </c>
      <c r="F83" s="36" t="s">
        <v>539</v>
      </c>
      <c r="G83" s="6" t="s">
        <v>22</v>
      </c>
      <c r="H83" s="11" t="s">
        <v>22</v>
      </c>
      <c r="I83" s="5" t="s">
        <v>22</v>
      </c>
      <c r="J83" s="68"/>
    </row>
    <row r="84" spans="1:10" ht="85.8">
      <c r="A84" s="35">
        <v>82</v>
      </c>
      <c r="B84" s="28">
        <v>46181535</v>
      </c>
      <c r="C84" s="29">
        <v>2582718</v>
      </c>
      <c r="D84" s="104" t="s">
        <v>121</v>
      </c>
      <c r="E84" s="99" t="s">
        <v>375</v>
      </c>
      <c r="F84" s="36" t="s">
        <v>539</v>
      </c>
      <c r="G84" s="6" t="s">
        <v>22</v>
      </c>
      <c r="H84" s="11" t="s">
        <v>22</v>
      </c>
      <c r="I84" s="5" t="s">
        <v>22</v>
      </c>
      <c r="J84" s="68"/>
    </row>
    <row r="85" spans="1:10" ht="93.6">
      <c r="A85" s="34">
        <v>83</v>
      </c>
      <c r="B85" s="28">
        <v>46181535</v>
      </c>
      <c r="C85" s="29">
        <v>2582571</v>
      </c>
      <c r="D85" s="103" t="s">
        <v>124</v>
      </c>
      <c r="E85" s="99" t="s">
        <v>376</v>
      </c>
      <c r="F85" s="36" t="s">
        <v>539</v>
      </c>
      <c r="G85" s="6" t="s">
        <v>22</v>
      </c>
      <c r="H85" s="11" t="s">
        <v>22</v>
      </c>
      <c r="I85" s="5" t="s">
        <v>22</v>
      </c>
      <c r="J85" s="68"/>
    </row>
    <row r="86" spans="1:10" ht="78">
      <c r="A86" s="35">
        <v>84</v>
      </c>
      <c r="B86" s="28">
        <v>46181535</v>
      </c>
      <c r="C86" s="29">
        <v>2583643</v>
      </c>
      <c r="D86" s="104" t="s">
        <v>541</v>
      </c>
      <c r="E86" s="99" t="s">
        <v>377</v>
      </c>
      <c r="F86" s="36" t="s">
        <v>539</v>
      </c>
      <c r="G86" s="6" t="s">
        <v>22</v>
      </c>
      <c r="H86" s="11" t="s">
        <v>22</v>
      </c>
      <c r="I86" s="5" t="s">
        <v>22</v>
      </c>
      <c r="J86" s="68"/>
    </row>
    <row r="87" spans="1:10" ht="78">
      <c r="A87" s="35">
        <v>85</v>
      </c>
      <c r="B87" s="28">
        <v>46181535</v>
      </c>
      <c r="C87" s="29">
        <v>2583645</v>
      </c>
      <c r="D87" s="104" t="s">
        <v>542</v>
      </c>
      <c r="E87" s="99" t="s">
        <v>378</v>
      </c>
      <c r="F87" s="36" t="s">
        <v>539</v>
      </c>
      <c r="G87" s="6" t="s">
        <v>22</v>
      </c>
      <c r="H87" s="11" t="s">
        <v>22</v>
      </c>
      <c r="I87" s="5" t="s">
        <v>22</v>
      </c>
      <c r="J87" s="68"/>
    </row>
    <row r="88" spans="1:10" ht="70.2">
      <c r="A88" s="34">
        <v>86</v>
      </c>
      <c r="B88" s="28">
        <v>46181535</v>
      </c>
      <c r="C88" s="29">
        <v>2583513</v>
      </c>
      <c r="D88" s="103" t="s">
        <v>543</v>
      </c>
      <c r="E88" s="99" t="s">
        <v>379</v>
      </c>
      <c r="F88" s="36" t="s">
        <v>539</v>
      </c>
      <c r="G88" s="6" t="s">
        <v>22</v>
      </c>
      <c r="H88" s="11" t="s">
        <v>22</v>
      </c>
      <c r="I88" s="5" t="s">
        <v>22</v>
      </c>
      <c r="J88" s="68"/>
    </row>
    <row r="89" spans="1:10" ht="78">
      <c r="A89" s="35">
        <v>87</v>
      </c>
      <c r="B89" s="28">
        <v>46181535</v>
      </c>
      <c r="C89" s="29">
        <v>2583647</v>
      </c>
      <c r="D89" s="2" t="s">
        <v>380</v>
      </c>
      <c r="E89" s="99" t="s">
        <v>381</v>
      </c>
      <c r="F89" s="36" t="s">
        <v>539</v>
      </c>
      <c r="G89" s="6" t="s">
        <v>22</v>
      </c>
      <c r="H89" s="11" t="s">
        <v>22</v>
      </c>
      <c r="I89" s="5" t="s">
        <v>22</v>
      </c>
      <c r="J89" s="68"/>
    </row>
    <row r="90" spans="1:10" ht="85.8">
      <c r="A90" s="35">
        <v>88</v>
      </c>
      <c r="B90" s="28">
        <v>46181535</v>
      </c>
      <c r="C90" s="29">
        <v>2503723</v>
      </c>
      <c r="D90" s="104" t="s">
        <v>136</v>
      </c>
      <c r="E90" s="99" t="s">
        <v>382</v>
      </c>
      <c r="F90" s="36" t="s">
        <v>539</v>
      </c>
      <c r="G90" s="6" t="s">
        <v>22</v>
      </c>
      <c r="H90" s="11" t="s">
        <v>22</v>
      </c>
      <c r="I90" s="5" t="s">
        <v>22</v>
      </c>
      <c r="J90" s="68"/>
    </row>
    <row r="91" spans="1:10" ht="78">
      <c r="A91" s="34">
        <v>89</v>
      </c>
      <c r="B91" s="28">
        <v>46181535</v>
      </c>
      <c r="C91" s="29">
        <v>2583652</v>
      </c>
      <c r="D91" s="104" t="s">
        <v>544</v>
      </c>
      <c r="E91" s="99" t="s">
        <v>383</v>
      </c>
      <c r="F91" s="36" t="s">
        <v>539</v>
      </c>
      <c r="G91" s="6" t="s">
        <v>22</v>
      </c>
      <c r="H91" s="11" t="s">
        <v>22</v>
      </c>
      <c r="I91" s="5" t="s">
        <v>22</v>
      </c>
      <c r="J91" s="68"/>
    </row>
    <row r="92" spans="1:10" ht="78">
      <c r="A92" s="35">
        <v>90</v>
      </c>
      <c r="B92" s="28">
        <v>46181535</v>
      </c>
      <c r="C92" s="29">
        <v>2504418</v>
      </c>
      <c r="D92" s="103" t="s">
        <v>545</v>
      </c>
      <c r="E92" s="99" t="s">
        <v>384</v>
      </c>
      <c r="F92" s="36" t="s">
        <v>539</v>
      </c>
      <c r="G92" s="6" t="s">
        <v>22</v>
      </c>
      <c r="H92" s="11" t="s">
        <v>22</v>
      </c>
      <c r="I92" s="5" t="s">
        <v>22</v>
      </c>
      <c r="J92" s="68"/>
    </row>
    <row r="93" spans="1:10" ht="78">
      <c r="A93" s="35">
        <v>91</v>
      </c>
      <c r="B93" s="28">
        <v>46181535</v>
      </c>
      <c r="C93" s="29">
        <v>2583646</v>
      </c>
      <c r="D93" s="91" t="s">
        <v>385</v>
      </c>
      <c r="E93" s="99" t="s">
        <v>377</v>
      </c>
      <c r="F93" s="36" t="s">
        <v>539</v>
      </c>
      <c r="G93" s="6" t="s">
        <v>22</v>
      </c>
      <c r="H93" s="11" t="s">
        <v>22</v>
      </c>
      <c r="I93" s="5" t="s">
        <v>22</v>
      </c>
      <c r="J93" s="68"/>
    </row>
    <row r="94" spans="1:10" ht="78">
      <c r="A94" s="34">
        <v>92</v>
      </c>
      <c r="B94" s="28">
        <v>46181535</v>
      </c>
      <c r="C94" s="29">
        <v>2582710</v>
      </c>
      <c r="D94" s="104" t="s">
        <v>145</v>
      </c>
      <c r="E94" s="99" t="s">
        <v>386</v>
      </c>
      <c r="F94" s="36" t="s">
        <v>539</v>
      </c>
      <c r="G94" s="6" t="s">
        <v>22</v>
      </c>
      <c r="H94" s="11" t="s">
        <v>22</v>
      </c>
      <c r="I94" s="5" t="s">
        <v>22</v>
      </c>
      <c r="J94" s="68"/>
    </row>
    <row r="95" spans="1:10" ht="78">
      <c r="A95" s="35">
        <v>93</v>
      </c>
      <c r="B95" s="28">
        <v>46181535</v>
      </c>
      <c r="C95" s="29">
        <v>2583647</v>
      </c>
      <c r="D95" s="104" t="s">
        <v>546</v>
      </c>
      <c r="E95" s="99" t="s">
        <v>381</v>
      </c>
      <c r="F95" s="36" t="s">
        <v>539</v>
      </c>
      <c r="G95" s="6" t="s">
        <v>22</v>
      </c>
      <c r="H95" s="11" t="s">
        <v>22</v>
      </c>
      <c r="I95" s="5" t="s">
        <v>22</v>
      </c>
      <c r="J95" s="68"/>
    </row>
    <row r="96" spans="1:10" ht="26.4">
      <c r="A96" s="35">
        <v>94</v>
      </c>
      <c r="B96" s="28">
        <v>42211502</v>
      </c>
      <c r="C96" s="29">
        <v>2582181</v>
      </c>
      <c r="D96" s="1" t="s">
        <v>387</v>
      </c>
      <c r="E96" s="99" t="s">
        <v>388</v>
      </c>
      <c r="F96" s="37" t="s">
        <v>539</v>
      </c>
      <c r="G96" s="6" t="s">
        <v>22</v>
      </c>
      <c r="H96" s="11" t="s">
        <v>22</v>
      </c>
      <c r="I96" s="5" t="s">
        <v>22</v>
      </c>
      <c r="J96" s="68"/>
    </row>
    <row r="97" spans="1:10" ht="31.2">
      <c r="A97" s="34">
        <v>95</v>
      </c>
      <c r="B97" s="28">
        <v>42211502</v>
      </c>
      <c r="C97" s="29">
        <v>2582447</v>
      </c>
      <c r="D97" s="91" t="s">
        <v>154</v>
      </c>
      <c r="E97" s="99" t="s">
        <v>389</v>
      </c>
      <c r="F97" s="37" t="s">
        <v>539</v>
      </c>
      <c r="G97" s="6">
        <v>80000</v>
      </c>
      <c r="H97" s="11">
        <v>0</v>
      </c>
      <c r="I97" s="5">
        <f t="shared" ref="I97:I99" si="20">+H97+G97</f>
        <v>80000</v>
      </c>
      <c r="J97" s="68"/>
    </row>
    <row r="98" spans="1:10" ht="15.6">
      <c r="A98" s="35">
        <v>96</v>
      </c>
      <c r="B98" s="28">
        <v>42241806</v>
      </c>
      <c r="C98" s="29">
        <v>2583969</v>
      </c>
      <c r="D98" s="1" t="s">
        <v>390</v>
      </c>
      <c r="E98" s="99" t="s">
        <v>391</v>
      </c>
      <c r="F98" s="37" t="s">
        <v>537</v>
      </c>
      <c r="G98" s="6">
        <v>7395</v>
      </c>
      <c r="H98" s="11">
        <f>+G98*19%</f>
        <v>1405.05</v>
      </c>
      <c r="I98" s="5">
        <f t="shared" si="20"/>
        <v>8800.0499999999993</v>
      </c>
      <c r="J98" s="68"/>
    </row>
    <row r="99" spans="1:10" ht="31.2">
      <c r="A99" s="35">
        <v>97</v>
      </c>
      <c r="B99" s="28">
        <v>42241806</v>
      </c>
      <c r="C99" s="29">
        <v>2582448</v>
      </c>
      <c r="D99" s="1" t="s">
        <v>392</v>
      </c>
      <c r="E99" s="99" t="s">
        <v>393</v>
      </c>
      <c r="F99" s="37" t="s">
        <v>537</v>
      </c>
      <c r="G99" s="6">
        <v>18000</v>
      </c>
      <c r="H99" s="11">
        <v>0</v>
      </c>
      <c r="I99" s="5">
        <f t="shared" si="20"/>
        <v>18000</v>
      </c>
      <c r="J99" s="68"/>
    </row>
    <row r="100" spans="1:10" ht="62.4">
      <c r="A100" s="34">
        <v>98</v>
      </c>
      <c r="B100" s="28">
        <v>42241509</v>
      </c>
      <c r="C100" s="29">
        <v>2583964</v>
      </c>
      <c r="D100" s="1" t="s">
        <v>394</v>
      </c>
      <c r="E100" s="99" t="s">
        <v>395</v>
      </c>
      <c r="F100" s="42" t="s">
        <v>537</v>
      </c>
      <c r="G100" s="6" t="s">
        <v>22</v>
      </c>
      <c r="H100" s="11" t="s">
        <v>22</v>
      </c>
      <c r="I100" s="5" t="s">
        <v>22</v>
      </c>
      <c r="J100" s="68"/>
    </row>
    <row r="101" spans="1:10" ht="31.2">
      <c r="A101" s="35">
        <v>99</v>
      </c>
      <c r="B101" s="28">
        <v>42241802</v>
      </c>
      <c r="C101" s="29">
        <v>2503274</v>
      </c>
      <c r="D101" s="1" t="s">
        <v>184</v>
      </c>
      <c r="E101" s="99" t="s">
        <v>396</v>
      </c>
      <c r="F101" s="42" t="s">
        <v>537</v>
      </c>
      <c r="G101" s="6" t="s">
        <v>22</v>
      </c>
      <c r="H101" s="11" t="s">
        <v>22</v>
      </c>
      <c r="I101" s="5" t="s">
        <v>22</v>
      </c>
      <c r="J101" s="68"/>
    </row>
    <row r="102" spans="1:10" ht="46.8">
      <c r="A102" s="35">
        <v>100</v>
      </c>
      <c r="B102" s="28">
        <v>42241509</v>
      </c>
      <c r="C102" s="29">
        <v>2583567</v>
      </c>
      <c r="D102" s="1" t="s">
        <v>397</v>
      </c>
      <c r="E102" s="99" t="s">
        <v>398</v>
      </c>
      <c r="F102" s="42" t="s">
        <v>537</v>
      </c>
      <c r="G102" s="6" t="s">
        <v>22</v>
      </c>
      <c r="H102" s="11" t="s">
        <v>22</v>
      </c>
      <c r="I102" s="5" t="s">
        <v>22</v>
      </c>
      <c r="J102" s="68"/>
    </row>
    <row r="103" spans="1:10" ht="39">
      <c r="A103" s="34">
        <v>101</v>
      </c>
      <c r="B103" s="30">
        <v>42241509</v>
      </c>
      <c r="C103" s="29">
        <v>2582467</v>
      </c>
      <c r="D103" s="1" t="s">
        <v>399</v>
      </c>
      <c r="E103" s="99" t="s">
        <v>400</v>
      </c>
      <c r="F103" s="37" t="s">
        <v>537</v>
      </c>
      <c r="G103" s="6" t="s">
        <v>22</v>
      </c>
      <c r="H103" s="11" t="s">
        <v>22</v>
      </c>
      <c r="I103" s="5" t="s">
        <v>22</v>
      </c>
      <c r="J103" s="68"/>
    </row>
    <row r="104" spans="1:10" ht="31.2">
      <c r="A104" s="35">
        <v>102</v>
      </c>
      <c r="B104" s="28">
        <v>42241703</v>
      </c>
      <c r="C104" s="29">
        <v>2582483</v>
      </c>
      <c r="D104" s="1" t="s">
        <v>401</v>
      </c>
      <c r="E104" s="99" t="s">
        <v>402</v>
      </c>
      <c r="F104" s="42" t="s">
        <v>537</v>
      </c>
      <c r="G104" s="6" t="s">
        <v>22</v>
      </c>
      <c r="H104" s="11" t="s">
        <v>22</v>
      </c>
      <c r="I104" s="5" t="s">
        <v>22</v>
      </c>
      <c r="J104" s="68"/>
    </row>
    <row r="105" spans="1:10" ht="39">
      <c r="A105" s="35">
        <v>103</v>
      </c>
      <c r="B105" s="28">
        <v>42241709</v>
      </c>
      <c r="C105" s="29">
        <v>2582492</v>
      </c>
      <c r="D105" s="105" t="s">
        <v>163</v>
      </c>
      <c r="E105" s="99" t="s">
        <v>403</v>
      </c>
      <c r="F105" s="37" t="s">
        <v>537</v>
      </c>
      <c r="G105" s="6" t="s">
        <v>22</v>
      </c>
      <c r="H105" s="11" t="s">
        <v>22</v>
      </c>
      <c r="I105" s="5" t="s">
        <v>22</v>
      </c>
      <c r="J105" s="68"/>
    </row>
    <row r="106" spans="1:10" ht="46.8">
      <c r="A106" s="34">
        <v>104</v>
      </c>
      <c r="B106" s="28">
        <v>42241509</v>
      </c>
      <c r="C106" s="29">
        <v>2583575</v>
      </c>
      <c r="D106" s="106" t="s">
        <v>547</v>
      </c>
      <c r="E106" s="99" t="s">
        <v>404</v>
      </c>
      <c r="F106" s="42" t="s">
        <v>537</v>
      </c>
      <c r="G106" s="6" t="s">
        <v>22</v>
      </c>
      <c r="H106" s="11" t="s">
        <v>22</v>
      </c>
      <c r="I106" s="5" t="s">
        <v>22</v>
      </c>
      <c r="J106" s="68"/>
    </row>
    <row r="107" spans="1:10" ht="26.4">
      <c r="A107" s="35">
        <v>105</v>
      </c>
      <c r="B107" s="28">
        <v>42241705</v>
      </c>
      <c r="C107" s="29">
        <v>2583977</v>
      </c>
      <c r="D107" s="1" t="s">
        <v>405</v>
      </c>
      <c r="E107" s="99" t="s">
        <v>406</v>
      </c>
      <c r="F107" s="42" t="s">
        <v>537</v>
      </c>
      <c r="G107" s="6" t="s">
        <v>22</v>
      </c>
      <c r="H107" s="11" t="s">
        <v>22</v>
      </c>
      <c r="I107" s="5" t="s">
        <v>22</v>
      </c>
      <c r="J107" s="68"/>
    </row>
    <row r="108" spans="1:10" ht="46.8">
      <c r="A108" s="35">
        <v>106</v>
      </c>
      <c r="B108" s="28">
        <v>42241509</v>
      </c>
      <c r="C108" s="29">
        <v>2502657</v>
      </c>
      <c r="D108" s="1" t="s">
        <v>407</v>
      </c>
      <c r="E108" s="99" t="s">
        <v>408</v>
      </c>
      <c r="F108" s="37" t="s">
        <v>537</v>
      </c>
      <c r="G108" s="6" t="s">
        <v>22</v>
      </c>
      <c r="H108" s="11" t="s">
        <v>22</v>
      </c>
      <c r="I108" s="5" t="s">
        <v>22</v>
      </c>
      <c r="J108" s="68"/>
    </row>
    <row r="109" spans="1:10" ht="26.4">
      <c r="A109" s="34">
        <v>107</v>
      </c>
      <c r="B109" s="28">
        <v>42241509</v>
      </c>
      <c r="C109" s="29">
        <v>2583508</v>
      </c>
      <c r="D109" s="1" t="s">
        <v>172</v>
      </c>
      <c r="E109" s="99" t="s">
        <v>409</v>
      </c>
      <c r="F109" s="37" t="s">
        <v>537</v>
      </c>
      <c r="G109" s="6" t="s">
        <v>22</v>
      </c>
      <c r="H109" s="11" t="s">
        <v>22</v>
      </c>
      <c r="I109" s="5" t="s">
        <v>22</v>
      </c>
      <c r="J109" s="68"/>
    </row>
    <row r="110" spans="1:10" ht="39">
      <c r="A110" s="35">
        <v>108</v>
      </c>
      <c r="B110" s="28">
        <v>42241509</v>
      </c>
      <c r="C110" s="29">
        <v>2583564</v>
      </c>
      <c r="D110" s="1" t="s">
        <v>410</v>
      </c>
      <c r="E110" s="99" t="s">
        <v>411</v>
      </c>
      <c r="F110" s="42" t="s">
        <v>537</v>
      </c>
      <c r="G110" s="6" t="s">
        <v>22</v>
      </c>
      <c r="H110" s="11" t="s">
        <v>22</v>
      </c>
      <c r="I110" s="5" t="s">
        <v>22</v>
      </c>
      <c r="J110" s="68"/>
    </row>
    <row r="111" spans="1:10" ht="101.4">
      <c r="A111" s="35">
        <v>109</v>
      </c>
      <c r="B111" s="28">
        <v>42241509</v>
      </c>
      <c r="C111" s="29">
        <v>2582451</v>
      </c>
      <c r="D111" s="1" t="s">
        <v>412</v>
      </c>
      <c r="E111" s="99" t="s">
        <v>413</v>
      </c>
      <c r="F111" s="37" t="s">
        <v>537</v>
      </c>
      <c r="G111" s="6" t="s">
        <v>22</v>
      </c>
      <c r="H111" s="11" t="s">
        <v>22</v>
      </c>
      <c r="I111" s="5" t="s">
        <v>22</v>
      </c>
      <c r="J111" s="68"/>
    </row>
    <row r="112" spans="1:10" ht="39.6">
      <c r="A112" s="34">
        <v>110</v>
      </c>
      <c r="B112" s="28">
        <v>42241509</v>
      </c>
      <c r="C112" s="29">
        <v>2583571</v>
      </c>
      <c r="D112" s="1" t="s">
        <v>414</v>
      </c>
      <c r="E112" s="99" t="s">
        <v>415</v>
      </c>
      <c r="F112" s="42" t="s">
        <v>537</v>
      </c>
      <c r="G112" s="6" t="s">
        <v>22</v>
      </c>
      <c r="H112" s="11" t="s">
        <v>22</v>
      </c>
      <c r="I112" s="5" t="s">
        <v>22</v>
      </c>
      <c r="J112" s="68"/>
    </row>
    <row r="113" spans="1:10" ht="39.6">
      <c r="A113" s="35">
        <v>111</v>
      </c>
      <c r="B113" s="28">
        <v>42241509</v>
      </c>
      <c r="C113" s="29">
        <v>2583572</v>
      </c>
      <c r="D113" s="1" t="s">
        <v>416</v>
      </c>
      <c r="E113" s="99" t="s">
        <v>417</v>
      </c>
      <c r="F113" s="42" t="s">
        <v>537</v>
      </c>
      <c r="G113" s="6" t="s">
        <v>22</v>
      </c>
      <c r="H113" s="11" t="s">
        <v>22</v>
      </c>
      <c r="I113" s="5" t="s">
        <v>22</v>
      </c>
      <c r="J113" s="68"/>
    </row>
    <row r="114" spans="1:10" ht="62.4">
      <c r="A114" s="35">
        <v>112</v>
      </c>
      <c r="B114" s="28">
        <v>42241509</v>
      </c>
      <c r="C114" s="29">
        <v>2583565</v>
      </c>
      <c r="D114" s="1" t="s">
        <v>418</v>
      </c>
      <c r="E114" s="99" t="s">
        <v>419</v>
      </c>
      <c r="F114" s="42" t="s">
        <v>537</v>
      </c>
      <c r="G114" s="6" t="s">
        <v>22</v>
      </c>
      <c r="H114" s="11" t="s">
        <v>22</v>
      </c>
      <c r="I114" s="5" t="s">
        <v>22</v>
      </c>
      <c r="J114" s="68"/>
    </row>
    <row r="115" spans="1:10" ht="31.2">
      <c r="A115" s="34">
        <v>113</v>
      </c>
      <c r="B115" s="28">
        <v>42241509</v>
      </c>
      <c r="C115" s="29">
        <v>2583569</v>
      </c>
      <c r="D115" s="1" t="s">
        <v>420</v>
      </c>
      <c r="E115" s="99" t="s">
        <v>421</v>
      </c>
      <c r="F115" s="42" t="s">
        <v>537</v>
      </c>
      <c r="G115" s="6">
        <v>200000</v>
      </c>
      <c r="H115" s="11">
        <v>0</v>
      </c>
      <c r="I115" s="5">
        <f t="shared" ref="I115:I116" si="21">+H115+G115</f>
        <v>200000</v>
      </c>
      <c r="J115" s="68"/>
    </row>
    <row r="116" spans="1:10" ht="31.2">
      <c r="A116" s="35">
        <v>114</v>
      </c>
      <c r="B116" s="28">
        <v>42241509</v>
      </c>
      <c r="C116" s="29">
        <v>2583570</v>
      </c>
      <c r="D116" s="1" t="s">
        <v>422</v>
      </c>
      <c r="E116" s="99" t="s">
        <v>423</v>
      </c>
      <c r="F116" s="42" t="s">
        <v>537</v>
      </c>
      <c r="G116" s="6">
        <v>250000</v>
      </c>
      <c r="H116" s="11">
        <v>0</v>
      </c>
      <c r="I116" s="5">
        <f t="shared" si="21"/>
        <v>250000</v>
      </c>
      <c r="J116" s="68"/>
    </row>
    <row r="117" spans="1:10" ht="70.2">
      <c r="A117" s="35">
        <v>115</v>
      </c>
      <c r="B117" s="28">
        <v>42241509</v>
      </c>
      <c r="C117" s="29">
        <v>2583968</v>
      </c>
      <c r="D117" s="1" t="s">
        <v>424</v>
      </c>
      <c r="E117" s="99" t="s">
        <v>425</v>
      </c>
      <c r="F117" s="42" t="s">
        <v>537</v>
      </c>
      <c r="G117" s="6" t="s">
        <v>22</v>
      </c>
      <c r="H117" s="11" t="s">
        <v>22</v>
      </c>
      <c r="I117" s="5" t="s">
        <v>22</v>
      </c>
      <c r="J117" s="68"/>
    </row>
    <row r="118" spans="1:10" ht="31.2">
      <c r="A118" s="34">
        <v>116</v>
      </c>
      <c r="B118" s="28">
        <v>42241509</v>
      </c>
      <c r="C118" s="29">
        <v>2583568</v>
      </c>
      <c r="D118" s="1" t="s">
        <v>426</v>
      </c>
      <c r="E118" s="99" t="s">
        <v>427</v>
      </c>
      <c r="F118" s="42" t="s">
        <v>537</v>
      </c>
      <c r="G118" s="6">
        <v>220000</v>
      </c>
      <c r="H118" s="11">
        <v>0</v>
      </c>
      <c r="I118" s="5">
        <f>+H118+G118</f>
        <v>220000</v>
      </c>
      <c r="J118" s="68"/>
    </row>
    <row r="119" spans="1:10" ht="54.6">
      <c r="A119" s="35">
        <v>117</v>
      </c>
      <c r="B119" s="28">
        <v>42241509</v>
      </c>
      <c r="C119" s="29"/>
      <c r="D119" s="1" t="s">
        <v>428</v>
      </c>
      <c r="E119" s="99" t="s">
        <v>429</v>
      </c>
      <c r="F119" s="42" t="s">
        <v>537</v>
      </c>
      <c r="G119" s="6" t="s">
        <v>22</v>
      </c>
      <c r="H119" s="11" t="s">
        <v>22</v>
      </c>
      <c r="I119" s="5" t="s">
        <v>22</v>
      </c>
      <c r="J119" s="68"/>
    </row>
    <row r="120" spans="1:10" ht="31.2">
      <c r="A120" s="35">
        <v>118</v>
      </c>
      <c r="B120" s="28">
        <v>42241509</v>
      </c>
      <c r="C120" s="29">
        <v>2583553</v>
      </c>
      <c r="D120" s="1" t="s">
        <v>430</v>
      </c>
      <c r="E120" s="99" t="s">
        <v>431</v>
      </c>
      <c r="F120" s="42" t="s">
        <v>537</v>
      </c>
      <c r="G120" s="6" t="s">
        <v>22</v>
      </c>
      <c r="H120" s="11" t="s">
        <v>22</v>
      </c>
      <c r="I120" s="5" t="s">
        <v>22</v>
      </c>
      <c r="J120" s="68"/>
    </row>
    <row r="121" spans="1:10" ht="31.2">
      <c r="A121" s="34">
        <v>119</v>
      </c>
      <c r="B121" s="28">
        <v>42241509</v>
      </c>
      <c r="C121" s="29">
        <v>2583554</v>
      </c>
      <c r="D121" s="1" t="s">
        <v>432</v>
      </c>
      <c r="E121" s="99" t="s">
        <v>433</v>
      </c>
      <c r="F121" s="42" t="s">
        <v>537</v>
      </c>
      <c r="G121" s="6" t="s">
        <v>22</v>
      </c>
      <c r="H121" s="11" t="s">
        <v>22</v>
      </c>
      <c r="I121" s="5" t="s">
        <v>22</v>
      </c>
      <c r="J121" s="68"/>
    </row>
    <row r="122" spans="1:10" ht="39">
      <c r="A122" s="35">
        <v>120</v>
      </c>
      <c r="B122" s="28">
        <v>42241509</v>
      </c>
      <c r="C122" s="29">
        <v>2583549</v>
      </c>
      <c r="D122" s="1" t="s">
        <v>434</v>
      </c>
      <c r="E122" s="99" t="s">
        <v>435</v>
      </c>
      <c r="F122" s="42" t="s">
        <v>537</v>
      </c>
      <c r="G122" s="6" t="s">
        <v>22</v>
      </c>
      <c r="H122" s="11" t="s">
        <v>22</v>
      </c>
      <c r="I122" s="5" t="s">
        <v>22</v>
      </c>
      <c r="J122" s="68"/>
    </row>
    <row r="123" spans="1:10" ht="46.8">
      <c r="A123" s="35">
        <v>121</v>
      </c>
      <c r="B123" s="28">
        <v>42241509</v>
      </c>
      <c r="C123" s="29">
        <v>2583550</v>
      </c>
      <c r="D123" s="1" t="s">
        <v>436</v>
      </c>
      <c r="E123" s="99" t="s">
        <v>437</v>
      </c>
      <c r="F123" s="42" t="s">
        <v>537</v>
      </c>
      <c r="G123" s="6" t="s">
        <v>22</v>
      </c>
      <c r="H123" s="11" t="s">
        <v>22</v>
      </c>
      <c r="I123" s="5" t="s">
        <v>22</v>
      </c>
      <c r="J123" s="68"/>
    </row>
    <row r="124" spans="1:10" ht="39">
      <c r="A124" s="34">
        <v>122</v>
      </c>
      <c r="B124" s="28">
        <v>42241509</v>
      </c>
      <c r="C124" s="29">
        <v>2583980</v>
      </c>
      <c r="D124" s="1" t="s">
        <v>438</v>
      </c>
      <c r="E124" s="99" t="s">
        <v>439</v>
      </c>
      <c r="F124" s="42" t="s">
        <v>537</v>
      </c>
      <c r="G124" s="6" t="s">
        <v>22</v>
      </c>
      <c r="H124" s="11" t="s">
        <v>22</v>
      </c>
      <c r="I124" s="5" t="s">
        <v>22</v>
      </c>
      <c r="J124" s="68"/>
    </row>
    <row r="125" spans="1:10" ht="54.6">
      <c r="A125" s="35">
        <v>123</v>
      </c>
      <c r="B125" s="28">
        <v>42241509</v>
      </c>
      <c r="C125" s="29">
        <v>2583546</v>
      </c>
      <c r="D125" s="1" t="s">
        <v>440</v>
      </c>
      <c r="E125" s="99" t="s">
        <v>441</v>
      </c>
      <c r="F125" s="42" t="s">
        <v>537</v>
      </c>
      <c r="G125" s="6" t="s">
        <v>22</v>
      </c>
      <c r="H125" s="11" t="s">
        <v>22</v>
      </c>
      <c r="I125" s="5" t="s">
        <v>22</v>
      </c>
      <c r="J125" s="68"/>
    </row>
    <row r="126" spans="1:10" ht="54.6">
      <c r="A126" s="35">
        <v>124</v>
      </c>
      <c r="B126" s="28">
        <v>42241509</v>
      </c>
      <c r="C126" s="29">
        <v>2583547</v>
      </c>
      <c r="D126" s="1" t="s">
        <v>442</v>
      </c>
      <c r="E126" s="99" t="s">
        <v>443</v>
      </c>
      <c r="F126" s="42" t="s">
        <v>537</v>
      </c>
      <c r="G126" s="6" t="s">
        <v>22</v>
      </c>
      <c r="H126" s="11" t="s">
        <v>22</v>
      </c>
      <c r="I126" s="5" t="s">
        <v>22</v>
      </c>
      <c r="J126" s="68"/>
    </row>
    <row r="127" spans="1:10" ht="46.8">
      <c r="A127" s="34">
        <v>125</v>
      </c>
      <c r="B127" s="28">
        <v>42241509</v>
      </c>
      <c r="C127" s="29">
        <v>2583548</v>
      </c>
      <c r="D127" s="1" t="s">
        <v>444</v>
      </c>
      <c r="E127" s="99" t="s">
        <v>445</v>
      </c>
      <c r="F127" s="42" t="s">
        <v>537</v>
      </c>
      <c r="G127" s="6" t="s">
        <v>22</v>
      </c>
      <c r="H127" s="11" t="s">
        <v>22</v>
      </c>
      <c r="I127" s="5" t="s">
        <v>22</v>
      </c>
      <c r="J127" s="68"/>
    </row>
    <row r="128" spans="1:10" ht="39">
      <c r="A128" s="35">
        <v>126</v>
      </c>
      <c r="B128" s="28">
        <v>42241509</v>
      </c>
      <c r="C128" s="29">
        <v>2583552</v>
      </c>
      <c r="D128" s="1" t="s">
        <v>446</v>
      </c>
      <c r="E128" s="99" t="s">
        <v>447</v>
      </c>
      <c r="F128" s="42" t="s">
        <v>537</v>
      </c>
      <c r="G128" s="6" t="s">
        <v>22</v>
      </c>
      <c r="H128" s="11" t="s">
        <v>22</v>
      </c>
      <c r="I128" s="5" t="s">
        <v>22</v>
      </c>
      <c r="J128" s="68"/>
    </row>
    <row r="129" spans="1:10" ht="39.6">
      <c r="A129" s="35">
        <v>127</v>
      </c>
      <c r="B129" s="28">
        <v>42241509</v>
      </c>
      <c r="C129" s="29">
        <v>2584535</v>
      </c>
      <c r="D129" s="1" t="s">
        <v>448</v>
      </c>
      <c r="E129" s="99" t="s">
        <v>449</v>
      </c>
      <c r="F129" s="42" t="s">
        <v>537</v>
      </c>
      <c r="G129" s="6" t="s">
        <v>22</v>
      </c>
      <c r="H129" s="11" t="s">
        <v>22</v>
      </c>
      <c r="I129" s="5" t="s">
        <v>22</v>
      </c>
      <c r="J129" s="68"/>
    </row>
    <row r="130" spans="1:10" ht="46.8">
      <c r="A130" s="34">
        <v>128</v>
      </c>
      <c r="B130" s="28">
        <v>42241509</v>
      </c>
      <c r="C130" s="29">
        <v>2583551</v>
      </c>
      <c r="D130" s="1" t="s">
        <v>450</v>
      </c>
      <c r="E130" s="99" t="s">
        <v>451</v>
      </c>
      <c r="F130" s="42" t="s">
        <v>537</v>
      </c>
      <c r="G130" s="6" t="s">
        <v>22</v>
      </c>
      <c r="H130" s="11" t="s">
        <v>22</v>
      </c>
      <c r="I130" s="5" t="s">
        <v>22</v>
      </c>
      <c r="J130" s="68"/>
    </row>
    <row r="131" spans="1:10" ht="39">
      <c r="A131" s="35">
        <v>129</v>
      </c>
      <c r="B131" s="28">
        <v>42241509</v>
      </c>
      <c r="C131" s="29">
        <v>2583555</v>
      </c>
      <c r="D131" s="1" t="s">
        <v>452</v>
      </c>
      <c r="E131" s="99" t="s">
        <v>453</v>
      </c>
      <c r="F131" s="42" t="s">
        <v>537</v>
      </c>
      <c r="G131" s="6" t="s">
        <v>22</v>
      </c>
      <c r="H131" s="11" t="s">
        <v>22</v>
      </c>
      <c r="I131" s="5" t="s">
        <v>22</v>
      </c>
      <c r="J131" s="68"/>
    </row>
    <row r="132" spans="1:10" ht="26.4">
      <c r="A132" s="35">
        <v>130</v>
      </c>
      <c r="B132" s="28">
        <v>42241509</v>
      </c>
      <c r="C132" s="29">
        <v>2584534</v>
      </c>
      <c r="D132" s="1" t="s">
        <v>454</v>
      </c>
      <c r="E132" s="99" t="s">
        <v>548</v>
      </c>
      <c r="F132" s="42" t="s">
        <v>537</v>
      </c>
      <c r="G132" s="6">
        <v>10000</v>
      </c>
      <c r="H132" s="11">
        <v>0</v>
      </c>
      <c r="I132" s="5">
        <f t="shared" ref="I132:I134" si="22">+H132+G132</f>
        <v>10000</v>
      </c>
      <c r="J132" s="68"/>
    </row>
    <row r="133" spans="1:10" ht="39">
      <c r="A133" s="34">
        <v>131</v>
      </c>
      <c r="B133" s="28">
        <v>42241509</v>
      </c>
      <c r="C133" s="29">
        <v>2583579</v>
      </c>
      <c r="D133" s="1" t="s">
        <v>456</v>
      </c>
      <c r="E133" s="99" t="s">
        <v>457</v>
      </c>
      <c r="F133" s="42" t="s">
        <v>537</v>
      </c>
      <c r="G133" s="6">
        <v>2500000</v>
      </c>
      <c r="H133" s="11">
        <v>0</v>
      </c>
      <c r="I133" s="5">
        <f t="shared" si="22"/>
        <v>2500000</v>
      </c>
      <c r="J133" s="68"/>
    </row>
    <row r="134" spans="1:10" ht="39">
      <c r="A134" s="35">
        <v>132</v>
      </c>
      <c r="B134" s="28">
        <v>42241509</v>
      </c>
      <c r="C134" s="29">
        <v>2583576</v>
      </c>
      <c r="D134" s="1" t="s">
        <v>458</v>
      </c>
      <c r="E134" s="99" t="s">
        <v>459</v>
      </c>
      <c r="F134" s="42" t="s">
        <v>537</v>
      </c>
      <c r="G134" s="6">
        <v>2500000</v>
      </c>
      <c r="H134" s="11">
        <v>0</v>
      </c>
      <c r="I134" s="5">
        <f t="shared" si="22"/>
        <v>2500000</v>
      </c>
      <c r="J134" s="68"/>
    </row>
    <row r="135" spans="1:10" ht="39.6">
      <c r="A135" s="35">
        <v>133</v>
      </c>
      <c r="B135" s="28">
        <v>42241509</v>
      </c>
      <c r="C135" s="29">
        <v>2583574</v>
      </c>
      <c r="D135" s="1" t="s">
        <v>460</v>
      </c>
      <c r="E135" s="99" t="s">
        <v>461</v>
      </c>
      <c r="F135" s="42" t="s">
        <v>537</v>
      </c>
      <c r="G135" s="6" t="s">
        <v>22</v>
      </c>
      <c r="H135" s="11" t="s">
        <v>22</v>
      </c>
      <c r="I135" s="5" t="s">
        <v>22</v>
      </c>
      <c r="J135" s="68"/>
    </row>
    <row r="136" spans="1:10" ht="46.8">
      <c r="A136" s="34">
        <v>134</v>
      </c>
      <c r="B136" s="28">
        <v>42241509</v>
      </c>
      <c r="C136" s="29">
        <v>2583592</v>
      </c>
      <c r="D136" s="3" t="s">
        <v>462</v>
      </c>
      <c r="E136" s="99" t="s">
        <v>463</v>
      </c>
      <c r="F136" s="37" t="s">
        <v>537</v>
      </c>
      <c r="G136" s="6" t="s">
        <v>22</v>
      </c>
      <c r="H136" s="11" t="s">
        <v>22</v>
      </c>
      <c r="I136" s="5" t="s">
        <v>22</v>
      </c>
      <c r="J136" s="68"/>
    </row>
    <row r="137" spans="1:10" ht="54.6">
      <c r="A137" s="35">
        <v>135</v>
      </c>
      <c r="B137" s="28">
        <v>42241509</v>
      </c>
      <c r="C137" s="29">
        <v>2583581</v>
      </c>
      <c r="D137" s="3" t="s">
        <v>464</v>
      </c>
      <c r="E137" s="99" t="s">
        <v>465</v>
      </c>
      <c r="F137" s="37" t="s">
        <v>537</v>
      </c>
      <c r="G137" s="6" t="s">
        <v>22</v>
      </c>
      <c r="H137" s="11" t="s">
        <v>22</v>
      </c>
      <c r="I137" s="5" t="s">
        <v>22</v>
      </c>
      <c r="J137" s="68"/>
    </row>
    <row r="138" spans="1:10" ht="54.6">
      <c r="A138" s="35">
        <v>136</v>
      </c>
      <c r="B138" s="28">
        <v>42241509</v>
      </c>
      <c r="C138" s="29">
        <v>2583981</v>
      </c>
      <c r="D138" s="3" t="s">
        <v>466</v>
      </c>
      <c r="E138" s="99" t="s">
        <v>465</v>
      </c>
      <c r="F138" s="37" t="s">
        <v>537</v>
      </c>
      <c r="G138" s="6" t="s">
        <v>22</v>
      </c>
      <c r="H138" s="11" t="s">
        <v>22</v>
      </c>
      <c r="I138" s="5" t="s">
        <v>22</v>
      </c>
      <c r="J138" s="68"/>
    </row>
    <row r="139" spans="1:10" ht="54.6">
      <c r="A139" s="34">
        <v>137</v>
      </c>
      <c r="B139" s="28">
        <v>42241509</v>
      </c>
      <c r="C139" s="29">
        <v>2583582</v>
      </c>
      <c r="D139" s="3" t="s">
        <v>467</v>
      </c>
      <c r="E139" s="99" t="s">
        <v>465</v>
      </c>
      <c r="F139" s="37" t="s">
        <v>537</v>
      </c>
      <c r="G139" s="6" t="s">
        <v>22</v>
      </c>
      <c r="H139" s="11" t="s">
        <v>22</v>
      </c>
      <c r="I139" s="5" t="s">
        <v>22</v>
      </c>
      <c r="J139" s="68"/>
    </row>
    <row r="140" spans="1:10" ht="78">
      <c r="A140" s="35">
        <v>138</v>
      </c>
      <c r="B140" s="28">
        <v>46181535</v>
      </c>
      <c r="C140" s="29">
        <v>2582497</v>
      </c>
      <c r="D140" s="2" t="s">
        <v>468</v>
      </c>
      <c r="E140" s="99" t="s">
        <v>469</v>
      </c>
      <c r="F140" s="36" t="s">
        <v>537</v>
      </c>
      <c r="G140" s="6" t="s">
        <v>22</v>
      </c>
      <c r="H140" s="11" t="s">
        <v>22</v>
      </c>
      <c r="I140" s="5" t="s">
        <v>22</v>
      </c>
      <c r="J140" s="68"/>
    </row>
    <row r="141" spans="1:10" ht="78">
      <c r="A141" s="35">
        <v>139</v>
      </c>
      <c r="B141" s="28">
        <v>46181535</v>
      </c>
      <c r="C141" s="29">
        <v>2582730</v>
      </c>
      <c r="D141" s="2" t="s">
        <v>470</v>
      </c>
      <c r="E141" s="99" t="s">
        <v>471</v>
      </c>
      <c r="F141" s="36" t="s">
        <v>539</v>
      </c>
      <c r="G141" s="6" t="s">
        <v>22</v>
      </c>
      <c r="H141" s="11" t="s">
        <v>22</v>
      </c>
      <c r="I141" s="5" t="s">
        <v>22</v>
      </c>
      <c r="J141" s="68"/>
    </row>
    <row r="142" spans="1:10" ht="78">
      <c r="A142" s="34">
        <v>140</v>
      </c>
      <c r="B142" s="28">
        <v>46181535</v>
      </c>
      <c r="C142" s="29">
        <v>2582730</v>
      </c>
      <c r="D142" s="2" t="s">
        <v>470</v>
      </c>
      <c r="E142" s="99" t="s">
        <v>472</v>
      </c>
      <c r="F142" s="36" t="s">
        <v>539</v>
      </c>
      <c r="G142" s="6" t="s">
        <v>22</v>
      </c>
      <c r="H142" s="11" t="s">
        <v>22</v>
      </c>
      <c r="I142" s="5" t="s">
        <v>22</v>
      </c>
      <c r="J142" s="68"/>
    </row>
    <row r="143" spans="1:10" ht="78">
      <c r="A143" s="35">
        <v>141</v>
      </c>
      <c r="B143" s="28">
        <v>46181535</v>
      </c>
      <c r="C143" s="29">
        <v>2583511</v>
      </c>
      <c r="D143" s="2" t="s">
        <v>473</v>
      </c>
      <c r="E143" s="99" t="s">
        <v>549</v>
      </c>
      <c r="F143" s="36" t="s">
        <v>539</v>
      </c>
      <c r="G143" s="6" t="s">
        <v>22</v>
      </c>
      <c r="H143" s="11" t="s">
        <v>22</v>
      </c>
      <c r="I143" s="5" t="s">
        <v>22</v>
      </c>
      <c r="J143" s="68"/>
    </row>
    <row r="144" spans="1:10" ht="78">
      <c r="A144" s="35">
        <v>142</v>
      </c>
      <c r="B144" s="28">
        <v>46181535</v>
      </c>
      <c r="C144" s="29">
        <v>2582729</v>
      </c>
      <c r="D144" s="2" t="s">
        <v>475</v>
      </c>
      <c r="E144" s="99" t="s">
        <v>476</v>
      </c>
      <c r="F144" s="36" t="s">
        <v>539</v>
      </c>
      <c r="G144" s="6" t="s">
        <v>22</v>
      </c>
      <c r="H144" s="11" t="s">
        <v>22</v>
      </c>
      <c r="I144" s="5" t="s">
        <v>22</v>
      </c>
      <c r="J144" s="68"/>
    </row>
    <row r="145" spans="1:10" ht="15.6">
      <c r="A145" s="34">
        <v>143</v>
      </c>
      <c r="B145" s="28">
        <v>42241705</v>
      </c>
      <c r="C145" s="29">
        <v>2582452</v>
      </c>
      <c r="D145" s="1" t="s">
        <v>477</v>
      </c>
      <c r="E145" s="99" t="s">
        <v>478</v>
      </c>
      <c r="F145" s="42" t="s">
        <v>537</v>
      </c>
      <c r="G145" s="6">
        <v>17000</v>
      </c>
      <c r="H145" s="11">
        <v>0</v>
      </c>
      <c r="I145" s="5">
        <f t="shared" ref="I145:I147" si="23">+H145+G145</f>
        <v>17000</v>
      </c>
      <c r="J145" s="68"/>
    </row>
    <row r="146" spans="1:10" ht="70.2">
      <c r="A146" s="35">
        <v>144</v>
      </c>
      <c r="B146" s="28">
        <v>46182208</v>
      </c>
      <c r="C146" s="29">
        <v>2583558</v>
      </c>
      <c r="D146" s="1" t="s">
        <v>186</v>
      </c>
      <c r="E146" s="99" t="s">
        <v>479</v>
      </c>
      <c r="F146" s="42" t="s">
        <v>539</v>
      </c>
      <c r="G146" s="6">
        <v>50000</v>
      </c>
      <c r="H146" s="11">
        <v>0</v>
      </c>
      <c r="I146" s="5">
        <f t="shared" si="23"/>
        <v>50000</v>
      </c>
      <c r="J146" s="68"/>
    </row>
    <row r="147" spans="1:10" ht="26.4">
      <c r="A147" s="35">
        <v>145</v>
      </c>
      <c r="B147" s="28">
        <v>46182208</v>
      </c>
      <c r="C147" s="29">
        <v>2582453</v>
      </c>
      <c r="D147" s="107" t="s">
        <v>188</v>
      </c>
      <c r="E147" s="99" t="s">
        <v>481</v>
      </c>
      <c r="F147" s="42" t="s">
        <v>539</v>
      </c>
      <c r="G147" s="6">
        <v>50000</v>
      </c>
      <c r="H147" s="11">
        <v>0</v>
      </c>
      <c r="I147" s="5">
        <f t="shared" si="23"/>
        <v>50000</v>
      </c>
      <c r="J147" s="68"/>
    </row>
    <row r="148" spans="1:10" ht="54.6">
      <c r="A148" s="34">
        <v>146</v>
      </c>
      <c r="B148" s="33">
        <v>42241701</v>
      </c>
      <c r="C148" s="29">
        <v>2582472</v>
      </c>
      <c r="D148" s="1" t="s">
        <v>482</v>
      </c>
      <c r="E148" s="99" t="s">
        <v>483</v>
      </c>
      <c r="F148" s="42" t="s">
        <v>537</v>
      </c>
      <c r="G148" s="6" t="s">
        <v>22</v>
      </c>
      <c r="H148" s="11" t="s">
        <v>22</v>
      </c>
      <c r="I148" s="5" t="s">
        <v>22</v>
      </c>
      <c r="J148" s="68"/>
    </row>
    <row r="149" spans="1:10" ht="26.4">
      <c r="A149" s="35">
        <v>147</v>
      </c>
      <c r="B149" s="28">
        <v>46182208</v>
      </c>
      <c r="C149" s="29">
        <v>2583983</v>
      </c>
      <c r="D149" s="1" t="s">
        <v>192</v>
      </c>
      <c r="E149" s="99" t="s">
        <v>484</v>
      </c>
      <c r="F149" s="42" t="s">
        <v>539</v>
      </c>
      <c r="G149" s="6" t="s">
        <v>22</v>
      </c>
      <c r="H149" s="11" t="s">
        <v>22</v>
      </c>
      <c r="I149" s="5" t="s">
        <v>22</v>
      </c>
      <c r="J149" s="68"/>
    </row>
    <row r="150" spans="1:10" ht="26.4">
      <c r="A150" s="35">
        <v>148</v>
      </c>
      <c r="B150" s="28">
        <v>46182208</v>
      </c>
      <c r="C150" s="29">
        <v>2583559</v>
      </c>
      <c r="D150" s="1" t="s">
        <v>485</v>
      </c>
      <c r="E150" s="99" t="s">
        <v>486</v>
      </c>
      <c r="F150" s="42" t="s">
        <v>539</v>
      </c>
      <c r="G150" s="6">
        <v>80000</v>
      </c>
      <c r="H150" s="11">
        <v>0</v>
      </c>
      <c r="I150" s="5">
        <f t="shared" ref="I150:I153" si="24">+H150+G150</f>
        <v>80000</v>
      </c>
      <c r="J150" s="68"/>
    </row>
    <row r="151" spans="1:10" ht="26.4">
      <c r="A151" s="34">
        <v>149</v>
      </c>
      <c r="B151" s="28">
        <v>46182208</v>
      </c>
      <c r="C151" s="29">
        <v>2583584</v>
      </c>
      <c r="D151" s="1" t="s">
        <v>487</v>
      </c>
      <c r="E151" s="99" t="s">
        <v>488</v>
      </c>
      <c r="F151" s="42" t="s">
        <v>537</v>
      </c>
      <c r="G151" s="6">
        <v>29412</v>
      </c>
      <c r="H151" s="11">
        <f>+G151*19%</f>
        <v>5588.28</v>
      </c>
      <c r="I151" s="5">
        <f t="shared" si="24"/>
        <v>35000.28</v>
      </c>
      <c r="J151" s="68"/>
    </row>
    <row r="152" spans="1:10" ht="26.4">
      <c r="A152" s="35">
        <v>150</v>
      </c>
      <c r="B152" s="28">
        <v>46182208</v>
      </c>
      <c r="C152" s="29">
        <v>2583585</v>
      </c>
      <c r="D152" s="1" t="s">
        <v>489</v>
      </c>
      <c r="E152" s="99" t="s">
        <v>490</v>
      </c>
      <c r="F152" s="42" t="s">
        <v>537</v>
      </c>
      <c r="G152" s="6">
        <v>29412</v>
      </c>
      <c r="H152" s="11">
        <f>+G152*19%</f>
        <v>5588.28</v>
      </c>
      <c r="I152" s="5">
        <f t="shared" si="24"/>
        <v>35000.28</v>
      </c>
      <c r="J152" s="68"/>
    </row>
    <row r="153" spans="1:10" ht="62.4">
      <c r="A153" s="35">
        <v>151</v>
      </c>
      <c r="B153" s="28">
        <v>42311504</v>
      </c>
      <c r="C153" s="29">
        <v>2583628</v>
      </c>
      <c r="D153" s="3" t="s">
        <v>491</v>
      </c>
      <c r="E153" s="99" t="s">
        <v>492</v>
      </c>
      <c r="F153" s="42" t="s">
        <v>537</v>
      </c>
      <c r="G153" s="6">
        <v>450000</v>
      </c>
      <c r="H153" s="11">
        <v>0</v>
      </c>
      <c r="I153" s="5">
        <f t="shared" si="24"/>
        <v>450000</v>
      </c>
      <c r="J153" s="68"/>
    </row>
    <row r="154" spans="1:10" ht="39">
      <c r="A154" s="34">
        <v>152</v>
      </c>
      <c r="B154" s="28">
        <v>42311504</v>
      </c>
      <c r="C154" s="29">
        <v>2583626</v>
      </c>
      <c r="D154" s="3" t="s">
        <v>493</v>
      </c>
      <c r="E154" s="99" t="s">
        <v>494</v>
      </c>
      <c r="F154" s="42" t="s">
        <v>537</v>
      </c>
      <c r="G154" s="6" t="s">
        <v>22</v>
      </c>
      <c r="H154" s="11" t="s">
        <v>22</v>
      </c>
      <c r="I154" s="5" t="s">
        <v>22</v>
      </c>
      <c r="J154" s="68"/>
    </row>
    <row r="155" spans="1:10" ht="39">
      <c r="A155" s="35">
        <v>153</v>
      </c>
      <c r="B155" s="28">
        <v>42311504</v>
      </c>
      <c r="C155" s="29">
        <v>2503806</v>
      </c>
      <c r="D155" s="3" t="s">
        <v>495</v>
      </c>
      <c r="E155" s="99" t="s">
        <v>496</v>
      </c>
      <c r="F155" s="42" t="s">
        <v>537</v>
      </c>
      <c r="G155" s="6" t="s">
        <v>22</v>
      </c>
      <c r="H155" s="11" t="s">
        <v>22</v>
      </c>
      <c r="I155" s="5" t="s">
        <v>22</v>
      </c>
      <c r="J155" s="68"/>
    </row>
    <row r="156" spans="1:10" ht="101.4">
      <c r="A156" s="35">
        <v>154</v>
      </c>
      <c r="B156" s="28">
        <v>42311504</v>
      </c>
      <c r="C156" s="29">
        <v>2504405</v>
      </c>
      <c r="D156" s="1" t="s">
        <v>497</v>
      </c>
      <c r="E156" s="99" t="s">
        <v>498</v>
      </c>
      <c r="F156" s="42" t="s">
        <v>537</v>
      </c>
      <c r="G156" s="6" t="s">
        <v>22</v>
      </c>
      <c r="H156" s="11" t="s">
        <v>22</v>
      </c>
      <c r="I156" s="5" t="s">
        <v>22</v>
      </c>
      <c r="J156" s="68"/>
    </row>
    <row r="157" spans="1:10" ht="101.4">
      <c r="A157" s="34">
        <v>155</v>
      </c>
      <c r="B157" s="28">
        <v>42311504</v>
      </c>
      <c r="C157" s="29">
        <v>2504406</v>
      </c>
      <c r="D157" s="1" t="s">
        <v>499</v>
      </c>
      <c r="E157" s="99" t="s">
        <v>500</v>
      </c>
      <c r="F157" s="42" t="s">
        <v>537</v>
      </c>
      <c r="G157" s="6" t="s">
        <v>22</v>
      </c>
      <c r="H157" s="11" t="s">
        <v>22</v>
      </c>
      <c r="I157" s="5" t="s">
        <v>22</v>
      </c>
      <c r="J157" s="68"/>
    </row>
    <row r="158" spans="1:10" ht="31.2">
      <c r="A158" s="35">
        <v>156</v>
      </c>
      <c r="B158" s="28">
        <v>42241805</v>
      </c>
      <c r="C158" s="29">
        <v>2582469</v>
      </c>
      <c r="D158" s="1" t="s">
        <v>501</v>
      </c>
      <c r="E158" s="99" t="s">
        <v>502</v>
      </c>
      <c r="F158" s="42" t="s">
        <v>537</v>
      </c>
      <c r="G158" s="6" t="s">
        <v>22</v>
      </c>
      <c r="H158" s="11" t="s">
        <v>22</v>
      </c>
      <c r="I158" s="5" t="s">
        <v>22</v>
      </c>
      <c r="J158" s="68"/>
    </row>
    <row r="159" spans="1:10" ht="39">
      <c r="A159" s="35">
        <v>157</v>
      </c>
      <c r="B159" s="28">
        <v>42211502</v>
      </c>
      <c r="C159" s="29">
        <v>2503312</v>
      </c>
      <c r="D159" s="1" t="s">
        <v>503</v>
      </c>
      <c r="E159" s="99" t="s">
        <v>504</v>
      </c>
      <c r="F159" s="42" t="s">
        <v>539</v>
      </c>
      <c r="G159" s="6">
        <v>12605</v>
      </c>
      <c r="H159" s="11">
        <f>+G159*19%</f>
        <v>2394.9499999999998</v>
      </c>
      <c r="I159" s="5">
        <f t="shared" ref="I159:I160" si="25">+H159+G159</f>
        <v>14999.95</v>
      </c>
      <c r="J159" s="68"/>
    </row>
    <row r="160" spans="1:10" ht="54.6">
      <c r="A160" s="34">
        <v>158</v>
      </c>
      <c r="B160" s="28">
        <v>42211502</v>
      </c>
      <c r="C160" s="29">
        <v>2503311</v>
      </c>
      <c r="D160" s="1" t="s">
        <v>505</v>
      </c>
      <c r="E160" s="99" t="s">
        <v>506</v>
      </c>
      <c r="F160" s="42" t="s">
        <v>539</v>
      </c>
      <c r="G160" s="6">
        <v>12605</v>
      </c>
      <c r="H160" s="11">
        <f>+G160*19%</f>
        <v>2394.9499999999998</v>
      </c>
      <c r="I160" s="5">
        <f t="shared" si="25"/>
        <v>14999.95</v>
      </c>
      <c r="J160" s="68"/>
    </row>
    <row r="161" spans="1:10" ht="39">
      <c r="A161" s="35">
        <v>159</v>
      </c>
      <c r="B161" s="28">
        <v>42211502</v>
      </c>
      <c r="C161" s="29">
        <v>2504822</v>
      </c>
      <c r="D161" s="1" t="s">
        <v>507</v>
      </c>
      <c r="E161" s="99" t="s">
        <v>508</v>
      </c>
      <c r="F161" s="42" t="s">
        <v>539</v>
      </c>
      <c r="G161" s="6" t="s">
        <v>22</v>
      </c>
      <c r="H161" s="11" t="s">
        <v>22</v>
      </c>
      <c r="I161" s="5" t="s">
        <v>22</v>
      </c>
      <c r="J161" s="68"/>
    </row>
    <row r="162" spans="1:10" ht="26.4">
      <c r="A162" s="35">
        <v>160</v>
      </c>
      <c r="B162" s="28">
        <v>42241703</v>
      </c>
      <c r="C162" s="29">
        <v>2582473</v>
      </c>
      <c r="D162" s="1" t="s">
        <v>509</v>
      </c>
      <c r="E162" s="99" t="s">
        <v>510</v>
      </c>
      <c r="F162" s="42" t="s">
        <v>537</v>
      </c>
      <c r="G162" s="6">
        <v>23000</v>
      </c>
      <c r="H162" s="11">
        <v>0</v>
      </c>
      <c r="I162" s="5">
        <f t="shared" ref="I162:I164" si="26">+H162+G162</f>
        <v>23000</v>
      </c>
      <c r="J162" s="68"/>
    </row>
    <row r="163" spans="1:10" ht="26.4">
      <c r="A163" s="34">
        <v>161</v>
      </c>
      <c r="B163" s="28">
        <v>42241703</v>
      </c>
      <c r="C163" s="29">
        <v>2582458</v>
      </c>
      <c r="D163" s="1" t="s">
        <v>511</v>
      </c>
      <c r="E163" s="99" t="s">
        <v>512</v>
      </c>
      <c r="F163" s="42" t="s">
        <v>537</v>
      </c>
      <c r="G163" s="6">
        <v>45000</v>
      </c>
      <c r="H163" s="11">
        <v>0</v>
      </c>
      <c r="I163" s="5">
        <f t="shared" si="26"/>
        <v>45000</v>
      </c>
      <c r="J163" s="68"/>
    </row>
    <row r="164" spans="1:10" ht="15.6">
      <c r="A164" s="35">
        <v>162</v>
      </c>
      <c r="B164" s="28">
        <v>42241703</v>
      </c>
      <c r="C164" s="29">
        <v>2583587</v>
      </c>
      <c r="D164" s="1" t="s">
        <v>513</v>
      </c>
      <c r="E164" s="99" t="s">
        <v>514</v>
      </c>
      <c r="F164" s="42" t="s">
        <v>537</v>
      </c>
      <c r="G164" s="6">
        <v>23000</v>
      </c>
      <c r="H164" s="11">
        <v>0</v>
      </c>
      <c r="I164" s="5">
        <f t="shared" si="26"/>
        <v>23000</v>
      </c>
      <c r="J164" s="68"/>
    </row>
    <row r="165" spans="1:10" ht="46.8">
      <c r="A165" s="35">
        <v>163</v>
      </c>
      <c r="B165" s="28">
        <v>42241706</v>
      </c>
      <c r="C165" s="29">
        <v>2582460</v>
      </c>
      <c r="D165" s="1" t="s">
        <v>515</v>
      </c>
      <c r="E165" s="99" t="s">
        <v>516</v>
      </c>
      <c r="F165" s="42" t="s">
        <v>537</v>
      </c>
      <c r="G165" s="6" t="s">
        <v>22</v>
      </c>
      <c r="H165" s="11" t="s">
        <v>22</v>
      </c>
      <c r="I165" s="5" t="s">
        <v>22</v>
      </c>
      <c r="J165" s="68"/>
    </row>
    <row r="166" spans="1:10" ht="31.2">
      <c r="A166" s="34">
        <v>164</v>
      </c>
      <c r="B166" s="33">
        <v>42241701</v>
      </c>
      <c r="C166" s="29">
        <v>2582848</v>
      </c>
      <c r="D166" s="1" t="s">
        <v>517</v>
      </c>
      <c r="E166" s="99" t="s">
        <v>518</v>
      </c>
      <c r="F166" s="42" t="s">
        <v>537</v>
      </c>
      <c r="G166" s="6">
        <v>15000</v>
      </c>
      <c r="H166" s="11">
        <v>0</v>
      </c>
      <c r="I166" s="5">
        <f t="shared" ref="I166:I167" si="27">+H166+G166</f>
        <v>15000</v>
      </c>
      <c r="J166" s="68"/>
    </row>
    <row r="167" spans="1:10" ht="27" thickBot="1">
      <c r="A167" s="43">
        <v>165</v>
      </c>
      <c r="B167" s="44">
        <v>42241709</v>
      </c>
      <c r="C167" s="45">
        <v>2582466</v>
      </c>
      <c r="D167" s="107" t="s">
        <v>194</v>
      </c>
      <c r="E167" s="100" t="s">
        <v>519</v>
      </c>
      <c r="F167" s="46" t="s">
        <v>537</v>
      </c>
      <c r="G167" s="7">
        <v>25000</v>
      </c>
      <c r="H167" s="12">
        <v>0</v>
      </c>
      <c r="I167" s="8">
        <f t="shared" si="27"/>
        <v>25000</v>
      </c>
      <c r="J167" s="68"/>
    </row>
  </sheetData>
  <autoFilter ref="A2:O167"/>
  <mergeCells count="1">
    <mergeCell ref="K1:O1"/>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6"/>
  <sheetViews>
    <sheetView workbookViewId="0">
      <selection activeCell="A2" sqref="A2:G66"/>
    </sheetView>
  </sheetViews>
  <sheetFormatPr baseColWidth="10" defaultColWidth="11.44140625" defaultRowHeight="14.4"/>
  <cols>
    <col min="1" max="1" width="8.44140625" customWidth="1"/>
    <col min="2" max="2" width="15.88671875" customWidth="1"/>
    <col min="3" max="3" width="14.44140625" customWidth="1"/>
    <col min="4" max="5" width="21.109375" customWidth="1"/>
    <col min="6" max="6" width="37.6640625" customWidth="1"/>
    <col min="7" max="7" width="21.109375" customWidth="1"/>
  </cols>
  <sheetData>
    <row r="1" spans="1:8" ht="27" thickBot="1">
      <c r="A1" s="85" t="s">
        <v>0</v>
      </c>
      <c r="B1" s="86" t="s">
        <v>550</v>
      </c>
      <c r="C1" s="86" t="s">
        <v>551</v>
      </c>
      <c r="D1" s="86" t="s">
        <v>552</v>
      </c>
      <c r="E1" s="86" t="s">
        <v>553</v>
      </c>
      <c r="F1" s="86" t="s">
        <v>554</v>
      </c>
      <c r="G1" s="87" t="s">
        <v>555</v>
      </c>
      <c r="H1" s="86" t="s">
        <v>556</v>
      </c>
    </row>
    <row r="2" spans="1:8" ht="79.8" thickBot="1">
      <c r="A2" s="88">
        <v>1</v>
      </c>
      <c r="B2" s="95">
        <v>42211501</v>
      </c>
      <c r="C2" s="89">
        <v>2584541</v>
      </c>
      <c r="D2" s="89" t="s">
        <v>18</v>
      </c>
      <c r="E2" s="89" t="s">
        <v>19</v>
      </c>
      <c r="F2" s="89" t="s">
        <v>20</v>
      </c>
      <c r="G2" s="89" t="s">
        <v>21</v>
      </c>
      <c r="H2" s="89"/>
    </row>
    <row r="3" spans="1:8" ht="79.8" thickBot="1">
      <c r="A3" s="88">
        <v>2</v>
      </c>
      <c r="B3" s="95">
        <v>42211501</v>
      </c>
      <c r="C3" s="89">
        <v>2583528</v>
      </c>
      <c r="D3" s="89" t="s">
        <v>23</v>
      </c>
      <c r="E3" s="89" t="s">
        <v>24</v>
      </c>
      <c r="F3" s="89" t="s">
        <v>25</v>
      </c>
      <c r="G3" s="89" t="s">
        <v>21</v>
      </c>
      <c r="H3" s="89"/>
    </row>
    <row r="4" spans="1:8" ht="106.2" thickBot="1">
      <c r="A4" s="88">
        <v>3</v>
      </c>
      <c r="B4" s="95">
        <v>42211501</v>
      </c>
      <c r="C4" s="89">
        <v>2503709</v>
      </c>
      <c r="D4" s="89" t="s">
        <v>26</v>
      </c>
      <c r="E4" s="89" t="s">
        <v>27</v>
      </c>
      <c r="F4" s="89" t="s">
        <v>28</v>
      </c>
      <c r="G4" s="89" t="s">
        <v>21</v>
      </c>
      <c r="H4" s="89"/>
    </row>
    <row r="5" spans="1:8" ht="119.4" thickBot="1">
      <c r="A5" s="88">
        <v>4</v>
      </c>
      <c r="B5" s="95">
        <v>42211501</v>
      </c>
      <c r="C5" s="89">
        <v>2583529</v>
      </c>
      <c r="D5" s="89" t="s">
        <v>29</v>
      </c>
      <c r="E5" s="89" t="s">
        <v>30</v>
      </c>
      <c r="F5" s="89" t="s">
        <v>31</v>
      </c>
      <c r="G5" s="89" t="s">
        <v>21</v>
      </c>
      <c r="H5" s="89"/>
    </row>
    <row r="6" spans="1:8" ht="66.599999999999994" thickBot="1">
      <c r="A6" s="88">
        <v>5</v>
      </c>
      <c r="B6" s="95">
        <v>42211501</v>
      </c>
      <c r="C6" s="89">
        <v>2583610</v>
      </c>
      <c r="D6" s="89" t="s">
        <v>32</v>
      </c>
      <c r="E6" s="89" t="s">
        <v>33</v>
      </c>
      <c r="F6" s="89" t="s">
        <v>34</v>
      </c>
      <c r="G6" s="89" t="s">
        <v>21</v>
      </c>
      <c r="H6" s="89"/>
    </row>
    <row r="7" spans="1:8" ht="66.599999999999994" thickBot="1">
      <c r="A7" s="88">
        <v>6</v>
      </c>
      <c r="B7" s="95">
        <v>42211501</v>
      </c>
      <c r="C7" s="89">
        <v>2502652</v>
      </c>
      <c r="D7" s="89" t="s">
        <v>35</v>
      </c>
      <c r="E7" s="89" t="s">
        <v>36</v>
      </c>
      <c r="F7" s="89" t="s">
        <v>37</v>
      </c>
      <c r="G7" s="89" t="s">
        <v>21</v>
      </c>
      <c r="H7" s="89"/>
    </row>
    <row r="8" spans="1:8" ht="93" thickBot="1">
      <c r="A8" s="88">
        <v>7</v>
      </c>
      <c r="B8" s="95">
        <v>42211501</v>
      </c>
      <c r="C8" s="90">
        <v>2582511</v>
      </c>
      <c r="D8" s="89" t="s">
        <v>38</v>
      </c>
      <c r="E8" s="89" t="s">
        <v>38</v>
      </c>
      <c r="F8" s="89" t="s">
        <v>39</v>
      </c>
      <c r="G8" s="89" t="s">
        <v>21</v>
      </c>
      <c r="H8" s="89"/>
    </row>
    <row r="9" spans="1:8" ht="132.6" thickBot="1">
      <c r="A9" s="88">
        <v>8</v>
      </c>
      <c r="B9" s="95">
        <v>42241703</v>
      </c>
      <c r="C9" s="89">
        <v>2502654</v>
      </c>
      <c r="D9" s="89" t="s">
        <v>40</v>
      </c>
      <c r="E9" s="89" t="s">
        <v>41</v>
      </c>
      <c r="F9" s="89" t="s">
        <v>42</v>
      </c>
      <c r="G9" s="89" t="s">
        <v>21</v>
      </c>
      <c r="H9" s="89"/>
    </row>
    <row r="10" spans="1:8" ht="145.80000000000001" thickBot="1">
      <c r="A10" s="88">
        <v>9</v>
      </c>
      <c r="B10" s="95">
        <v>42241703</v>
      </c>
      <c r="C10" s="89">
        <v>2583985</v>
      </c>
      <c r="D10" s="89" t="s">
        <v>43</v>
      </c>
      <c r="E10" s="89" t="s">
        <v>43</v>
      </c>
      <c r="F10" s="89" t="s">
        <v>44</v>
      </c>
      <c r="G10" s="89" t="s">
        <v>21</v>
      </c>
      <c r="H10" s="89"/>
    </row>
    <row r="11" spans="1:8" ht="79.8" thickBot="1">
      <c r="A11" s="88">
        <v>10</v>
      </c>
      <c r="B11" s="95">
        <v>42241806</v>
      </c>
      <c r="C11" s="89">
        <v>2583658</v>
      </c>
      <c r="D11" s="89" t="s">
        <v>45</v>
      </c>
      <c r="E11" s="89" t="s">
        <v>46</v>
      </c>
      <c r="F11" s="89" t="s">
        <v>47</v>
      </c>
      <c r="G11" s="89" t="s">
        <v>21</v>
      </c>
      <c r="H11" s="89"/>
    </row>
    <row r="12" spans="1:8" ht="106.2" thickBot="1">
      <c r="A12" s="88">
        <v>11</v>
      </c>
      <c r="B12" s="95">
        <v>42241802</v>
      </c>
      <c r="C12" s="89">
        <v>2500176</v>
      </c>
      <c r="D12" s="89" t="s">
        <v>48</v>
      </c>
      <c r="E12" s="89" t="s">
        <v>49</v>
      </c>
      <c r="F12" s="89" t="s">
        <v>50</v>
      </c>
      <c r="G12" s="89" t="s">
        <v>21</v>
      </c>
      <c r="H12" s="89"/>
    </row>
    <row r="13" spans="1:8" ht="106.2" thickBot="1">
      <c r="A13" s="88">
        <v>12</v>
      </c>
      <c r="B13" s="95">
        <v>42241802</v>
      </c>
      <c r="C13" s="89">
        <v>2503301</v>
      </c>
      <c r="D13" s="89" t="s">
        <v>51</v>
      </c>
      <c r="E13" s="89" t="s">
        <v>49</v>
      </c>
      <c r="F13" s="89" t="s">
        <v>50</v>
      </c>
      <c r="G13" s="89" t="s">
        <v>21</v>
      </c>
      <c r="H13" s="89"/>
    </row>
    <row r="14" spans="1:8" ht="93" thickBot="1">
      <c r="A14" s="88">
        <v>13</v>
      </c>
      <c r="B14" s="95">
        <v>42211506</v>
      </c>
      <c r="C14" s="89">
        <v>2583612</v>
      </c>
      <c r="D14" s="89" t="s">
        <v>52</v>
      </c>
      <c r="E14" s="89" t="s">
        <v>52</v>
      </c>
      <c r="F14" s="89" t="s">
        <v>53</v>
      </c>
      <c r="G14" s="89" t="s">
        <v>21</v>
      </c>
      <c r="H14" s="89"/>
    </row>
    <row r="15" spans="1:8" ht="93" thickBot="1">
      <c r="A15" s="88">
        <v>14</v>
      </c>
      <c r="B15" s="95">
        <v>42211506</v>
      </c>
      <c r="C15" s="89">
        <v>2583611</v>
      </c>
      <c r="D15" s="89" t="s">
        <v>54</v>
      </c>
      <c r="E15" s="89" t="s">
        <v>55</v>
      </c>
      <c r="F15" s="89" t="s">
        <v>56</v>
      </c>
      <c r="G15" s="89" t="s">
        <v>21</v>
      </c>
      <c r="H15" s="89"/>
    </row>
    <row r="16" spans="1:8" ht="79.8" thickBot="1">
      <c r="A16" s="88">
        <v>15</v>
      </c>
      <c r="B16" s="95">
        <v>42241805</v>
      </c>
      <c r="C16" s="89">
        <v>2583962</v>
      </c>
      <c r="D16" s="89" t="s">
        <v>57</v>
      </c>
      <c r="E16" s="89" t="s">
        <v>57</v>
      </c>
      <c r="F16" s="89" t="s">
        <v>58</v>
      </c>
      <c r="G16" s="89" t="s">
        <v>21</v>
      </c>
      <c r="H16" s="89"/>
    </row>
    <row r="17" spans="1:8" ht="93" thickBot="1">
      <c r="A17" s="88">
        <v>16</v>
      </c>
      <c r="B17" s="95">
        <v>42241702</v>
      </c>
      <c r="C17" s="89">
        <v>2584539</v>
      </c>
      <c r="D17" s="89" t="s">
        <v>59</v>
      </c>
      <c r="E17" s="89" t="s">
        <v>60</v>
      </c>
      <c r="F17" s="89" t="s">
        <v>61</v>
      </c>
      <c r="G17" s="89" t="s">
        <v>21</v>
      </c>
      <c r="H17" s="89"/>
    </row>
    <row r="18" spans="1:8" ht="53.4" thickBot="1">
      <c r="A18" s="88">
        <v>17</v>
      </c>
      <c r="B18" s="95">
        <v>42241702</v>
      </c>
      <c r="C18" s="89">
        <v>2584530</v>
      </c>
      <c r="D18" s="89" t="s">
        <v>62</v>
      </c>
      <c r="E18" s="89" t="s">
        <v>63</v>
      </c>
      <c r="F18" s="89" t="s">
        <v>64</v>
      </c>
      <c r="G18" s="89" t="s">
        <v>21</v>
      </c>
      <c r="H18" s="89"/>
    </row>
    <row r="19" spans="1:8" ht="93" thickBot="1">
      <c r="A19" s="88">
        <v>18</v>
      </c>
      <c r="B19" s="95">
        <v>42251617</v>
      </c>
      <c r="C19" s="89">
        <v>2583618</v>
      </c>
      <c r="D19" s="89" t="s">
        <v>65</v>
      </c>
      <c r="E19" s="89" t="s">
        <v>66</v>
      </c>
      <c r="F19" s="89" t="s">
        <v>67</v>
      </c>
      <c r="G19" s="89" t="s">
        <v>21</v>
      </c>
      <c r="H19" s="89"/>
    </row>
    <row r="20" spans="1:8" ht="66.599999999999994" thickBot="1">
      <c r="A20" s="88">
        <v>19</v>
      </c>
      <c r="B20" s="95">
        <v>42251617</v>
      </c>
      <c r="C20" s="89">
        <v>2582516</v>
      </c>
      <c r="D20" s="89" t="s">
        <v>68</v>
      </c>
      <c r="E20" s="89" t="s">
        <v>69</v>
      </c>
      <c r="F20" s="89" t="s">
        <v>70</v>
      </c>
      <c r="G20" s="89" t="s">
        <v>21</v>
      </c>
      <c r="H20" s="89"/>
    </row>
    <row r="21" spans="1:8" ht="93" thickBot="1">
      <c r="A21" s="88">
        <v>20</v>
      </c>
      <c r="B21" s="95">
        <v>42251617</v>
      </c>
      <c r="C21" s="90">
        <v>2583619</v>
      </c>
      <c r="D21" s="89" t="s">
        <v>71</v>
      </c>
      <c r="E21" s="89" t="s">
        <v>72</v>
      </c>
      <c r="F21" s="89" t="s">
        <v>73</v>
      </c>
      <c r="G21" s="89" t="s">
        <v>21</v>
      </c>
      <c r="H21" s="89"/>
    </row>
    <row r="22" spans="1:8" ht="132.6" thickBot="1">
      <c r="A22" s="88">
        <v>21</v>
      </c>
      <c r="B22" s="95">
        <v>42251617</v>
      </c>
      <c r="C22" s="89">
        <v>2584538</v>
      </c>
      <c r="D22" s="89" t="s">
        <v>74</v>
      </c>
      <c r="E22" s="89" t="s">
        <v>75</v>
      </c>
      <c r="F22" s="89" t="s">
        <v>76</v>
      </c>
      <c r="G22" s="89" t="s">
        <v>21</v>
      </c>
      <c r="H22" s="89"/>
    </row>
    <row r="23" spans="1:8" ht="93" thickBot="1">
      <c r="A23" s="88">
        <v>22</v>
      </c>
      <c r="B23" s="95">
        <v>42251617</v>
      </c>
      <c r="C23" s="89">
        <v>2582476</v>
      </c>
      <c r="D23" s="89" t="s">
        <v>77</v>
      </c>
      <c r="E23" s="89" t="s">
        <v>78</v>
      </c>
      <c r="F23" s="89" t="s">
        <v>79</v>
      </c>
      <c r="G23" s="89" t="s">
        <v>21</v>
      </c>
      <c r="H23" s="89"/>
    </row>
    <row r="24" spans="1:8" ht="93" thickBot="1">
      <c r="A24" s="88">
        <v>23</v>
      </c>
      <c r="B24" s="95">
        <v>42211610</v>
      </c>
      <c r="C24" s="89">
        <v>2505745</v>
      </c>
      <c r="D24" s="89" t="s">
        <v>80</v>
      </c>
      <c r="E24" s="89" t="s">
        <v>81</v>
      </c>
      <c r="F24" s="89" t="s">
        <v>82</v>
      </c>
      <c r="G24" s="89" t="s">
        <v>21</v>
      </c>
      <c r="H24" s="89"/>
    </row>
    <row r="25" spans="1:8" ht="79.8" thickBot="1">
      <c r="A25" s="88">
        <v>24</v>
      </c>
      <c r="B25" s="95">
        <v>42241803</v>
      </c>
      <c r="C25" s="89">
        <v>2502535</v>
      </c>
      <c r="D25" s="89" t="s">
        <v>83</v>
      </c>
      <c r="E25" s="89" t="s">
        <v>84</v>
      </c>
      <c r="F25" s="89" t="s">
        <v>85</v>
      </c>
      <c r="G25" s="89" t="s">
        <v>21</v>
      </c>
      <c r="H25" s="89"/>
    </row>
    <row r="26" spans="1:8" ht="93" thickBot="1">
      <c r="A26" s="88">
        <v>25</v>
      </c>
      <c r="B26" s="95">
        <v>42241803</v>
      </c>
      <c r="C26" s="89">
        <v>2503290</v>
      </c>
      <c r="D26" s="89" t="s">
        <v>83</v>
      </c>
      <c r="E26" s="89" t="s">
        <v>86</v>
      </c>
      <c r="F26" s="89" t="s">
        <v>87</v>
      </c>
      <c r="G26" s="89" t="s">
        <v>21</v>
      </c>
      <c r="H26" s="89"/>
    </row>
    <row r="27" spans="1:8" ht="106.2" thickBot="1">
      <c r="A27" s="88">
        <v>26</v>
      </c>
      <c r="B27" s="95">
        <v>46181535</v>
      </c>
      <c r="C27" s="89">
        <v>2503320</v>
      </c>
      <c r="D27" s="89" t="s">
        <v>88</v>
      </c>
      <c r="E27" s="89" t="s">
        <v>89</v>
      </c>
      <c r="F27" s="89" t="s">
        <v>90</v>
      </c>
      <c r="G27" s="89" t="s">
        <v>91</v>
      </c>
      <c r="H27" s="89"/>
    </row>
    <row r="28" spans="1:8" ht="53.4" thickBot="1">
      <c r="A28" s="88">
        <v>27</v>
      </c>
      <c r="B28" s="95">
        <v>42241706</v>
      </c>
      <c r="C28" s="89">
        <v>2505820</v>
      </c>
      <c r="D28" s="89" t="s">
        <v>92</v>
      </c>
      <c r="E28" s="89" t="s">
        <v>92</v>
      </c>
      <c r="F28" s="89" t="s">
        <v>93</v>
      </c>
      <c r="G28" s="89" t="s">
        <v>21</v>
      </c>
      <c r="H28" s="89"/>
    </row>
    <row r="29" spans="1:8" ht="53.4" thickBot="1">
      <c r="A29" s="88">
        <v>28</v>
      </c>
      <c r="B29" s="95">
        <v>42211610</v>
      </c>
      <c r="C29" s="89">
        <v>2583622</v>
      </c>
      <c r="D29" s="89" t="s">
        <v>94</v>
      </c>
      <c r="E29" s="89" t="s">
        <v>94</v>
      </c>
      <c r="F29" s="89" t="s">
        <v>95</v>
      </c>
      <c r="G29" s="89" t="s">
        <v>21</v>
      </c>
      <c r="H29" s="89"/>
    </row>
    <row r="30" spans="1:8" ht="93" thickBot="1">
      <c r="A30" s="88">
        <v>29</v>
      </c>
      <c r="B30" s="95">
        <v>42241802</v>
      </c>
      <c r="C30" s="89">
        <v>2582559</v>
      </c>
      <c r="D30" s="89" t="s">
        <v>96</v>
      </c>
      <c r="E30" s="89" t="s">
        <v>96</v>
      </c>
      <c r="F30" s="89" t="s">
        <v>97</v>
      </c>
      <c r="G30" s="89" t="s">
        <v>21</v>
      </c>
      <c r="H30" s="89"/>
    </row>
    <row r="31" spans="1:8" ht="93" thickBot="1">
      <c r="A31" s="88">
        <v>30</v>
      </c>
      <c r="B31" s="95">
        <v>42241802</v>
      </c>
      <c r="C31" s="89">
        <v>2502660</v>
      </c>
      <c r="D31" s="89" t="s">
        <v>98</v>
      </c>
      <c r="E31" s="89" t="s">
        <v>99</v>
      </c>
      <c r="F31" s="89" t="s">
        <v>100</v>
      </c>
      <c r="G31" s="89" t="s">
        <v>21</v>
      </c>
      <c r="H31" s="89"/>
    </row>
    <row r="32" spans="1:8" ht="79.8" thickBot="1">
      <c r="A32" s="88">
        <v>31</v>
      </c>
      <c r="B32" s="95">
        <v>42241509</v>
      </c>
      <c r="C32" s="89">
        <v>2502661</v>
      </c>
      <c r="D32" s="89" t="s">
        <v>101</v>
      </c>
      <c r="E32" s="89" t="s">
        <v>102</v>
      </c>
      <c r="F32" s="89" t="s">
        <v>103</v>
      </c>
      <c r="G32" s="89" t="s">
        <v>21</v>
      </c>
      <c r="H32" s="89"/>
    </row>
    <row r="33" spans="1:8" ht="66.599999999999994" thickBot="1">
      <c r="A33" s="88">
        <v>32</v>
      </c>
      <c r="B33" s="95">
        <v>42241806</v>
      </c>
      <c r="C33" s="89">
        <v>2583606</v>
      </c>
      <c r="D33" s="89" t="s">
        <v>104</v>
      </c>
      <c r="E33" s="89" t="s">
        <v>104</v>
      </c>
      <c r="F33" s="89" t="s">
        <v>105</v>
      </c>
      <c r="G33" s="89" t="s">
        <v>21</v>
      </c>
      <c r="H33" s="89"/>
    </row>
    <row r="34" spans="1:8" ht="53.4" thickBot="1">
      <c r="A34" s="88">
        <v>33</v>
      </c>
      <c r="B34" s="95">
        <v>46182204</v>
      </c>
      <c r="C34" s="89">
        <v>2582448</v>
      </c>
      <c r="D34" s="89" t="s">
        <v>106</v>
      </c>
      <c r="E34" s="89" t="s">
        <v>107</v>
      </c>
      <c r="F34" s="89" t="s">
        <v>108</v>
      </c>
      <c r="G34" s="89" t="s">
        <v>21</v>
      </c>
      <c r="H34" s="89"/>
    </row>
    <row r="35" spans="1:8" ht="79.8" thickBot="1">
      <c r="A35" s="88">
        <v>34</v>
      </c>
      <c r="B35" s="95">
        <v>42241509</v>
      </c>
      <c r="C35" s="89">
        <v>2582477</v>
      </c>
      <c r="D35" s="89" t="s">
        <v>109</v>
      </c>
      <c r="E35" s="89" t="s">
        <v>110</v>
      </c>
      <c r="F35" s="89" t="s">
        <v>111</v>
      </c>
      <c r="G35" s="89" t="s">
        <v>21</v>
      </c>
      <c r="H35" s="89"/>
    </row>
    <row r="36" spans="1:8" ht="106.2" thickBot="1">
      <c r="A36" s="88">
        <v>35</v>
      </c>
      <c r="B36" s="95">
        <v>46182204</v>
      </c>
      <c r="C36" s="89">
        <v>2502665</v>
      </c>
      <c r="D36" s="89" t="s">
        <v>112</v>
      </c>
      <c r="E36" s="89" t="s">
        <v>113</v>
      </c>
      <c r="F36" s="89" t="s">
        <v>114</v>
      </c>
      <c r="G36" s="89" t="s">
        <v>21</v>
      </c>
      <c r="H36" s="89"/>
    </row>
    <row r="37" spans="1:8" ht="119.4" thickBot="1">
      <c r="A37" s="88">
        <v>36</v>
      </c>
      <c r="B37" s="95">
        <v>42241804</v>
      </c>
      <c r="C37" s="89">
        <v>2582495</v>
      </c>
      <c r="D37" s="89" t="s">
        <v>115</v>
      </c>
      <c r="E37" s="89" t="s">
        <v>116</v>
      </c>
      <c r="F37" s="89" t="s">
        <v>117</v>
      </c>
      <c r="G37" s="89" t="s">
        <v>21</v>
      </c>
      <c r="H37" s="89"/>
    </row>
    <row r="38" spans="1:8" ht="145.80000000000001" thickBot="1">
      <c r="A38" s="88">
        <v>37</v>
      </c>
      <c r="B38" s="95">
        <v>46181535</v>
      </c>
      <c r="C38" s="89">
        <v>2505823</v>
      </c>
      <c r="D38" s="89" t="s">
        <v>118</v>
      </c>
      <c r="E38" s="89" t="s">
        <v>119</v>
      </c>
      <c r="F38" s="89" t="s">
        <v>120</v>
      </c>
      <c r="G38" s="89" t="s">
        <v>91</v>
      </c>
      <c r="H38" s="89"/>
    </row>
    <row r="39" spans="1:8" ht="145.80000000000001" thickBot="1">
      <c r="A39" s="88">
        <v>38</v>
      </c>
      <c r="B39" s="95">
        <v>46181535</v>
      </c>
      <c r="C39" s="89">
        <v>2582718</v>
      </c>
      <c r="D39" s="89" t="s">
        <v>121</v>
      </c>
      <c r="E39" s="89" t="s">
        <v>122</v>
      </c>
      <c r="F39" s="89" t="s">
        <v>123</v>
      </c>
      <c r="G39" s="89" t="s">
        <v>91</v>
      </c>
      <c r="H39" s="89"/>
    </row>
    <row r="40" spans="1:8" ht="145.80000000000001" thickBot="1">
      <c r="A40" s="88">
        <v>39</v>
      </c>
      <c r="B40" s="95">
        <v>46181535</v>
      </c>
      <c r="C40" s="89">
        <v>2582571</v>
      </c>
      <c r="D40" s="89" t="s">
        <v>124</v>
      </c>
      <c r="E40" s="89" t="s">
        <v>125</v>
      </c>
      <c r="F40" s="89" t="s">
        <v>126</v>
      </c>
      <c r="G40" s="89" t="s">
        <v>91</v>
      </c>
      <c r="H40" s="89"/>
    </row>
    <row r="41" spans="1:8" ht="132.6" thickBot="1">
      <c r="A41" s="88">
        <v>40</v>
      </c>
      <c r="B41" s="95">
        <v>46181535</v>
      </c>
      <c r="C41" s="89">
        <v>2583643</v>
      </c>
      <c r="D41" s="89" t="s">
        <v>127</v>
      </c>
      <c r="E41" s="89" t="s">
        <v>128</v>
      </c>
      <c r="F41" s="89" t="s">
        <v>129</v>
      </c>
      <c r="G41" s="89" t="s">
        <v>91</v>
      </c>
      <c r="H41" s="89"/>
    </row>
    <row r="42" spans="1:8" ht="119.4" thickBot="1">
      <c r="A42" s="88">
        <v>41</v>
      </c>
      <c r="B42" s="95">
        <v>46181535</v>
      </c>
      <c r="C42" s="89">
        <v>2583645</v>
      </c>
      <c r="D42" s="89" t="s">
        <v>130</v>
      </c>
      <c r="E42" s="89" t="s">
        <v>131</v>
      </c>
      <c r="F42" s="89" t="s">
        <v>132</v>
      </c>
      <c r="G42" s="89" t="s">
        <v>91</v>
      </c>
      <c r="H42" s="89"/>
    </row>
    <row r="43" spans="1:8" ht="132.6" thickBot="1">
      <c r="A43" s="88">
        <v>42</v>
      </c>
      <c r="B43" s="95">
        <v>46181535</v>
      </c>
      <c r="C43" s="89">
        <v>2583513</v>
      </c>
      <c r="D43" s="89" t="s">
        <v>133</v>
      </c>
      <c r="E43" s="89" t="s">
        <v>134</v>
      </c>
      <c r="F43" s="89" t="s">
        <v>135</v>
      </c>
      <c r="G43" s="89" t="s">
        <v>91</v>
      </c>
      <c r="H43" s="89"/>
    </row>
    <row r="44" spans="1:8" ht="145.80000000000001" thickBot="1">
      <c r="A44" s="88">
        <v>43</v>
      </c>
      <c r="B44" s="95">
        <v>46181535</v>
      </c>
      <c r="C44" s="89">
        <v>2503723</v>
      </c>
      <c r="D44" s="89" t="s">
        <v>136</v>
      </c>
      <c r="E44" s="89" t="s">
        <v>137</v>
      </c>
      <c r="F44" s="89" t="s">
        <v>138</v>
      </c>
      <c r="G44" s="89" t="s">
        <v>91</v>
      </c>
      <c r="H44" s="89"/>
    </row>
    <row r="45" spans="1:8" ht="119.4" thickBot="1">
      <c r="A45" s="88">
        <v>44</v>
      </c>
      <c r="B45" s="95">
        <v>46181535</v>
      </c>
      <c r="C45" s="89">
        <v>2583652</v>
      </c>
      <c r="D45" s="89" t="s">
        <v>139</v>
      </c>
      <c r="E45" s="89" t="s">
        <v>140</v>
      </c>
      <c r="F45" s="89" t="s">
        <v>141</v>
      </c>
      <c r="G45" s="89" t="s">
        <v>91</v>
      </c>
      <c r="H45" s="89"/>
    </row>
    <row r="46" spans="1:8" ht="132.6" thickBot="1">
      <c r="A46" s="88">
        <v>45</v>
      </c>
      <c r="B46" s="95">
        <v>46181535</v>
      </c>
      <c r="C46" s="89">
        <v>2583646</v>
      </c>
      <c r="D46" s="89" t="s">
        <v>142</v>
      </c>
      <c r="E46" s="89" t="s">
        <v>143</v>
      </c>
      <c r="F46" s="89" t="s">
        <v>144</v>
      </c>
      <c r="G46" s="89" t="s">
        <v>91</v>
      </c>
      <c r="H46" s="89"/>
    </row>
    <row r="47" spans="1:8" ht="132.6" thickBot="1">
      <c r="A47" s="88">
        <v>46</v>
      </c>
      <c r="B47" s="95">
        <v>46181535</v>
      </c>
      <c r="C47" s="89">
        <v>2582710</v>
      </c>
      <c r="D47" s="89" t="s">
        <v>145</v>
      </c>
      <c r="E47" s="89" t="s">
        <v>146</v>
      </c>
      <c r="F47" s="89" t="s">
        <v>147</v>
      </c>
      <c r="G47" s="89" t="s">
        <v>91</v>
      </c>
      <c r="H47" s="89"/>
    </row>
    <row r="48" spans="1:8" ht="132.6" thickBot="1">
      <c r="A48" s="88">
        <v>47</v>
      </c>
      <c r="B48" s="95">
        <v>46181535</v>
      </c>
      <c r="C48" s="89">
        <v>2583647</v>
      </c>
      <c r="D48" s="89" t="s">
        <v>148</v>
      </c>
      <c r="E48" s="89" t="s">
        <v>149</v>
      </c>
      <c r="F48" s="89" t="s">
        <v>150</v>
      </c>
      <c r="G48" s="89" t="s">
        <v>91</v>
      </c>
      <c r="H48" s="89"/>
    </row>
    <row r="49" spans="1:8" ht="119.4" thickBot="1">
      <c r="A49" s="88">
        <v>48</v>
      </c>
      <c r="B49" s="95">
        <v>42211502</v>
      </c>
      <c r="C49" s="89">
        <v>2582181</v>
      </c>
      <c r="D49" s="89" t="s">
        <v>151</v>
      </c>
      <c r="E49" s="89" t="s">
        <v>152</v>
      </c>
      <c r="F49" s="89" t="s">
        <v>153</v>
      </c>
      <c r="G49" s="89" t="s">
        <v>91</v>
      </c>
      <c r="H49" s="89"/>
    </row>
    <row r="50" spans="1:8" ht="132.6" thickBot="1">
      <c r="A50" s="88">
        <v>49</v>
      </c>
      <c r="B50" s="95">
        <v>42211502</v>
      </c>
      <c r="C50" s="89">
        <v>2582447</v>
      </c>
      <c r="D50" s="89" t="s">
        <v>154</v>
      </c>
      <c r="E50" s="89" t="s">
        <v>155</v>
      </c>
      <c r="F50" s="89" t="s">
        <v>156</v>
      </c>
      <c r="G50" s="89" t="s">
        <v>91</v>
      </c>
      <c r="H50" s="89"/>
    </row>
    <row r="51" spans="1:8" ht="106.2" thickBot="1">
      <c r="A51" s="88">
        <v>50</v>
      </c>
      <c r="B51" s="95">
        <v>42241806</v>
      </c>
      <c r="C51" s="89">
        <v>2583969</v>
      </c>
      <c r="D51" s="89" t="s">
        <v>157</v>
      </c>
      <c r="E51" s="89" t="s">
        <v>158</v>
      </c>
      <c r="F51" s="89" t="s">
        <v>159</v>
      </c>
      <c r="G51" s="89" t="s">
        <v>21</v>
      </c>
      <c r="H51" s="89"/>
    </row>
    <row r="52" spans="1:8" ht="106.2" thickBot="1">
      <c r="A52" s="88">
        <v>51</v>
      </c>
      <c r="B52" s="95">
        <v>42241703</v>
      </c>
      <c r="C52" s="89">
        <v>2582847</v>
      </c>
      <c r="D52" s="89" t="s">
        <v>160</v>
      </c>
      <c r="E52" s="89" t="s">
        <v>161</v>
      </c>
      <c r="F52" s="89" t="s">
        <v>162</v>
      </c>
      <c r="G52" s="89" t="s">
        <v>21</v>
      </c>
      <c r="H52" s="89"/>
    </row>
    <row r="53" spans="1:8" ht="93" thickBot="1">
      <c r="A53" s="88">
        <v>52</v>
      </c>
      <c r="B53" s="95">
        <v>42241709</v>
      </c>
      <c r="C53" s="90">
        <v>2582492</v>
      </c>
      <c r="D53" s="89" t="s">
        <v>163</v>
      </c>
      <c r="E53" s="89" t="s">
        <v>164</v>
      </c>
      <c r="F53" s="89" t="s">
        <v>165</v>
      </c>
      <c r="G53" s="89" t="s">
        <v>21</v>
      </c>
      <c r="H53" s="89"/>
    </row>
    <row r="54" spans="1:8" ht="132.6" thickBot="1">
      <c r="A54" s="88">
        <v>53</v>
      </c>
      <c r="B54" s="95">
        <v>42241509</v>
      </c>
      <c r="C54" s="89">
        <v>2583575</v>
      </c>
      <c r="D54" s="89" t="s">
        <v>166</v>
      </c>
      <c r="E54" s="89" t="s">
        <v>167</v>
      </c>
      <c r="F54" s="89" t="s">
        <v>168</v>
      </c>
      <c r="G54" s="89" t="s">
        <v>21</v>
      </c>
      <c r="H54" s="89"/>
    </row>
    <row r="55" spans="1:8" ht="172.2" thickBot="1">
      <c r="A55" s="88">
        <v>54</v>
      </c>
      <c r="B55" s="95">
        <v>42241705</v>
      </c>
      <c r="C55" s="89">
        <v>2583977</v>
      </c>
      <c r="D55" s="89" t="s">
        <v>169</v>
      </c>
      <c r="E55" s="89" t="s">
        <v>170</v>
      </c>
      <c r="F55" s="89" t="s">
        <v>171</v>
      </c>
      <c r="G55" s="89" t="s">
        <v>21</v>
      </c>
      <c r="H55" s="89"/>
    </row>
    <row r="56" spans="1:8" ht="40.200000000000003" thickBot="1">
      <c r="A56" s="88">
        <v>55</v>
      </c>
      <c r="B56" s="95">
        <v>42241509</v>
      </c>
      <c r="C56" s="90">
        <v>2583508</v>
      </c>
      <c r="D56" s="89" t="s">
        <v>172</v>
      </c>
      <c r="E56" s="89" t="s">
        <v>172</v>
      </c>
      <c r="F56" s="89" t="s">
        <v>173</v>
      </c>
      <c r="G56" s="89" t="s">
        <v>21</v>
      </c>
      <c r="H56" s="89"/>
    </row>
    <row r="57" spans="1:8" ht="198.6" thickBot="1">
      <c r="A57" s="88">
        <v>56</v>
      </c>
      <c r="B57" s="95">
        <v>46182208</v>
      </c>
      <c r="C57" s="89">
        <v>2583584</v>
      </c>
      <c r="D57" s="89" t="s">
        <v>174</v>
      </c>
      <c r="E57" s="89" t="s">
        <v>175</v>
      </c>
      <c r="F57" s="89" t="s">
        <v>176</v>
      </c>
      <c r="G57" s="89" t="s">
        <v>91</v>
      </c>
      <c r="H57" s="89"/>
    </row>
    <row r="58" spans="1:8" ht="159" thickBot="1">
      <c r="A58" s="88">
        <v>57</v>
      </c>
      <c r="B58" s="95">
        <v>46182208</v>
      </c>
      <c r="C58" s="89">
        <v>2583585</v>
      </c>
      <c r="D58" s="89" t="s">
        <v>177</v>
      </c>
      <c r="E58" s="89" t="s">
        <v>178</v>
      </c>
      <c r="F58" s="89" t="s">
        <v>179</v>
      </c>
      <c r="G58" s="89" t="s">
        <v>91</v>
      </c>
      <c r="H58" s="89"/>
    </row>
    <row r="59" spans="1:8" ht="40.200000000000003" thickBot="1">
      <c r="A59" s="88">
        <v>58</v>
      </c>
      <c r="B59" s="95">
        <v>42211810</v>
      </c>
      <c r="C59" s="89">
        <v>2582478</v>
      </c>
      <c r="D59" s="89" t="s">
        <v>180</v>
      </c>
      <c r="E59" s="89" t="s">
        <v>180</v>
      </c>
      <c r="F59" s="89" t="s">
        <v>181</v>
      </c>
      <c r="G59" s="89" t="s">
        <v>21</v>
      </c>
      <c r="H59" s="89"/>
    </row>
    <row r="60" spans="1:8" ht="53.4" thickBot="1">
      <c r="A60" s="88">
        <v>59</v>
      </c>
      <c r="B60" s="95">
        <v>42211810</v>
      </c>
      <c r="C60" s="89">
        <v>2583560</v>
      </c>
      <c r="D60" s="89" t="s">
        <v>182</v>
      </c>
      <c r="E60" s="89" t="s">
        <v>182</v>
      </c>
      <c r="F60" s="89" t="s">
        <v>183</v>
      </c>
      <c r="G60" s="89" t="s">
        <v>21</v>
      </c>
      <c r="H60" s="89"/>
    </row>
    <row r="61" spans="1:8" ht="53.4" thickBot="1">
      <c r="A61" s="88">
        <v>60</v>
      </c>
      <c r="B61" s="95">
        <v>42241802</v>
      </c>
      <c r="C61" s="89">
        <v>2503274</v>
      </c>
      <c r="D61" s="89" t="s">
        <v>184</v>
      </c>
      <c r="E61" s="89" t="s">
        <v>184</v>
      </c>
      <c r="F61" s="89" t="s">
        <v>185</v>
      </c>
      <c r="G61" s="89" t="s">
        <v>21</v>
      </c>
      <c r="H61" s="89"/>
    </row>
    <row r="62" spans="1:8" ht="119.4" thickBot="1">
      <c r="A62" s="88">
        <v>61</v>
      </c>
      <c r="B62" s="95">
        <v>46182208</v>
      </c>
      <c r="C62" s="89">
        <v>2583558</v>
      </c>
      <c r="D62" s="89" t="s">
        <v>186</v>
      </c>
      <c r="E62" s="89" t="s">
        <v>186</v>
      </c>
      <c r="F62" s="89" t="s">
        <v>187</v>
      </c>
      <c r="G62" s="89" t="s">
        <v>91</v>
      </c>
      <c r="H62" s="89"/>
    </row>
    <row r="63" spans="1:8" ht="79.8" thickBot="1">
      <c r="A63" s="88">
        <v>62</v>
      </c>
      <c r="B63" s="95">
        <v>46182208</v>
      </c>
      <c r="C63" s="89">
        <v>2582453</v>
      </c>
      <c r="D63" s="89" t="s">
        <v>188</v>
      </c>
      <c r="E63" s="89" t="s">
        <v>189</v>
      </c>
      <c r="F63" s="89" t="s">
        <v>190</v>
      </c>
      <c r="G63" s="89" t="s">
        <v>91</v>
      </c>
      <c r="H63" s="89"/>
    </row>
    <row r="64" spans="1:8" ht="27" thickBot="1">
      <c r="A64" s="88">
        <v>63</v>
      </c>
      <c r="B64" s="95">
        <v>46182208</v>
      </c>
      <c r="C64" s="89">
        <v>2583983</v>
      </c>
      <c r="D64" s="89" t="s">
        <v>191</v>
      </c>
      <c r="E64" s="89" t="s">
        <v>192</v>
      </c>
      <c r="F64" s="89" t="s">
        <v>193</v>
      </c>
      <c r="G64" s="89" t="s">
        <v>91</v>
      </c>
      <c r="H64" s="89"/>
    </row>
    <row r="65" spans="1:8" ht="40.200000000000003" thickBot="1">
      <c r="A65" s="88">
        <v>64</v>
      </c>
      <c r="B65" s="95">
        <v>42241709</v>
      </c>
      <c r="C65" s="89">
        <v>2582466</v>
      </c>
      <c r="D65" s="89" t="s">
        <v>194</v>
      </c>
      <c r="E65" s="89" t="s">
        <v>194</v>
      </c>
      <c r="F65" s="89" t="s">
        <v>195</v>
      </c>
      <c r="G65" s="89" t="s">
        <v>21</v>
      </c>
      <c r="H65" s="89"/>
    </row>
    <row r="66" spans="1:8" ht="53.4" thickBot="1">
      <c r="A66" s="88">
        <v>65</v>
      </c>
      <c r="B66" s="95">
        <v>42211610</v>
      </c>
      <c r="C66" s="89">
        <v>2503940</v>
      </c>
      <c r="D66" s="89" t="s">
        <v>196</v>
      </c>
      <c r="E66" s="89" t="s">
        <v>197</v>
      </c>
      <c r="F66" s="89" t="s">
        <v>198</v>
      </c>
      <c r="G66" s="89" t="s">
        <v>21</v>
      </c>
      <c r="H66" s="89"/>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LÍNEA BLANDA</vt:lpstr>
      <vt:lpstr>CTO H - OTRAS E</vt:lpstr>
      <vt:lpstr>2024</vt:lpstr>
      <vt:lpstr>2023</vt:lpstr>
      <vt:lpstr>E.TECNICA</vt:lpstr>
    </vt:vector>
  </TitlesOfParts>
  <Manager/>
  <Company>Hewlett-Packard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NINI JOHANNA</dc:creator>
  <cp:keywords/>
  <dc:description/>
  <cp:lastModifiedBy>Yurley Amaya Acosta</cp:lastModifiedBy>
  <cp:revision/>
  <dcterms:created xsi:type="dcterms:W3CDTF">2018-01-17T14:24:02Z</dcterms:created>
  <dcterms:modified xsi:type="dcterms:W3CDTF">2026-09-17T14:47:30Z</dcterms:modified>
  <cp:category/>
  <cp:contentStatus/>
</cp:coreProperties>
</file>