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correcol-my.sharepoint.com/personal/nhenao_correcol_com/Documents/Documentos/GOBERNACIÓN_890900286/2026_2027/PRECONTRACTUAL/PUBLICADO/"/>
    </mc:Choice>
  </mc:AlternateContent>
  <xr:revisionPtr revIDLastSave="2" documentId="8_{0AF2D8C5-84FF-482C-929B-142C0E8C1C8A}" xr6:coauthVersionLast="47" xr6:coauthVersionMax="47" xr10:uidLastSave="{254D2033-1CFF-4658-96C3-BB0CAB354A15}"/>
  <bookViews>
    <workbookView xWindow="-110" yWindow="-110" windowWidth="19420" windowHeight="10300" xr2:uid="{00000000-000D-0000-FFFF-FFFF00000000}"/>
  </bookViews>
  <sheets>
    <sheet name="DEPARTAMENTO" sheetId="1" r:id="rId1"/>
    <sheet name="INDEPORTES " sheetId="2" r:id="rId2"/>
  </sheets>
  <externalReferences>
    <externalReference r:id="rId3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/>
  <c r="D16" i="1"/>
  <c r="H42" i="1"/>
  <c r="E8" i="1"/>
  <c r="V60" i="1" l="1"/>
  <c r="M71" i="2" l="1"/>
  <c r="I65" i="2" l="1"/>
  <c r="K57" i="2" l="1"/>
  <c r="I57" i="2"/>
  <c r="M49" i="2"/>
  <c r="B50" i="2"/>
  <c r="I49" i="2"/>
  <c r="M43" i="2"/>
  <c r="M42" i="2"/>
  <c r="K42" i="2"/>
  <c r="I42" i="2"/>
  <c r="M34" i="2" l="1"/>
  <c r="I34" i="2" l="1"/>
  <c r="K18" i="2"/>
  <c r="K6" i="2"/>
  <c r="C6" i="2"/>
  <c r="I10" i="2" l="1"/>
  <c r="I9" i="2"/>
  <c r="I6" i="2"/>
  <c r="I5" i="2"/>
  <c r="S52" i="1"/>
  <c r="Q52" i="1"/>
  <c r="M52" i="1"/>
  <c r="K52" i="1"/>
  <c r="G75" i="1" l="1"/>
  <c r="H75" i="1" s="1"/>
  <c r="I75" i="1" s="1"/>
  <c r="E82" i="1"/>
  <c r="E67" i="1"/>
  <c r="M75" i="1" l="1"/>
  <c r="M77" i="1" s="1"/>
  <c r="K75" i="1"/>
  <c r="K77" i="1" s="1"/>
  <c r="S75" i="1"/>
  <c r="S77" i="1" s="1"/>
  <c r="Q75" i="1"/>
  <c r="Q77" i="1" s="1"/>
  <c r="N60" i="1"/>
  <c r="C60" i="1" l="1"/>
  <c r="E60" i="1"/>
  <c r="E59" i="1"/>
  <c r="G59" i="1" s="1"/>
  <c r="I59" i="1" s="1"/>
  <c r="E58" i="1"/>
  <c r="G58" i="1" s="1"/>
  <c r="G60" i="1" l="1"/>
  <c r="I60" i="1" s="1"/>
  <c r="W60" i="1" s="1"/>
  <c r="W61" i="1" s="1"/>
  <c r="Q60" i="1"/>
  <c r="U60" i="1"/>
  <c r="U85" i="1" s="1"/>
  <c r="Q59" i="1"/>
  <c r="E41" i="1"/>
  <c r="G41" i="1" s="1"/>
  <c r="E34" i="1"/>
  <c r="E33" i="1"/>
  <c r="C34" i="1"/>
  <c r="C33" i="1"/>
  <c r="V25" i="1"/>
  <c r="V26" i="1" s="1"/>
  <c r="O60" i="1" l="1"/>
  <c r="O61" i="1" s="1"/>
  <c r="U61" i="1"/>
  <c r="M60" i="1"/>
  <c r="M61" i="1" s="1"/>
  <c r="K60" i="1"/>
  <c r="Q61" i="1"/>
  <c r="G33" i="1"/>
  <c r="G12" i="1"/>
  <c r="G11" i="1"/>
  <c r="G10" i="1"/>
  <c r="G9" i="1"/>
  <c r="G5" i="1"/>
  <c r="C7" i="1"/>
  <c r="E24" i="1" l="1"/>
  <c r="W24" i="1" s="1"/>
  <c r="E14" i="1"/>
  <c r="G14" i="1" s="1"/>
  <c r="E15" i="1"/>
  <c r="G15" i="1" s="1"/>
  <c r="E13" i="1"/>
  <c r="G13" i="1" s="1"/>
  <c r="E6" i="1"/>
  <c r="G6" i="1" s="1"/>
  <c r="H5" i="2"/>
  <c r="C7" i="2"/>
  <c r="H8" i="2"/>
  <c r="H9" i="2"/>
  <c r="H10" i="2"/>
  <c r="H18" i="2"/>
  <c r="H34" i="2"/>
  <c r="H42" i="2"/>
  <c r="H49" i="2"/>
  <c r="C50" i="2"/>
  <c r="K49" i="2" s="1"/>
  <c r="H57" i="2"/>
  <c r="H65" i="2"/>
  <c r="K65" i="2"/>
  <c r="G82" i="1"/>
  <c r="H82" i="1" s="1"/>
  <c r="E16" i="1" l="1"/>
  <c r="E25" i="1"/>
  <c r="W25" i="1" s="1"/>
  <c r="L65" i="2"/>
  <c r="M65" i="2" s="1"/>
  <c r="M67" i="2" s="1"/>
  <c r="I82" i="1"/>
  <c r="K82" i="1" s="1"/>
  <c r="K84" i="1" s="1"/>
  <c r="I84" i="1" l="1"/>
  <c r="Y83" i="1" s="1"/>
  <c r="I77" i="1"/>
  <c r="Y82" i="1" l="1"/>
  <c r="X82" i="1"/>
  <c r="Y76" i="1"/>
  <c r="X75" i="1"/>
  <c r="Y75" i="1"/>
  <c r="P25" i="1"/>
  <c r="P26" i="1" l="1"/>
  <c r="Q43" i="1" l="1"/>
  <c r="M43" i="1"/>
  <c r="K43" i="1"/>
  <c r="L25" i="1"/>
  <c r="L26" i="1" l="1"/>
  <c r="Q24" i="1"/>
  <c r="M24" i="1"/>
  <c r="G24" i="1"/>
  <c r="H24" i="1" s="1"/>
  <c r="I24" i="1" s="1"/>
  <c r="O70" i="1" l="1"/>
  <c r="O85" i="1" s="1"/>
  <c r="H6" i="1"/>
  <c r="K9" i="2" l="1"/>
  <c r="L9" i="2" s="1"/>
  <c r="M9" i="2" s="1"/>
  <c r="K8" i="2"/>
  <c r="L8" i="2" s="1"/>
  <c r="M8" i="2" s="1"/>
  <c r="L18" i="2" l="1"/>
  <c r="C25" i="1"/>
  <c r="G16" i="1"/>
  <c r="H16" i="1" s="1"/>
  <c r="H15" i="1"/>
  <c r="M18" i="2" l="1"/>
  <c r="C26" i="1"/>
  <c r="H13" i="1"/>
  <c r="I13" i="1" s="1"/>
  <c r="K13" i="1" s="1"/>
  <c r="H14" i="1"/>
  <c r="I14" i="1" s="1"/>
  <c r="K14" i="1" s="1"/>
  <c r="H9" i="1"/>
  <c r="I9" i="1" s="1"/>
  <c r="H11" i="1"/>
  <c r="I11" i="1" s="1"/>
  <c r="H12" i="1"/>
  <c r="I12" i="1" s="1"/>
  <c r="G17" i="1"/>
  <c r="K9" i="1" l="1"/>
  <c r="M9" i="1"/>
  <c r="Q12" i="1"/>
  <c r="M12" i="1"/>
  <c r="K12" i="1"/>
  <c r="S11" i="1"/>
  <c r="K11" i="1"/>
  <c r="M11" i="1"/>
  <c r="Q11" i="1"/>
  <c r="S9" i="1"/>
  <c r="Q9" i="1"/>
  <c r="H17" i="1"/>
  <c r="I17" i="1" s="1"/>
  <c r="K17" i="1" l="1"/>
  <c r="G7" i="1"/>
  <c r="H7" i="1" l="1"/>
  <c r="I7" i="1" s="1"/>
  <c r="H5" i="1"/>
  <c r="K5" i="2"/>
  <c r="L5" i="2" s="1"/>
  <c r="M7" i="1" l="1"/>
  <c r="M19" i="1" s="1"/>
  <c r="K7" i="1"/>
  <c r="Q7" i="1"/>
  <c r="Q19" i="1" s="1"/>
  <c r="S7" i="1"/>
  <c r="S19" i="1" s="1"/>
  <c r="S85" i="1" s="1"/>
  <c r="L6" i="2"/>
  <c r="K10" i="2"/>
  <c r="L10" i="2" s="1"/>
  <c r="M10" i="2" s="1"/>
  <c r="K34" i="2"/>
  <c r="K7" i="2"/>
  <c r="L7" i="2" s="1"/>
  <c r="M7" i="2" s="1"/>
  <c r="C17" i="1"/>
  <c r="M11" i="2" l="1"/>
  <c r="M51" i="2"/>
  <c r="L57" i="2"/>
  <c r="M28" i="2"/>
  <c r="M57" i="2" l="1"/>
  <c r="M59" i="2" s="1"/>
  <c r="M36" i="2"/>
  <c r="I58" i="1" l="1"/>
  <c r="K58" i="1" s="1"/>
  <c r="K61" i="1" s="1"/>
  <c r="I67" i="1" l="1"/>
  <c r="I70" i="1" s="1"/>
  <c r="G67" i="1"/>
  <c r="I61" i="1"/>
  <c r="Y60" i="1" s="1"/>
  <c r="Y58" i="1" l="1"/>
  <c r="Y59" i="1"/>
  <c r="Y69" i="1"/>
  <c r="X67" i="1"/>
  <c r="Y67" i="1"/>
  <c r="X58" i="1"/>
  <c r="E50" i="1" l="1"/>
  <c r="G34" i="1"/>
  <c r="H34" i="1" l="1"/>
  <c r="I34" i="1" s="1"/>
  <c r="K34" i="1" s="1"/>
  <c r="H41" i="1"/>
  <c r="I52" i="1" l="1"/>
  <c r="I41" i="1"/>
  <c r="I44" i="1" s="1"/>
  <c r="H33" i="1"/>
  <c r="Y50" i="1" l="1"/>
  <c r="X50" i="1"/>
  <c r="Q41" i="1"/>
  <c r="M41" i="1"/>
  <c r="K41" i="1"/>
  <c r="Y51" i="1"/>
  <c r="I33" i="1"/>
  <c r="X41" i="1" l="1"/>
  <c r="K33" i="1"/>
  <c r="K35" i="1" s="1"/>
  <c r="M33" i="1"/>
  <c r="M35" i="1" s="1"/>
  <c r="Y41" i="1"/>
  <c r="Q44" i="1"/>
  <c r="M44" i="1"/>
  <c r="K44" i="1"/>
  <c r="Y43" i="1"/>
  <c r="I35" i="1"/>
  <c r="Y34" i="1" l="1"/>
  <c r="X33" i="1"/>
  <c r="Y33" i="1"/>
  <c r="Q25" i="1" l="1"/>
  <c r="M25" i="1"/>
  <c r="G25" i="1"/>
  <c r="H25" i="1" s="1"/>
  <c r="I25" i="1" s="1"/>
  <c r="I27" i="1" l="1"/>
  <c r="Q27" i="1" l="1"/>
  <c r="Q85" i="1" s="1"/>
  <c r="M27" i="1"/>
  <c r="M85" i="1" s="1"/>
  <c r="W27" i="1"/>
  <c r="W85" i="1" s="1"/>
  <c r="Y24" i="1"/>
  <c r="Y25" i="1"/>
  <c r="X24" i="1"/>
  <c r="K19" i="1" l="1"/>
  <c r="H10" i="1"/>
  <c r="I10" i="1" s="1"/>
  <c r="I19" i="1" s="1"/>
  <c r="K85" i="1" l="1"/>
  <c r="I85" i="1" s="1"/>
  <c r="Y15" i="1"/>
  <c r="Y5" i="1"/>
  <c r="Y11" i="1"/>
  <c r="X5" i="1"/>
  <c r="X85" i="1" s="1"/>
  <c r="Y9" i="1"/>
  <c r="Y13" i="1"/>
  <c r="Y12" i="1"/>
  <c r="Y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tc={6A31A8F9-E93E-48F0-A917-0E9E629EFEF3}</author>
    <author>tc={B46117C3-A27A-444B-B45E-078785E8DB2D}</author>
    <author>tc={29544E41-E111-47C3-A1E4-61E0E8BCD787}</author>
  </authors>
  <commentList>
    <comment ref="R9" authorId="0" shapeId="0" xr:uid="{6A31A8F9-E93E-48F0-A917-0E9E629EFEF3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Mismo limite combinado?GOBER, FLA Y CONTRALORIA 
</t>
      </text>
    </comment>
    <comment ref="R11" authorId="1" shapeId="0" xr:uid="{B46117C3-A27A-444B-B45E-078785E8DB2D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Mismo limite combinado?GOBER, FLA Y CONTRALORIA 
</t>
      </text>
    </comment>
    <comment ref="C33" authorId="2" shapeId="0" xr:uid="{29544E41-E111-47C3-A1E4-61E0E8BCD78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Convertido de pesos a dolares a 4000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tc={ACF3827B-3B5F-4968-9E66-16B857558383}</author>
    <author>tc={314599A2-31C5-4941-A97C-B196C8936DB8}</author>
    <author>tc={13E24C61-24FC-4009-9D38-71F57429FDAD}</author>
    <author>tc={A301A218-9628-43C1-A167-39046A9936C4}</author>
    <author>tc={4BFA24EC-9E10-4643-8222-D3A130AAEA5D}</author>
    <author>tc={6894E4DF-9ED0-4A85-A563-076072F5DD48}</author>
  </authors>
  <commentList>
    <comment ref="F5" authorId="0" shapeId="0" xr:uid="{ACF3827B-3B5F-4968-9E66-16B85755838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IDEAM</t>
      </text>
    </comment>
    <comment ref="G5" authorId="1" shapeId="0" xr:uid="{314599A2-31C5-4941-A97C-B196C8936DB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CONTRALORIA DISTRITAL</t>
      </text>
    </comment>
    <comment ref="G34" authorId="2" shapeId="0" xr:uid="{13E24C61-24FC-4009-9D38-71F57429FDA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TASA AEROPUERTO OLAYA</t>
      </text>
    </comment>
    <comment ref="E42" authorId="3" shapeId="0" xr:uid="{A301A218-9628-43C1-A167-39046A9936C4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Tasa INDER MEDELLIN </t>
      </text>
    </comment>
    <comment ref="F42" authorId="4" shapeId="0" xr:uid="{4BFA24EC-9E10-4643-8222-D3A130AAEA5D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Tasa INDER MEDELLIN </t>
      </text>
    </comment>
    <comment ref="G42" authorId="5" shapeId="0" xr:uid="{6894E4DF-9ED0-4A85-A563-076072F5DD48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Tasa INDER MEDELLIN </t>
      </text>
    </comment>
  </commentList>
</comments>
</file>

<file path=xl/sharedStrings.xml><?xml version="1.0" encoding="utf-8"?>
<sst xmlns="http://schemas.openxmlformats.org/spreadsheetml/2006/main" count="428" uniqueCount="110">
  <si>
    <t xml:space="preserve">GRUPO 1 </t>
  </si>
  <si>
    <t>PRESUPUESTO ESTIMADO SEGUROS 2026</t>
  </si>
  <si>
    <t xml:space="preserve">PRESUPUESTO POR DEPENDENCIA </t>
  </si>
  <si>
    <t>IT</t>
  </si>
  <si>
    <t>RAMO</t>
  </si>
  <si>
    <t>VALOR ASEGURADO</t>
  </si>
  <si>
    <t>TASA 2025</t>
  </si>
  <si>
    <t>TASA ESTIMADA 2026</t>
  </si>
  <si>
    <t>Tipo Tasa</t>
  </si>
  <si>
    <t>PRIMA NETA PRESUPUESTO</t>
  </si>
  <si>
    <t>IVA</t>
  </si>
  <si>
    <t>PRIMA TOTAL PRESUPUESTO</t>
  </si>
  <si>
    <t xml:space="preserve">TALENTO HUMANO </t>
  </si>
  <si>
    <t>PRIMA</t>
  </si>
  <si>
    <t>SALUD</t>
  </si>
  <si>
    <t>EDUCACIÓN</t>
  </si>
  <si>
    <t>FLA EICE</t>
  </si>
  <si>
    <t>CONTRALORIA</t>
  </si>
  <si>
    <t xml:space="preserve">PRIMA </t>
  </si>
  <si>
    <t xml:space="preserve">CORPORACIÓN GEM </t>
  </si>
  <si>
    <t>FONDO VIVIENDA</t>
  </si>
  <si>
    <t>PRESUPUESTO TOTAL GRUPO</t>
  </si>
  <si>
    <t>%</t>
  </si>
  <si>
    <r>
      <rPr>
        <b/>
        <sz val="10"/>
        <color theme="0"/>
        <rFont val="Arial"/>
        <family val="2"/>
      </rPr>
      <t>SUMINISTROS</t>
    </r>
  </si>
  <si>
    <t>TASA</t>
  </si>
  <si>
    <t>......</t>
  </si>
  <si>
    <t>%o</t>
  </si>
  <si>
    <t>Indice variable</t>
  </si>
  <si>
    <t>TOTAL TRDM</t>
  </si>
  <si>
    <t>Póliza de Responsabilidad Civil Extracontractual</t>
  </si>
  <si>
    <t>Póliza de Responsabilidad Civil Laboratorio FLA</t>
  </si>
  <si>
    <t>Póliza de Manejo Global para Entidades Oficiales</t>
  </si>
  <si>
    <t>Póliza de Transporte Automática de Mercancías</t>
  </si>
  <si>
    <t>Póliza de Transporte Automática de Valores</t>
  </si>
  <si>
    <t>Póliza de Responsabilidad Civil Profesional Médica</t>
  </si>
  <si>
    <t>Póliza de Equipo y Maquinaria</t>
  </si>
  <si>
    <t>Indice variable Maquinaria y equipo</t>
  </si>
  <si>
    <t xml:space="preserve">Total Equipo y maquinaria </t>
  </si>
  <si>
    <t>SUBTOTAL GRUPO 1 GENERALES</t>
  </si>
  <si>
    <t>VALOR GRUPO 1</t>
  </si>
  <si>
    <t>GRUPO 2</t>
  </si>
  <si>
    <t xml:space="preserve">INCENDIO DEUDORES COLECTIVA </t>
  </si>
  <si>
    <t xml:space="preserve">INDICE VARIABLE </t>
  </si>
  <si>
    <t>TOTAL</t>
  </si>
  <si>
    <t>SUBTOTAL GRUPO 2</t>
  </si>
  <si>
    <t>VALOR GRUPO 2</t>
  </si>
  <si>
    <t>VALOR TOTAL</t>
  </si>
  <si>
    <t xml:space="preserve">VALOR TOTAL </t>
  </si>
  <si>
    <t>GRUPO 3</t>
  </si>
  <si>
    <t xml:space="preserve">PÓLIZA CASCO AVIÓN </t>
  </si>
  <si>
    <t xml:space="preserve">PÓLIZA CASCO DRONES </t>
  </si>
  <si>
    <t xml:space="preserve">SUBTOTAL GRUPO </t>
  </si>
  <si>
    <t>VALOR GRUPO 3</t>
  </si>
  <si>
    <t>GRUPO 4</t>
  </si>
  <si>
    <t xml:space="preserve">RESPONSABILIDAD CIVIL SERVIDORES PUBLICOS </t>
  </si>
  <si>
    <t>RESPONSABILIDAD CIVIL SERVIDORES PUBLICOS // CONTRALORIA GENERAL DE ANTIOQUIA</t>
  </si>
  <si>
    <t>VALOR GRUPO 4</t>
  </si>
  <si>
    <t>GRUPO 5</t>
  </si>
  <si>
    <t>SOAT</t>
  </si>
  <si>
    <t>VALOR GRUPO 5</t>
  </si>
  <si>
    <t>GRUPO 6</t>
  </si>
  <si>
    <t xml:space="preserve">VIDA DIPUTADOS </t>
  </si>
  <si>
    <t>VIDA NO CONTRIBUTIVA FLA</t>
  </si>
  <si>
    <t xml:space="preserve">VIDA GRUPO DEUDORES </t>
  </si>
  <si>
    <t>VALOR GRUPO 6</t>
  </si>
  <si>
    <t>GRUPO 7</t>
  </si>
  <si>
    <t>VIDA GRUPO ACCIDENTES ESTUDIANTES</t>
  </si>
  <si>
    <t>VALOR TOTAL GRUPO 7</t>
  </si>
  <si>
    <t>GRUPO 10</t>
  </si>
  <si>
    <t xml:space="preserve">AUTOMOVILES </t>
  </si>
  <si>
    <t>VALOR TOTAL GRUPO 10</t>
  </si>
  <si>
    <t>GRUPO 11</t>
  </si>
  <si>
    <t>TASA ESTIMADA 2025</t>
  </si>
  <si>
    <t>CASCO BARCO</t>
  </si>
  <si>
    <t>VALOR TOTAL GRUPO 11</t>
  </si>
  <si>
    <t xml:space="preserve">TOTAL </t>
  </si>
  <si>
    <t xml:space="preserve">INDER </t>
  </si>
  <si>
    <t>DPTO DE CUNDINAMARCA</t>
  </si>
  <si>
    <t>DPTO DE CALDAS</t>
  </si>
  <si>
    <t>TASA DE MERCADO</t>
  </si>
  <si>
    <t>GRUPO I</t>
  </si>
  <si>
    <t>Póliza Todo Riesgo Daños Materiales</t>
  </si>
  <si>
    <t>Indice Variable</t>
  </si>
  <si>
    <t>Póliza de Transportes de Valores</t>
  </si>
  <si>
    <t>TOTAL GRUPO 1</t>
  </si>
  <si>
    <t xml:space="preserve">DISTRITO DE MEDELLÍN </t>
  </si>
  <si>
    <t xml:space="preserve">IU PASCUAL BRAVO </t>
  </si>
  <si>
    <t>ITM</t>
  </si>
  <si>
    <t>GRUPO IV</t>
  </si>
  <si>
    <t xml:space="preserve">RESPONSABILIDAD CIVIL SERVIDORES PÚBLICOS </t>
  </si>
  <si>
    <t>TOTAL GRUPO 4</t>
  </si>
  <si>
    <t>GRUPO V</t>
  </si>
  <si>
    <t>N/A</t>
  </si>
  <si>
    <t>TOTAL GRUPO 5</t>
  </si>
  <si>
    <t xml:space="preserve">DPTO DE SANTANDER </t>
  </si>
  <si>
    <t>GRUPO VI</t>
  </si>
  <si>
    <t>VIDA NO CONTRIBUTIVA INDEPORTES</t>
  </si>
  <si>
    <t>TOTAL GRUPO 6</t>
  </si>
  <si>
    <t>GRUPO VII</t>
  </si>
  <si>
    <t>VIDA GRUPO ACCIDENTES DEPORTISTAS</t>
  </si>
  <si>
    <t>TOTAL GRUPO 7</t>
  </si>
  <si>
    <t>GRUPO 8</t>
  </si>
  <si>
    <t>PÓLIZA DE GRUPO EXEQUIAS INDEPORTES</t>
  </si>
  <si>
    <t>8.5 SMMLV (Individual)</t>
  </si>
  <si>
    <t>TOTAL GRUPO 8</t>
  </si>
  <si>
    <t>GRUPO 9</t>
  </si>
  <si>
    <t>INVIAS</t>
  </si>
  <si>
    <t>PÓLIZA DE IRF INDEPORTES</t>
  </si>
  <si>
    <t>TOTAL GRUPO 9</t>
  </si>
  <si>
    <t xml:space="preserve">PÓLIZA DE AUTOMOVILES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</si>
</sst>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164" formatCode="&quot;$&quot;\ #,##0"/>
    <numFmt numFmtId="165" formatCode="0.00000"/>
    <numFmt numFmtId="166" formatCode="_(&quot;$&quot;\ * #,##0_);_(&quot;$&quot;\ * \(#,##0\);_(&quot;$&quot;\ * &quot;-&quot;_);_(@_)"/>
    <numFmt numFmtId="167" formatCode="&quot;$&quot;\ #,##0.00"/>
    <numFmt numFmtId="168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0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0"/>
      <color theme="0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10"/>
      <color rgb="FF000000"/>
      <name val="Arial Narrow"/>
      <family val="2"/>
    </font>
    <font>
      <b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6" fillId="0" borderId="0"/>
  </cellStyleXfs>
  <cellXfs count="127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horizontal="right" vertical="center"/>
    </xf>
    <xf numFmtId="165" fontId="5" fillId="0" borderId="1" xfId="2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right" vertical="center"/>
    </xf>
    <xf numFmtId="10" fontId="4" fillId="0" borderId="1" xfId="1" applyNumberFormat="1" applyFont="1" applyBorder="1" applyAlignment="1">
      <alignment horizontal="right" vertical="center"/>
    </xf>
    <xf numFmtId="164" fontId="2" fillId="5" borderId="1" xfId="0" applyNumberFormat="1" applyFont="1" applyFill="1" applyBorder="1" applyAlignment="1">
      <alignment horizontal="right"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8" fillId="0" borderId="0" xfId="0" applyFont="1"/>
    <xf numFmtId="2" fontId="5" fillId="0" borderId="1" xfId="2" applyNumberFormat="1" applyFont="1" applyBorder="1" applyAlignment="1">
      <alignment horizontal="right" vertical="center"/>
    </xf>
    <xf numFmtId="165" fontId="5" fillId="7" borderId="1" xfId="2" applyNumberFormat="1" applyFont="1" applyFill="1" applyBorder="1" applyAlignment="1">
      <alignment horizontal="right" vertical="center"/>
    </xf>
    <xf numFmtId="10" fontId="7" fillId="0" borderId="0" xfId="1" applyNumberFormat="1" applyFont="1" applyAlignment="1">
      <alignment vertical="center"/>
    </xf>
    <xf numFmtId="164" fontId="0" fillId="0" borderId="0" xfId="0" applyNumberFormat="1"/>
    <xf numFmtId="0" fontId="2" fillId="5" borderId="1" xfId="0" applyFont="1" applyFill="1" applyBorder="1" applyAlignment="1">
      <alignment horizontal="center" vertical="center" wrapText="1"/>
    </xf>
    <xf numFmtId="164" fontId="2" fillId="5" borderId="0" xfId="0" applyNumberFormat="1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166" fontId="10" fillId="12" borderId="1" xfId="2" applyNumberFormat="1" applyFont="1" applyFill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/>
    </xf>
    <xf numFmtId="0" fontId="0" fillId="0" borderId="1" xfId="0" applyBorder="1"/>
    <xf numFmtId="0" fontId="2" fillId="13" borderId="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/>
    </xf>
    <xf numFmtId="0" fontId="7" fillId="0" borderId="1" xfId="0" applyFont="1" applyBorder="1"/>
    <xf numFmtId="0" fontId="3" fillId="13" borderId="1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164" fontId="5" fillId="13" borderId="1" xfId="0" applyNumberFormat="1" applyFont="1" applyFill="1" applyBorder="1" applyAlignment="1">
      <alignment horizontal="right" vertical="center"/>
    </xf>
    <xf numFmtId="167" fontId="12" fillId="0" borderId="1" xfId="0" applyNumberFormat="1" applyFont="1" applyBorder="1"/>
    <xf numFmtId="2" fontId="7" fillId="0" borderId="1" xfId="0" applyNumberFormat="1" applyFont="1" applyBorder="1"/>
    <xf numFmtId="164" fontId="4" fillId="0" borderId="1" xfId="0" applyNumberFormat="1" applyFont="1" applyBorder="1" applyAlignment="1">
      <alignment horizontal="right" vertical="center"/>
    </xf>
    <xf numFmtId="164" fontId="7" fillId="13" borderId="1" xfId="0" applyNumberFormat="1" applyFont="1" applyFill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65" fontId="5" fillId="0" borderId="5" xfId="2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right" vertical="center"/>
    </xf>
    <xf numFmtId="164" fontId="7" fillId="0" borderId="6" xfId="0" applyNumberFormat="1" applyFont="1" applyBorder="1" applyAlignment="1">
      <alignment horizontal="right" vertical="center"/>
    </xf>
    <xf numFmtId="164" fontId="7" fillId="0" borderId="0" xfId="0" applyNumberFormat="1" applyFont="1" applyAlignment="1">
      <alignment horizontal="right" vertical="center"/>
    </xf>
    <xf numFmtId="164" fontId="4" fillId="5" borderId="1" xfId="0" applyNumberFormat="1" applyFont="1" applyFill="1" applyBorder="1" applyAlignment="1">
      <alignment horizontal="right" vertical="center"/>
    </xf>
    <xf numFmtId="164" fontId="3" fillId="5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horizontal="left"/>
    </xf>
    <xf numFmtId="164" fontId="0" fillId="0" borderId="1" xfId="0" applyNumberFormat="1" applyBorder="1"/>
    <xf numFmtId="0" fontId="0" fillId="0" borderId="2" xfId="0" applyBorder="1"/>
    <xf numFmtId="164" fontId="5" fillId="0" borderId="2" xfId="0" applyNumberFormat="1" applyFont="1" applyBorder="1" applyAlignment="1">
      <alignment horizontal="right" vertical="center"/>
    </xf>
    <xf numFmtId="0" fontId="8" fillId="0" borderId="1" xfId="0" applyFont="1" applyBorder="1"/>
    <xf numFmtId="164" fontId="2" fillId="5" borderId="2" xfId="0" applyNumberFormat="1" applyFont="1" applyFill="1" applyBorder="1" applyAlignment="1">
      <alignment horizontal="right" vertical="center"/>
    </xf>
    <xf numFmtId="10" fontId="7" fillId="0" borderId="1" xfId="1" applyNumberFormat="1" applyFont="1" applyBorder="1" applyAlignment="1">
      <alignment vertical="center"/>
    </xf>
    <xf numFmtId="9" fontId="0" fillId="0" borderId="0" xfId="0" applyNumberFormat="1"/>
    <xf numFmtId="0" fontId="7" fillId="5" borderId="1" xfId="0" applyFont="1" applyFill="1" applyBorder="1" applyAlignment="1">
      <alignment vertical="center"/>
    </xf>
    <xf numFmtId="10" fontId="7" fillId="5" borderId="1" xfId="1" applyNumberFormat="1" applyFont="1" applyFill="1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2" fontId="5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64" fontId="7" fillId="0" borderId="2" xfId="0" applyNumberFormat="1" applyFont="1" applyBorder="1" applyAlignment="1">
      <alignment horizontal="right" vertical="center"/>
    </xf>
    <xf numFmtId="164" fontId="7" fillId="13" borderId="2" xfId="0" applyNumberFormat="1" applyFont="1" applyFill="1" applyBorder="1" applyAlignment="1">
      <alignment horizontal="right" vertical="center"/>
    </xf>
    <xf numFmtId="10" fontId="4" fillId="0" borderId="2" xfId="1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164" fontId="5" fillId="0" borderId="3" xfId="0" applyNumberFormat="1" applyFont="1" applyBorder="1" applyAlignment="1">
      <alignment horizontal="right" vertical="center"/>
    </xf>
    <xf numFmtId="164" fontId="7" fillId="0" borderId="3" xfId="0" applyNumberFormat="1" applyFont="1" applyBorder="1" applyAlignment="1">
      <alignment horizontal="right" vertical="center"/>
    </xf>
    <xf numFmtId="0" fontId="5" fillId="13" borderId="1" xfId="0" applyFont="1" applyFill="1" applyBorder="1" applyAlignment="1">
      <alignment vertical="center"/>
    </xf>
    <xf numFmtId="0" fontId="5" fillId="13" borderId="1" xfId="0" applyFont="1" applyFill="1" applyBorder="1" applyAlignment="1">
      <alignment horizontal="right" vertical="center"/>
    </xf>
    <xf numFmtId="165" fontId="5" fillId="13" borderId="1" xfId="2" applyNumberFormat="1" applyFont="1" applyFill="1" applyBorder="1" applyAlignment="1">
      <alignment horizontal="right" vertical="center"/>
    </xf>
    <xf numFmtId="168" fontId="0" fillId="0" borderId="0" xfId="0" applyNumberFormat="1"/>
    <xf numFmtId="164" fontId="11" fillId="0" borderId="0" xfId="0" applyNumberFormat="1" applyFont="1"/>
    <xf numFmtId="0" fontId="7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0" xfId="0" applyFont="1"/>
    <xf numFmtId="0" fontId="7" fillId="13" borderId="0" xfId="0" applyFont="1" applyFill="1"/>
    <xf numFmtId="4" fontId="7" fillId="0" borderId="0" xfId="0" applyNumberFormat="1" applyFont="1"/>
    <xf numFmtId="8" fontId="7" fillId="0" borderId="0" xfId="0" applyNumberFormat="1" applyFont="1"/>
    <xf numFmtId="164" fontId="7" fillId="0" borderId="0" xfId="0" applyNumberFormat="1" applyFont="1"/>
    <xf numFmtId="0" fontId="13" fillId="0" borderId="0" xfId="0" applyFont="1" applyAlignment="1">
      <alignment vertical="center"/>
    </xf>
    <xf numFmtId="164" fontId="4" fillId="0" borderId="0" xfId="0" applyNumberFormat="1" applyFont="1"/>
    <xf numFmtId="164" fontId="3" fillId="13" borderId="1" xfId="0" applyNumberFormat="1" applyFont="1" applyFill="1" applyBorder="1" applyAlignment="1">
      <alignment horizontal="right" vertical="center"/>
    </xf>
    <xf numFmtId="0" fontId="11" fillId="0" borderId="1" xfId="0" applyFont="1" applyBorder="1"/>
    <xf numFmtId="164" fontId="11" fillId="0" borderId="1" xfId="0" applyNumberFormat="1" applyFont="1" applyBorder="1"/>
    <xf numFmtId="164" fontId="0" fillId="13" borderId="0" xfId="0" applyNumberFormat="1" applyFill="1"/>
    <xf numFmtId="166" fontId="14" fillId="12" borderId="1" xfId="2" applyNumberFormat="1" applyFont="1" applyFill="1" applyBorder="1" applyAlignment="1">
      <alignment horizontal="right" vertical="center" wrapText="1"/>
    </xf>
    <xf numFmtId="166" fontId="0" fillId="0" borderId="0" xfId="0" applyNumberFormat="1"/>
    <xf numFmtId="0" fontId="5" fillId="0" borderId="1" xfId="0" applyFont="1" applyBorder="1" applyAlignment="1">
      <alignment vertical="center" wrapText="1"/>
    </xf>
    <xf numFmtId="10" fontId="0" fillId="0" borderId="0" xfId="0" applyNumberFormat="1"/>
    <xf numFmtId="164" fontId="7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164" fontId="2" fillId="5" borderId="11" xfId="0" applyNumberFormat="1" applyFont="1" applyFill="1" applyBorder="1" applyAlignment="1">
      <alignment horizontal="center" vertical="center"/>
    </xf>
    <xf numFmtId="164" fontId="2" fillId="5" borderId="10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4" fontId="2" fillId="5" borderId="4" xfId="0" applyNumberFormat="1" applyFont="1" applyFill="1" applyBorder="1" applyAlignment="1">
      <alignment horizontal="center" vertical="center"/>
    </xf>
    <xf numFmtId="164" fontId="2" fillId="5" borderId="6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10" fontId="4" fillId="0" borderId="1" xfId="1" applyNumberFormat="1" applyFont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 10" xfId="2" xr:uid="{65B0813D-CC7A-42A3-AABC-D445E01E5CC3}"/>
    <cellStyle name="Normal 2 2 2 13_Condiciones" xfId="3" xr:uid="{6FAC118D-20EF-4F1D-8C9A-9730C2778085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D:\DIRECCI&#211;N%20CONTRACTUAL\1%20CONTRACTUAL\PROCESOS%202026\PROCESOS%202026\SEGUROS\PARA%20PUBLICAR\COMPARATIVO\RELACION%20EDUCACION\CONSOLIDADO%20FONDO%20GEM%20CDP%20P&#211;LIZA%20DE%20SEGURO.xlsx" TargetMode="External"/><Relationship Id="rId2" Type="http://schemas.microsoft.com/office/2019/04/relationships/externalLinkLongPath" Target="/personal/nhenao_correcol_com/Documents/Documentos/GOBERNACI&#211;N_890900286/2026_2027/PRECONTRACTUAL/COMPARATIVO/DOC_ENVIADOS/COMPARATIVO/RELACION%20EDUCACION/CONSOLIDADO%20FONDO%20GEM%20CDP%20P&#211;LIZA%20DE%20SEGURO.xlsx?5B7487EF" TargetMode="External"/><Relationship Id="rId1" Type="http://schemas.openxmlformats.org/officeDocument/2006/relationships/externalLinkPath" Target="file:///\\5B7487EF\CONSOLIDADO%20FONDO%20GEM%20CDP%20P&#211;LIZA%20DE%20SEGURO.xlsx" TargetMode="External"/><Relationship Id="rId4" Type="http://schemas.openxmlformats.org/officeDocument/2006/relationships/externalLinkPath" Target="../COMPARATIVO/DOC_ENVIADOS/COMPARATIVO/RELACION%20EDUCACION/CONSOLIDADO%20FONDO%20GEM%20CDP%20P&#211;LIZA%20DE%20SEGU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  <xxl21:relativeUrl r:id="rId4"/>
    </xxl21:alternateUrls>
    <sheetNames>
      <sheetName val="Hoja1"/>
    </sheetNames>
    <sheetDataSet>
      <sheetData sheetId="0">
        <row r="2">
          <cell r="D2">
            <v>20866298.315946024</v>
          </cell>
        </row>
        <row r="3">
          <cell r="D3">
            <v>24922093.222654544</v>
          </cell>
        </row>
        <row r="4">
          <cell r="D4">
            <v>16478410.285883818</v>
          </cell>
        </row>
        <row r="5">
          <cell r="D5">
            <v>6519138.2376007168</v>
          </cell>
        </row>
        <row r="6">
          <cell r="D6">
            <v>18059129.522179287</v>
          </cell>
        </row>
        <row r="7">
          <cell r="D7">
            <v>25447808.213236056</v>
          </cell>
        </row>
        <row r="8">
          <cell r="D8">
            <v>16145770.383673524</v>
          </cell>
        </row>
        <row r="9">
          <cell r="D9">
            <v>6770214.6109571308</v>
          </cell>
        </row>
        <row r="10">
          <cell r="D10">
            <v>20794938.509442735</v>
          </cell>
        </row>
        <row r="11">
          <cell r="D11">
            <v>4180322.9427095558</v>
          </cell>
        </row>
        <row r="12">
          <cell r="D12">
            <v>26247775.928154431</v>
          </cell>
        </row>
        <row r="13">
          <cell r="D13">
            <v>17074344.161209308</v>
          </cell>
        </row>
        <row r="14">
          <cell r="D14">
            <v>26378785.893232528</v>
          </cell>
        </row>
        <row r="15">
          <cell r="D15">
            <v>11455213.066234469</v>
          </cell>
        </row>
        <row r="16">
          <cell r="D16">
            <v>4837171.7007025881</v>
          </cell>
        </row>
        <row r="17">
          <cell r="D17">
            <v>13782139.697797995</v>
          </cell>
        </row>
        <row r="18">
          <cell r="D18">
            <v>23768555.662399724</v>
          </cell>
        </row>
        <row r="19">
          <cell r="D19">
            <v>19334290.981460191</v>
          </cell>
        </row>
        <row r="20">
          <cell r="D20">
            <v>13875324.18480726</v>
          </cell>
        </row>
        <row r="21">
          <cell r="D21">
            <v>13838415.269611415</v>
          </cell>
        </row>
        <row r="22">
          <cell r="D22">
            <v>28263728.554780159</v>
          </cell>
        </row>
        <row r="23">
          <cell r="D23">
            <v>16601638.342835458</v>
          </cell>
        </row>
        <row r="24">
          <cell r="D24">
            <v>18071240.172953654</v>
          </cell>
        </row>
        <row r="25">
          <cell r="D25">
            <v>14822070.81670141</v>
          </cell>
        </row>
        <row r="26">
          <cell r="D26">
            <v>25447808.213236056</v>
          </cell>
        </row>
        <row r="27">
          <cell r="D27">
            <v>30140209.188290313</v>
          </cell>
        </row>
        <row r="28">
          <cell r="D28">
            <v>28276119.416783668</v>
          </cell>
        </row>
        <row r="29">
          <cell r="D29">
            <v>16188892.320669513</v>
          </cell>
        </row>
        <row r="30">
          <cell r="D30">
            <v>22892391.459557634</v>
          </cell>
        </row>
        <row r="31">
          <cell r="D31">
            <v>7011269.4964506188</v>
          </cell>
        </row>
        <row r="32">
          <cell r="D32">
            <v>4549699.6841374477</v>
          </cell>
        </row>
        <row r="33">
          <cell r="D33">
            <v>33994680.805759646</v>
          </cell>
        </row>
        <row r="34">
          <cell r="D34">
            <v>14452209.198211798</v>
          </cell>
        </row>
        <row r="35">
          <cell r="D35">
            <v>28694760.971179523</v>
          </cell>
        </row>
        <row r="36">
          <cell r="D36">
            <v>19889864.590975136</v>
          </cell>
        </row>
        <row r="37">
          <cell r="D37">
            <v>12492517.672745261</v>
          </cell>
        </row>
        <row r="38">
          <cell r="D38">
            <v>14430915.909115678</v>
          </cell>
        </row>
        <row r="39">
          <cell r="D39">
            <v>18340701.903918475</v>
          </cell>
        </row>
        <row r="40">
          <cell r="D40">
            <v>17712001.0636026</v>
          </cell>
        </row>
        <row r="41">
          <cell r="D41">
            <v>14915609.058477696</v>
          </cell>
        </row>
        <row r="42">
          <cell r="D42">
            <v>17555090.812807821</v>
          </cell>
        </row>
        <row r="43">
          <cell r="D43">
            <v>7745674.1039122185</v>
          </cell>
        </row>
        <row r="44">
          <cell r="D44">
            <v>24123224.083713036</v>
          </cell>
        </row>
        <row r="45">
          <cell r="D45">
            <v>16441163.600857781</v>
          </cell>
        </row>
        <row r="46">
          <cell r="D46">
            <v>4431669.2832389511</v>
          </cell>
        </row>
        <row r="47">
          <cell r="D47">
            <v>15962695.103029367</v>
          </cell>
        </row>
        <row r="48">
          <cell r="D48">
            <v>17362852.831846096</v>
          </cell>
        </row>
        <row r="49">
          <cell r="D49">
            <v>19742054.597807266</v>
          </cell>
        </row>
        <row r="50">
          <cell r="D50">
            <v>20848927.583779581</v>
          </cell>
        </row>
        <row r="51">
          <cell r="D51">
            <v>20102855.038093254</v>
          </cell>
        </row>
        <row r="52">
          <cell r="D52">
            <v>31003730.772050433</v>
          </cell>
        </row>
        <row r="53">
          <cell r="D53">
            <v>14109531.280593256</v>
          </cell>
        </row>
        <row r="54">
          <cell r="D54">
            <v>17029275.689374074</v>
          </cell>
        </row>
        <row r="55">
          <cell r="D55">
            <v>23145870.897197023</v>
          </cell>
        </row>
        <row r="56">
          <cell r="D56">
            <v>11570651.56357567</v>
          </cell>
        </row>
        <row r="57">
          <cell r="D57">
            <v>26188160.317487821</v>
          </cell>
        </row>
        <row r="58">
          <cell r="D58">
            <v>26976397.572886292</v>
          </cell>
        </row>
        <row r="59">
          <cell r="D59">
            <v>5249157.1882964289</v>
          </cell>
        </row>
        <row r="60">
          <cell r="D60">
            <v>5093081.5714863846</v>
          </cell>
        </row>
        <row r="61">
          <cell r="D61">
            <v>18224738.438470408</v>
          </cell>
        </row>
        <row r="62">
          <cell r="D62">
            <v>16277260.901008777</v>
          </cell>
        </row>
        <row r="63">
          <cell r="D63">
            <v>16239476.296412334</v>
          </cell>
        </row>
        <row r="64">
          <cell r="D64">
            <v>23735460.653288513</v>
          </cell>
        </row>
        <row r="65">
          <cell r="D65">
            <v>6639946.1100007948</v>
          </cell>
        </row>
        <row r="66">
          <cell r="D66">
            <v>24626197.11903917</v>
          </cell>
        </row>
        <row r="67">
          <cell r="D67">
            <v>19472423.555110246</v>
          </cell>
        </row>
        <row r="68">
          <cell r="D68">
            <v>7273021.0366651351</v>
          </cell>
        </row>
        <row r="69">
          <cell r="D69">
            <v>2425330.9961022902</v>
          </cell>
        </row>
        <row r="70">
          <cell r="D70">
            <v>34822038.895666078</v>
          </cell>
        </row>
        <row r="71">
          <cell r="D71">
            <v>9410568.4661702365</v>
          </cell>
        </row>
        <row r="72">
          <cell r="D72">
            <v>26006911.456116728</v>
          </cell>
        </row>
        <row r="73">
          <cell r="D73">
            <v>15511889.966785282</v>
          </cell>
        </row>
        <row r="74">
          <cell r="D74">
            <v>4642578.7845992278</v>
          </cell>
        </row>
        <row r="75">
          <cell r="D75">
            <v>10737195.961869417</v>
          </cell>
        </row>
        <row r="76">
          <cell r="D76">
            <v>16172108.028665116</v>
          </cell>
        </row>
        <row r="77">
          <cell r="D77">
            <v>10720657.403793916</v>
          </cell>
        </row>
        <row r="78">
          <cell r="D78">
            <v>6999552.7552803438</v>
          </cell>
        </row>
        <row r="79">
          <cell r="D79">
            <v>9277443.7150193453</v>
          </cell>
        </row>
        <row r="80">
          <cell r="D80">
            <v>9233694.8297059573</v>
          </cell>
        </row>
        <row r="81">
          <cell r="D81">
            <v>8822698.902250452</v>
          </cell>
        </row>
        <row r="82">
          <cell r="D82">
            <v>10421692.674798062</v>
          </cell>
        </row>
        <row r="83">
          <cell r="D83">
            <v>3276667.4499064763</v>
          </cell>
        </row>
        <row r="84">
          <cell r="D84">
            <v>1937694.215322488</v>
          </cell>
        </row>
        <row r="85">
          <cell r="D85">
            <v>28998400.78364642</v>
          </cell>
        </row>
        <row r="86">
          <cell r="D86">
            <v>3272329.8405801337</v>
          </cell>
        </row>
        <row r="87">
          <cell r="D87">
            <v>13512481.189076833</v>
          </cell>
        </row>
        <row r="88">
          <cell r="D88">
            <v>18331837.365712401</v>
          </cell>
        </row>
        <row r="89">
          <cell r="D89">
            <v>286738.95983309811</v>
          </cell>
        </row>
        <row r="90">
          <cell r="D90">
            <v>11243446.652474299</v>
          </cell>
        </row>
        <row r="91">
          <cell r="D91">
            <v>25801785.239320386</v>
          </cell>
        </row>
        <row r="92">
          <cell r="D92">
            <v>11086251.120935475</v>
          </cell>
        </row>
        <row r="93">
          <cell r="D93">
            <v>30937263.041419342</v>
          </cell>
        </row>
        <row r="94">
          <cell r="D94">
            <v>7094230.542265987</v>
          </cell>
        </row>
        <row r="95">
          <cell r="D95">
            <v>7211724.7196418233</v>
          </cell>
        </row>
        <row r="96">
          <cell r="D96">
            <v>14155352.090172537</v>
          </cell>
        </row>
        <row r="97">
          <cell r="D97">
            <v>31324290.224885084</v>
          </cell>
        </row>
        <row r="98">
          <cell r="D98">
            <v>2793746.8513483987</v>
          </cell>
        </row>
        <row r="99">
          <cell r="D99">
            <v>12807449.961736657</v>
          </cell>
        </row>
        <row r="100">
          <cell r="D100">
            <v>13021124.180814486</v>
          </cell>
        </row>
        <row r="101">
          <cell r="D101">
            <v>30196507.427312702</v>
          </cell>
        </row>
        <row r="102">
          <cell r="D102">
            <v>16679300.995747669</v>
          </cell>
        </row>
        <row r="103">
          <cell r="D103">
            <v>9323471.8345132712</v>
          </cell>
        </row>
        <row r="104">
          <cell r="D104">
            <v>13596603.160158021</v>
          </cell>
        </row>
        <row r="105">
          <cell r="D105">
            <v>34344449.561848313</v>
          </cell>
        </row>
        <row r="106">
          <cell r="D106">
            <v>23995951.687666003</v>
          </cell>
        </row>
        <row r="107">
          <cell r="D107">
            <v>26487528.780288614</v>
          </cell>
        </row>
        <row r="108">
          <cell r="D108">
            <v>14728952.229680942</v>
          </cell>
        </row>
        <row r="109">
          <cell r="D109">
            <v>17257259.934753709</v>
          </cell>
        </row>
        <row r="110">
          <cell r="D110">
            <v>17674919.614794571</v>
          </cell>
        </row>
        <row r="111">
          <cell r="D111">
            <v>41970067.486465245</v>
          </cell>
        </row>
        <row r="112">
          <cell r="D112">
            <v>5557083.0643059434</v>
          </cell>
        </row>
        <row r="113">
          <cell r="D113">
            <v>8703212.4324978013</v>
          </cell>
        </row>
        <row r="114">
          <cell r="D114">
            <v>1696254.6527288</v>
          </cell>
        </row>
        <row r="115">
          <cell r="D115">
            <v>22955418.166342594</v>
          </cell>
        </row>
        <row r="116">
          <cell r="D116">
            <v>25487822.810855031</v>
          </cell>
        </row>
        <row r="117">
          <cell r="D117">
            <v>906888.61179518141</v>
          </cell>
        </row>
        <row r="118">
          <cell r="D118">
            <v>33904104.034258835</v>
          </cell>
        </row>
        <row r="119">
          <cell r="D119">
            <v>13830075.009133792</v>
          </cell>
        </row>
        <row r="120">
          <cell r="D120">
            <v>16869041.874490831</v>
          </cell>
        </row>
        <row r="121">
          <cell r="D121">
            <v>8450916.1730973069</v>
          </cell>
        </row>
        <row r="122">
          <cell r="D122">
            <v>14034627.168842662</v>
          </cell>
        </row>
        <row r="123">
          <cell r="D123">
            <v>13967115.463248942</v>
          </cell>
        </row>
        <row r="124">
          <cell r="D124">
            <v>22107227.359937377</v>
          </cell>
        </row>
        <row r="125">
          <cell r="D125">
            <v>3440715.6215633983</v>
          </cell>
        </row>
        <row r="126">
          <cell r="D126">
            <v>7495338.9936288819</v>
          </cell>
        </row>
        <row r="127">
          <cell r="D127">
            <v>15239467.718556624</v>
          </cell>
        </row>
        <row r="128">
          <cell r="D128">
            <v>17927124.570912704</v>
          </cell>
        </row>
        <row r="129">
          <cell r="D129">
            <v>5506873.1749683563</v>
          </cell>
        </row>
        <row r="130">
          <cell r="D130">
            <v>12764776.218771987</v>
          </cell>
        </row>
        <row r="131">
          <cell r="D131">
            <v>22162255.050216444</v>
          </cell>
        </row>
        <row r="132">
          <cell r="D132">
            <v>12469454.248605924</v>
          </cell>
        </row>
        <row r="133">
          <cell r="D133">
            <v>12017969.360372745</v>
          </cell>
        </row>
        <row r="134">
          <cell r="D134">
            <v>13114329.150605544</v>
          </cell>
        </row>
        <row r="135">
          <cell r="D135">
            <v>14077199.619898763</v>
          </cell>
        </row>
        <row r="136">
          <cell r="D136">
            <v>11623414.658206832</v>
          </cell>
        </row>
        <row r="137">
          <cell r="D137">
            <v>38167512.612420209</v>
          </cell>
        </row>
        <row r="138">
          <cell r="D138">
            <v>23042189.115023445</v>
          </cell>
        </row>
        <row r="139">
          <cell r="D139">
            <v>15422723.938084759</v>
          </cell>
        </row>
        <row r="140">
          <cell r="D140">
            <v>24660939.92628495</v>
          </cell>
        </row>
        <row r="141">
          <cell r="D141">
            <v>6206498.0027187653</v>
          </cell>
        </row>
        <row r="142">
          <cell r="D142">
            <v>12160792.761911266</v>
          </cell>
        </row>
        <row r="143">
          <cell r="D143">
            <v>30855102.692003526</v>
          </cell>
        </row>
        <row r="144">
          <cell r="D144">
            <v>22999423.947513811</v>
          </cell>
        </row>
        <row r="145">
          <cell r="D145">
            <v>14703583.796063684</v>
          </cell>
        </row>
        <row r="146">
          <cell r="D146">
            <v>26853857.284588233</v>
          </cell>
        </row>
        <row r="147">
          <cell r="D147">
            <v>21447441.060142457</v>
          </cell>
        </row>
        <row r="148">
          <cell r="D148">
            <v>3527076.7909313748</v>
          </cell>
        </row>
        <row r="149">
          <cell r="D149">
            <v>32681886.331820223</v>
          </cell>
        </row>
        <row r="150">
          <cell r="D150">
            <v>11853934.740842983</v>
          </cell>
        </row>
        <row r="151">
          <cell r="D151">
            <v>4732126.5726592336</v>
          </cell>
        </row>
        <row r="152">
          <cell r="D152">
            <v>27345954.015039127</v>
          </cell>
        </row>
        <row r="153">
          <cell r="D153">
            <v>11899836.091103289</v>
          </cell>
        </row>
        <row r="154">
          <cell r="D154">
            <v>16163390.658104297</v>
          </cell>
        </row>
        <row r="155">
          <cell r="D155">
            <v>6190540.1781644635</v>
          </cell>
        </row>
        <row r="156">
          <cell r="D156">
            <v>16180887.785363287</v>
          </cell>
        </row>
        <row r="157">
          <cell r="D157">
            <v>25402313.662052795</v>
          </cell>
        </row>
        <row r="158">
          <cell r="D158">
            <v>16078025.618169524</v>
          </cell>
        </row>
        <row r="159">
          <cell r="D159">
            <v>24300618.217359398</v>
          </cell>
        </row>
        <row r="160">
          <cell r="D160">
            <v>29229017.961821582</v>
          </cell>
        </row>
        <row r="161">
          <cell r="D161">
            <v>19231681.848755721</v>
          </cell>
        </row>
        <row r="162">
          <cell r="D162">
            <v>2881771.3371140142</v>
          </cell>
        </row>
        <row r="163">
          <cell r="D163">
            <v>12668381.309669387</v>
          </cell>
        </row>
        <row r="164">
          <cell r="D164">
            <v>16109670.248769036</v>
          </cell>
        </row>
        <row r="165">
          <cell r="D165">
            <v>21631390.299088754</v>
          </cell>
        </row>
        <row r="166">
          <cell r="D166">
            <v>26495766.714377131</v>
          </cell>
        </row>
        <row r="167">
          <cell r="D167">
            <v>4437776.1399055198</v>
          </cell>
        </row>
        <row r="168">
          <cell r="D168">
            <v>2419124.515390628</v>
          </cell>
        </row>
        <row r="169">
          <cell r="D169">
            <v>40445238.413557902</v>
          </cell>
        </row>
        <row r="170">
          <cell r="D170">
            <v>26593260.600256637</v>
          </cell>
        </row>
        <row r="171">
          <cell r="D171">
            <v>21495375.418021761</v>
          </cell>
        </row>
        <row r="172">
          <cell r="D172">
            <v>11262017.300157251</v>
          </cell>
        </row>
        <row r="173">
          <cell r="D173">
            <v>27908346.865405828</v>
          </cell>
        </row>
        <row r="174">
          <cell r="D174">
            <v>36075468.774813756</v>
          </cell>
        </row>
        <row r="175">
          <cell r="D175">
            <v>25511186.007942054</v>
          </cell>
        </row>
        <row r="176">
          <cell r="D176">
            <v>7177207.5860374318</v>
          </cell>
        </row>
        <row r="177">
          <cell r="D177">
            <v>11829158.848994112</v>
          </cell>
        </row>
        <row r="178">
          <cell r="D178">
            <v>24161752.627119917</v>
          </cell>
        </row>
        <row r="179">
          <cell r="D179">
            <v>20259930.908699758</v>
          </cell>
        </row>
        <row r="180">
          <cell r="D180">
            <v>14034525.633715205</v>
          </cell>
        </row>
        <row r="181">
          <cell r="D181">
            <v>28975186.224096827</v>
          </cell>
        </row>
        <row r="182">
          <cell r="D182">
            <v>5252219.8772176988</v>
          </cell>
        </row>
        <row r="183">
          <cell r="D183">
            <v>22197678.310905501</v>
          </cell>
        </row>
        <row r="184">
          <cell r="D184">
            <v>26900201.359249867</v>
          </cell>
        </row>
        <row r="185">
          <cell r="D185">
            <v>20575969.482984528</v>
          </cell>
        </row>
        <row r="186">
          <cell r="D186">
            <v>14537402.912455639</v>
          </cell>
        </row>
        <row r="187">
          <cell r="D187">
            <v>6718630.5690878462</v>
          </cell>
        </row>
        <row r="188">
          <cell r="D188">
            <v>28664818.029396925</v>
          </cell>
        </row>
        <row r="189">
          <cell r="D189">
            <v>11773766.170983233</v>
          </cell>
        </row>
        <row r="190">
          <cell r="D190">
            <v>34903432.807456538</v>
          </cell>
        </row>
        <row r="191">
          <cell r="D191">
            <v>9612095.5319760125</v>
          </cell>
        </row>
        <row r="192">
          <cell r="D192">
            <v>21482178.25974603</v>
          </cell>
        </row>
        <row r="193">
          <cell r="D193">
            <v>4129744.2308630976</v>
          </cell>
        </row>
        <row r="194">
          <cell r="D194">
            <v>28759782.197196431</v>
          </cell>
        </row>
        <row r="195">
          <cell r="D195">
            <v>8689061.9571371637</v>
          </cell>
        </row>
        <row r="196">
          <cell r="D196">
            <v>34937598.310260236</v>
          </cell>
        </row>
        <row r="197">
          <cell r="D197">
            <v>18025301.480096389</v>
          </cell>
        </row>
        <row r="198">
          <cell r="D198">
            <v>19906391.567811832</v>
          </cell>
        </row>
        <row r="199">
          <cell r="D199">
            <v>24207256.873083286</v>
          </cell>
        </row>
        <row r="200">
          <cell r="D200">
            <v>11883056.667439464</v>
          </cell>
        </row>
        <row r="201">
          <cell r="D201">
            <v>35542433.390532807</v>
          </cell>
        </row>
        <row r="202">
          <cell r="D202">
            <v>16183859.500116266</v>
          </cell>
        </row>
        <row r="203">
          <cell r="D203">
            <v>12687915.903016035</v>
          </cell>
        </row>
        <row r="204">
          <cell r="D204">
            <v>9414239.6412137765</v>
          </cell>
        </row>
        <row r="205">
          <cell r="D205">
            <v>9743589.2166969087</v>
          </cell>
        </row>
        <row r="206">
          <cell r="D206">
            <v>16517917.902047126</v>
          </cell>
        </row>
        <row r="207">
          <cell r="D207">
            <v>30609550.206591316</v>
          </cell>
        </row>
        <row r="208">
          <cell r="D208">
            <v>17516182.14392991</v>
          </cell>
        </row>
        <row r="209">
          <cell r="D209">
            <v>2723544.3931181477</v>
          </cell>
        </row>
        <row r="210">
          <cell r="D210">
            <v>25818612.827320017</v>
          </cell>
        </row>
        <row r="211">
          <cell r="D211">
            <v>25581013.926576816</v>
          </cell>
        </row>
        <row r="212">
          <cell r="D212">
            <v>26992409.434239149</v>
          </cell>
        </row>
        <row r="213">
          <cell r="D213">
            <v>39590899.140416913</v>
          </cell>
        </row>
        <row r="214">
          <cell r="D214">
            <v>13251679.068033507</v>
          </cell>
        </row>
        <row r="215">
          <cell r="D215">
            <v>10077229.315878883</v>
          </cell>
        </row>
        <row r="216">
          <cell r="D216">
            <v>42972572.176830769</v>
          </cell>
        </row>
        <row r="217">
          <cell r="D217">
            <v>21184552.962351114</v>
          </cell>
        </row>
        <row r="218">
          <cell r="D218">
            <v>8482460.2988719344</v>
          </cell>
        </row>
        <row r="219">
          <cell r="D219">
            <v>22904203.626932885</v>
          </cell>
        </row>
        <row r="220">
          <cell r="D220">
            <v>20335574.591102578</v>
          </cell>
        </row>
        <row r="221">
          <cell r="D221">
            <v>12736827.413315142</v>
          </cell>
        </row>
        <row r="222">
          <cell r="D222">
            <v>2602113.5674818349</v>
          </cell>
        </row>
        <row r="223">
          <cell r="D223">
            <v>13788407.26320838</v>
          </cell>
        </row>
        <row r="224">
          <cell r="D224">
            <v>13791691.902620211</v>
          </cell>
        </row>
        <row r="225">
          <cell r="D225">
            <v>9237895.2056610212</v>
          </cell>
        </row>
        <row r="226">
          <cell r="D226">
            <v>339365.33325553732</v>
          </cell>
        </row>
        <row r="227">
          <cell r="D227">
            <v>23723123.286535718</v>
          </cell>
        </row>
        <row r="228">
          <cell r="D228">
            <v>12604043.362080045</v>
          </cell>
        </row>
        <row r="229">
          <cell r="D229">
            <v>10644221.109949347</v>
          </cell>
        </row>
        <row r="230">
          <cell r="D230">
            <v>13209737.493910462</v>
          </cell>
        </row>
        <row r="231">
          <cell r="D231">
            <v>22225285.853827018</v>
          </cell>
        </row>
        <row r="232">
          <cell r="D232">
            <v>24006288.327562034</v>
          </cell>
        </row>
        <row r="233">
          <cell r="D233">
            <v>7541563.2597087743</v>
          </cell>
        </row>
        <row r="234">
          <cell r="D234">
            <v>13070667.189397311</v>
          </cell>
        </row>
        <row r="235">
          <cell r="D235">
            <v>16110647.121390767</v>
          </cell>
        </row>
        <row r="236">
          <cell r="D236">
            <v>33254944.612459276</v>
          </cell>
        </row>
        <row r="237">
          <cell r="D237">
            <v>25901289.429217555</v>
          </cell>
        </row>
        <row r="238">
          <cell r="D238">
            <v>23434943.189958632</v>
          </cell>
        </row>
        <row r="239">
          <cell r="D239">
            <v>12112616.19016771</v>
          </cell>
        </row>
        <row r="240">
          <cell r="D240">
            <v>32651877.321421735</v>
          </cell>
        </row>
        <row r="241">
          <cell r="D241">
            <v>21581113.937647209</v>
          </cell>
        </row>
        <row r="242">
          <cell r="D242">
            <v>20184881.56050428</v>
          </cell>
        </row>
        <row r="243">
          <cell r="D243">
            <v>26096322.284405075</v>
          </cell>
        </row>
        <row r="244">
          <cell r="D244">
            <v>13356491.844692901</v>
          </cell>
        </row>
        <row r="245">
          <cell r="D245">
            <v>12389345.029180208</v>
          </cell>
        </row>
        <row r="246">
          <cell r="D246">
            <v>17745920.19100789</v>
          </cell>
        </row>
        <row r="247">
          <cell r="D247">
            <v>13007429.717744786</v>
          </cell>
        </row>
        <row r="248">
          <cell r="D248">
            <v>19765722.84596004</v>
          </cell>
        </row>
        <row r="249">
          <cell r="D249">
            <v>15169956.675961293</v>
          </cell>
        </row>
        <row r="250">
          <cell r="D250">
            <v>35101121.053446844</v>
          </cell>
        </row>
        <row r="251">
          <cell r="D251">
            <v>27245339.445665471</v>
          </cell>
        </row>
        <row r="252">
          <cell r="D252">
            <v>14906251.157643728</v>
          </cell>
        </row>
        <row r="253">
          <cell r="D253">
            <v>15189708.987734688</v>
          </cell>
        </row>
        <row r="254">
          <cell r="D254">
            <v>22879344.426516555</v>
          </cell>
        </row>
        <row r="255">
          <cell r="D255">
            <v>10418351.665549109</v>
          </cell>
        </row>
        <row r="256">
          <cell r="D256">
            <v>23183671.473201234</v>
          </cell>
        </row>
        <row r="257">
          <cell r="D257">
            <v>19542802.839725062</v>
          </cell>
        </row>
        <row r="258">
          <cell r="D258">
            <v>21929859.894041535</v>
          </cell>
        </row>
        <row r="259">
          <cell r="D259">
            <v>12129638.489643617</v>
          </cell>
        </row>
        <row r="260">
          <cell r="D260">
            <v>6778194.8742221436</v>
          </cell>
        </row>
        <row r="261">
          <cell r="D261">
            <v>9802594.4388628229</v>
          </cell>
        </row>
        <row r="262">
          <cell r="D262">
            <v>22025544.358298145</v>
          </cell>
        </row>
        <row r="263">
          <cell r="D263">
            <v>6647070.5924056368</v>
          </cell>
        </row>
        <row r="264">
          <cell r="D264">
            <v>26489433.34922377</v>
          </cell>
        </row>
        <row r="265">
          <cell r="D265">
            <v>17443997.036386218</v>
          </cell>
        </row>
        <row r="266">
          <cell r="D266">
            <v>14082851.929150507</v>
          </cell>
        </row>
        <row r="267">
          <cell r="D267">
            <v>3324692.5635575848</v>
          </cell>
        </row>
        <row r="268">
          <cell r="D268">
            <v>33687434.645698167</v>
          </cell>
        </row>
        <row r="269">
          <cell r="D269">
            <v>23406313.555394132</v>
          </cell>
        </row>
        <row r="270">
          <cell r="D270">
            <v>29534596.706342086</v>
          </cell>
        </row>
        <row r="271">
          <cell r="D271">
            <v>28862369.995898005</v>
          </cell>
        </row>
        <row r="272">
          <cell r="D272">
            <v>26777566.099881552</v>
          </cell>
        </row>
        <row r="273">
          <cell r="D273">
            <v>9875833.5982224755</v>
          </cell>
        </row>
        <row r="274">
          <cell r="D274">
            <v>25182217.577703144</v>
          </cell>
        </row>
        <row r="275">
          <cell r="D275">
            <v>15776801.316113703</v>
          </cell>
        </row>
        <row r="276">
          <cell r="D276">
            <v>3150431.5551771363</v>
          </cell>
        </row>
        <row r="277">
          <cell r="D277">
            <v>3431187.2907215995</v>
          </cell>
        </row>
        <row r="278">
          <cell r="D278">
            <v>29324190.935839977</v>
          </cell>
        </row>
        <row r="279">
          <cell r="D279">
            <v>15139896.823271872</v>
          </cell>
        </row>
        <row r="280">
          <cell r="D280">
            <v>14307676.420208022</v>
          </cell>
        </row>
        <row r="281">
          <cell r="D281">
            <v>18978116.538881108</v>
          </cell>
        </row>
        <row r="282">
          <cell r="D282">
            <v>19714634.184610002</v>
          </cell>
        </row>
        <row r="283">
          <cell r="D283">
            <v>23937357.98271111</v>
          </cell>
        </row>
        <row r="284">
          <cell r="D284">
            <v>6322109.623557739</v>
          </cell>
        </row>
        <row r="285">
          <cell r="D285">
            <v>11994935.995902561</v>
          </cell>
        </row>
        <row r="286">
          <cell r="D286">
            <v>25826918.630600423</v>
          </cell>
        </row>
        <row r="287">
          <cell r="D287">
            <v>26895037.990662858</v>
          </cell>
        </row>
        <row r="288">
          <cell r="D288">
            <v>25444276.692235705</v>
          </cell>
        </row>
        <row r="289">
          <cell r="D289">
            <v>20893550.087552719</v>
          </cell>
        </row>
        <row r="290">
          <cell r="D290">
            <v>25272215.691099271</v>
          </cell>
        </row>
        <row r="291">
          <cell r="D291">
            <v>15675231.358778195</v>
          </cell>
        </row>
        <row r="292">
          <cell r="D292">
            <v>21271725.780621357</v>
          </cell>
        </row>
        <row r="293">
          <cell r="D293">
            <v>18543897.068093121</v>
          </cell>
        </row>
        <row r="294">
          <cell r="D294">
            <v>10344819.782811899</v>
          </cell>
        </row>
        <row r="295">
          <cell r="D295">
            <v>11885948.60957621</v>
          </cell>
        </row>
        <row r="296">
          <cell r="D296">
            <v>10240854.12874127</v>
          </cell>
        </row>
        <row r="297">
          <cell r="D297">
            <v>19136945.112423927</v>
          </cell>
        </row>
        <row r="298">
          <cell r="D298">
            <v>12328418.234695049</v>
          </cell>
        </row>
        <row r="299">
          <cell r="D299">
            <v>20977607.283397324</v>
          </cell>
        </row>
        <row r="300">
          <cell r="D300">
            <v>24016086.101749487</v>
          </cell>
        </row>
        <row r="301">
          <cell r="D301">
            <v>15729769.631750066</v>
          </cell>
        </row>
        <row r="302">
          <cell r="D302">
            <v>14064991.743299317</v>
          </cell>
        </row>
        <row r="303">
          <cell r="D303">
            <v>1695252.2128905307</v>
          </cell>
        </row>
        <row r="304">
          <cell r="D304">
            <v>6787059.6457406664</v>
          </cell>
        </row>
        <row r="305">
          <cell r="D305">
            <v>2770383.4050788265</v>
          </cell>
        </row>
        <row r="306">
          <cell r="D306">
            <v>12631553.537816916</v>
          </cell>
        </row>
        <row r="307">
          <cell r="D307">
            <v>21708331.011605278</v>
          </cell>
        </row>
        <row r="308">
          <cell r="D308">
            <v>12679179.475886989</v>
          </cell>
        </row>
        <row r="309">
          <cell r="D309">
            <v>23375744.707684495</v>
          </cell>
        </row>
        <row r="310">
          <cell r="D310">
            <v>10273136.5953981</v>
          </cell>
        </row>
        <row r="311">
          <cell r="D311">
            <v>11357316.279071113</v>
          </cell>
        </row>
        <row r="312">
          <cell r="D312">
            <v>12023095.801410008</v>
          </cell>
        </row>
        <row r="313">
          <cell r="D313">
            <v>23862427.75301094</v>
          </cell>
        </row>
        <row r="314">
          <cell r="D314">
            <v>56781654.017818391</v>
          </cell>
        </row>
        <row r="315">
          <cell r="D315">
            <v>12495392.277910747</v>
          </cell>
        </row>
        <row r="316">
          <cell r="D316">
            <v>25876666.381437406</v>
          </cell>
        </row>
        <row r="317">
          <cell r="D317">
            <v>8584647.7454335559</v>
          </cell>
        </row>
        <row r="318">
          <cell r="D318">
            <v>17354826.842172369</v>
          </cell>
        </row>
        <row r="319">
          <cell r="D319">
            <v>24447380.280730225</v>
          </cell>
        </row>
        <row r="320">
          <cell r="D320">
            <v>23716451.994952753</v>
          </cell>
        </row>
        <row r="321">
          <cell r="D321">
            <v>24759968.530468754</v>
          </cell>
        </row>
        <row r="322">
          <cell r="D322">
            <v>8194036.1761890808</v>
          </cell>
        </row>
        <row r="323">
          <cell r="D323">
            <v>7728719.6582591701</v>
          </cell>
        </row>
        <row r="324">
          <cell r="D324">
            <v>8650207.1888131145</v>
          </cell>
        </row>
        <row r="325">
          <cell r="D325">
            <v>38006837.737082906</v>
          </cell>
        </row>
        <row r="326">
          <cell r="D326">
            <v>28853327.977709919</v>
          </cell>
        </row>
        <row r="327">
          <cell r="D327">
            <v>7936537.2215353101</v>
          </cell>
        </row>
        <row r="328">
          <cell r="D328">
            <v>17839346.165422533</v>
          </cell>
        </row>
        <row r="329">
          <cell r="D329">
            <v>10853994.652064659</v>
          </cell>
        </row>
        <row r="330">
          <cell r="D330">
            <v>6241184.1560064415</v>
          </cell>
        </row>
        <row r="331">
          <cell r="D331">
            <v>9060513.3729090095</v>
          </cell>
        </row>
        <row r="332">
          <cell r="D332">
            <v>8924677.8044529483</v>
          </cell>
        </row>
        <row r="333">
          <cell r="D333">
            <v>34146586.146672338</v>
          </cell>
        </row>
        <row r="334">
          <cell r="D334">
            <v>15879851.630083108</v>
          </cell>
        </row>
        <row r="335">
          <cell r="D335">
            <v>19965958.303448342</v>
          </cell>
        </row>
        <row r="336">
          <cell r="D336">
            <v>18107498.99282473</v>
          </cell>
        </row>
        <row r="337">
          <cell r="D337">
            <v>15855187.966516653</v>
          </cell>
        </row>
        <row r="338">
          <cell r="D338">
            <v>34666375.997572705</v>
          </cell>
        </row>
        <row r="339">
          <cell r="D339">
            <v>19112597.940656215</v>
          </cell>
        </row>
        <row r="340">
          <cell r="D340">
            <v>21244191.668348588</v>
          </cell>
        </row>
        <row r="341">
          <cell r="D341">
            <v>4973331.2264145445</v>
          </cell>
        </row>
        <row r="342">
          <cell r="D342">
            <v>16607705.33171292</v>
          </cell>
        </row>
        <row r="343">
          <cell r="D343">
            <v>5039298.161951391</v>
          </cell>
        </row>
        <row r="344">
          <cell r="D344">
            <v>17055669.243974503</v>
          </cell>
        </row>
        <row r="345">
          <cell r="D345">
            <v>20581125.171058144</v>
          </cell>
        </row>
        <row r="346">
          <cell r="D346">
            <v>18611253.156777088</v>
          </cell>
        </row>
        <row r="347">
          <cell r="D347">
            <v>24305995.148341447</v>
          </cell>
        </row>
        <row r="348">
          <cell r="D348">
            <v>9997713.7883576304</v>
          </cell>
        </row>
        <row r="349">
          <cell r="D349">
            <v>12277758.742763231</v>
          </cell>
        </row>
        <row r="350">
          <cell r="D350">
            <v>24255200.619706776</v>
          </cell>
        </row>
        <row r="351">
          <cell r="D351">
            <v>7807128.591907315</v>
          </cell>
        </row>
        <row r="352">
          <cell r="D352">
            <v>22513286.470696706</v>
          </cell>
        </row>
        <row r="353">
          <cell r="D353">
            <v>27247855.115205172</v>
          </cell>
        </row>
        <row r="354">
          <cell r="D354">
            <v>18683659.813425664</v>
          </cell>
        </row>
        <row r="355">
          <cell r="D355">
            <v>13754087.226014441</v>
          </cell>
        </row>
        <row r="356">
          <cell r="D356">
            <v>8110299.8924266817</v>
          </cell>
        </row>
        <row r="357">
          <cell r="D357">
            <v>22964870.6457876</v>
          </cell>
        </row>
        <row r="358">
          <cell r="D358">
            <v>5973664.7124415524</v>
          </cell>
        </row>
        <row r="359">
          <cell r="D359">
            <v>10031165.65933823</v>
          </cell>
        </row>
        <row r="360">
          <cell r="D360">
            <v>8628738.4829049595</v>
          </cell>
        </row>
        <row r="361">
          <cell r="D361">
            <v>16310886.899781525</v>
          </cell>
        </row>
        <row r="362">
          <cell r="D362">
            <v>50310609.054696135</v>
          </cell>
        </row>
        <row r="363">
          <cell r="D363">
            <v>22730219.499703355</v>
          </cell>
        </row>
        <row r="364">
          <cell r="D364">
            <v>39981581.323621564</v>
          </cell>
        </row>
        <row r="365">
          <cell r="D365">
            <v>52951951.865990013</v>
          </cell>
        </row>
        <row r="366">
          <cell r="D366">
            <v>19449013.427564628</v>
          </cell>
        </row>
        <row r="367">
          <cell r="D367">
            <v>8641734.700946657</v>
          </cell>
        </row>
        <row r="368">
          <cell r="D368">
            <v>23413214.541255187</v>
          </cell>
        </row>
        <row r="369">
          <cell r="D369">
            <v>21232767.037505981</v>
          </cell>
        </row>
        <row r="370">
          <cell r="D370">
            <v>4115781.6457624934</v>
          </cell>
        </row>
        <row r="371">
          <cell r="D371">
            <v>6442928.2873970177</v>
          </cell>
        </row>
        <row r="372">
          <cell r="D372">
            <v>27869643.251186941</v>
          </cell>
        </row>
        <row r="373">
          <cell r="D373">
            <v>29105997.016480293</v>
          </cell>
        </row>
        <row r="374">
          <cell r="D374">
            <v>27172087.831599437</v>
          </cell>
        </row>
        <row r="375">
          <cell r="D375">
            <v>20036831.713265948</v>
          </cell>
        </row>
        <row r="376">
          <cell r="D376">
            <v>25157269.230582859</v>
          </cell>
        </row>
        <row r="377">
          <cell r="D377">
            <v>26700420.102584265</v>
          </cell>
        </row>
        <row r="378">
          <cell r="D378">
            <v>7962070.5833026106</v>
          </cell>
        </row>
        <row r="379">
          <cell r="D379">
            <v>11511563.335823236</v>
          </cell>
        </row>
        <row r="380">
          <cell r="D380">
            <v>20632584.130941365</v>
          </cell>
        </row>
        <row r="381">
          <cell r="D381">
            <v>7024945.0828901175</v>
          </cell>
        </row>
        <row r="382">
          <cell r="D382">
            <v>14383652.267505033</v>
          </cell>
        </row>
        <row r="383">
          <cell r="D383">
            <v>6606049.8372984715</v>
          </cell>
        </row>
        <row r="384">
          <cell r="D384">
            <v>22081973.708846129</v>
          </cell>
        </row>
        <row r="385">
          <cell r="D385">
            <v>261790.8437522359</v>
          </cell>
        </row>
        <row r="386">
          <cell r="D386">
            <v>15357593.551179921</v>
          </cell>
        </row>
        <row r="387">
          <cell r="D387">
            <v>26946122.34626596</v>
          </cell>
        </row>
        <row r="388">
          <cell r="D388">
            <v>8088159.1715293247</v>
          </cell>
        </row>
        <row r="389">
          <cell r="D389">
            <v>4778695.8848533612</v>
          </cell>
        </row>
        <row r="390">
          <cell r="D390">
            <v>36939300.066122942</v>
          </cell>
        </row>
        <row r="391">
          <cell r="D391">
            <v>8282423.1800551908</v>
          </cell>
        </row>
        <row r="392">
          <cell r="D392">
            <v>12820681.747482203</v>
          </cell>
        </row>
        <row r="393">
          <cell r="D393">
            <v>25538079.497975886</v>
          </cell>
        </row>
        <row r="394">
          <cell r="D394">
            <v>10588500.218137151</v>
          </cell>
        </row>
        <row r="395">
          <cell r="D395">
            <v>11445474.634008236</v>
          </cell>
        </row>
        <row r="396">
          <cell r="D396">
            <v>14438911.948493505</v>
          </cell>
        </row>
        <row r="397">
          <cell r="D397">
            <v>13810503.931629959</v>
          </cell>
        </row>
        <row r="398">
          <cell r="D398">
            <v>14487529.944464371</v>
          </cell>
        </row>
        <row r="399">
          <cell r="D399">
            <v>21987678.342429936</v>
          </cell>
        </row>
        <row r="400">
          <cell r="D400">
            <v>20504656.527712092</v>
          </cell>
        </row>
        <row r="401">
          <cell r="D401">
            <v>9253167.5014927797</v>
          </cell>
        </row>
        <row r="402">
          <cell r="D402">
            <v>31698015.220991686</v>
          </cell>
        </row>
        <row r="403">
          <cell r="D403">
            <v>22832750.824079607</v>
          </cell>
        </row>
        <row r="404">
          <cell r="D404">
            <v>10657190.15488852</v>
          </cell>
        </row>
        <row r="405">
          <cell r="D405">
            <v>10454430.567289172</v>
          </cell>
        </row>
        <row r="406">
          <cell r="D406">
            <v>12447120.788539881</v>
          </cell>
        </row>
        <row r="407">
          <cell r="D407">
            <v>7355122.0672715884</v>
          </cell>
        </row>
        <row r="408">
          <cell r="D408">
            <v>13949894.297903277</v>
          </cell>
        </row>
        <row r="409">
          <cell r="D409">
            <v>14312072.723932283</v>
          </cell>
        </row>
        <row r="410">
          <cell r="D410">
            <v>12264781.586854884</v>
          </cell>
        </row>
        <row r="411">
          <cell r="D411">
            <v>23249435.60594701</v>
          </cell>
        </row>
        <row r="412">
          <cell r="D412">
            <v>17927247.334534489</v>
          </cell>
        </row>
        <row r="413">
          <cell r="D413">
            <v>10315009.478593128</v>
          </cell>
        </row>
        <row r="414">
          <cell r="D414">
            <v>10375823.671954563</v>
          </cell>
        </row>
        <row r="415">
          <cell r="D415">
            <v>16667527.766796034</v>
          </cell>
        </row>
        <row r="416">
          <cell r="D416">
            <v>19671477.507595953</v>
          </cell>
        </row>
        <row r="417">
          <cell r="D417">
            <v>17475578.172225744</v>
          </cell>
        </row>
        <row r="418">
          <cell r="D418">
            <v>9895948.2652081549</v>
          </cell>
        </row>
        <row r="419">
          <cell r="D419">
            <v>28453450.676196489</v>
          </cell>
        </row>
        <row r="420">
          <cell r="D420">
            <v>23498515.81168602</v>
          </cell>
        </row>
        <row r="421">
          <cell r="D421">
            <v>3813586.2126278761</v>
          </cell>
        </row>
        <row r="422">
          <cell r="D422">
            <v>6773925.5505324444</v>
          </cell>
        </row>
        <row r="423">
          <cell r="D423">
            <v>16054396.487064146</v>
          </cell>
        </row>
        <row r="424">
          <cell r="D424">
            <v>30020896.320022266</v>
          </cell>
        </row>
        <row r="425">
          <cell r="D425">
            <v>15646644.541247565</v>
          </cell>
        </row>
        <row r="426">
          <cell r="D426">
            <v>5418522.6751166973</v>
          </cell>
        </row>
        <row r="427">
          <cell r="D427">
            <v>13533863.399853971</v>
          </cell>
        </row>
        <row r="428">
          <cell r="D428">
            <v>31239097.185578104</v>
          </cell>
        </row>
        <row r="429">
          <cell r="D429">
            <v>5463302.8670458468</v>
          </cell>
        </row>
        <row r="430">
          <cell r="D430">
            <v>9615219.3168298546</v>
          </cell>
        </row>
        <row r="431">
          <cell r="D431">
            <v>12443747.044842441</v>
          </cell>
        </row>
        <row r="432">
          <cell r="D432">
            <v>15762385.239886347</v>
          </cell>
        </row>
        <row r="433">
          <cell r="D433">
            <v>6246183.8423148245</v>
          </cell>
        </row>
        <row r="434">
          <cell r="D434">
            <v>12441843.927003421</v>
          </cell>
        </row>
        <row r="435">
          <cell r="D435">
            <v>29408312.149390623</v>
          </cell>
        </row>
        <row r="436">
          <cell r="D436">
            <v>28238678.344573721</v>
          </cell>
        </row>
        <row r="437">
          <cell r="D437">
            <v>11231130.252480682</v>
          </cell>
        </row>
        <row r="438">
          <cell r="D438">
            <v>22989876.481733207</v>
          </cell>
        </row>
        <row r="439">
          <cell r="D439">
            <v>13121073.874826401</v>
          </cell>
        </row>
        <row r="440">
          <cell r="D440">
            <v>2992615.4688182292</v>
          </cell>
        </row>
        <row r="441">
          <cell r="D441">
            <v>5137048.2732807016</v>
          </cell>
        </row>
        <row r="442">
          <cell r="D442">
            <v>13327426.692540545</v>
          </cell>
        </row>
        <row r="443">
          <cell r="D443">
            <v>3820586.4474141309</v>
          </cell>
        </row>
        <row r="444">
          <cell r="D444">
            <v>4870584.6470935848</v>
          </cell>
        </row>
        <row r="445">
          <cell r="D445">
            <v>16369890.31479023</v>
          </cell>
        </row>
        <row r="446">
          <cell r="D446">
            <v>23351083.792961627</v>
          </cell>
        </row>
        <row r="447">
          <cell r="D447">
            <v>16354023.585572012</v>
          </cell>
        </row>
        <row r="448">
          <cell r="D448">
            <v>15062081.322063204</v>
          </cell>
        </row>
        <row r="449">
          <cell r="D449">
            <v>12768382.478013542</v>
          </cell>
        </row>
        <row r="450">
          <cell r="D450">
            <v>15002909.3933252</v>
          </cell>
        </row>
        <row r="451">
          <cell r="D451">
            <v>14960273.429745983</v>
          </cell>
        </row>
        <row r="452">
          <cell r="D452">
            <v>3727707.8371548541</v>
          </cell>
        </row>
        <row r="453">
          <cell r="D453">
            <v>7084932.8608341115</v>
          </cell>
        </row>
        <row r="454">
          <cell r="D454">
            <v>34514171.805651829</v>
          </cell>
        </row>
        <row r="455">
          <cell r="D455">
            <v>10430925.779252544</v>
          </cell>
        </row>
        <row r="456">
          <cell r="D456">
            <v>18163697.472829878</v>
          </cell>
        </row>
        <row r="457">
          <cell r="D457">
            <v>15027018.471620787</v>
          </cell>
        </row>
        <row r="458">
          <cell r="D458">
            <v>27247855.115205172</v>
          </cell>
        </row>
        <row r="459">
          <cell r="D459">
            <v>24499894.108929265</v>
          </cell>
        </row>
        <row r="460">
          <cell r="D460">
            <v>5034291.4745211415</v>
          </cell>
        </row>
        <row r="461">
          <cell r="D461">
            <v>18756963.425829783</v>
          </cell>
        </row>
        <row r="462">
          <cell r="D462">
            <v>9709227.5141297113</v>
          </cell>
        </row>
        <row r="463">
          <cell r="D463">
            <v>24142235.10618674</v>
          </cell>
        </row>
        <row r="464">
          <cell r="D464">
            <v>22828320.841177169</v>
          </cell>
        </row>
        <row r="465">
          <cell r="D465">
            <v>19468436.927618302</v>
          </cell>
        </row>
        <row r="466">
          <cell r="D466">
            <v>26845168.024079517</v>
          </cell>
        </row>
        <row r="467">
          <cell r="D467">
            <v>15497269.736241041</v>
          </cell>
        </row>
        <row r="468">
          <cell r="D468">
            <v>9640923.2178760115</v>
          </cell>
        </row>
        <row r="469">
          <cell r="D469">
            <v>23708786.300176911</v>
          </cell>
        </row>
        <row r="470">
          <cell r="D470">
            <v>17619326.703066181</v>
          </cell>
        </row>
        <row r="471">
          <cell r="D471">
            <v>14038853.998213999</v>
          </cell>
        </row>
        <row r="472">
          <cell r="D472">
            <v>17848675.655339871</v>
          </cell>
        </row>
        <row r="473">
          <cell r="D473">
            <v>10432541.794854769</v>
          </cell>
        </row>
        <row r="474">
          <cell r="D474">
            <v>18624628.938021317</v>
          </cell>
        </row>
        <row r="475">
          <cell r="D475">
            <v>27247855.115205172</v>
          </cell>
        </row>
        <row r="476">
          <cell r="D476">
            <v>8300906.7456994373</v>
          </cell>
        </row>
        <row r="477">
          <cell r="D477">
            <v>40347158.282541052</v>
          </cell>
        </row>
        <row r="478">
          <cell r="D478">
            <v>20038572.981738806</v>
          </cell>
        </row>
        <row r="479">
          <cell r="D479">
            <v>18407906.762248971</v>
          </cell>
        </row>
        <row r="480">
          <cell r="D480">
            <v>14173406.859539086</v>
          </cell>
        </row>
        <row r="481">
          <cell r="D481">
            <v>9496507.6054562666</v>
          </cell>
        </row>
        <row r="482">
          <cell r="D482">
            <v>26395305.050642643</v>
          </cell>
        </row>
        <row r="483">
          <cell r="D483">
            <v>15807269.274154972</v>
          </cell>
        </row>
        <row r="484">
          <cell r="D484">
            <v>18942412.178840816</v>
          </cell>
        </row>
        <row r="485">
          <cell r="D485">
            <v>10853777.817598764</v>
          </cell>
        </row>
        <row r="486">
          <cell r="D486">
            <v>14518130.228904119</v>
          </cell>
        </row>
        <row r="487">
          <cell r="D487">
            <v>17994352.850238666</v>
          </cell>
        </row>
        <row r="488">
          <cell r="D488">
            <v>10889111.864714358</v>
          </cell>
        </row>
        <row r="489">
          <cell r="D489">
            <v>12982103.74223239</v>
          </cell>
        </row>
        <row r="490">
          <cell r="D490">
            <v>18235666.402660593</v>
          </cell>
        </row>
        <row r="491">
          <cell r="D491">
            <v>2622170.4967391654</v>
          </cell>
        </row>
        <row r="492">
          <cell r="D492">
            <v>22265568.050609645</v>
          </cell>
        </row>
        <row r="493">
          <cell r="D493">
            <v>42263531.261871815</v>
          </cell>
        </row>
        <row r="494">
          <cell r="D494">
            <v>21138218.653514702</v>
          </cell>
        </row>
        <row r="495">
          <cell r="D495">
            <v>40214953.272058547</v>
          </cell>
        </row>
        <row r="496">
          <cell r="D496">
            <v>16214916.811203282</v>
          </cell>
        </row>
        <row r="497">
          <cell r="D497">
            <v>47059555.31738776</v>
          </cell>
        </row>
        <row r="498">
          <cell r="D498">
            <v>34963919.015349232</v>
          </cell>
        </row>
        <row r="499">
          <cell r="D499">
            <v>6351471.7493116064</v>
          </cell>
        </row>
        <row r="500">
          <cell r="D500">
            <v>15130322.881893905</v>
          </cell>
        </row>
        <row r="501">
          <cell r="D501">
            <v>19522907.003940314</v>
          </cell>
        </row>
        <row r="502">
          <cell r="D502">
            <v>5175324.4170314446</v>
          </cell>
        </row>
        <row r="503">
          <cell r="D503">
            <v>32332539.247655988</v>
          </cell>
        </row>
        <row r="504">
          <cell r="D504">
            <v>26616143.733415555</v>
          </cell>
        </row>
        <row r="505">
          <cell r="D505">
            <v>5823811.4404728888</v>
          </cell>
        </row>
        <row r="506">
          <cell r="D506">
            <v>15013082.295527713</v>
          </cell>
        </row>
        <row r="507">
          <cell r="D507">
            <v>8448107.4355426263</v>
          </cell>
        </row>
        <row r="508">
          <cell r="D508">
            <v>21930688.182227883</v>
          </cell>
        </row>
        <row r="509">
          <cell r="D509">
            <v>2624568.3918638481</v>
          </cell>
        </row>
        <row r="510">
          <cell r="D510">
            <v>17537514.981101457</v>
          </cell>
        </row>
        <row r="511">
          <cell r="D511">
            <v>22038052.176287588</v>
          </cell>
        </row>
        <row r="512">
          <cell r="D512">
            <v>11943150.058312073</v>
          </cell>
        </row>
        <row r="513">
          <cell r="D513">
            <v>7854166.8772534374</v>
          </cell>
        </row>
        <row r="514">
          <cell r="D514">
            <v>8192791.5914571863</v>
          </cell>
        </row>
        <row r="515">
          <cell r="D515">
            <v>19270474.939767357</v>
          </cell>
        </row>
        <row r="516">
          <cell r="D516">
            <v>16424192.077598795</v>
          </cell>
        </row>
        <row r="517">
          <cell r="D517">
            <v>19131503.351380341</v>
          </cell>
        </row>
        <row r="518">
          <cell r="D518">
            <v>24544461.102878351</v>
          </cell>
        </row>
        <row r="519">
          <cell r="D519">
            <v>9609640.6451381911</v>
          </cell>
        </row>
        <row r="520">
          <cell r="D520">
            <v>21650059.061390709</v>
          </cell>
        </row>
        <row r="521">
          <cell r="D521">
            <v>5475684.2947438471</v>
          </cell>
        </row>
        <row r="522">
          <cell r="D522">
            <v>21032700.33488217</v>
          </cell>
        </row>
        <row r="523">
          <cell r="D523">
            <v>14420179.981547637</v>
          </cell>
        </row>
        <row r="524">
          <cell r="D524">
            <v>25323636.913435385</v>
          </cell>
        </row>
        <row r="525">
          <cell r="D525">
            <v>29711651.396866374</v>
          </cell>
        </row>
        <row r="526">
          <cell r="D526">
            <v>26296781.264444605</v>
          </cell>
        </row>
        <row r="527">
          <cell r="D527">
            <v>17589389.515914455</v>
          </cell>
        </row>
        <row r="528">
          <cell r="D528">
            <v>7117314.9005864756</v>
          </cell>
        </row>
        <row r="529">
          <cell r="D529">
            <v>16804610.442824557</v>
          </cell>
        </row>
        <row r="530">
          <cell r="D530">
            <v>17688495.533657774</v>
          </cell>
        </row>
        <row r="531">
          <cell r="D531">
            <v>11307604.570949094</v>
          </cell>
        </row>
        <row r="532">
          <cell r="D532">
            <v>9852056.6443703175</v>
          </cell>
        </row>
        <row r="533">
          <cell r="D533">
            <v>8581246.3058028072</v>
          </cell>
        </row>
        <row r="534">
          <cell r="D534">
            <v>16567260.55548517</v>
          </cell>
        </row>
        <row r="535">
          <cell r="D535">
            <v>12862362.734468503</v>
          </cell>
        </row>
        <row r="536">
          <cell r="D536">
            <v>26849037.622879535</v>
          </cell>
        </row>
        <row r="537">
          <cell r="D537">
            <v>17348436.635600735</v>
          </cell>
        </row>
        <row r="538">
          <cell r="D538">
            <v>16243443.263491705</v>
          </cell>
        </row>
        <row r="539">
          <cell r="D539">
            <v>18328069.51800368</v>
          </cell>
        </row>
        <row r="540">
          <cell r="D540">
            <v>11036693.429428916</v>
          </cell>
        </row>
        <row r="541">
          <cell r="D541">
            <v>42042283.461167589</v>
          </cell>
        </row>
        <row r="542">
          <cell r="D542">
            <v>8612258.2480180841</v>
          </cell>
        </row>
        <row r="543">
          <cell r="D543">
            <v>23361169.539973073</v>
          </cell>
        </row>
        <row r="544">
          <cell r="D544">
            <v>21697803.234209873</v>
          </cell>
        </row>
        <row r="545">
          <cell r="D545">
            <v>12477869.868014008</v>
          </cell>
        </row>
        <row r="546">
          <cell r="D546">
            <v>7685251.7876210893</v>
          </cell>
        </row>
        <row r="547">
          <cell r="D547">
            <v>23011787.411081314</v>
          </cell>
        </row>
        <row r="548">
          <cell r="D548">
            <v>26684749.740510967</v>
          </cell>
        </row>
        <row r="549">
          <cell r="D549">
            <v>17511434.823307052</v>
          </cell>
        </row>
        <row r="550">
          <cell r="D550">
            <v>2396418.8768121004</v>
          </cell>
        </row>
        <row r="551">
          <cell r="D551">
            <v>7368936.2664579395</v>
          </cell>
        </row>
        <row r="552">
          <cell r="D552">
            <v>3217995.7614134848</v>
          </cell>
        </row>
        <row r="553">
          <cell r="D553">
            <v>10171089.870706398</v>
          </cell>
        </row>
        <row r="554">
          <cell r="D554">
            <v>18033611.223522849</v>
          </cell>
        </row>
        <row r="555">
          <cell r="D555">
            <v>38911288.285907537</v>
          </cell>
        </row>
        <row r="556">
          <cell r="D556">
            <v>22068325.785839934</v>
          </cell>
        </row>
        <row r="557">
          <cell r="D557">
            <v>9877066.3833124358</v>
          </cell>
        </row>
        <row r="558">
          <cell r="D558">
            <v>19420136.979663797</v>
          </cell>
        </row>
        <row r="559">
          <cell r="D559">
            <v>16110712.29383238</v>
          </cell>
        </row>
        <row r="560">
          <cell r="D560">
            <v>20475806.22461082</v>
          </cell>
        </row>
        <row r="561">
          <cell r="D561">
            <v>35367374.290883675</v>
          </cell>
        </row>
        <row r="562">
          <cell r="D562">
            <v>10596582.014363339</v>
          </cell>
        </row>
        <row r="563">
          <cell r="D563">
            <v>20072786.391083412</v>
          </cell>
        </row>
        <row r="564">
          <cell r="D564">
            <v>13507129.843848588</v>
          </cell>
        </row>
        <row r="565">
          <cell r="D565">
            <v>18523840.994856104</v>
          </cell>
        </row>
        <row r="566">
          <cell r="D566">
            <v>11659274.597241817</v>
          </cell>
        </row>
        <row r="567">
          <cell r="D567">
            <v>10747356.438188341</v>
          </cell>
        </row>
        <row r="568">
          <cell r="D568">
            <v>24977981.795147147</v>
          </cell>
        </row>
        <row r="569">
          <cell r="D569">
            <v>33127486.812575024</v>
          </cell>
        </row>
        <row r="570">
          <cell r="D570">
            <v>17151874.136623099</v>
          </cell>
        </row>
        <row r="571">
          <cell r="D571">
            <v>14363785.610631082</v>
          </cell>
        </row>
        <row r="572">
          <cell r="D572">
            <v>3362703.476960503</v>
          </cell>
        </row>
        <row r="573">
          <cell r="D573">
            <v>14252302.49429249</v>
          </cell>
        </row>
        <row r="574">
          <cell r="D574">
            <v>7605296.694641564</v>
          </cell>
        </row>
        <row r="575">
          <cell r="D575">
            <v>16036727.090084182</v>
          </cell>
        </row>
        <row r="576">
          <cell r="D576">
            <v>27115430.972365987</v>
          </cell>
        </row>
        <row r="577">
          <cell r="D577">
            <v>21878286.40978875</v>
          </cell>
        </row>
        <row r="578">
          <cell r="D578">
            <v>25258520.429889448</v>
          </cell>
        </row>
        <row r="579">
          <cell r="D579">
            <v>5234294.6246564118</v>
          </cell>
        </row>
        <row r="580">
          <cell r="D580">
            <v>20289288.473203696</v>
          </cell>
        </row>
        <row r="581">
          <cell r="D581">
            <v>18256641.622031555</v>
          </cell>
        </row>
        <row r="582">
          <cell r="D582">
            <v>17975927.716010176</v>
          </cell>
        </row>
        <row r="583">
          <cell r="D583">
            <v>41967897.480888374</v>
          </cell>
        </row>
        <row r="584">
          <cell r="D584">
            <v>23372746.332971621</v>
          </cell>
        </row>
        <row r="585">
          <cell r="D585">
            <v>41909959.344731085</v>
          </cell>
        </row>
        <row r="586">
          <cell r="D586">
            <v>4606079.7240403499</v>
          </cell>
        </row>
        <row r="587">
          <cell r="D587">
            <v>26713833.880641125</v>
          </cell>
        </row>
        <row r="588">
          <cell r="D588">
            <v>8181756.8506478444</v>
          </cell>
        </row>
        <row r="589">
          <cell r="D589">
            <v>6656300.9739708789</v>
          </cell>
        </row>
        <row r="590">
          <cell r="D590">
            <v>7475969.7680720668</v>
          </cell>
        </row>
        <row r="591">
          <cell r="D591">
            <v>18577835.370410301</v>
          </cell>
        </row>
        <row r="592">
          <cell r="D592">
            <v>16835244.451208163</v>
          </cell>
        </row>
        <row r="593">
          <cell r="D593">
            <v>34177452.496992901</v>
          </cell>
        </row>
        <row r="594">
          <cell r="D594">
            <v>18916037.076889955</v>
          </cell>
        </row>
        <row r="595">
          <cell r="D595">
            <v>10389790.56717634</v>
          </cell>
        </row>
        <row r="596">
          <cell r="D596">
            <v>18492352.967741966</v>
          </cell>
        </row>
        <row r="597">
          <cell r="D597">
            <v>13932340.453806538</v>
          </cell>
        </row>
        <row r="598">
          <cell r="D598">
            <v>14383233.199507706</v>
          </cell>
        </row>
        <row r="599">
          <cell r="D599">
            <v>20485562.352392979</v>
          </cell>
        </row>
        <row r="600">
          <cell r="D600">
            <v>14797973.865622131</v>
          </cell>
        </row>
        <row r="601">
          <cell r="D601">
            <v>15959379.874323839</v>
          </cell>
        </row>
        <row r="602">
          <cell r="D602">
            <v>10200340.352951802</v>
          </cell>
        </row>
        <row r="603">
          <cell r="D603">
            <v>18827963.899105757</v>
          </cell>
        </row>
        <row r="604">
          <cell r="D604">
            <v>18381131.310369696</v>
          </cell>
        </row>
        <row r="605">
          <cell r="D605">
            <v>15255987.846344583</v>
          </cell>
        </row>
        <row r="606">
          <cell r="D606">
            <v>17745845.716557384</v>
          </cell>
        </row>
        <row r="607">
          <cell r="D607">
            <v>34174510.867748089</v>
          </cell>
        </row>
        <row r="608">
          <cell r="D608">
            <v>13111479.467445131</v>
          </cell>
        </row>
        <row r="609">
          <cell r="D609">
            <v>6705506.0887714494</v>
          </cell>
        </row>
        <row r="610">
          <cell r="D610">
            <v>1793198.5833518887</v>
          </cell>
        </row>
        <row r="611">
          <cell r="D611">
            <v>25354575.754392207</v>
          </cell>
        </row>
        <row r="612">
          <cell r="D612">
            <v>38093371.289811358</v>
          </cell>
        </row>
        <row r="613">
          <cell r="D613">
            <v>19063667.167245504</v>
          </cell>
        </row>
        <row r="614">
          <cell r="D614">
            <v>20031294.112835839</v>
          </cell>
        </row>
        <row r="615">
          <cell r="D615">
            <v>6079026.2917006686</v>
          </cell>
        </row>
        <row r="616">
          <cell r="D616">
            <v>24650725.996829957</v>
          </cell>
        </row>
        <row r="617">
          <cell r="D617">
            <v>9620582.1940329559</v>
          </cell>
        </row>
        <row r="618">
          <cell r="D618">
            <v>16158461.789866824</v>
          </cell>
        </row>
        <row r="619">
          <cell r="D619">
            <v>9351356.7521033976</v>
          </cell>
        </row>
        <row r="620">
          <cell r="D620">
            <v>4017699.2613048735</v>
          </cell>
        </row>
        <row r="621">
          <cell r="D621">
            <v>12963793.274817195</v>
          </cell>
        </row>
        <row r="622">
          <cell r="D622">
            <v>24812972.373509102</v>
          </cell>
        </row>
        <row r="623">
          <cell r="D623">
            <v>5688749.0506448811</v>
          </cell>
        </row>
        <row r="624">
          <cell r="D624">
            <v>8948976.4078161642</v>
          </cell>
        </row>
        <row r="625">
          <cell r="D625">
            <v>15355472.161151947</v>
          </cell>
        </row>
        <row r="626">
          <cell r="D626">
            <v>14573852.551227601</v>
          </cell>
        </row>
        <row r="627">
          <cell r="D627">
            <v>24458527.249557465</v>
          </cell>
        </row>
        <row r="628">
          <cell r="D628">
            <v>11625459.220979789</v>
          </cell>
        </row>
        <row r="629">
          <cell r="D629">
            <v>4737120.475582445</v>
          </cell>
        </row>
        <row r="630">
          <cell r="D630">
            <v>6807076.5910828914</v>
          </cell>
        </row>
        <row r="631">
          <cell r="D631">
            <v>8799030.8538902141</v>
          </cell>
        </row>
        <row r="632">
          <cell r="D632">
            <v>16805099.020542566</v>
          </cell>
        </row>
        <row r="633">
          <cell r="D633">
            <v>4964899.5585968941</v>
          </cell>
        </row>
        <row r="634">
          <cell r="D634">
            <v>24401540.40105018</v>
          </cell>
        </row>
        <row r="635">
          <cell r="D635">
            <v>10113199.747755643</v>
          </cell>
        </row>
        <row r="636">
          <cell r="D636">
            <v>13675304.987640975</v>
          </cell>
        </row>
        <row r="637">
          <cell r="D637">
            <v>20269902.371146012</v>
          </cell>
        </row>
        <row r="638">
          <cell r="D638">
            <v>6191381.0983922575</v>
          </cell>
        </row>
        <row r="639">
          <cell r="D639">
            <v>8908406.2122364305</v>
          </cell>
        </row>
        <row r="640">
          <cell r="D640">
            <v>4143914.9402843881</v>
          </cell>
        </row>
        <row r="641">
          <cell r="D641">
            <v>19223035.040668823</v>
          </cell>
        </row>
        <row r="642">
          <cell r="D642">
            <v>20103656.776117157</v>
          </cell>
        </row>
        <row r="643">
          <cell r="D643">
            <v>31968801.33902552</v>
          </cell>
        </row>
        <row r="644">
          <cell r="D644">
            <v>20761753.096983876</v>
          </cell>
        </row>
        <row r="645">
          <cell r="D645">
            <v>30719293.183451965</v>
          </cell>
        </row>
        <row r="646">
          <cell r="D646">
            <v>17841780.479543425</v>
          </cell>
        </row>
        <row r="647">
          <cell r="D647">
            <v>43154959.928673178</v>
          </cell>
        </row>
        <row r="648">
          <cell r="D648">
            <v>14939732.06994598</v>
          </cell>
        </row>
        <row r="649">
          <cell r="D649">
            <v>16095314.712217577</v>
          </cell>
        </row>
        <row r="650">
          <cell r="D650">
            <v>9116096.7344019264</v>
          </cell>
        </row>
        <row r="651">
          <cell r="D651">
            <v>9884502.429134015</v>
          </cell>
        </row>
        <row r="652">
          <cell r="D652">
            <v>25252610.795407832</v>
          </cell>
        </row>
        <row r="653">
          <cell r="D653">
            <v>17560974.61337281</v>
          </cell>
        </row>
        <row r="654">
          <cell r="D654">
            <v>10707824.216837792</v>
          </cell>
        </row>
        <row r="655">
          <cell r="D655">
            <v>9917411.1266629584</v>
          </cell>
        </row>
        <row r="656">
          <cell r="D656">
            <v>19205863.295507289</v>
          </cell>
        </row>
        <row r="657">
          <cell r="D657">
            <v>10939350.99871498</v>
          </cell>
        </row>
        <row r="658">
          <cell r="D658">
            <v>9730888.6849672645</v>
          </cell>
        </row>
        <row r="659">
          <cell r="D659">
            <v>15544485.07090795</v>
          </cell>
        </row>
        <row r="660">
          <cell r="D660">
            <v>20282242.665499993</v>
          </cell>
        </row>
        <row r="661">
          <cell r="D661">
            <v>16133721.694945628</v>
          </cell>
        </row>
        <row r="662">
          <cell r="D662">
            <v>24957356.193977356</v>
          </cell>
        </row>
        <row r="663">
          <cell r="D663">
            <v>12992634.733070342</v>
          </cell>
        </row>
        <row r="664">
          <cell r="D664">
            <v>10305283.6940041</v>
          </cell>
        </row>
        <row r="665">
          <cell r="D665">
            <v>8409160.4371378012</v>
          </cell>
        </row>
        <row r="666">
          <cell r="D666">
            <v>27074642.885790166</v>
          </cell>
        </row>
        <row r="667">
          <cell r="D667">
            <v>6850629.4524363931</v>
          </cell>
        </row>
        <row r="668">
          <cell r="D668">
            <v>12311374.894942559</v>
          </cell>
        </row>
        <row r="669">
          <cell r="D669">
            <v>25135303.257411536</v>
          </cell>
        </row>
        <row r="670">
          <cell r="D670">
            <v>17806776.619783785</v>
          </cell>
        </row>
        <row r="671">
          <cell r="D671">
            <v>30305182.447028458</v>
          </cell>
        </row>
        <row r="672">
          <cell r="D672">
            <v>754809.60837203241</v>
          </cell>
        </row>
        <row r="673">
          <cell r="D673">
            <v>7051830.2412021272</v>
          </cell>
        </row>
        <row r="674">
          <cell r="D674">
            <v>3984530.2095637256</v>
          </cell>
        </row>
        <row r="675">
          <cell r="D675">
            <v>13000171.950784361</v>
          </cell>
        </row>
        <row r="676">
          <cell r="D676">
            <v>7989818.307289931</v>
          </cell>
        </row>
        <row r="677">
          <cell r="D677">
            <v>17468983.440087643</v>
          </cell>
        </row>
        <row r="678">
          <cell r="D678">
            <v>9401812.570368655</v>
          </cell>
        </row>
        <row r="679">
          <cell r="D679">
            <v>12354347.947670948</v>
          </cell>
        </row>
        <row r="680">
          <cell r="D680">
            <v>9218110.1629966479</v>
          </cell>
        </row>
        <row r="681">
          <cell r="D681">
            <v>17641432.389223952</v>
          </cell>
        </row>
        <row r="682">
          <cell r="D682">
            <v>6604383.6798096281</v>
          </cell>
        </row>
        <row r="683">
          <cell r="D683">
            <v>2708557.0339236413</v>
          </cell>
        </row>
        <row r="684">
          <cell r="D684">
            <v>10045498.981203154</v>
          </cell>
        </row>
        <row r="685">
          <cell r="D685">
            <v>15918388.632272581</v>
          </cell>
        </row>
        <row r="686">
          <cell r="D686">
            <v>17864269.320320003</v>
          </cell>
        </row>
        <row r="687">
          <cell r="D687">
            <v>17582046.908978157</v>
          </cell>
        </row>
        <row r="688">
          <cell r="D688">
            <v>1680506.5430548582</v>
          </cell>
        </row>
        <row r="689">
          <cell r="D689">
            <v>24595997.664956436</v>
          </cell>
        </row>
        <row r="690">
          <cell r="D690">
            <v>9488690.1872653123</v>
          </cell>
        </row>
        <row r="691">
          <cell r="D691">
            <v>19502565.720910333</v>
          </cell>
        </row>
        <row r="692">
          <cell r="D692">
            <v>9567531.1577742975</v>
          </cell>
        </row>
        <row r="693">
          <cell r="D693">
            <v>19750348.153609995</v>
          </cell>
        </row>
        <row r="694">
          <cell r="D694">
            <v>10141039.085620562</v>
          </cell>
        </row>
        <row r="695">
          <cell r="D695">
            <v>17407723.519868635</v>
          </cell>
        </row>
        <row r="696">
          <cell r="D696">
            <v>40245072.483991787</v>
          </cell>
        </row>
        <row r="697">
          <cell r="D697">
            <v>6448872.218951907</v>
          </cell>
        </row>
        <row r="698">
          <cell r="D698">
            <v>3103396.623193902</v>
          </cell>
        </row>
        <row r="699">
          <cell r="D699">
            <v>11752039.817607829</v>
          </cell>
        </row>
        <row r="700">
          <cell r="D700">
            <v>19336955.984114569</v>
          </cell>
        </row>
        <row r="701">
          <cell r="D701">
            <v>15933208.748373134</v>
          </cell>
        </row>
        <row r="702">
          <cell r="D702">
            <v>24824690.081568029</v>
          </cell>
        </row>
        <row r="703">
          <cell r="D703">
            <v>4126833.5371512659</v>
          </cell>
        </row>
        <row r="704">
          <cell r="D704">
            <v>30060637.707246665</v>
          </cell>
        </row>
        <row r="705">
          <cell r="D705">
            <v>24746859.79290846</v>
          </cell>
        </row>
        <row r="706">
          <cell r="D706">
            <v>4833547.3583132224</v>
          </cell>
        </row>
        <row r="707">
          <cell r="D707">
            <v>8486855.8817009833</v>
          </cell>
        </row>
        <row r="708">
          <cell r="D708">
            <v>10904999.992829055</v>
          </cell>
        </row>
        <row r="709">
          <cell r="D709">
            <v>13707483.43367466</v>
          </cell>
        </row>
        <row r="710">
          <cell r="D710">
            <v>12574703.088928817</v>
          </cell>
        </row>
        <row r="711">
          <cell r="D711">
            <v>18530802.907396141</v>
          </cell>
        </row>
        <row r="712">
          <cell r="D712">
            <v>3771551.4742521183</v>
          </cell>
        </row>
        <row r="713">
          <cell r="D713">
            <v>19482614.858200528</v>
          </cell>
        </row>
        <row r="714">
          <cell r="D714">
            <v>10047445.563706312</v>
          </cell>
        </row>
        <row r="715">
          <cell r="D715">
            <v>11720999.694213413</v>
          </cell>
        </row>
        <row r="716">
          <cell r="D716">
            <v>7617623.1035440788</v>
          </cell>
        </row>
        <row r="717">
          <cell r="D717">
            <v>8110957.1814734684</v>
          </cell>
        </row>
        <row r="718">
          <cell r="D718">
            <v>9294142.9730618875</v>
          </cell>
        </row>
        <row r="719">
          <cell r="D719">
            <v>23445296.410863854</v>
          </cell>
        </row>
        <row r="720">
          <cell r="D720">
            <v>22931222.815325458</v>
          </cell>
        </row>
        <row r="721">
          <cell r="D721">
            <v>19811466.602660775</v>
          </cell>
        </row>
        <row r="722">
          <cell r="D722">
            <v>14446747.486986281</v>
          </cell>
        </row>
        <row r="723">
          <cell r="D723">
            <v>7792674.3601878006</v>
          </cell>
        </row>
        <row r="724">
          <cell r="D724">
            <v>10039737.435736675</v>
          </cell>
        </row>
        <row r="725">
          <cell r="D725">
            <v>7747183.950264262</v>
          </cell>
        </row>
        <row r="726">
          <cell r="D726">
            <v>8443347.5071377214</v>
          </cell>
        </row>
        <row r="727">
          <cell r="D727">
            <v>5339673.3652588371</v>
          </cell>
        </row>
        <row r="728">
          <cell r="D728">
            <v>2035456.3334155534</v>
          </cell>
        </row>
        <row r="729">
          <cell r="D729">
            <v>27344916.162331201</v>
          </cell>
        </row>
        <row r="730">
          <cell r="D730">
            <v>21816750.126676828</v>
          </cell>
        </row>
        <row r="731">
          <cell r="D731">
            <v>14187100.477378963</v>
          </cell>
        </row>
        <row r="732">
          <cell r="D732">
            <v>8475785.072899105</v>
          </cell>
        </row>
        <row r="733">
          <cell r="D733">
            <v>11978387.427634992</v>
          </cell>
        </row>
        <row r="734">
          <cell r="D734">
            <v>16133111.651767826</v>
          </cell>
        </row>
        <row r="735">
          <cell r="D735">
            <v>40258750.981187738</v>
          </cell>
        </row>
        <row r="736">
          <cell r="D736">
            <v>2122352.3403433068</v>
          </cell>
        </row>
        <row r="737">
          <cell r="D737">
            <v>10880843.494822515</v>
          </cell>
        </row>
        <row r="738">
          <cell r="D738">
            <v>13840785.431057671</v>
          </cell>
        </row>
        <row r="739">
          <cell r="D739">
            <v>18266429.699580416</v>
          </cell>
        </row>
        <row r="740">
          <cell r="D740">
            <v>10132636.267026255</v>
          </cell>
        </row>
        <row r="741">
          <cell r="D741">
            <v>17635895.891119398</v>
          </cell>
        </row>
        <row r="742">
          <cell r="D742">
            <v>22874004.220450718</v>
          </cell>
        </row>
        <row r="743">
          <cell r="D743">
            <v>11089110.656529123</v>
          </cell>
        </row>
        <row r="744">
          <cell r="D744">
            <v>6355167.4335087109</v>
          </cell>
        </row>
        <row r="745">
          <cell r="D745">
            <v>22306986.589221701</v>
          </cell>
        </row>
        <row r="746">
          <cell r="D746">
            <v>14902004.27719773</v>
          </cell>
        </row>
        <row r="747">
          <cell r="D747">
            <v>5974764.7291101832</v>
          </cell>
        </row>
        <row r="748">
          <cell r="D748">
            <v>17914663.834809117</v>
          </cell>
        </row>
        <row r="749">
          <cell r="D749">
            <v>18987737.71335825</v>
          </cell>
        </row>
        <row r="750">
          <cell r="D750">
            <v>13029199.818175023</v>
          </cell>
        </row>
        <row r="751">
          <cell r="D751">
            <v>6591266.293817413</v>
          </cell>
        </row>
        <row r="752">
          <cell r="D752">
            <v>11331641.617600426</v>
          </cell>
        </row>
        <row r="753">
          <cell r="D753">
            <v>16821776.21963916</v>
          </cell>
        </row>
        <row r="754">
          <cell r="D754">
            <v>24643827.112162255</v>
          </cell>
        </row>
        <row r="755">
          <cell r="D755">
            <v>14827565.266689848</v>
          </cell>
        </row>
        <row r="756">
          <cell r="D756">
            <v>20369437.112979017</v>
          </cell>
        </row>
        <row r="757">
          <cell r="D757">
            <v>17134356.094869338</v>
          </cell>
        </row>
        <row r="758">
          <cell r="D758">
            <v>18420198.845649906</v>
          </cell>
        </row>
        <row r="759">
          <cell r="D759">
            <v>26005980.309318572</v>
          </cell>
        </row>
        <row r="760">
          <cell r="D760">
            <v>15276788.222340638</v>
          </cell>
        </row>
        <row r="761">
          <cell r="D761">
            <v>15220677.69070898</v>
          </cell>
        </row>
        <row r="762">
          <cell r="D762">
            <v>12835391.188814711</v>
          </cell>
        </row>
        <row r="763">
          <cell r="D763">
            <v>9921185.464763267</v>
          </cell>
        </row>
        <row r="764">
          <cell r="D764">
            <v>16246405.159873093</v>
          </cell>
        </row>
        <row r="765">
          <cell r="D765">
            <v>30359992.818037532</v>
          </cell>
        </row>
        <row r="766">
          <cell r="D766">
            <v>3008354.1050111549</v>
          </cell>
        </row>
        <row r="767">
          <cell r="D767">
            <v>9782875.1702828929</v>
          </cell>
        </row>
        <row r="768">
          <cell r="D768">
            <v>32090723.953670353</v>
          </cell>
        </row>
        <row r="769">
          <cell r="D769">
            <v>16903301.337940611</v>
          </cell>
        </row>
        <row r="770">
          <cell r="D770">
            <v>12132010.513345297</v>
          </cell>
        </row>
        <row r="771">
          <cell r="D771">
            <v>23460381.270669885</v>
          </cell>
        </row>
        <row r="772">
          <cell r="D772">
            <v>8455472.9594960492</v>
          </cell>
        </row>
        <row r="773">
          <cell r="D773">
            <v>9920395.7288225535</v>
          </cell>
        </row>
        <row r="774">
          <cell r="D774">
            <v>23452288.383126214</v>
          </cell>
        </row>
        <row r="775">
          <cell r="D775">
            <v>19567243.093151182</v>
          </cell>
        </row>
        <row r="776">
          <cell r="D776">
            <v>4815460.70239559</v>
          </cell>
        </row>
        <row r="777">
          <cell r="D777">
            <v>5367451.8142735474</v>
          </cell>
        </row>
        <row r="778">
          <cell r="D778">
            <v>26146578.932574559</v>
          </cell>
        </row>
        <row r="779">
          <cell r="D779">
            <v>9576061.1578703299</v>
          </cell>
        </row>
        <row r="780">
          <cell r="D780">
            <v>29923254.032775547</v>
          </cell>
        </row>
        <row r="781">
          <cell r="D781">
            <v>18718752.930988777</v>
          </cell>
        </row>
        <row r="782">
          <cell r="D782">
            <v>16930285.641095191</v>
          </cell>
        </row>
        <row r="783">
          <cell r="D783">
            <v>21442660.907270268</v>
          </cell>
        </row>
        <row r="784">
          <cell r="D784">
            <v>15288856.646297086</v>
          </cell>
        </row>
        <row r="785">
          <cell r="D785">
            <v>2814371.8115650155</v>
          </cell>
        </row>
        <row r="786">
          <cell r="D786">
            <v>13790335.808764843</v>
          </cell>
        </row>
        <row r="787">
          <cell r="D787">
            <v>10232897.52733543</v>
          </cell>
        </row>
        <row r="788">
          <cell r="D788">
            <v>26248039.822438195</v>
          </cell>
        </row>
        <row r="789">
          <cell r="D789">
            <v>8527822.8193329182</v>
          </cell>
        </row>
        <row r="790">
          <cell r="D790">
            <v>9556135.4040740207</v>
          </cell>
        </row>
        <row r="791">
          <cell r="D791">
            <v>10752571.805090398</v>
          </cell>
        </row>
        <row r="792">
          <cell r="D792">
            <v>9870454.8152157739</v>
          </cell>
        </row>
        <row r="793">
          <cell r="D793">
            <v>21858470.599008221</v>
          </cell>
        </row>
        <row r="794">
          <cell r="D794">
            <v>9398165.0160244647</v>
          </cell>
        </row>
        <row r="795">
          <cell r="D795">
            <v>9582311.1810527034</v>
          </cell>
        </row>
        <row r="796">
          <cell r="D796">
            <v>23461974.848297071</v>
          </cell>
        </row>
        <row r="797">
          <cell r="D797">
            <v>20699098.360146865</v>
          </cell>
        </row>
        <row r="798">
          <cell r="D798">
            <v>7899594.4849464744</v>
          </cell>
        </row>
        <row r="799">
          <cell r="D799">
            <v>29286372.449993674</v>
          </cell>
        </row>
        <row r="800">
          <cell r="D800">
            <v>5557887.618797686</v>
          </cell>
        </row>
        <row r="801">
          <cell r="D801">
            <v>38022920.539731935</v>
          </cell>
        </row>
        <row r="802">
          <cell r="D802">
            <v>23989706.12952609</v>
          </cell>
        </row>
        <row r="803">
          <cell r="D803">
            <v>25552528.858519442</v>
          </cell>
        </row>
        <row r="804">
          <cell r="D804">
            <v>10810101.345261227</v>
          </cell>
        </row>
        <row r="805">
          <cell r="D805">
            <v>20031294.112835839</v>
          </cell>
        </row>
        <row r="806">
          <cell r="D806">
            <v>12818329.268231254</v>
          </cell>
        </row>
        <row r="807">
          <cell r="D807">
            <v>19692469.219173312</v>
          </cell>
        </row>
        <row r="808">
          <cell r="D808">
            <v>8448149.0302040279</v>
          </cell>
        </row>
        <row r="809">
          <cell r="D809">
            <v>21327477.111829463</v>
          </cell>
        </row>
        <row r="810">
          <cell r="D810">
            <v>6737026.6156359678</v>
          </cell>
        </row>
        <row r="811">
          <cell r="D811">
            <v>10233234.207358411</v>
          </cell>
        </row>
        <row r="812">
          <cell r="D812">
            <v>13389540.045623694</v>
          </cell>
        </row>
        <row r="813">
          <cell r="D813">
            <v>17074910.283990711</v>
          </cell>
        </row>
        <row r="814">
          <cell r="D814">
            <v>9996848.3023285586</v>
          </cell>
        </row>
        <row r="815">
          <cell r="D815">
            <v>6790337.2863192968</v>
          </cell>
        </row>
        <row r="816">
          <cell r="D816">
            <v>14786088.879858246</v>
          </cell>
        </row>
        <row r="817">
          <cell r="D817">
            <v>7701656.0771464538</v>
          </cell>
        </row>
        <row r="818">
          <cell r="D818">
            <v>5334140.3742482681</v>
          </cell>
        </row>
        <row r="819">
          <cell r="D819">
            <v>13587059.847500963</v>
          </cell>
        </row>
        <row r="820">
          <cell r="D820">
            <v>3277739.4404644417</v>
          </cell>
        </row>
        <row r="821">
          <cell r="D821">
            <v>19625315.644435495</v>
          </cell>
        </row>
        <row r="822">
          <cell r="D822">
            <v>11584398.292624237</v>
          </cell>
        </row>
        <row r="823">
          <cell r="D823">
            <v>10443074.841874793</v>
          </cell>
        </row>
        <row r="824">
          <cell r="D824">
            <v>25758139.558453988</v>
          </cell>
        </row>
        <row r="825">
          <cell r="D825">
            <v>7735899.9767441042</v>
          </cell>
        </row>
        <row r="826">
          <cell r="D826">
            <v>5271828.5769501571</v>
          </cell>
        </row>
        <row r="827">
          <cell r="D827">
            <v>6666868.2263695905</v>
          </cell>
        </row>
        <row r="828">
          <cell r="D828">
            <v>13388444.054515539</v>
          </cell>
        </row>
        <row r="829">
          <cell r="D829">
            <v>9974647.4058073908</v>
          </cell>
        </row>
        <row r="830">
          <cell r="D830">
            <v>24752723.631267946</v>
          </cell>
        </row>
        <row r="831">
          <cell r="D831">
            <v>15011221.377863854</v>
          </cell>
        </row>
        <row r="832">
          <cell r="D832">
            <v>15879232.842507444</v>
          </cell>
        </row>
        <row r="833">
          <cell r="D833">
            <v>24048354.475858156</v>
          </cell>
        </row>
        <row r="834">
          <cell r="D834">
            <v>8227971.7195715103</v>
          </cell>
        </row>
        <row r="835">
          <cell r="D835">
            <v>12830217.069225399</v>
          </cell>
        </row>
        <row r="836">
          <cell r="D836">
            <v>13374826.72880692</v>
          </cell>
        </row>
        <row r="837">
          <cell r="D837">
            <v>16930410.225579984</v>
          </cell>
        </row>
        <row r="838">
          <cell r="D838">
            <v>23460634.622995783</v>
          </cell>
        </row>
        <row r="839">
          <cell r="D839">
            <v>8745007.5974981226</v>
          </cell>
        </row>
        <row r="840">
          <cell r="D840">
            <v>2801747.5710301111</v>
          </cell>
        </row>
        <row r="841">
          <cell r="D841">
            <v>26950299.010280337</v>
          </cell>
        </row>
        <row r="842">
          <cell r="D842">
            <v>24746859.79290846</v>
          </cell>
        </row>
        <row r="843">
          <cell r="D843">
            <v>14141794.681436151</v>
          </cell>
        </row>
        <row r="844">
          <cell r="D844">
            <v>13480997.842842933</v>
          </cell>
        </row>
        <row r="845">
          <cell r="D845">
            <v>10242908.926056847</v>
          </cell>
        </row>
        <row r="846">
          <cell r="D846">
            <v>23949697.855799682</v>
          </cell>
        </row>
        <row r="847">
          <cell r="D847">
            <v>3557868.506890445</v>
          </cell>
        </row>
        <row r="848">
          <cell r="D848">
            <v>20506658.357764285</v>
          </cell>
        </row>
        <row r="849">
          <cell r="D849">
            <v>7303489.9367600614</v>
          </cell>
        </row>
        <row r="850">
          <cell r="D850">
            <v>15618582.728053415</v>
          </cell>
        </row>
        <row r="851">
          <cell r="D851">
            <v>7334533.3936697878</v>
          </cell>
        </row>
        <row r="852">
          <cell r="D852">
            <v>4737506.0564979669</v>
          </cell>
        </row>
        <row r="853">
          <cell r="D853">
            <v>22480987.288737312</v>
          </cell>
        </row>
        <row r="854">
          <cell r="D854">
            <v>8184255.1104716891</v>
          </cell>
        </row>
        <row r="855">
          <cell r="D855">
            <v>14251568.614195053</v>
          </cell>
        </row>
        <row r="856">
          <cell r="D856">
            <v>16800519.137985114</v>
          </cell>
        </row>
        <row r="857">
          <cell r="D857">
            <v>5989412.1916648587</v>
          </cell>
        </row>
        <row r="858">
          <cell r="D858">
            <v>13421385.378395533</v>
          </cell>
        </row>
        <row r="859">
          <cell r="D859">
            <v>9268673.0173822232</v>
          </cell>
        </row>
        <row r="860">
          <cell r="D860">
            <v>19624954.894637231</v>
          </cell>
        </row>
        <row r="861">
          <cell r="D861">
            <v>5433802.0261427369</v>
          </cell>
        </row>
        <row r="862">
          <cell r="D862">
            <v>9980539.3112297561</v>
          </cell>
        </row>
        <row r="863">
          <cell r="D863">
            <v>12849610.223698672</v>
          </cell>
        </row>
        <row r="864">
          <cell r="D864">
            <v>21359653.621910386</v>
          </cell>
        </row>
        <row r="865">
          <cell r="D865">
            <v>27885232.574085228</v>
          </cell>
        </row>
        <row r="866">
          <cell r="D866">
            <v>2089542.2033290751</v>
          </cell>
        </row>
        <row r="867">
          <cell r="D867">
            <v>12597058.297016351</v>
          </cell>
        </row>
        <row r="868">
          <cell r="D868">
            <v>17413662.783684812</v>
          </cell>
        </row>
        <row r="869">
          <cell r="D869">
            <v>13796281.614839992</v>
          </cell>
        </row>
        <row r="870">
          <cell r="D870">
            <v>14285166.731271043</v>
          </cell>
        </row>
        <row r="871">
          <cell r="D871">
            <v>17372647.135893323</v>
          </cell>
        </row>
        <row r="872">
          <cell r="D872">
            <v>19834392.134568185</v>
          </cell>
        </row>
        <row r="873">
          <cell r="D873">
            <v>17798290.417770088</v>
          </cell>
        </row>
        <row r="874">
          <cell r="D874">
            <v>10273341.378921015</v>
          </cell>
        </row>
        <row r="875">
          <cell r="D875">
            <v>24795052.121940158</v>
          </cell>
        </row>
        <row r="876">
          <cell r="D876">
            <v>3810311.9662596872</v>
          </cell>
        </row>
        <row r="877">
          <cell r="D877">
            <v>25895103.501106434</v>
          </cell>
        </row>
        <row r="878">
          <cell r="D878">
            <v>9732386.6029225495</v>
          </cell>
        </row>
        <row r="879">
          <cell r="D879">
            <v>12114935.524383089</v>
          </cell>
        </row>
        <row r="880">
          <cell r="D880">
            <v>23433322.322560322</v>
          </cell>
        </row>
        <row r="881">
          <cell r="D881">
            <v>16289326.92392871</v>
          </cell>
        </row>
        <row r="882">
          <cell r="D882">
            <v>5652636.3922698162</v>
          </cell>
        </row>
        <row r="883">
          <cell r="D883">
            <v>4675181.0540372049</v>
          </cell>
        </row>
        <row r="884">
          <cell r="D884">
            <v>24723285.867632754</v>
          </cell>
        </row>
        <row r="885">
          <cell r="D885">
            <v>10537573.322702538</v>
          </cell>
        </row>
        <row r="886">
          <cell r="D886">
            <v>7185382.6042532874</v>
          </cell>
        </row>
        <row r="887">
          <cell r="D887">
            <v>15651968.287445012</v>
          </cell>
        </row>
        <row r="888">
          <cell r="D888">
            <v>21700532.876756124</v>
          </cell>
        </row>
        <row r="889">
          <cell r="D889">
            <v>11969013.133624189</v>
          </cell>
        </row>
        <row r="890">
          <cell r="D890">
            <v>10373195.51118812</v>
          </cell>
        </row>
        <row r="891">
          <cell r="D891">
            <v>30372971.163068846</v>
          </cell>
        </row>
        <row r="892">
          <cell r="D892">
            <v>21904651.337643534</v>
          </cell>
        </row>
        <row r="893">
          <cell r="D893">
            <v>9908999.9751222786</v>
          </cell>
        </row>
        <row r="894">
          <cell r="D894">
            <v>9868194.3737569563</v>
          </cell>
        </row>
        <row r="895">
          <cell r="D895">
            <v>14487540.864086028</v>
          </cell>
        </row>
        <row r="896">
          <cell r="D896">
            <v>21363146.441714924</v>
          </cell>
        </row>
        <row r="897">
          <cell r="D897">
            <v>6529923.1875769701</v>
          </cell>
        </row>
        <row r="898">
          <cell r="D898">
            <v>16932105.981430337</v>
          </cell>
        </row>
        <row r="899">
          <cell r="D899">
            <v>19312206.886704527</v>
          </cell>
        </row>
        <row r="900">
          <cell r="D900">
            <v>20324582.556173529</v>
          </cell>
        </row>
        <row r="901">
          <cell r="D901">
            <v>26173893.84364675</v>
          </cell>
        </row>
        <row r="902">
          <cell r="D902">
            <v>9922881.2206136174</v>
          </cell>
        </row>
        <row r="903">
          <cell r="D903">
            <v>7019495.1793008959</v>
          </cell>
        </row>
        <row r="904">
          <cell r="D904">
            <v>9419731.9937431067</v>
          </cell>
        </row>
        <row r="905">
          <cell r="D905">
            <v>16659008.587748894</v>
          </cell>
        </row>
        <row r="906">
          <cell r="D906">
            <v>6449204.3169631362</v>
          </cell>
        </row>
        <row r="907">
          <cell r="D907">
            <v>5574047.5858870372</v>
          </cell>
        </row>
        <row r="908">
          <cell r="D908">
            <v>23974482.77878613</v>
          </cell>
        </row>
        <row r="909">
          <cell r="D909">
            <v>13360847.495051142</v>
          </cell>
        </row>
        <row r="910">
          <cell r="D910">
            <v>20839174.95651925</v>
          </cell>
        </row>
        <row r="911">
          <cell r="D911">
            <v>4910921.8223234173</v>
          </cell>
        </row>
        <row r="912">
          <cell r="D912">
            <v>4909650.8281731606</v>
          </cell>
        </row>
        <row r="913">
          <cell r="D913">
            <v>21915205.054603785</v>
          </cell>
        </row>
        <row r="914">
          <cell r="D914">
            <v>31131233.695471894</v>
          </cell>
        </row>
        <row r="915">
          <cell r="D915">
            <v>28615305.951863673</v>
          </cell>
        </row>
        <row r="916">
          <cell r="D916">
            <v>10897923.829437548</v>
          </cell>
        </row>
        <row r="917">
          <cell r="D917">
            <v>24231044.869281702</v>
          </cell>
        </row>
        <row r="918">
          <cell r="D918">
            <v>9176402.283259945</v>
          </cell>
        </row>
        <row r="919">
          <cell r="D919">
            <v>6216411.8252994101</v>
          </cell>
        </row>
        <row r="920">
          <cell r="D920">
            <v>2773611.7755346075</v>
          </cell>
        </row>
        <row r="921">
          <cell r="D921">
            <v>18222168.33536505</v>
          </cell>
        </row>
        <row r="922">
          <cell r="D922">
            <v>11696014.850097634</v>
          </cell>
        </row>
        <row r="923">
          <cell r="D923">
            <v>12001880.384556944</v>
          </cell>
        </row>
        <row r="924">
          <cell r="D924">
            <v>6652485.1024201745</v>
          </cell>
        </row>
        <row r="925">
          <cell r="D925">
            <v>12684290.36746488</v>
          </cell>
        </row>
        <row r="926">
          <cell r="D926">
            <v>23460381.270669885</v>
          </cell>
        </row>
        <row r="927">
          <cell r="D927">
            <v>17449201.193798397</v>
          </cell>
        </row>
        <row r="928">
          <cell r="D928">
            <v>11916335.910938172</v>
          </cell>
        </row>
        <row r="929">
          <cell r="D929">
            <v>18858225.53215199</v>
          </cell>
        </row>
        <row r="930">
          <cell r="D930">
            <v>27517846.92107287</v>
          </cell>
        </row>
        <row r="931">
          <cell r="D931">
            <v>6879249.4344740845</v>
          </cell>
        </row>
        <row r="932">
          <cell r="D932">
            <v>34611345.770855814</v>
          </cell>
        </row>
        <row r="933">
          <cell r="D933">
            <v>7087753.3916695565</v>
          </cell>
        </row>
        <row r="934">
          <cell r="D934">
            <v>11528997.517622044</v>
          </cell>
        </row>
        <row r="935">
          <cell r="D935">
            <v>9775391.3136776425</v>
          </cell>
        </row>
        <row r="936">
          <cell r="D936">
            <v>7415790.0273285937</v>
          </cell>
        </row>
        <row r="937">
          <cell r="D937">
            <v>4487349.4161538556</v>
          </cell>
        </row>
        <row r="938">
          <cell r="D938">
            <v>17093328.131373033</v>
          </cell>
        </row>
        <row r="939">
          <cell r="D939">
            <v>17429032.811904661</v>
          </cell>
        </row>
        <row r="940">
          <cell r="D940">
            <v>10142512.177976821</v>
          </cell>
        </row>
        <row r="941">
          <cell r="D941">
            <v>26030173.585288659</v>
          </cell>
        </row>
        <row r="942">
          <cell r="D942">
            <v>9917411.1266629584</v>
          </cell>
        </row>
        <row r="943">
          <cell r="D943">
            <v>22626464.803759646</v>
          </cell>
        </row>
        <row r="944">
          <cell r="D944">
            <v>12014115.472870212</v>
          </cell>
        </row>
        <row r="945">
          <cell r="D945">
            <v>11734761.398773832</v>
          </cell>
        </row>
        <row r="946">
          <cell r="D946">
            <v>24928680.094186313</v>
          </cell>
        </row>
        <row r="947">
          <cell r="D947">
            <v>10492743.749507712</v>
          </cell>
        </row>
        <row r="948">
          <cell r="D948">
            <v>5919694.8705581818</v>
          </cell>
        </row>
        <row r="949">
          <cell r="D949">
            <v>9463979.0032924637</v>
          </cell>
        </row>
        <row r="950">
          <cell r="D950">
            <v>16275953.71625769</v>
          </cell>
        </row>
        <row r="951">
          <cell r="D951">
            <v>27064774.435160674</v>
          </cell>
        </row>
        <row r="952">
          <cell r="D952">
            <v>6017399.3753720839</v>
          </cell>
        </row>
        <row r="953">
          <cell r="D953">
            <v>9909998.3438174706</v>
          </cell>
        </row>
        <row r="954">
          <cell r="D954">
            <v>33034917.433483571</v>
          </cell>
        </row>
        <row r="955">
          <cell r="D955">
            <v>6477119.0482571581</v>
          </cell>
        </row>
        <row r="956">
          <cell r="D956">
            <v>16785745.430448703</v>
          </cell>
        </row>
        <row r="957">
          <cell r="D957">
            <v>18916989.40978482</v>
          </cell>
        </row>
        <row r="958">
          <cell r="D958">
            <v>9917411.1266629584</v>
          </cell>
        </row>
        <row r="959">
          <cell r="D959">
            <v>25665662.623233594</v>
          </cell>
        </row>
        <row r="960">
          <cell r="D960">
            <v>9642052.2588622365</v>
          </cell>
        </row>
        <row r="961">
          <cell r="D961">
            <v>11052321.441841219</v>
          </cell>
        </row>
        <row r="962">
          <cell r="D962">
            <v>11669604.182699693</v>
          </cell>
        </row>
        <row r="963">
          <cell r="D963">
            <v>9920395.7288225535</v>
          </cell>
        </row>
        <row r="964">
          <cell r="D964">
            <v>9065813.1872097887</v>
          </cell>
        </row>
        <row r="965">
          <cell r="D965">
            <v>15451385.277441386</v>
          </cell>
        </row>
        <row r="966">
          <cell r="D966">
            <v>19304320.190739013</v>
          </cell>
        </row>
        <row r="967">
          <cell r="D967">
            <v>14732523.094602255</v>
          </cell>
        </row>
        <row r="968">
          <cell r="D968">
            <v>8513451.0123798847</v>
          </cell>
        </row>
        <row r="969">
          <cell r="D969">
            <v>16932105.981430337</v>
          </cell>
        </row>
        <row r="970">
          <cell r="D970">
            <v>8301951.7067387374</v>
          </cell>
        </row>
        <row r="971">
          <cell r="D971">
            <v>4786318.426684442</v>
          </cell>
        </row>
        <row r="972">
          <cell r="D972">
            <v>8760971.5168489218</v>
          </cell>
        </row>
        <row r="973">
          <cell r="D973">
            <v>17885147.923643425</v>
          </cell>
        </row>
        <row r="974">
          <cell r="D974">
            <v>21949013.488150608</v>
          </cell>
        </row>
        <row r="975">
          <cell r="D975">
            <v>22322331.852318034</v>
          </cell>
        </row>
        <row r="976">
          <cell r="D976">
            <v>20400429.227772724</v>
          </cell>
        </row>
        <row r="977">
          <cell r="D977">
            <v>8930849.9490540996</v>
          </cell>
        </row>
        <row r="978">
          <cell r="D978">
            <v>18639777.853324439</v>
          </cell>
        </row>
        <row r="979">
          <cell r="D979">
            <v>2690457.4143416067</v>
          </cell>
        </row>
        <row r="980">
          <cell r="D980">
            <v>1346790.9160244786</v>
          </cell>
        </row>
        <row r="981">
          <cell r="D981">
            <v>16932105.981430337</v>
          </cell>
        </row>
        <row r="982">
          <cell r="D982">
            <v>17531424.47624252</v>
          </cell>
        </row>
        <row r="983">
          <cell r="D983">
            <v>13295285.459661094</v>
          </cell>
        </row>
        <row r="984">
          <cell r="D984">
            <v>17952965.081526738</v>
          </cell>
        </row>
        <row r="985">
          <cell r="D985">
            <v>14566879.883791771</v>
          </cell>
        </row>
        <row r="986">
          <cell r="D986">
            <v>13382950.283418044</v>
          </cell>
        </row>
        <row r="987">
          <cell r="D987">
            <v>8109692.6935016057</v>
          </cell>
        </row>
        <row r="988">
          <cell r="D988">
            <v>26602929.241689444</v>
          </cell>
        </row>
        <row r="989">
          <cell r="D989">
            <v>16170628.025908381</v>
          </cell>
        </row>
        <row r="990">
          <cell r="D990">
            <v>12831435.334679333</v>
          </cell>
        </row>
        <row r="991">
          <cell r="D991">
            <v>27175947.859240603</v>
          </cell>
        </row>
        <row r="992">
          <cell r="D992">
            <v>12386273.028176915</v>
          </cell>
        </row>
        <row r="993">
          <cell r="D993">
            <v>8956918.4712878596</v>
          </cell>
        </row>
        <row r="994">
          <cell r="D994">
            <v>13254782.268791923</v>
          </cell>
        </row>
        <row r="995">
          <cell r="D995">
            <v>16090832.451320348</v>
          </cell>
        </row>
        <row r="996">
          <cell r="D996">
            <v>5098231.5699989973</v>
          </cell>
        </row>
        <row r="997">
          <cell r="D997">
            <v>7535911.1535556559</v>
          </cell>
        </row>
        <row r="998">
          <cell r="D998">
            <v>2169695.7996819946</v>
          </cell>
        </row>
        <row r="999">
          <cell r="D999">
            <v>12002850.088507272</v>
          </cell>
        </row>
        <row r="1000">
          <cell r="D1000">
            <v>5371717.6995697366</v>
          </cell>
        </row>
        <row r="1001">
          <cell r="D1001">
            <v>11361523.231638657</v>
          </cell>
        </row>
        <row r="1002">
          <cell r="D1002">
            <v>11890049.003605576</v>
          </cell>
        </row>
        <row r="1003">
          <cell r="D1003">
            <v>16980377.957261894</v>
          </cell>
        </row>
        <row r="1004">
          <cell r="D1004">
            <v>15288867.543988911</v>
          </cell>
        </row>
        <row r="1005">
          <cell r="D1005">
            <v>20317549.823628571</v>
          </cell>
        </row>
        <row r="1006">
          <cell r="D1006">
            <v>13816917.503946561</v>
          </cell>
        </row>
        <row r="1007">
          <cell r="D1007">
            <v>8975960.825087294</v>
          </cell>
        </row>
        <row r="1008">
          <cell r="D1008">
            <v>9902276.376084663</v>
          </cell>
        </row>
        <row r="1009">
          <cell r="D1009">
            <v>9922947.6329445262</v>
          </cell>
        </row>
        <row r="1010">
          <cell r="D1010">
            <v>4080048.2083646865</v>
          </cell>
        </row>
        <row r="1011">
          <cell r="D1011">
            <v>19692719.984147761</v>
          </cell>
        </row>
        <row r="1012">
          <cell r="D1012">
            <v>17924102.192830391</v>
          </cell>
        </row>
        <row r="1013">
          <cell r="D1013">
            <v>11824819.965920296</v>
          </cell>
        </row>
        <row r="1014">
          <cell r="D1014">
            <v>2169695.7996819946</v>
          </cell>
        </row>
        <row r="1015">
          <cell r="D1015">
            <v>29668202.592413098</v>
          </cell>
        </row>
        <row r="1016">
          <cell r="D1016">
            <v>7365216.5786676118</v>
          </cell>
        </row>
        <row r="1017">
          <cell r="D1017">
            <v>28884765.70070089</v>
          </cell>
        </row>
        <row r="1018">
          <cell r="D1018">
            <v>8862574.271498356</v>
          </cell>
        </row>
        <row r="1019">
          <cell r="D1019">
            <v>14341143.243411016</v>
          </cell>
        </row>
        <row r="1020">
          <cell r="D1020">
            <v>9920395.7288225535</v>
          </cell>
        </row>
        <row r="1021">
          <cell r="D1021">
            <v>4013608.7367559709</v>
          </cell>
        </row>
        <row r="1022">
          <cell r="D1022">
            <v>5824618.1428383896</v>
          </cell>
        </row>
        <row r="1023">
          <cell r="D1023">
            <v>6818376.0524119418</v>
          </cell>
        </row>
        <row r="1024">
          <cell r="D1024">
            <v>3375333.1815303406</v>
          </cell>
        </row>
        <row r="1025">
          <cell r="D1025">
            <v>30000931.298537649</v>
          </cell>
        </row>
        <row r="1026">
          <cell r="D1026">
            <v>15149768.159341352</v>
          </cell>
        </row>
        <row r="1027">
          <cell r="D1027">
            <v>16286322.202792231</v>
          </cell>
        </row>
        <row r="1028">
          <cell r="D1028">
            <v>20557937.789013356</v>
          </cell>
        </row>
        <row r="1029">
          <cell r="D1029">
            <v>9347184.2623137943</v>
          </cell>
        </row>
        <row r="1030">
          <cell r="D1030">
            <v>16930410.225579984</v>
          </cell>
        </row>
        <row r="1031">
          <cell r="D1031">
            <v>16580212.117875434</v>
          </cell>
        </row>
        <row r="1032">
          <cell r="D1032">
            <v>34305938.992546111</v>
          </cell>
        </row>
        <row r="1033">
          <cell r="D1033">
            <v>16373021.797970444</v>
          </cell>
        </row>
        <row r="1034">
          <cell r="D1034">
            <v>4143914.9402843881</v>
          </cell>
        </row>
        <row r="1035">
          <cell r="D1035">
            <v>14187039.044135252</v>
          </cell>
        </row>
        <row r="1036">
          <cell r="D1036">
            <v>8753332.9144871719</v>
          </cell>
        </row>
        <row r="1037">
          <cell r="D1037">
            <v>16187876.595008675</v>
          </cell>
        </row>
        <row r="1038">
          <cell r="D1038">
            <v>17419710.727734808</v>
          </cell>
        </row>
        <row r="1039">
          <cell r="D1039">
            <v>19597037.416213781</v>
          </cell>
        </row>
        <row r="1040">
          <cell r="D1040">
            <v>24492310.013238162</v>
          </cell>
        </row>
        <row r="1041">
          <cell r="D1041">
            <v>6377352.7625306742</v>
          </cell>
        </row>
        <row r="1042">
          <cell r="D1042">
            <v>15584432.024503307</v>
          </cell>
        </row>
        <row r="1043">
          <cell r="D1043">
            <v>15749769.219043395</v>
          </cell>
        </row>
        <row r="1044">
          <cell r="D1044">
            <v>14643189.42675986</v>
          </cell>
        </row>
        <row r="1045">
          <cell r="D1045">
            <v>17500652.577210896</v>
          </cell>
        </row>
        <row r="1046">
          <cell r="D1046">
            <v>13577447.39458926</v>
          </cell>
        </row>
        <row r="1047">
          <cell r="D1047">
            <v>15427147.366419872</v>
          </cell>
        </row>
        <row r="1048">
          <cell r="D1048">
            <v>6371732.2233644417</v>
          </cell>
        </row>
        <row r="1049">
          <cell r="D1049">
            <v>16296140.529611969</v>
          </cell>
        </row>
        <row r="1050">
          <cell r="D1050">
            <v>16053401.30587838</v>
          </cell>
        </row>
        <row r="1051">
          <cell r="D1051">
            <v>19266866.511412922</v>
          </cell>
        </row>
        <row r="1052">
          <cell r="D1052">
            <v>21904651.337643534</v>
          </cell>
        </row>
        <row r="1053">
          <cell r="D1053">
            <v>5337435.8814619342</v>
          </cell>
        </row>
        <row r="1054">
          <cell r="D1054">
            <v>3465665.2957701506</v>
          </cell>
        </row>
        <row r="1055">
          <cell r="D1055">
            <v>4978173.6531332936</v>
          </cell>
        </row>
        <row r="1056">
          <cell r="D1056">
            <v>17984458.402167022</v>
          </cell>
        </row>
        <row r="1057">
          <cell r="D1057">
            <v>14933949.488569593</v>
          </cell>
        </row>
        <row r="1058">
          <cell r="D1058">
            <v>19040192.856974222</v>
          </cell>
        </row>
        <row r="1059">
          <cell r="D1059">
            <v>17241587.635309573</v>
          </cell>
        </row>
        <row r="1060">
          <cell r="D1060">
            <v>29543010.05919148</v>
          </cell>
        </row>
        <row r="1061">
          <cell r="D1061">
            <v>14759543.04027112</v>
          </cell>
        </row>
        <row r="1062">
          <cell r="D1062">
            <v>4076898.8117865534</v>
          </cell>
        </row>
        <row r="1063">
          <cell r="D1063">
            <v>14206494.542826151</v>
          </cell>
        </row>
        <row r="1064">
          <cell r="D1064">
            <v>9348064.8035355005</v>
          </cell>
        </row>
        <row r="1065">
          <cell r="D1065">
            <v>23462404.492555805</v>
          </cell>
        </row>
        <row r="1066">
          <cell r="D1066">
            <v>9766768.1100776978</v>
          </cell>
        </row>
        <row r="1067">
          <cell r="D1067">
            <v>25310155.74732909</v>
          </cell>
        </row>
        <row r="1068">
          <cell r="D1068">
            <v>15183619.330174584</v>
          </cell>
        </row>
        <row r="1069">
          <cell r="D1069">
            <v>6841249.4052117625</v>
          </cell>
        </row>
        <row r="1070">
          <cell r="D1070">
            <v>17757527.03563901</v>
          </cell>
        </row>
        <row r="1071">
          <cell r="D1071">
            <v>3447226.318410336</v>
          </cell>
        </row>
        <row r="1072">
          <cell r="D1072">
            <v>11363086.488935953</v>
          </cell>
        </row>
        <row r="1073">
          <cell r="D1073">
            <v>9564546.5556147024</v>
          </cell>
        </row>
        <row r="1074">
          <cell r="D1074">
            <v>30869413.263259865</v>
          </cell>
        </row>
        <row r="1075">
          <cell r="D1075">
            <v>17663312.490941867</v>
          </cell>
        </row>
        <row r="1076">
          <cell r="D1076">
            <v>9380460.5729869697</v>
          </cell>
        </row>
        <row r="1077">
          <cell r="D1077">
            <v>9733969.9725812878</v>
          </cell>
        </row>
        <row r="1078">
          <cell r="D1078">
            <v>21133435.182524055</v>
          </cell>
        </row>
        <row r="1079">
          <cell r="D1079">
            <v>23557872.606399249</v>
          </cell>
        </row>
        <row r="1080">
          <cell r="D1080">
            <v>19575305.050749108</v>
          </cell>
        </row>
        <row r="1081">
          <cell r="D1081">
            <v>26304179.925765455</v>
          </cell>
        </row>
        <row r="1082">
          <cell r="D1082">
            <v>7178533.9497023504</v>
          </cell>
        </row>
        <row r="1083">
          <cell r="D1083">
            <v>20096365.547160886</v>
          </cell>
        </row>
        <row r="1084">
          <cell r="D1084">
            <v>19035126.153277695</v>
          </cell>
        </row>
        <row r="1085">
          <cell r="D1085">
            <v>16352743.328385243</v>
          </cell>
        </row>
        <row r="1086">
          <cell r="D1086">
            <v>17809697.91369468</v>
          </cell>
        </row>
        <row r="1087">
          <cell r="D1087">
            <v>23345075.170906644</v>
          </cell>
        </row>
        <row r="1088">
          <cell r="D1088">
            <v>25768481.160334829</v>
          </cell>
        </row>
        <row r="1089">
          <cell r="D1089">
            <v>13468791.570250167</v>
          </cell>
        </row>
        <row r="1090">
          <cell r="D1090">
            <v>23290758.123553716</v>
          </cell>
        </row>
        <row r="1091">
          <cell r="D1091">
            <v>5556351.2759537995</v>
          </cell>
        </row>
        <row r="1092">
          <cell r="D1092">
            <v>16459234.065466989</v>
          </cell>
        </row>
        <row r="1093">
          <cell r="D1093">
            <v>8480742.6997591723</v>
          </cell>
        </row>
        <row r="1094">
          <cell r="D1094">
            <v>12014115.472870212</v>
          </cell>
        </row>
        <row r="1095">
          <cell r="D1095">
            <v>20826837.401988506</v>
          </cell>
        </row>
        <row r="1096">
          <cell r="D1096">
            <v>9761986.8133797199</v>
          </cell>
        </row>
        <row r="1097">
          <cell r="D1097">
            <v>14273771.994091723</v>
          </cell>
        </row>
        <row r="1098">
          <cell r="D1098">
            <v>9370481.6383961365</v>
          </cell>
        </row>
        <row r="1099">
          <cell r="D1099">
            <v>13917402.467795283</v>
          </cell>
        </row>
        <row r="1100">
          <cell r="D1100">
            <v>10741915.762679996</v>
          </cell>
        </row>
        <row r="1101">
          <cell r="D1101">
            <v>5935199.7009346224</v>
          </cell>
        </row>
        <row r="1102">
          <cell r="D1102">
            <v>9369472.2534672301</v>
          </cell>
        </row>
        <row r="1103">
          <cell r="D1103">
            <v>21923028.40232579</v>
          </cell>
        </row>
        <row r="1104">
          <cell r="D1104">
            <v>16187100.980920376</v>
          </cell>
        </row>
        <row r="1105">
          <cell r="D1105">
            <v>11758743.84550418</v>
          </cell>
        </row>
        <row r="1106">
          <cell r="D1106">
            <v>10304302.477268478</v>
          </cell>
        </row>
        <row r="1107">
          <cell r="D1107">
            <v>18291540.152046282</v>
          </cell>
        </row>
        <row r="1108">
          <cell r="D1108">
            <v>4894041.1279939413</v>
          </cell>
        </row>
        <row r="1109">
          <cell r="D1109">
            <v>3010639.6159704546</v>
          </cell>
        </row>
        <row r="1110">
          <cell r="D1110">
            <v>10443074.841874793</v>
          </cell>
        </row>
        <row r="1111">
          <cell r="D1111">
            <v>4580572.6073832829</v>
          </cell>
        </row>
        <row r="1112">
          <cell r="D1112">
            <v>19982898.88390553</v>
          </cell>
        </row>
        <row r="1113">
          <cell r="D1113">
            <v>23462404.492555805</v>
          </cell>
        </row>
        <row r="1114">
          <cell r="D1114">
            <v>10694108.313142465</v>
          </cell>
        </row>
        <row r="1115">
          <cell r="D1115">
            <v>6011083.5458238078</v>
          </cell>
        </row>
        <row r="1116">
          <cell r="D1116">
            <v>6533376.1685797218</v>
          </cell>
        </row>
        <row r="1117">
          <cell r="D1117">
            <v>5907439.484606294</v>
          </cell>
        </row>
        <row r="1118">
          <cell r="D1118">
            <v>16083486.343725601</v>
          </cell>
        </row>
        <row r="1119">
          <cell r="D1119">
            <v>24965430.201394446</v>
          </cell>
        </row>
        <row r="1120">
          <cell r="D1120">
            <v>22662106.401225694</v>
          </cell>
        </row>
        <row r="1121">
          <cell r="D1121">
            <v>9962107.4055012073</v>
          </cell>
        </row>
        <row r="1122">
          <cell r="D1122">
            <v>32159992.156726055</v>
          </cell>
        </row>
        <row r="1123">
          <cell r="D1123">
            <v>3969460.0241750837</v>
          </cell>
        </row>
        <row r="1124">
          <cell r="D1124">
            <v>8737853.4195452649</v>
          </cell>
        </row>
        <row r="1125">
          <cell r="D1125">
            <v>16020762.025995225</v>
          </cell>
        </row>
        <row r="1126">
          <cell r="D1126">
            <v>6430369.1397627713</v>
          </cell>
        </row>
        <row r="1127">
          <cell r="D1127">
            <v>16148176.552827537</v>
          </cell>
        </row>
        <row r="1128">
          <cell r="D1128">
            <v>6408057.6703746663</v>
          </cell>
        </row>
        <row r="1129">
          <cell r="D1129">
            <v>20759965.453731362</v>
          </cell>
        </row>
        <row r="1130">
          <cell r="D1130">
            <v>7615924.2422753572</v>
          </cell>
        </row>
        <row r="1131">
          <cell r="D1131">
            <v>10190084.97301515</v>
          </cell>
        </row>
        <row r="1132">
          <cell r="D1132">
            <v>21305098.332001008</v>
          </cell>
        </row>
        <row r="1133">
          <cell r="D1133">
            <v>9897327.0279926397</v>
          </cell>
        </row>
        <row r="1134">
          <cell r="D1134">
            <v>9071281.3664943594</v>
          </cell>
        </row>
        <row r="1135">
          <cell r="D1135">
            <v>8257756.753894574</v>
          </cell>
        </row>
        <row r="1136">
          <cell r="D1136">
            <v>9151305.887447089</v>
          </cell>
        </row>
        <row r="1137">
          <cell r="D1137">
            <v>9742866.7585057318</v>
          </cell>
        </row>
        <row r="1138">
          <cell r="D1138">
            <v>13102763.436801223</v>
          </cell>
        </row>
        <row r="1139">
          <cell r="D1139">
            <v>39542700.890555695</v>
          </cell>
        </row>
        <row r="1140">
          <cell r="D1140">
            <v>31788229.498280212</v>
          </cell>
        </row>
        <row r="1141">
          <cell r="D1141">
            <v>19470292.790187571</v>
          </cell>
        </row>
        <row r="1142">
          <cell r="D1142">
            <v>12806518.759991836</v>
          </cell>
        </row>
        <row r="1143">
          <cell r="D1143">
            <v>5478173.6602572892</v>
          </cell>
        </row>
        <row r="1144">
          <cell r="D1144">
            <v>4592551.1303812023</v>
          </cell>
        </row>
        <row r="1145">
          <cell r="D1145">
            <v>19229004.244988017</v>
          </cell>
        </row>
        <row r="1146">
          <cell r="D1146">
            <v>18829856.473507017</v>
          </cell>
        </row>
        <row r="1147">
          <cell r="D1147">
            <v>4160419.842630201</v>
          </cell>
        </row>
        <row r="1148">
          <cell r="D1148">
            <v>10435020.269026013</v>
          </cell>
        </row>
        <row r="1149">
          <cell r="D1149">
            <v>7234028.8239556262</v>
          </cell>
        </row>
        <row r="1150">
          <cell r="D1150">
            <v>6474981.1539653754</v>
          </cell>
        </row>
        <row r="1151">
          <cell r="D1151">
            <v>23178991.483028557</v>
          </cell>
        </row>
        <row r="1152">
          <cell r="D1152">
            <v>16930410.225579984</v>
          </cell>
        </row>
        <row r="1153">
          <cell r="D1153">
            <v>14446197.030830674</v>
          </cell>
        </row>
        <row r="1154">
          <cell r="D1154">
            <v>16002757.96125406</v>
          </cell>
        </row>
        <row r="1155">
          <cell r="D1155">
            <v>16360989.266249437</v>
          </cell>
        </row>
        <row r="1156">
          <cell r="D1156">
            <v>16943418.779709786</v>
          </cell>
        </row>
        <row r="1157">
          <cell r="D1157">
            <v>5907439.484606294</v>
          </cell>
        </row>
        <row r="1158">
          <cell r="D1158">
            <v>14844744.776379464</v>
          </cell>
        </row>
        <row r="1159">
          <cell r="D1159">
            <v>2678836.2697350048</v>
          </cell>
        </row>
        <row r="1160">
          <cell r="D1160">
            <v>4737506.0564979669</v>
          </cell>
        </row>
        <row r="1161">
          <cell r="D1161">
            <v>18982667.125340503</v>
          </cell>
        </row>
        <row r="1162">
          <cell r="D1162">
            <v>11755308.809870448</v>
          </cell>
        </row>
        <row r="1163">
          <cell r="D1163">
            <v>21764943.516344197</v>
          </cell>
        </row>
        <row r="1164">
          <cell r="D1164">
            <v>20951916.032515567</v>
          </cell>
        </row>
        <row r="1165">
          <cell r="D1165">
            <v>11972271.961195387</v>
          </cell>
        </row>
        <row r="1166">
          <cell r="D1166">
            <v>11027069.77401047</v>
          </cell>
        </row>
        <row r="1167">
          <cell r="D1167">
            <v>8196746.3752253503</v>
          </cell>
        </row>
        <row r="1168">
          <cell r="D1168">
            <v>13042425.499168444</v>
          </cell>
        </row>
        <row r="1169">
          <cell r="D1169">
            <v>16985918.701298635</v>
          </cell>
        </row>
        <row r="1170">
          <cell r="D1170">
            <v>9917411.1266629584</v>
          </cell>
        </row>
        <row r="1171">
          <cell r="D1171">
            <v>7825859.9117388148</v>
          </cell>
        </row>
        <row r="1172">
          <cell r="D1172">
            <v>16408715.889294066</v>
          </cell>
        </row>
        <row r="1173">
          <cell r="D1173">
            <v>23460381.270669885</v>
          </cell>
        </row>
        <row r="1174">
          <cell r="D1174">
            <v>29587112.933042571</v>
          </cell>
        </row>
        <row r="1175">
          <cell r="D1175">
            <v>9564546.5556147024</v>
          </cell>
        </row>
        <row r="1176">
          <cell r="D1176">
            <v>12362076.810222486</v>
          </cell>
        </row>
        <row r="1177">
          <cell r="D1177">
            <v>24434594.237282228</v>
          </cell>
        </row>
        <row r="1178">
          <cell r="D1178">
            <v>27065616.863320097</v>
          </cell>
        </row>
        <row r="1179">
          <cell r="D1179">
            <v>18003854.601590656</v>
          </cell>
        </row>
        <row r="1180">
          <cell r="D1180">
            <v>19519438.319332212</v>
          </cell>
        </row>
        <row r="1181">
          <cell r="D1181">
            <v>12014115.472870212</v>
          </cell>
        </row>
        <row r="1182">
          <cell r="D1182">
            <v>25737989.191474769</v>
          </cell>
        </row>
        <row r="1183">
          <cell r="D1183">
            <v>20620057.304076448</v>
          </cell>
        </row>
        <row r="1184">
          <cell r="D1184">
            <v>6872594.1208765451</v>
          </cell>
        </row>
        <row r="1185">
          <cell r="D1185">
            <v>5719015.7825777819</v>
          </cell>
        </row>
        <row r="1186">
          <cell r="D1186">
            <v>31748253.041431572</v>
          </cell>
        </row>
        <row r="1187">
          <cell r="D1187">
            <v>11891745.476102218</v>
          </cell>
        </row>
        <row r="1188">
          <cell r="D1188">
            <v>10127418.757847004</v>
          </cell>
        </row>
        <row r="1189">
          <cell r="D1189">
            <v>22152959.435457133</v>
          </cell>
        </row>
        <row r="1190">
          <cell r="D1190">
            <v>9971213.5129109621</v>
          </cell>
        </row>
        <row r="1191">
          <cell r="D1191">
            <v>9564546.5556147024</v>
          </cell>
        </row>
        <row r="1192">
          <cell r="D1192">
            <v>8165313.2839543093</v>
          </cell>
        </row>
        <row r="1193">
          <cell r="D1193">
            <v>6362228.6374418763</v>
          </cell>
        </row>
        <row r="1194">
          <cell r="D1194">
            <v>21013788.904103141</v>
          </cell>
        </row>
        <row r="1195">
          <cell r="D1195">
            <v>23462404.492555805</v>
          </cell>
        </row>
        <row r="1196">
          <cell r="D1196">
            <v>16855609.724350281</v>
          </cell>
        </row>
        <row r="1197">
          <cell r="D1197">
            <v>19827224.387109004</v>
          </cell>
        </row>
        <row r="1198">
          <cell r="D1198">
            <v>17962665.04437387</v>
          </cell>
        </row>
        <row r="1199">
          <cell r="D1199">
            <v>15024697.704363089</v>
          </cell>
        </row>
        <row r="1200">
          <cell r="D1200">
            <v>25860273.285893679</v>
          </cell>
        </row>
        <row r="1201">
          <cell r="D1201">
            <v>19934513.842352293</v>
          </cell>
        </row>
        <row r="1202">
          <cell r="D1202">
            <v>16178318.883167192</v>
          </cell>
        </row>
        <row r="1203">
          <cell r="D1203">
            <v>8922717.7945269458</v>
          </cell>
        </row>
        <row r="1204">
          <cell r="D1204">
            <v>16584848.663078774</v>
          </cell>
        </row>
        <row r="1205">
          <cell r="D1205">
            <v>24754921.750506382</v>
          </cell>
        </row>
        <row r="1206">
          <cell r="D1206">
            <v>23452288.383126214</v>
          </cell>
        </row>
        <row r="1207">
          <cell r="D1207">
            <v>23175618.233889833</v>
          </cell>
        </row>
        <row r="1208">
          <cell r="D1208">
            <v>13816917.503946561</v>
          </cell>
        </row>
        <row r="1209">
          <cell r="D1209">
            <v>11877324.456038043</v>
          </cell>
        </row>
        <row r="1210">
          <cell r="D1210">
            <v>17834047.080556881</v>
          </cell>
        </row>
        <row r="1211">
          <cell r="D1211">
            <v>5716815.4490420613</v>
          </cell>
        </row>
        <row r="1212">
          <cell r="D1212">
            <v>6652563.6948616356</v>
          </cell>
        </row>
        <row r="1213">
          <cell r="D1213">
            <v>21729132.786834992</v>
          </cell>
        </row>
        <row r="1214">
          <cell r="D1214">
            <v>14728345.374902071</v>
          </cell>
        </row>
        <row r="1215">
          <cell r="D1215">
            <v>9660294.1114430707</v>
          </cell>
        </row>
        <row r="1216">
          <cell r="D1216">
            <v>6892472.9641112164</v>
          </cell>
        </row>
        <row r="1217">
          <cell r="D1217">
            <v>16932105.981430337</v>
          </cell>
        </row>
        <row r="1218">
          <cell r="D1218">
            <v>14489859.460871849</v>
          </cell>
        </row>
        <row r="1219">
          <cell r="D1219">
            <v>9334169.1325890794</v>
          </cell>
        </row>
        <row r="1220">
          <cell r="D1220">
            <v>22175217.866561405</v>
          </cell>
        </row>
        <row r="1221">
          <cell r="D1221">
            <v>19725781.894559801</v>
          </cell>
        </row>
        <row r="1222">
          <cell r="D1222">
            <v>19552819.582973592</v>
          </cell>
        </row>
        <row r="1223">
          <cell r="D1223">
            <v>23395221.933422327</v>
          </cell>
        </row>
        <row r="1224">
          <cell r="D1224">
            <v>24198735.940418661</v>
          </cell>
        </row>
        <row r="1225">
          <cell r="D1225">
            <v>29055274.672784954</v>
          </cell>
        </row>
        <row r="1226">
          <cell r="D1226">
            <v>7218168.9401450371</v>
          </cell>
        </row>
        <row r="1227">
          <cell r="D1227">
            <v>24911241.924168646</v>
          </cell>
        </row>
        <row r="1228">
          <cell r="D1228">
            <v>7119685.6918771062</v>
          </cell>
        </row>
        <row r="1229">
          <cell r="D1229">
            <v>16930410.225579984</v>
          </cell>
        </row>
        <row r="1230">
          <cell r="D1230">
            <v>23719074.229921624</v>
          </cell>
        </row>
        <row r="1231">
          <cell r="D1231">
            <v>16930410.225579984</v>
          </cell>
        </row>
        <row r="1232">
          <cell r="D1232">
            <v>10793710.127894033</v>
          </cell>
        </row>
        <row r="1233">
          <cell r="D1233">
            <v>8363546.9178813845</v>
          </cell>
        </row>
        <row r="1234">
          <cell r="D1234">
            <v>9001210.8253929764</v>
          </cell>
        </row>
        <row r="1235">
          <cell r="D1235">
            <v>6740948.6313061668</v>
          </cell>
        </row>
        <row r="1236">
          <cell r="D1236">
            <v>5907439.484606294</v>
          </cell>
        </row>
        <row r="1237">
          <cell r="D1237">
            <v>22018695.822923496</v>
          </cell>
        </row>
        <row r="1238">
          <cell r="D1238">
            <v>12759376.230600739</v>
          </cell>
        </row>
        <row r="1239">
          <cell r="D1239">
            <v>21629463.255455647</v>
          </cell>
        </row>
        <row r="1240">
          <cell r="D1240">
            <v>24682285.617527582</v>
          </cell>
        </row>
        <row r="1241">
          <cell r="D1241">
            <v>27302781.778339747</v>
          </cell>
        </row>
        <row r="1242">
          <cell r="D1242">
            <v>10235783.316722617</v>
          </cell>
        </row>
        <row r="1243">
          <cell r="D1243">
            <v>10106125.193220988</v>
          </cell>
        </row>
        <row r="1244">
          <cell r="D1244">
            <v>31976308.486072794</v>
          </cell>
        </row>
        <row r="1245">
          <cell r="D1245">
            <v>10874839.960355308</v>
          </cell>
        </row>
        <row r="1246">
          <cell r="D1246">
            <v>13094959.946948836</v>
          </cell>
        </row>
        <row r="1247">
          <cell r="D1247">
            <v>19556595.153830402</v>
          </cell>
        </row>
        <row r="1248">
          <cell r="D1248">
            <v>22927677.723610558</v>
          </cell>
        </row>
        <row r="1249">
          <cell r="D1249">
            <v>7186844.607164856</v>
          </cell>
        </row>
        <row r="1250">
          <cell r="D1250">
            <v>4790292.4662984842</v>
          </cell>
        </row>
        <row r="1251">
          <cell r="D1251">
            <v>26163142.44224716</v>
          </cell>
        </row>
        <row r="1252">
          <cell r="D1252">
            <v>8463036.9148547649</v>
          </cell>
        </row>
        <row r="1253">
          <cell r="D1253">
            <v>31329194.22933615</v>
          </cell>
        </row>
        <row r="1254">
          <cell r="D1254">
            <v>15230142.462346226</v>
          </cell>
        </row>
        <row r="1255">
          <cell r="D1255">
            <v>16755503.156314038</v>
          </cell>
        </row>
        <row r="1256">
          <cell r="D1256">
            <v>8789651.3662011791</v>
          </cell>
        </row>
        <row r="1257">
          <cell r="D1257">
            <v>14961163.603406753</v>
          </cell>
        </row>
        <row r="1258">
          <cell r="D1258">
            <v>15739978.213113654</v>
          </cell>
        </row>
        <row r="1259">
          <cell r="D1259">
            <v>6421427.4801822761</v>
          </cell>
        </row>
        <row r="1260">
          <cell r="D1260">
            <v>12457489.610980541</v>
          </cell>
        </row>
        <row r="1261">
          <cell r="D1261">
            <v>15286439.167726578</v>
          </cell>
        </row>
        <row r="1262">
          <cell r="D1262">
            <v>25083494.21926406</v>
          </cell>
        </row>
        <row r="1263">
          <cell r="D1263">
            <v>23038106.826560035</v>
          </cell>
        </row>
        <row r="1264">
          <cell r="D1264">
            <v>20110350.369744528</v>
          </cell>
        </row>
        <row r="1265">
          <cell r="D1265">
            <v>1939946.8976811934</v>
          </cell>
        </row>
        <row r="1266">
          <cell r="D1266">
            <v>15010173.895770088</v>
          </cell>
        </row>
        <row r="1267">
          <cell r="D1267">
            <v>6776913.706630378</v>
          </cell>
        </row>
        <row r="1268">
          <cell r="D1268">
            <v>12188584.569477322</v>
          </cell>
        </row>
        <row r="1269">
          <cell r="D1269">
            <v>2697313.6371504506</v>
          </cell>
        </row>
        <row r="1270">
          <cell r="D1270">
            <v>20392854.832230587</v>
          </cell>
        </row>
        <row r="1271">
          <cell r="D1271">
            <v>7227844.170225746</v>
          </cell>
        </row>
        <row r="1272">
          <cell r="D1272">
            <v>20668332.935895134</v>
          </cell>
        </row>
        <row r="1273">
          <cell r="D1273">
            <v>18732842.987653308</v>
          </cell>
        </row>
        <row r="1274">
          <cell r="D1274">
            <v>16932105.981430337</v>
          </cell>
        </row>
        <row r="1275">
          <cell r="D1275">
            <v>17144409.861544132</v>
          </cell>
        </row>
        <row r="1276">
          <cell r="D1276">
            <v>18407224.826625958</v>
          </cell>
        </row>
        <row r="1277">
          <cell r="D1277">
            <v>13059629.248395577</v>
          </cell>
        </row>
        <row r="1278">
          <cell r="D1278">
            <v>27887023.650788456</v>
          </cell>
        </row>
        <row r="1279">
          <cell r="D1279">
            <v>5984967.5796052478</v>
          </cell>
        </row>
        <row r="1280">
          <cell r="D1280">
            <v>20079328.660538174</v>
          </cell>
        </row>
        <row r="1281">
          <cell r="D1281">
            <v>6808319.3111131797</v>
          </cell>
        </row>
        <row r="1282">
          <cell r="D1282">
            <v>21548173.361228883</v>
          </cell>
        </row>
        <row r="1283">
          <cell r="D1283">
            <v>15662787.5736784</v>
          </cell>
        </row>
        <row r="1284">
          <cell r="D1284">
            <v>24535950.137300462</v>
          </cell>
        </row>
        <row r="1285">
          <cell r="D1285">
            <v>10620276.357051397</v>
          </cell>
        </row>
        <row r="1286">
          <cell r="D1286">
            <v>12534165.972894264</v>
          </cell>
        </row>
        <row r="1287">
          <cell r="D1287">
            <v>12277663.686747938</v>
          </cell>
        </row>
        <row r="1288">
          <cell r="D1288">
            <v>10426392.857555415</v>
          </cell>
        </row>
        <row r="1289">
          <cell r="D1289">
            <v>4860129.0030286703</v>
          </cell>
        </row>
        <row r="1290">
          <cell r="D1290">
            <v>11495588.64081284</v>
          </cell>
        </row>
        <row r="1291">
          <cell r="D1291">
            <v>18348424.054957535</v>
          </cell>
        </row>
        <row r="1292">
          <cell r="D1292">
            <v>23027873.812342964</v>
          </cell>
        </row>
        <row r="1293">
          <cell r="D1293">
            <v>9917411.1266629584</v>
          </cell>
        </row>
        <row r="1294">
          <cell r="D1294">
            <v>9371113.7664262597</v>
          </cell>
        </row>
        <row r="1295">
          <cell r="D1295">
            <v>28607175.515604161</v>
          </cell>
        </row>
        <row r="1296">
          <cell r="D1296">
            <v>16825897.685557902</v>
          </cell>
        </row>
        <row r="1297">
          <cell r="D1297">
            <v>20220500.633653551</v>
          </cell>
        </row>
        <row r="1298">
          <cell r="D1298">
            <v>12767399.327896761</v>
          </cell>
        </row>
        <row r="1299">
          <cell r="D1299">
            <v>16094636.896816408</v>
          </cell>
        </row>
        <row r="1300">
          <cell r="D1300">
            <v>9149680.4870132376</v>
          </cell>
        </row>
        <row r="1301">
          <cell r="D1301">
            <v>22809547.501736525</v>
          </cell>
        </row>
        <row r="1302">
          <cell r="D1302">
            <v>12116099.396299206</v>
          </cell>
        </row>
        <row r="1303">
          <cell r="D1303">
            <v>19550420.790069833</v>
          </cell>
        </row>
        <row r="1304">
          <cell r="D1304">
            <v>9958715.8029115666</v>
          </cell>
        </row>
        <row r="1305">
          <cell r="D1305">
            <v>7850795.051803438</v>
          </cell>
        </row>
        <row r="1306">
          <cell r="D1306">
            <v>42640162.877190277</v>
          </cell>
        </row>
        <row r="1307">
          <cell r="D1307">
            <v>39218557.85537447</v>
          </cell>
        </row>
        <row r="1308">
          <cell r="D1308">
            <v>16930410.225579984</v>
          </cell>
        </row>
        <row r="1309">
          <cell r="D1309">
            <v>1438890.3697355625</v>
          </cell>
        </row>
        <row r="1310">
          <cell r="D1310">
            <v>22029104.743651051</v>
          </cell>
        </row>
        <row r="1311">
          <cell r="D1311">
            <v>13556003.595954098</v>
          </cell>
        </row>
        <row r="1312">
          <cell r="D1312">
            <v>20554248.219020437</v>
          </cell>
        </row>
        <row r="1313">
          <cell r="D1313">
            <v>6465929.4965942772</v>
          </cell>
        </row>
        <row r="1314">
          <cell r="D1314">
            <v>29805047.60067077</v>
          </cell>
        </row>
        <row r="1315">
          <cell r="D1315">
            <v>12101619.373167649</v>
          </cell>
        </row>
        <row r="1316">
          <cell r="D1316">
            <v>4972785.0345871141</v>
          </cell>
        </row>
        <row r="1317">
          <cell r="D1317">
            <v>20906369.341213137</v>
          </cell>
        </row>
        <row r="1318">
          <cell r="D1318">
            <v>18846924.159575175</v>
          </cell>
        </row>
        <row r="1319">
          <cell r="D1319">
            <v>8386249.8257249258</v>
          </cell>
        </row>
        <row r="1320">
          <cell r="D1320">
            <v>10661342.798519282</v>
          </cell>
        </row>
        <row r="1321">
          <cell r="D1321">
            <v>18916501.354074407</v>
          </cell>
        </row>
        <row r="1322">
          <cell r="D1322">
            <v>9897607.5713962018</v>
          </cell>
        </row>
        <row r="1323">
          <cell r="D1323">
            <v>4529696.937728134</v>
          </cell>
        </row>
        <row r="1324">
          <cell r="D1324">
            <v>23606972.677557539</v>
          </cell>
        </row>
        <row r="1325">
          <cell r="D1325">
            <v>25189384.544699959</v>
          </cell>
        </row>
        <row r="1326">
          <cell r="D1326">
            <v>8050071.3522077715</v>
          </cell>
        </row>
        <row r="1327">
          <cell r="D1327">
            <v>5136645.6608677991</v>
          </cell>
        </row>
        <row r="1328">
          <cell r="D1328">
            <v>7738952.5838820124</v>
          </cell>
        </row>
        <row r="1329">
          <cell r="D1329">
            <v>12993899.254811866</v>
          </cell>
        </row>
        <row r="1330">
          <cell r="D1330">
            <v>23710192.498483822</v>
          </cell>
        </row>
        <row r="1331">
          <cell r="D1331">
            <v>36515618.381324396</v>
          </cell>
        </row>
        <row r="1332">
          <cell r="D1332">
            <v>20193231.610693097</v>
          </cell>
        </row>
        <row r="1333">
          <cell r="D1333">
            <v>22696978.346937969</v>
          </cell>
        </row>
        <row r="1334">
          <cell r="D1334">
            <v>4102676.6392257176</v>
          </cell>
        </row>
        <row r="1335">
          <cell r="D1335">
            <v>20258253.325394943</v>
          </cell>
        </row>
        <row r="1336">
          <cell r="D1336">
            <v>10564002.660405053</v>
          </cell>
        </row>
        <row r="1337">
          <cell r="D1337">
            <v>17476783.418594193</v>
          </cell>
        </row>
        <row r="1338">
          <cell r="D1338">
            <v>9370481.6383961365</v>
          </cell>
        </row>
        <row r="1339">
          <cell r="D1339">
            <v>6735917.8301643012</v>
          </cell>
        </row>
        <row r="1340">
          <cell r="D1340">
            <v>32997907.12950376</v>
          </cell>
        </row>
        <row r="1341">
          <cell r="D1341">
            <v>10022894.384521786</v>
          </cell>
        </row>
        <row r="1342">
          <cell r="D1342">
            <v>4782169.0507089654</v>
          </cell>
        </row>
        <row r="1343">
          <cell r="D1343">
            <v>23462404.492555805</v>
          </cell>
        </row>
        <row r="1344">
          <cell r="D1344">
            <v>19154652.695055827</v>
          </cell>
        </row>
        <row r="1345">
          <cell r="D1345">
            <v>23014038.767817587</v>
          </cell>
        </row>
        <row r="1346">
          <cell r="D1346">
            <v>9221928.5863341931</v>
          </cell>
        </row>
        <row r="1347">
          <cell r="D1347">
            <v>26553469.902035557</v>
          </cell>
        </row>
        <row r="1348">
          <cell r="D1348">
            <v>15431740.528586375</v>
          </cell>
        </row>
        <row r="1349">
          <cell r="D1349">
            <v>13009275.47968916</v>
          </cell>
        </row>
        <row r="1350">
          <cell r="D1350">
            <v>23460381.270669885</v>
          </cell>
        </row>
        <row r="1351">
          <cell r="D1351">
            <v>5650713.7095013242</v>
          </cell>
        </row>
        <row r="1352">
          <cell r="D1352">
            <v>11767519.371724911</v>
          </cell>
        </row>
        <row r="1353">
          <cell r="D1353">
            <v>22917162.23947674</v>
          </cell>
        </row>
        <row r="1354">
          <cell r="D1354">
            <v>20269880.047274891</v>
          </cell>
        </row>
        <row r="1355">
          <cell r="D1355">
            <v>16465028.666483313</v>
          </cell>
        </row>
        <row r="1356">
          <cell r="D1356">
            <v>24351810.270349406</v>
          </cell>
        </row>
        <row r="1357">
          <cell r="D1357">
            <v>32359490.854198497</v>
          </cell>
        </row>
        <row r="1358">
          <cell r="D1358">
            <v>23094481.633386571</v>
          </cell>
        </row>
        <row r="1359">
          <cell r="D1359">
            <v>9710302.8429467473</v>
          </cell>
        </row>
        <row r="1360">
          <cell r="D1360">
            <v>15916137.329589499</v>
          </cell>
        </row>
        <row r="1361">
          <cell r="D1361">
            <v>24351810.270349406</v>
          </cell>
        </row>
        <row r="1362">
          <cell r="D1362">
            <v>12658192.633527733</v>
          </cell>
        </row>
        <row r="1363">
          <cell r="D1363">
            <v>8371678.8399633374</v>
          </cell>
        </row>
        <row r="1364">
          <cell r="D1364">
            <v>27540640.503126789</v>
          </cell>
        </row>
        <row r="1365">
          <cell r="D1365">
            <v>9084997.6250800528</v>
          </cell>
        </row>
        <row r="1366">
          <cell r="D1366">
            <v>3267937.5177464467</v>
          </cell>
        </row>
        <row r="1367">
          <cell r="D1367">
            <v>740414.05205235409</v>
          </cell>
        </row>
        <row r="1368">
          <cell r="D1368">
            <v>7983658.6069841124</v>
          </cell>
        </row>
        <row r="1369">
          <cell r="D1369">
            <v>14214323.113758635</v>
          </cell>
        </row>
        <row r="1370">
          <cell r="D1370">
            <v>19221501.923944972</v>
          </cell>
        </row>
        <row r="1371">
          <cell r="D1371">
            <v>8223340.0311109824</v>
          </cell>
        </row>
        <row r="1372">
          <cell r="D1372">
            <v>17153835.061104637</v>
          </cell>
        </row>
        <row r="1373">
          <cell r="D1373">
            <v>10254252.433095369</v>
          </cell>
        </row>
        <row r="1374">
          <cell r="D1374">
            <v>32048349.843258552</v>
          </cell>
        </row>
        <row r="1375">
          <cell r="D1375">
            <v>10518420.907293808</v>
          </cell>
        </row>
        <row r="1376">
          <cell r="D1376">
            <v>12581808.779247791</v>
          </cell>
        </row>
        <row r="1377">
          <cell r="D1377">
            <v>11065239.27165295</v>
          </cell>
        </row>
        <row r="1378">
          <cell r="D1378">
            <v>23452288.383126214</v>
          </cell>
        </row>
        <row r="1379">
          <cell r="D1379">
            <v>17478484.801881254</v>
          </cell>
        </row>
        <row r="1380">
          <cell r="D1380">
            <v>25346072.463013552</v>
          </cell>
        </row>
        <row r="1381">
          <cell r="D1381">
            <v>3285295.8572914624</v>
          </cell>
        </row>
        <row r="1382">
          <cell r="D1382">
            <v>22485514.828319941</v>
          </cell>
        </row>
        <row r="1383">
          <cell r="D1383">
            <v>12084517.144877387</v>
          </cell>
        </row>
        <row r="1384">
          <cell r="D1384">
            <v>2124728.085313329</v>
          </cell>
        </row>
        <row r="1385">
          <cell r="D1385">
            <v>25958762.252361186</v>
          </cell>
        </row>
        <row r="1386">
          <cell r="D1386">
            <v>40251322.958698377</v>
          </cell>
        </row>
        <row r="1387">
          <cell r="D1387">
            <v>8045539.9822900584</v>
          </cell>
        </row>
        <row r="1388">
          <cell r="D1388">
            <v>9328255.2893740553</v>
          </cell>
        </row>
        <row r="1389">
          <cell r="D1389">
            <v>12794239.052192591</v>
          </cell>
        </row>
        <row r="1390">
          <cell r="D1390">
            <v>9328255.2893740553</v>
          </cell>
        </row>
        <row r="1391">
          <cell r="D1391">
            <v>10471413.284121059</v>
          </cell>
        </row>
        <row r="1392">
          <cell r="D1392">
            <v>18932139.851641327</v>
          </cell>
        </row>
        <row r="1393">
          <cell r="D1393">
            <v>19449894.275192525</v>
          </cell>
        </row>
        <row r="1394">
          <cell r="D1394">
            <v>25788866.992045231</v>
          </cell>
        </row>
        <row r="1395">
          <cell r="D1395">
            <v>24761232.266306877</v>
          </cell>
        </row>
        <row r="1396">
          <cell r="D1396">
            <v>10443074.841874793</v>
          </cell>
        </row>
        <row r="1397">
          <cell r="D1397">
            <v>9388019.2105783429</v>
          </cell>
        </row>
        <row r="1398">
          <cell r="D1398">
            <v>7184759.4430459822</v>
          </cell>
        </row>
        <row r="1399">
          <cell r="D1399">
            <v>18084736.019353047</v>
          </cell>
        </row>
        <row r="1400">
          <cell r="D1400">
            <v>11472786.803574957</v>
          </cell>
        </row>
        <row r="1401">
          <cell r="D1401">
            <v>17392732.621708054</v>
          </cell>
        </row>
        <row r="1402">
          <cell r="D1402">
            <v>15115852.100485004</v>
          </cell>
        </row>
        <row r="1403">
          <cell r="D1403">
            <v>9522740.8888270054</v>
          </cell>
        </row>
        <row r="1404">
          <cell r="D1404">
            <v>14071633.665886054</v>
          </cell>
        </row>
        <row r="1405">
          <cell r="D1405">
            <v>16498670.783146031</v>
          </cell>
        </row>
        <row r="1406">
          <cell r="D1406">
            <v>18916989.40978482</v>
          </cell>
        </row>
        <row r="1407">
          <cell r="D1407">
            <v>9770195.8138458841</v>
          </cell>
        </row>
        <row r="1408">
          <cell r="D1408">
            <v>23460381.270669885</v>
          </cell>
        </row>
        <row r="1409">
          <cell r="D1409">
            <v>15880900.746795336</v>
          </cell>
        </row>
        <row r="1410">
          <cell r="D1410">
            <v>15134052.012365192</v>
          </cell>
        </row>
        <row r="1411">
          <cell r="D1411">
            <v>8731073.0740607344</v>
          </cell>
        </row>
        <row r="1412">
          <cell r="D1412">
            <v>11859493.520358523</v>
          </cell>
        </row>
        <row r="1413">
          <cell r="D1413">
            <v>7160875.555570527</v>
          </cell>
        </row>
        <row r="1414">
          <cell r="D1414">
            <v>19681611.765375279</v>
          </cell>
        </row>
        <row r="1415">
          <cell r="D1415">
            <v>5732853.2599860616</v>
          </cell>
        </row>
        <row r="1416">
          <cell r="D1416">
            <v>25722137.589152507</v>
          </cell>
        </row>
        <row r="1417">
          <cell r="D1417">
            <v>19419268.803413026</v>
          </cell>
        </row>
        <row r="1418">
          <cell r="D1418">
            <v>30106957.938941594</v>
          </cell>
        </row>
        <row r="1419">
          <cell r="D1419">
            <v>27054251.185449287</v>
          </cell>
        </row>
        <row r="1420">
          <cell r="D1420">
            <v>2007287.0710165158</v>
          </cell>
        </row>
        <row r="1421">
          <cell r="D1421">
            <v>4143914.9402843881</v>
          </cell>
        </row>
        <row r="1422">
          <cell r="D1422">
            <v>8417157.3664165698</v>
          </cell>
        </row>
        <row r="1423">
          <cell r="D1423">
            <v>10724943.996348681</v>
          </cell>
        </row>
        <row r="1424">
          <cell r="D1424">
            <v>20375707.907201692</v>
          </cell>
        </row>
        <row r="1425">
          <cell r="D1425">
            <v>10112846.647410322</v>
          </cell>
        </row>
        <row r="1426">
          <cell r="D1426">
            <v>14356585.155786825</v>
          </cell>
        </row>
        <row r="1427">
          <cell r="D1427">
            <v>11196589.388109813</v>
          </cell>
        </row>
        <row r="1428">
          <cell r="D1428">
            <v>13688415.823534226</v>
          </cell>
        </row>
        <row r="1429">
          <cell r="D1429">
            <v>20244902.49904583</v>
          </cell>
        </row>
        <row r="1430">
          <cell r="D1430">
            <v>17661632.842153799</v>
          </cell>
        </row>
        <row r="1431">
          <cell r="D1431">
            <v>43247506.939228259</v>
          </cell>
        </row>
        <row r="1432">
          <cell r="D1432">
            <v>9427149.7410932574</v>
          </cell>
        </row>
        <row r="1433">
          <cell r="D1433">
            <v>27682280.296420652</v>
          </cell>
        </row>
        <row r="1434">
          <cell r="D1434">
            <v>16037134.811331533</v>
          </cell>
        </row>
        <row r="1435">
          <cell r="D1435">
            <v>16947361.506478421</v>
          </cell>
        </row>
        <row r="1436">
          <cell r="D1436">
            <v>10300494.50763052</v>
          </cell>
        </row>
        <row r="1437">
          <cell r="D1437">
            <v>6807408.7197013004</v>
          </cell>
        </row>
        <row r="1438">
          <cell r="D1438">
            <v>15813003.863126902</v>
          </cell>
        </row>
        <row r="1439">
          <cell r="D1439">
            <v>15138669.791521005</v>
          </cell>
        </row>
        <row r="1440">
          <cell r="D1440">
            <v>4648676.2451461982</v>
          </cell>
        </row>
        <row r="1441">
          <cell r="D1441">
            <v>22311017.868267145</v>
          </cell>
        </row>
        <row r="1442">
          <cell r="D1442">
            <v>38856013.166533962</v>
          </cell>
        </row>
        <row r="1443">
          <cell r="D1443">
            <v>16330101.185881332</v>
          </cell>
        </row>
        <row r="1444">
          <cell r="D1444">
            <v>32833750.994722355</v>
          </cell>
        </row>
        <row r="1445">
          <cell r="D1445">
            <v>45371108.343979158</v>
          </cell>
        </row>
        <row r="1446">
          <cell r="D1446">
            <v>51511815.034469157</v>
          </cell>
        </row>
        <row r="1447">
          <cell r="D1447">
            <v>31014552.415700637</v>
          </cell>
        </row>
        <row r="1448">
          <cell r="D1448">
            <v>28047330.086056627</v>
          </cell>
        </row>
        <row r="1449">
          <cell r="D1449">
            <v>26925853.128281608</v>
          </cell>
        </row>
        <row r="1450">
          <cell r="D1450">
            <v>29340045.383744925</v>
          </cell>
        </row>
        <row r="1451">
          <cell r="D1451">
            <v>33676792.990466177</v>
          </cell>
        </row>
        <row r="1452">
          <cell r="D1452">
            <v>26011924.338582225</v>
          </cell>
        </row>
        <row r="1453">
          <cell r="D1453">
            <v>40918831.295912012</v>
          </cell>
        </row>
        <row r="1454">
          <cell r="D1454">
            <v>30120279.396930624</v>
          </cell>
        </row>
        <row r="1455">
          <cell r="D1455">
            <v>31986785.561399218</v>
          </cell>
        </row>
        <row r="1456">
          <cell r="D1456">
            <v>15182858.004568756</v>
          </cell>
        </row>
        <row r="1457">
          <cell r="D1457">
            <v>19906535.033213988</v>
          </cell>
        </row>
        <row r="1458">
          <cell r="D1458">
            <v>36767714.803422339</v>
          </cell>
        </row>
        <row r="1459">
          <cell r="D1459">
            <v>20968593.925517261</v>
          </cell>
        </row>
        <row r="1460">
          <cell r="D1460">
            <v>17023572.881345011</v>
          </cell>
        </row>
        <row r="1461">
          <cell r="D1461">
            <v>30702388.121635493</v>
          </cell>
        </row>
        <row r="1462">
          <cell r="D1462">
            <v>52884493.45804292</v>
          </cell>
        </row>
        <row r="1463">
          <cell r="D1463">
            <v>27691187.722433768</v>
          </cell>
        </row>
        <row r="1464">
          <cell r="D1464">
            <v>29323529.643354945</v>
          </cell>
        </row>
        <row r="1465">
          <cell r="D1465">
            <v>17958150.028988291</v>
          </cell>
        </row>
        <row r="1466">
          <cell r="D1466">
            <v>30688798.171103805</v>
          </cell>
        </row>
        <row r="1467">
          <cell r="D1467">
            <v>27570982.877154894</v>
          </cell>
        </row>
        <row r="1468">
          <cell r="D1468">
            <v>29056367.110354792</v>
          </cell>
        </row>
        <row r="1469">
          <cell r="D1469">
            <v>36598018.411593258</v>
          </cell>
        </row>
        <row r="1470">
          <cell r="D1470">
            <v>32757139.834187187</v>
          </cell>
        </row>
        <row r="1471">
          <cell r="D1471">
            <v>16875132.827718854</v>
          </cell>
        </row>
        <row r="1472">
          <cell r="D1472">
            <v>53498837.630394086</v>
          </cell>
        </row>
        <row r="1473">
          <cell r="D1473">
            <v>29592484.757188715</v>
          </cell>
        </row>
        <row r="1474">
          <cell r="D1474">
            <v>39765172.411369599</v>
          </cell>
        </row>
        <row r="1475">
          <cell r="D1475">
            <v>38522897.700958356</v>
          </cell>
        </row>
        <row r="1476">
          <cell r="D1476">
            <v>32152669.412880681</v>
          </cell>
        </row>
        <row r="1477">
          <cell r="D1477">
            <v>27797749.330004297</v>
          </cell>
        </row>
        <row r="1478">
          <cell r="D1478">
            <v>14706987.292784242</v>
          </cell>
        </row>
        <row r="1479">
          <cell r="D1479">
            <v>37176063.361551225</v>
          </cell>
        </row>
        <row r="1480">
          <cell r="D1480">
            <v>19458445.590299256</v>
          </cell>
        </row>
        <row r="1481">
          <cell r="D1481">
            <v>19266700.902039554</v>
          </cell>
        </row>
        <row r="1482">
          <cell r="D1482">
            <v>23982336.896431468</v>
          </cell>
        </row>
        <row r="1483">
          <cell r="D1483">
            <v>18596484.896707196</v>
          </cell>
        </row>
        <row r="1484">
          <cell r="D1484">
            <v>23390169.336364269</v>
          </cell>
        </row>
        <row r="1485">
          <cell r="D1485">
            <v>32625865.299721275</v>
          </cell>
        </row>
        <row r="1486">
          <cell r="D1486">
            <v>32170511.684251666</v>
          </cell>
        </row>
        <row r="1487">
          <cell r="D1487">
            <v>34128026.352724418</v>
          </cell>
        </row>
        <row r="1488">
          <cell r="D1488">
            <v>23422929.98774758</v>
          </cell>
        </row>
        <row r="1489">
          <cell r="D1489">
            <v>6971903.5011607101</v>
          </cell>
        </row>
        <row r="1490">
          <cell r="D1490">
            <v>20458214.422596715</v>
          </cell>
        </row>
        <row r="1491">
          <cell r="D1491">
            <v>26939290.504121639</v>
          </cell>
        </row>
        <row r="1492">
          <cell r="D1492">
            <v>24170705.07133355</v>
          </cell>
        </row>
        <row r="1493">
          <cell r="D1493">
            <v>29666046.756418191</v>
          </cell>
        </row>
        <row r="1494">
          <cell r="D1494">
            <v>19543709.895785391</v>
          </cell>
        </row>
        <row r="1495">
          <cell r="D1495">
            <v>37371496.946694985</v>
          </cell>
        </row>
        <row r="1496">
          <cell r="D1496">
            <v>18374555.027079754</v>
          </cell>
        </row>
        <row r="1497">
          <cell r="D1497">
            <v>19503529.613184821</v>
          </cell>
        </row>
        <row r="1498">
          <cell r="D1498">
            <v>23440434.372803986</v>
          </cell>
        </row>
        <row r="1499">
          <cell r="D1499">
            <v>33070951.175815143</v>
          </cell>
        </row>
        <row r="1500">
          <cell r="D1500">
            <v>32152669.412880681</v>
          </cell>
        </row>
        <row r="1501">
          <cell r="D1501">
            <v>28804441.567111548</v>
          </cell>
        </row>
        <row r="1502">
          <cell r="D1502">
            <v>23994279.968039282</v>
          </cell>
        </row>
        <row r="1503">
          <cell r="D1503">
            <v>45555830.368536584</v>
          </cell>
        </row>
        <row r="1504">
          <cell r="D1504">
            <v>21862238.545293324</v>
          </cell>
        </row>
        <row r="1505">
          <cell r="D1505">
            <v>31319640.340967491</v>
          </cell>
        </row>
        <row r="1506">
          <cell r="D1506">
            <v>22658688.025599729</v>
          </cell>
        </row>
        <row r="1507">
          <cell r="D1507">
            <v>28823745.945434712</v>
          </cell>
        </row>
        <row r="1508">
          <cell r="D1508">
            <v>31166441.259842597</v>
          </cell>
        </row>
        <row r="1509">
          <cell r="D1509">
            <v>28210823.96810795</v>
          </cell>
        </row>
        <row r="1510">
          <cell r="D1510">
            <v>26728076.27033215</v>
          </cell>
        </row>
        <row r="1511">
          <cell r="D1511">
            <v>32769874.752725177</v>
          </cell>
        </row>
        <row r="1512">
          <cell r="D1512">
            <v>15914921.982940886</v>
          </cell>
        </row>
        <row r="1513">
          <cell r="D1513">
            <v>5038067.9134681895</v>
          </cell>
        </row>
        <row r="1514">
          <cell r="D1514">
            <v>23440434.372803986</v>
          </cell>
        </row>
        <row r="1515">
          <cell r="D1515">
            <v>23440434.372803986</v>
          </cell>
        </row>
        <row r="1516">
          <cell r="D1516">
            <v>39451659.400110029</v>
          </cell>
        </row>
        <row r="1517">
          <cell r="D1517">
            <v>32708611.945641067</v>
          </cell>
        </row>
        <row r="1518">
          <cell r="D1518">
            <v>24063883.696332633</v>
          </cell>
        </row>
        <row r="1519">
          <cell r="D1519">
            <v>23407661.732326906</v>
          </cell>
        </row>
        <row r="1520">
          <cell r="D1520">
            <v>54654365.893741846</v>
          </cell>
        </row>
        <row r="1521">
          <cell r="D1521">
            <v>33246590.37908347</v>
          </cell>
        </row>
        <row r="1522">
          <cell r="D1522">
            <v>19092633.224436916</v>
          </cell>
        </row>
        <row r="1523">
          <cell r="D1523">
            <v>13714583.001504362</v>
          </cell>
        </row>
        <row r="1524">
          <cell r="D1524">
            <v>31480938.62986587</v>
          </cell>
        </row>
        <row r="1525">
          <cell r="D1525">
            <v>19015760.97980547</v>
          </cell>
        </row>
        <row r="1526">
          <cell r="D1526">
            <v>31650645.567198914</v>
          </cell>
        </row>
        <row r="1527">
          <cell r="D1527">
            <v>28701537.497691408</v>
          </cell>
        </row>
        <row r="1528">
          <cell r="D1528">
            <v>13920398.227117021</v>
          </cell>
        </row>
        <row r="1529">
          <cell r="D1529">
            <v>32284175.036065362</v>
          </cell>
        </row>
        <row r="1530">
          <cell r="D1530">
            <v>23399065.788397729</v>
          </cell>
        </row>
        <row r="1531">
          <cell r="D1531">
            <v>23399804.904735312</v>
          </cell>
        </row>
        <row r="1532">
          <cell r="D1532">
            <v>69425677.730526343</v>
          </cell>
        </row>
        <row r="1533">
          <cell r="D1533">
            <v>46187851.201571286</v>
          </cell>
        </row>
        <row r="1534">
          <cell r="D1534">
            <v>40591200.324836537</v>
          </cell>
        </row>
        <row r="1535">
          <cell r="D1535">
            <v>20831188.41500615</v>
          </cell>
        </row>
        <row r="1536">
          <cell r="D1536">
            <v>48213955.840021491</v>
          </cell>
        </row>
        <row r="1537">
          <cell r="D1537">
            <v>16465403.607885277</v>
          </cell>
        </row>
        <row r="1538">
          <cell r="D1538">
            <v>43062969.698874682</v>
          </cell>
        </row>
        <row r="1539">
          <cell r="D1539">
            <v>34728359.960769571</v>
          </cell>
        </row>
        <row r="1540">
          <cell r="D1540">
            <v>16104014.48474941</v>
          </cell>
        </row>
        <row r="1541">
          <cell r="D1541">
            <v>13443739.36964847</v>
          </cell>
        </row>
        <row r="1542">
          <cell r="D1542">
            <v>40274551.466600202</v>
          </cell>
        </row>
        <row r="1543">
          <cell r="D1543">
            <v>23440434.372803986</v>
          </cell>
        </row>
        <row r="1544">
          <cell r="D1544">
            <v>9115084.290951509</v>
          </cell>
        </row>
        <row r="1545">
          <cell r="D1545">
            <v>46680929.231264718</v>
          </cell>
        </row>
        <row r="1546">
          <cell r="D1546">
            <v>13721103.528695501</v>
          </cell>
        </row>
        <row r="1547">
          <cell r="D1547">
            <v>15667702.944235358</v>
          </cell>
        </row>
        <row r="1548">
          <cell r="D1548">
            <v>34551741.811703905</v>
          </cell>
        </row>
        <row r="1549">
          <cell r="D1549">
            <v>34179865.72812549</v>
          </cell>
        </row>
        <row r="1550">
          <cell r="D1550">
            <v>23502514.339976273</v>
          </cell>
        </row>
        <row r="1551">
          <cell r="D1551">
            <v>32715853.325388469</v>
          </cell>
        </row>
        <row r="1552">
          <cell r="D1552">
            <v>43725697.844046406</v>
          </cell>
        </row>
        <row r="1553">
          <cell r="D1553">
            <v>22919940.604522198</v>
          </cell>
        </row>
        <row r="1554">
          <cell r="D1554">
            <v>50765104.652084202</v>
          </cell>
        </row>
        <row r="1555">
          <cell r="D1555">
            <v>19458445.590299256</v>
          </cell>
        </row>
        <row r="1556">
          <cell r="D1556">
            <v>20620732.286684759</v>
          </cell>
        </row>
        <row r="1557">
          <cell r="D1557">
            <v>3331507.7933298647</v>
          </cell>
        </row>
        <row r="1558">
          <cell r="D1558">
            <v>39111949.264504895</v>
          </cell>
        </row>
        <row r="1559">
          <cell r="D1559">
            <v>29727909.216828652</v>
          </cell>
        </row>
        <row r="1560">
          <cell r="D1560">
            <v>32412179.965731874</v>
          </cell>
        </row>
        <row r="1561">
          <cell r="D1561">
            <v>17656084.107411128</v>
          </cell>
        </row>
        <row r="1562">
          <cell r="D1562">
            <v>22284163.105626974</v>
          </cell>
        </row>
        <row r="1563">
          <cell r="D1563">
            <v>23398298.038698833</v>
          </cell>
        </row>
        <row r="1564">
          <cell r="D1564">
            <v>14749516.749629851</v>
          </cell>
        </row>
        <row r="1565">
          <cell r="D1565">
            <v>14140593.478520293</v>
          </cell>
        </row>
        <row r="1566">
          <cell r="D1566">
            <v>24017707.790315744</v>
          </cell>
        </row>
        <row r="1567">
          <cell r="D1567">
            <v>39408894.537572876</v>
          </cell>
        </row>
        <row r="1568">
          <cell r="D1568">
            <v>23399065.788397729</v>
          </cell>
        </row>
        <row r="1569">
          <cell r="D1569">
            <v>32582771.619344607</v>
          </cell>
        </row>
        <row r="1570">
          <cell r="D1570">
            <v>23417870.376397122</v>
          </cell>
        </row>
        <row r="1571">
          <cell r="D1571">
            <v>33224075.038618062</v>
          </cell>
        </row>
        <row r="1572">
          <cell r="D1572">
            <v>51171474.53232944</v>
          </cell>
        </row>
        <row r="1573">
          <cell r="D1573">
            <v>43814882.987250566</v>
          </cell>
        </row>
        <row r="1574">
          <cell r="D1574">
            <v>48791368.722574204</v>
          </cell>
        </row>
        <row r="1575">
          <cell r="D1575">
            <v>30184409.706715167</v>
          </cell>
        </row>
        <row r="1576">
          <cell r="D1576">
            <v>32891580.918426696</v>
          </cell>
        </row>
        <row r="1577">
          <cell r="D1577">
            <v>8130943.5110440403</v>
          </cell>
        </row>
        <row r="1578">
          <cell r="D1578">
            <v>25701682.374885619</v>
          </cell>
        </row>
        <row r="1579">
          <cell r="D1579">
            <v>32356172.233688727</v>
          </cell>
        </row>
        <row r="1580">
          <cell r="D1580">
            <v>12363164.061126154</v>
          </cell>
        </row>
        <row r="1581">
          <cell r="D1581">
            <v>34277783.217492312</v>
          </cell>
        </row>
        <row r="1582">
          <cell r="D1582">
            <v>17691840.779801246</v>
          </cell>
        </row>
        <row r="1583">
          <cell r="D1583">
            <v>19458445.590299256</v>
          </cell>
        </row>
        <row r="1584">
          <cell r="D1584">
            <v>7838729.0251415353</v>
          </cell>
        </row>
        <row r="1585">
          <cell r="D1585">
            <v>37792388.000032157</v>
          </cell>
        </row>
        <row r="1586">
          <cell r="D1586">
            <v>25604360.953106605</v>
          </cell>
        </row>
        <row r="1587">
          <cell r="D1587">
            <v>25960298.401816439</v>
          </cell>
        </row>
        <row r="1588">
          <cell r="D1588">
            <v>33511238.133864753</v>
          </cell>
        </row>
        <row r="1589">
          <cell r="D1589">
            <v>52188904.562558517</v>
          </cell>
        </row>
        <row r="1590">
          <cell r="D1590">
            <v>31132593.351228744</v>
          </cell>
        </row>
        <row r="1591">
          <cell r="D1591">
            <v>21025567.424646385</v>
          </cell>
        </row>
        <row r="1592">
          <cell r="D1592">
            <v>4550306.6502671745</v>
          </cell>
        </row>
        <row r="1593">
          <cell r="D1593">
            <v>21697425.186992042</v>
          </cell>
        </row>
        <row r="1594">
          <cell r="D1594">
            <v>52059645.487880871</v>
          </cell>
        </row>
        <row r="1595">
          <cell r="D1595">
            <v>17092699.736153111</v>
          </cell>
        </row>
        <row r="1596">
          <cell r="D1596">
            <v>28863908.70759324</v>
          </cell>
        </row>
        <row r="1597">
          <cell r="D1597">
            <v>16191684.925098361</v>
          </cell>
        </row>
        <row r="1598">
          <cell r="D1598">
            <v>28512720.157264657</v>
          </cell>
        </row>
        <row r="1599">
          <cell r="D1599">
            <v>48571265.941306204</v>
          </cell>
        </row>
        <row r="1600">
          <cell r="D1600">
            <v>27535674.641278692</v>
          </cell>
        </row>
        <row r="1601">
          <cell r="D1601">
            <v>13885524.352854885</v>
          </cell>
        </row>
        <row r="1602">
          <cell r="D1602">
            <v>28992979.172445916</v>
          </cell>
        </row>
        <row r="1603">
          <cell r="D1603">
            <v>30418802.559048988</v>
          </cell>
        </row>
        <row r="1604">
          <cell r="D1604">
            <v>25203936.761088271</v>
          </cell>
        </row>
        <row r="1605">
          <cell r="D1605">
            <v>23678055.562053632</v>
          </cell>
        </row>
        <row r="1606">
          <cell r="D1606">
            <v>43745403.831469797</v>
          </cell>
        </row>
        <row r="1607">
          <cell r="D1607">
            <v>23497802.301602125</v>
          </cell>
        </row>
        <row r="1608">
          <cell r="D1608">
            <v>51549929.567754515</v>
          </cell>
        </row>
        <row r="1609">
          <cell r="D1609">
            <v>34691256.805485293</v>
          </cell>
        </row>
        <row r="1610">
          <cell r="D1610">
            <v>24550488.689990915</v>
          </cell>
        </row>
        <row r="1611">
          <cell r="D1611">
            <v>40929453.889474243</v>
          </cell>
        </row>
        <row r="1612">
          <cell r="D1612">
            <v>28702320.9633362</v>
          </cell>
        </row>
        <row r="1613">
          <cell r="D1613">
            <v>37577804.761781506</v>
          </cell>
        </row>
        <row r="1614">
          <cell r="D1614">
            <v>18975522.848339122</v>
          </cell>
        </row>
        <row r="1615">
          <cell r="D1615">
            <v>18838280.600217149</v>
          </cell>
        </row>
        <row r="1616">
          <cell r="D1616">
            <v>34551741.811703905</v>
          </cell>
        </row>
        <row r="1617">
          <cell r="D1617">
            <v>24642740.757784076</v>
          </cell>
        </row>
        <row r="1618">
          <cell r="D1618">
            <v>28438843.494757205</v>
          </cell>
        </row>
        <row r="1619">
          <cell r="D1619">
            <v>23750765.281472083</v>
          </cell>
        </row>
        <row r="1620">
          <cell r="D1620">
            <v>19792178.208015647</v>
          </cell>
        </row>
        <row r="1621">
          <cell r="D1621">
            <v>29213328.074284635</v>
          </cell>
        </row>
        <row r="1622">
          <cell r="D1622">
            <v>51138931.329515651</v>
          </cell>
        </row>
        <row r="1623">
          <cell r="D1623">
            <v>23433581.357605487</v>
          </cell>
        </row>
        <row r="1624">
          <cell r="D1624">
            <v>26611925.616897382</v>
          </cell>
        </row>
        <row r="1625">
          <cell r="D1625">
            <v>17198667.802059196</v>
          </cell>
        </row>
        <row r="1626">
          <cell r="D1626">
            <v>30349861.688830219</v>
          </cell>
        </row>
        <row r="1627">
          <cell r="D1627">
            <v>16038584.0624419</v>
          </cell>
        </row>
        <row r="1628">
          <cell r="D1628">
            <v>23633446.442858417</v>
          </cell>
        </row>
        <row r="1629">
          <cell r="D1629">
            <v>19424234.675599974</v>
          </cell>
        </row>
        <row r="1630">
          <cell r="D1630">
            <v>24345539.174228001</v>
          </cell>
        </row>
        <row r="1631">
          <cell r="D1631">
            <v>29012296.475993592</v>
          </cell>
        </row>
        <row r="1632">
          <cell r="D1632">
            <v>20372679.056685001</v>
          </cell>
        </row>
        <row r="1633">
          <cell r="D1633">
            <v>28915136.215931252</v>
          </cell>
        </row>
        <row r="1634">
          <cell r="D1634">
            <v>8451130.8231043033</v>
          </cell>
        </row>
        <row r="1635">
          <cell r="D1635">
            <v>26235305.875189759</v>
          </cell>
        </row>
        <row r="1636">
          <cell r="D1636">
            <v>30088352.555463705</v>
          </cell>
        </row>
        <row r="1637">
          <cell r="D1637">
            <v>46854574.921718039</v>
          </cell>
        </row>
        <row r="1638">
          <cell r="D1638">
            <v>51091249.035116464</v>
          </cell>
        </row>
        <row r="1639">
          <cell r="D1639">
            <v>35138571.018048026</v>
          </cell>
        </row>
        <row r="1640">
          <cell r="D1640">
            <v>22723228.635859966</v>
          </cell>
        </row>
        <row r="1641">
          <cell r="D1641">
            <v>28979576.725163616</v>
          </cell>
        </row>
        <row r="1642">
          <cell r="D1642">
            <v>32768711.653509133</v>
          </cell>
        </row>
        <row r="1643">
          <cell r="D1643">
            <v>10942644.718464401</v>
          </cell>
        </row>
        <row r="1644">
          <cell r="D1644">
            <v>22279312.658487964</v>
          </cell>
        </row>
        <row r="1645">
          <cell r="D1645">
            <v>27121509.96978467</v>
          </cell>
        </row>
        <row r="1646">
          <cell r="D1646">
            <v>36828344.082463853</v>
          </cell>
        </row>
        <row r="1647">
          <cell r="D1647">
            <v>35570878.028860927</v>
          </cell>
        </row>
        <row r="1648">
          <cell r="D1648">
            <v>32291664.364186067</v>
          </cell>
        </row>
        <row r="1649">
          <cell r="D1649">
            <v>31988556.579464484</v>
          </cell>
        </row>
        <row r="1650">
          <cell r="D1650">
            <v>31299366.710102245</v>
          </cell>
        </row>
        <row r="1651">
          <cell r="D1651">
            <v>24283013.058245666</v>
          </cell>
        </row>
        <row r="1652">
          <cell r="D1652">
            <v>26052854.295191027</v>
          </cell>
        </row>
        <row r="1653">
          <cell r="D1653">
            <v>37371496.946694985</v>
          </cell>
        </row>
        <row r="1654">
          <cell r="D1654">
            <v>21890524.404961795</v>
          </cell>
        </row>
        <row r="1655">
          <cell r="D1655">
            <v>6649685.5493871355</v>
          </cell>
        </row>
        <row r="1656">
          <cell r="D1656">
            <v>31371609.055710867</v>
          </cell>
        </row>
        <row r="1657">
          <cell r="D1657">
            <v>28701537.497691408</v>
          </cell>
        </row>
        <row r="1658">
          <cell r="D1658">
            <v>36322545.831547685</v>
          </cell>
        </row>
        <row r="1659">
          <cell r="D1659">
            <v>42740342.109943159</v>
          </cell>
        </row>
        <row r="1660">
          <cell r="D1660">
            <v>28836945.691357508</v>
          </cell>
        </row>
        <row r="1661">
          <cell r="D1661">
            <v>23399065.788397729</v>
          </cell>
        </row>
        <row r="1662">
          <cell r="D1662">
            <v>39064341.431569681</v>
          </cell>
        </row>
        <row r="1663">
          <cell r="D1663">
            <v>38704561.836904876</v>
          </cell>
        </row>
        <row r="1664">
          <cell r="D1664">
            <v>45555249.617511824</v>
          </cell>
        </row>
        <row r="1665">
          <cell r="D1665">
            <v>25829098.725659899</v>
          </cell>
        </row>
        <row r="1666">
          <cell r="D1666">
            <v>40579503.886032857</v>
          </cell>
        </row>
        <row r="1667">
          <cell r="D1667">
            <v>20297817.892976493</v>
          </cell>
        </row>
        <row r="1668">
          <cell r="D1668">
            <v>14881581.270675562</v>
          </cell>
        </row>
        <row r="1669">
          <cell r="D1669">
            <v>20204333.066314798</v>
          </cell>
        </row>
        <row r="1670">
          <cell r="D1670">
            <v>13869793.715755306</v>
          </cell>
        </row>
        <row r="1671">
          <cell r="D1671">
            <v>33676792.990466177</v>
          </cell>
        </row>
        <row r="1672">
          <cell r="D1672">
            <v>29377931.576473225</v>
          </cell>
        </row>
        <row r="1673">
          <cell r="D1673">
            <v>16756935.669462761</v>
          </cell>
        </row>
        <row r="1674">
          <cell r="D1674">
            <v>27295289.006054003</v>
          </cell>
        </row>
        <row r="1675">
          <cell r="D1675">
            <v>18877586.76597238</v>
          </cell>
        </row>
        <row r="1676">
          <cell r="D1676">
            <v>45579921.200041935</v>
          </cell>
        </row>
        <row r="1677">
          <cell r="D1677">
            <v>19458445.590299256</v>
          </cell>
        </row>
        <row r="1678">
          <cell r="D1678">
            <v>34462031.009136245</v>
          </cell>
        </row>
        <row r="1679">
          <cell r="D1679">
            <v>23055843.151518352</v>
          </cell>
        </row>
        <row r="1680">
          <cell r="D1680">
            <v>17505782.561702993</v>
          </cell>
        </row>
        <row r="1681">
          <cell r="D1681">
            <v>33957360.805824369</v>
          </cell>
        </row>
        <row r="1682">
          <cell r="D1682">
            <v>26035625.471057937</v>
          </cell>
        </row>
        <row r="1683">
          <cell r="D1683">
            <v>16936292.513786007</v>
          </cell>
        </row>
        <row r="1684">
          <cell r="D1684">
            <v>45373159.179259785</v>
          </cell>
        </row>
        <row r="1685">
          <cell r="D1685">
            <v>23413618.262808204</v>
          </cell>
        </row>
        <row r="1686">
          <cell r="D1686">
            <v>22252283.002537392</v>
          </cell>
        </row>
        <row r="1687">
          <cell r="D1687">
            <v>32711511.202250928</v>
          </cell>
        </row>
        <row r="1688">
          <cell r="D1688">
            <v>32459115.183733545</v>
          </cell>
        </row>
        <row r="1689">
          <cell r="D1689">
            <v>39198175.65097931</v>
          </cell>
        </row>
        <row r="1690">
          <cell r="D1690">
            <v>19619215.885263577</v>
          </cell>
        </row>
        <row r="1691">
          <cell r="D1691">
            <v>17991428.905709047</v>
          </cell>
        </row>
        <row r="1692">
          <cell r="D1692">
            <v>23562238.180316225</v>
          </cell>
        </row>
        <row r="1693">
          <cell r="D1693">
            <v>35901692.820162088</v>
          </cell>
        </row>
        <row r="1694">
          <cell r="D1694">
            <v>36809207.655777104</v>
          </cell>
        </row>
        <row r="1695">
          <cell r="D1695">
            <v>45602109.755833477</v>
          </cell>
        </row>
        <row r="1696">
          <cell r="D1696">
            <v>22110368.817480586</v>
          </cell>
        </row>
        <row r="1697">
          <cell r="D1697">
            <v>15609612.683402481</v>
          </cell>
        </row>
        <row r="1698">
          <cell r="D1698">
            <v>23399065.788397729</v>
          </cell>
        </row>
        <row r="1699">
          <cell r="D1699">
            <v>23413618.262808204</v>
          </cell>
        </row>
        <row r="1700">
          <cell r="D1700">
            <v>23399065.788397729</v>
          </cell>
        </row>
        <row r="1701">
          <cell r="D1701">
            <v>12438748.991038421</v>
          </cell>
        </row>
        <row r="1702">
          <cell r="D1702">
            <v>51122626.735993624</v>
          </cell>
        </row>
        <row r="1703">
          <cell r="D1703">
            <v>21289057.370616883</v>
          </cell>
        </row>
        <row r="1704">
          <cell r="D1704">
            <v>28360015.349832233</v>
          </cell>
        </row>
        <row r="1705">
          <cell r="D1705">
            <v>34516946.824910238</v>
          </cell>
        </row>
        <row r="1706">
          <cell r="D1706">
            <v>36400894.142125055</v>
          </cell>
        </row>
        <row r="1707">
          <cell r="D1707">
            <v>23407661.732326906</v>
          </cell>
        </row>
        <row r="1708">
          <cell r="D1708">
            <v>30195310.845234025</v>
          </cell>
        </row>
        <row r="1709">
          <cell r="D1709">
            <v>21516330.430744037</v>
          </cell>
        </row>
        <row r="1710">
          <cell r="D1710">
            <v>40170965.108378738</v>
          </cell>
        </row>
        <row r="1711">
          <cell r="D1711">
            <v>28485784.230188772</v>
          </cell>
        </row>
        <row r="1712">
          <cell r="D1712">
            <v>29314265.289575834</v>
          </cell>
        </row>
        <row r="1713">
          <cell r="D1713">
            <v>18212613.625710882</v>
          </cell>
        </row>
        <row r="1714">
          <cell r="D1714">
            <v>8985558.195314005</v>
          </cell>
        </row>
        <row r="1715">
          <cell r="D1715">
            <v>50505998.844364963</v>
          </cell>
        </row>
        <row r="1716">
          <cell r="D1716">
            <v>27730346.453043863</v>
          </cell>
        </row>
        <row r="1717">
          <cell r="D1717">
            <v>23424723.391595621</v>
          </cell>
        </row>
        <row r="1718">
          <cell r="D1718">
            <v>45493387.461707793</v>
          </cell>
        </row>
        <row r="1719">
          <cell r="D1719">
            <v>18721203.540970225</v>
          </cell>
        </row>
        <row r="1720">
          <cell r="D1720">
            <v>26871691.320048865</v>
          </cell>
        </row>
        <row r="1721">
          <cell r="D1721">
            <v>26710447.896866016</v>
          </cell>
        </row>
        <row r="1722">
          <cell r="D1722">
            <v>27629509.541135632</v>
          </cell>
        </row>
        <row r="1723">
          <cell r="D1723">
            <v>16940941.899828732</v>
          </cell>
        </row>
        <row r="1724">
          <cell r="D1724">
            <v>37179467.953824088</v>
          </cell>
        </row>
        <row r="1725">
          <cell r="D1725">
            <v>23741892.533706468</v>
          </cell>
        </row>
        <row r="1726">
          <cell r="D1726">
            <v>30974575.54186156</v>
          </cell>
        </row>
        <row r="1727">
          <cell r="D1727">
            <v>40584021.733398497</v>
          </cell>
        </row>
        <row r="1728">
          <cell r="D1728">
            <v>14085732.803007862</v>
          </cell>
        </row>
        <row r="1729">
          <cell r="D1729">
            <v>23413618.262808204</v>
          </cell>
        </row>
        <row r="1730">
          <cell r="D1730">
            <v>19037236.775172599</v>
          </cell>
        </row>
        <row r="1731">
          <cell r="D1731">
            <v>15091177.242513295</v>
          </cell>
        </row>
        <row r="1732">
          <cell r="D1732">
            <v>11891149.118015701</v>
          </cell>
        </row>
        <row r="1733">
          <cell r="D1733">
            <v>26385196.546512142</v>
          </cell>
        </row>
        <row r="1734">
          <cell r="D1734">
            <v>18862753.598604381</v>
          </cell>
        </row>
        <row r="1735">
          <cell r="D1735">
            <v>55506141.143784806</v>
          </cell>
        </row>
        <row r="1736">
          <cell r="D1736">
            <v>28979384.343123652</v>
          </cell>
        </row>
        <row r="1737">
          <cell r="D1737">
            <v>54340716.667641498</v>
          </cell>
        </row>
        <row r="1738">
          <cell r="D1738">
            <v>8412290.2280688174</v>
          </cell>
        </row>
        <row r="1739">
          <cell r="D1739">
            <v>15103892.451668814</v>
          </cell>
        </row>
        <row r="1740">
          <cell r="D1740">
            <v>38419944.366673596</v>
          </cell>
        </row>
        <row r="1741">
          <cell r="D1741">
            <v>36898542.419861637</v>
          </cell>
        </row>
        <row r="1742">
          <cell r="D1742">
            <v>23740618.140930731</v>
          </cell>
        </row>
        <row r="1743">
          <cell r="D1743">
            <v>38862071.100770935</v>
          </cell>
        </row>
        <row r="1744">
          <cell r="D1744">
            <v>31578599.777241044</v>
          </cell>
        </row>
        <row r="1745">
          <cell r="D1745">
            <v>16808263.756541967</v>
          </cell>
        </row>
        <row r="1746">
          <cell r="D1746">
            <v>23413618.262808204</v>
          </cell>
        </row>
        <row r="1747">
          <cell r="D1747">
            <v>28525230.952203099</v>
          </cell>
        </row>
        <row r="1748">
          <cell r="D1748">
            <v>42621154.731418863</v>
          </cell>
        </row>
        <row r="1749">
          <cell r="D1749">
            <v>16691303.234350111</v>
          </cell>
        </row>
        <row r="1750">
          <cell r="D1750">
            <v>33040338.708052311</v>
          </cell>
        </row>
        <row r="1751">
          <cell r="D1751">
            <v>5882176.7924529202</v>
          </cell>
        </row>
        <row r="1752">
          <cell r="D1752">
            <v>19382839.381765235</v>
          </cell>
        </row>
        <row r="1753">
          <cell r="D1753">
            <v>10379831.25884201</v>
          </cell>
        </row>
        <row r="1754">
          <cell r="D1754">
            <v>22352304.416207947</v>
          </cell>
        </row>
        <row r="1755">
          <cell r="D1755">
            <v>5295761.87452944</v>
          </cell>
        </row>
        <row r="1756">
          <cell r="D1756">
            <v>18015118.378526077</v>
          </cell>
        </row>
        <row r="1757">
          <cell r="D1757">
            <v>3339523.9803061415</v>
          </cell>
        </row>
        <row r="1758">
          <cell r="D1758">
            <v>599377.15954692033</v>
          </cell>
        </row>
        <row r="1759">
          <cell r="D1759">
            <v>2954636.2456427994</v>
          </cell>
        </row>
        <row r="1760">
          <cell r="D1760">
            <v>7857938.6763012502</v>
          </cell>
        </row>
        <row r="1761">
          <cell r="D1761">
            <v>13222753.373196403</v>
          </cell>
        </row>
        <row r="1762">
          <cell r="D1762">
            <v>2305669.7769367606</v>
          </cell>
        </row>
        <row r="1763">
          <cell r="D1763">
            <v>2450267.3303344771</v>
          </cell>
        </row>
        <row r="1764">
          <cell r="D1764">
            <v>14441533.350994244</v>
          </cell>
        </row>
        <row r="1765">
          <cell r="D1765">
            <v>9303992.3938936368</v>
          </cell>
        </row>
        <row r="1766">
          <cell r="D1766">
            <v>4516169.4642079808</v>
          </cell>
        </row>
        <row r="1767">
          <cell r="D1767">
            <v>4561627.2975211088</v>
          </cell>
        </row>
        <row r="1768">
          <cell r="D1768">
            <v>3730130.2990595656</v>
          </cell>
        </row>
        <row r="1769">
          <cell r="D1769">
            <v>2818573.9998552357</v>
          </cell>
        </row>
        <row r="1770">
          <cell r="D1770">
            <v>4031389.9426886113</v>
          </cell>
        </row>
        <row r="1771">
          <cell r="D1771">
            <v>2254160.4238557904</v>
          </cell>
        </row>
        <row r="1772">
          <cell r="D1772">
            <v>1209128.5565525522</v>
          </cell>
        </row>
        <row r="1773">
          <cell r="D1773">
            <v>3881942.9904374094</v>
          </cell>
        </row>
        <row r="1774">
          <cell r="D1774">
            <v>1397487.5625632359</v>
          </cell>
        </row>
        <row r="1775">
          <cell r="D1775">
            <v>3600171.130048506</v>
          </cell>
        </row>
        <row r="1776">
          <cell r="D1776">
            <v>1676517.6081772568</v>
          </cell>
        </row>
        <row r="1777">
          <cell r="D1777">
            <v>2421277.2117986539</v>
          </cell>
        </row>
        <row r="1778">
          <cell r="D1778">
            <v>14125019.442057209</v>
          </cell>
        </row>
        <row r="1779">
          <cell r="D1779">
            <v>4435571.2497678045</v>
          </cell>
        </row>
        <row r="1780">
          <cell r="D1780">
            <v>2175436.1756246882</v>
          </cell>
        </row>
        <row r="1781">
          <cell r="D1781">
            <v>4613447.2915497497</v>
          </cell>
        </row>
        <row r="1782">
          <cell r="D1782">
            <v>4364597.1697022347</v>
          </cell>
        </row>
        <row r="1783">
          <cell r="D1783">
            <v>2291003.6651221341</v>
          </cell>
        </row>
        <row r="1784">
          <cell r="D1784">
            <v>3602183.5588745652</v>
          </cell>
        </row>
        <row r="1785">
          <cell r="D1785">
            <v>3596473.2351947119</v>
          </cell>
        </row>
        <row r="1786">
          <cell r="D1786">
            <v>8251370.8942848612</v>
          </cell>
        </row>
        <row r="1787">
          <cell r="D1787">
            <v>5598076.3105683075</v>
          </cell>
        </row>
        <row r="1788">
          <cell r="D1788">
            <v>4815031.8640238876</v>
          </cell>
        </row>
        <row r="1789">
          <cell r="D1789">
            <v>3426476.4902521065</v>
          </cell>
        </row>
        <row r="1790">
          <cell r="D1790">
            <v>8401575.8184615113</v>
          </cell>
        </row>
        <row r="1791">
          <cell r="D1791">
            <v>2495812.0642666048</v>
          </cell>
        </row>
        <row r="1792">
          <cell r="D1792">
            <v>3364280.3094839267</v>
          </cell>
        </row>
        <row r="1793">
          <cell r="D1793">
            <v>2705118.7685461342</v>
          </cell>
        </row>
        <row r="1794">
          <cell r="D1794">
            <v>484570.99465591653</v>
          </cell>
        </row>
        <row r="1795">
          <cell r="D1795">
            <v>4247444.0527474219</v>
          </cell>
        </row>
        <row r="1796">
          <cell r="D1796">
            <v>2187990.5626921877</v>
          </cell>
        </row>
        <row r="1797">
          <cell r="D1797">
            <v>3330401.6579078669</v>
          </cell>
        </row>
        <row r="1798">
          <cell r="D1798">
            <v>5634909.1542453021</v>
          </cell>
        </row>
        <row r="1799">
          <cell r="D1799">
            <v>10333561.570156354</v>
          </cell>
        </row>
        <row r="1800">
          <cell r="D1800">
            <v>2108729.1038207188</v>
          </cell>
        </row>
        <row r="1801">
          <cell r="D1801">
            <v>3935665.4896276128</v>
          </cell>
        </row>
        <row r="1802">
          <cell r="D1802">
            <v>3348828.9296653611</v>
          </cell>
        </row>
        <row r="1803">
          <cell r="D1803">
            <v>1396084.9747839638</v>
          </cell>
        </row>
        <row r="1804">
          <cell r="D1804">
            <v>1340560.258168468</v>
          </cell>
        </row>
        <row r="1805">
          <cell r="D1805">
            <v>1678772.6551102332</v>
          </cell>
        </row>
        <row r="1806">
          <cell r="D1806">
            <v>3716531.2522711139</v>
          </cell>
        </row>
        <row r="1807">
          <cell r="D1807">
            <v>2405114.1965304683</v>
          </cell>
        </row>
        <row r="1808">
          <cell r="D1808">
            <v>5452810.9393234765</v>
          </cell>
        </row>
        <row r="1809">
          <cell r="D1809">
            <v>1772582.9195937016</v>
          </cell>
        </row>
        <row r="1810">
          <cell r="D1810">
            <v>4936067.5368689047</v>
          </cell>
        </row>
        <row r="1811">
          <cell r="D1811">
            <v>3428239.9034701912</v>
          </cell>
        </row>
        <row r="1812">
          <cell r="D1812">
            <v>4274924.3892944381</v>
          </cell>
        </row>
        <row r="1813">
          <cell r="D1813">
            <v>2353514.5718199145</v>
          </cell>
        </row>
        <row r="1814">
          <cell r="D1814">
            <v>3431993.7705509588</v>
          </cell>
        </row>
        <row r="1815">
          <cell r="D1815">
            <v>2471498.0214500041</v>
          </cell>
        </row>
        <row r="1816">
          <cell r="D1816">
            <v>6081905.928044511</v>
          </cell>
        </row>
        <row r="1817">
          <cell r="D1817">
            <v>6906862.0771764852</v>
          </cell>
        </row>
        <row r="1818">
          <cell r="D1818">
            <v>6847674.0387997506</v>
          </cell>
        </row>
        <row r="1819">
          <cell r="D1819">
            <v>2788402.0445512207</v>
          </cell>
        </row>
        <row r="1820">
          <cell r="D1820">
            <v>494024.6997441905</v>
          </cell>
        </row>
        <row r="1821">
          <cell r="D1821">
            <v>2449708.5119777685</v>
          </cell>
        </row>
        <row r="1822">
          <cell r="D1822">
            <v>3030203.8670653552</v>
          </cell>
        </row>
        <row r="1823">
          <cell r="D1823">
            <v>1754210.7114888628</v>
          </cell>
        </row>
        <row r="1824">
          <cell r="D1824">
            <v>1792363.831370896</v>
          </cell>
        </row>
        <row r="1825">
          <cell r="D1825">
            <v>1959576.2614843408</v>
          </cell>
        </row>
        <row r="1826">
          <cell r="D1826">
            <v>1517452.4633475889</v>
          </cell>
        </row>
        <row r="1827">
          <cell r="D1827">
            <v>20774362.355316099</v>
          </cell>
        </row>
        <row r="1828">
          <cell r="D1828">
            <v>9002459.3000050839</v>
          </cell>
        </row>
        <row r="1829">
          <cell r="D1829">
            <v>9018092.8416026849</v>
          </cell>
        </row>
        <row r="1830">
          <cell r="D1830">
            <v>16314022.285398755</v>
          </cell>
        </row>
        <row r="1831">
          <cell r="D1831">
            <v>4505590.313915452</v>
          </cell>
        </row>
        <row r="1832">
          <cell r="D1832">
            <v>2164921.5988001623</v>
          </cell>
        </row>
        <row r="1833">
          <cell r="D1833">
            <v>3022992.7480094898</v>
          </cell>
        </row>
        <row r="1834">
          <cell r="D1834">
            <v>1071960.1761805855</v>
          </cell>
        </row>
        <row r="1835">
          <cell r="D1835">
            <v>2247871.6498797215</v>
          </cell>
        </row>
        <row r="1836">
          <cell r="D1836">
            <v>2305243.1624570405</v>
          </cell>
        </row>
        <row r="1837">
          <cell r="D1837">
            <v>5028533.4516602354</v>
          </cell>
        </row>
        <row r="1838">
          <cell r="D1838">
            <v>2092074.0423538918</v>
          </cell>
        </row>
        <row r="1839">
          <cell r="D1839">
            <v>4721613.1862117741</v>
          </cell>
        </row>
        <row r="1840">
          <cell r="D1840">
            <v>1858357.8596136118</v>
          </cell>
        </row>
        <row r="1841">
          <cell r="D1841">
            <v>2808753.7751977025</v>
          </cell>
        </row>
        <row r="1842">
          <cell r="D1842">
            <v>2925068.5247960961</v>
          </cell>
        </row>
        <row r="1843">
          <cell r="D1843">
            <v>2772770.8311713305</v>
          </cell>
        </row>
        <row r="1844">
          <cell r="D1844">
            <v>8422365.4419181123</v>
          </cell>
        </row>
        <row r="1845">
          <cell r="D1845">
            <v>2973344.9393508639</v>
          </cell>
        </row>
        <row r="1846">
          <cell r="D1846">
            <v>1772582.9195937016</v>
          </cell>
        </row>
        <row r="1847">
          <cell r="D1847">
            <v>2782692.4766593836</v>
          </cell>
        </row>
        <row r="1848">
          <cell r="D1848">
            <v>9256952.535705667</v>
          </cell>
        </row>
        <row r="1849">
          <cell r="D1849">
            <v>2923694.2849812414</v>
          </cell>
        </row>
        <row r="1850">
          <cell r="D1850">
            <v>4149785.7819171548</v>
          </cell>
        </row>
        <row r="1851">
          <cell r="D1851">
            <v>2898294.8187941122</v>
          </cell>
        </row>
        <row r="1852">
          <cell r="D1852">
            <v>2774174.1023509935</v>
          </cell>
        </row>
        <row r="1853">
          <cell r="D1853">
            <v>4190581.9214369897</v>
          </cell>
        </row>
        <row r="1854">
          <cell r="D1854">
            <v>9080922.1547772102</v>
          </cell>
        </row>
        <row r="1855">
          <cell r="D1855">
            <v>2433112.5946563222</v>
          </cell>
        </row>
        <row r="1856">
          <cell r="D1856">
            <v>2764476.0975011261</v>
          </cell>
        </row>
        <row r="1857">
          <cell r="D1857">
            <v>711714.61106484989</v>
          </cell>
        </row>
        <row r="1858">
          <cell r="D1858">
            <v>4605735.9503913112</v>
          </cell>
        </row>
        <row r="1859">
          <cell r="D1859">
            <v>3618509.9786662403</v>
          </cell>
        </row>
        <row r="1860">
          <cell r="D1860">
            <v>2200765.3466673605</v>
          </cell>
        </row>
        <row r="1861">
          <cell r="D1861">
            <v>5522377.2330578081</v>
          </cell>
        </row>
        <row r="1862">
          <cell r="D1862">
            <v>1576500.4157508989</v>
          </cell>
        </row>
        <row r="1863">
          <cell r="D1863">
            <v>5031537.3067580964</v>
          </cell>
        </row>
        <row r="1864">
          <cell r="D1864">
            <v>1137659.7424888124</v>
          </cell>
        </row>
        <row r="1865">
          <cell r="D1865">
            <v>5706776.3803295102</v>
          </cell>
        </row>
        <row r="1866">
          <cell r="D1866">
            <v>12809695.643249191</v>
          </cell>
        </row>
        <row r="1867">
          <cell r="D1867">
            <v>7428705.988295231</v>
          </cell>
        </row>
        <row r="1868">
          <cell r="D1868">
            <v>5976646.3815930085</v>
          </cell>
        </row>
        <row r="1869">
          <cell r="D1869">
            <v>3822860.830712257</v>
          </cell>
        </row>
        <row r="1870">
          <cell r="D1870">
            <v>2764476.0975011261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Natalia Alejandra Henao Acevedo" id="{BC22B4C2-1E00-4971-A511-C62585303B0F}" userId="S::NHenao@correcol.com::7e247ed4-3fc3-4410-8bec-489cede3d3d8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R9" dT="2025-07-14T18:50:37.26" personId="{BC22B4C2-1E00-4971-A511-C62585303B0F}" id="{6A31A8F9-E93E-48F0-A917-0E9E629EFEF3}">
    <text xml:space="preserve">Mismo limite combinado?GOBER, FLA Y CONTRALORIA 
</text>
  </threadedComment>
  <threadedComment ref="R11" dT="2025-07-14T18:55:00.35" personId="{BC22B4C2-1E00-4971-A511-C62585303B0F}" id="{B46117C3-A27A-444B-B45E-078785E8DB2D}">
    <text xml:space="preserve">Mismo limite combinado?GOBER, FLA Y CONTRALORIA 
</text>
  </threadedComment>
  <threadedComment ref="C33" dT="2025-07-09T22:04:51.03" personId="{BC22B4C2-1E00-4971-A511-C62585303B0F}" id="{29544E41-E111-47C3-A1E4-61E0E8BCD787}">
    <text>Convertido de pesos a dolares a 4000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F5" dT="2025-07-11T16:10:23.74" personId="{BC22B4C2-1E00-4971-A511-C62585303B0F}" id="{ACF3827B-3B5F-4968-9E66-16B857558383}">
    <text>IDEAM</text>
  </threadedComment>
  <threadedComment ref="G5" dT="2025-07-11T16:13:03.60" personId="{BC22B4C2-1E00-4971-A511-C62585303B0F}" id="{314599A2-31C5-4941-A97C-B196C8936DB8}">
    <text>CONTRALORIA DISTRITAL</text>
  </threadedComment>
  <threadedComment ref="G34" dT="2025-07-11T15:59:05.04" personId="{BC22B4C2-1E00-4971-A511-C62585303B0F}" id="{13E24C61-24FC-4009-9D38-71F57429FDAD}">
    <text>TASA AEROPUERTO OLAYA</text>
  </threadedComment>
  <threadedComment ref="E42" dT="2025-07-11T15:38:23.43" personId="{BC22B4C2-1E00-4971-A511-C62585303B0F}" id="{A301A218-9628-43C1-A167-39046A9936C4}">
    <text xml:space="preserve">Tasa INDER MEDELLIN </text>
  </threadedComment>
  <threadedComment ref="F42" dT="2025-07-11T15:38:23.43" personId="{BC22B4C2-1E00-4971-A511-C62585303B0F}" id="{4BFA24EC-9E10-4643-8222-D3A130AAEA5D}">
    <text xml:space="preserve">Tasa INDER MEDELLIN </text>
  </threadedComment>
  <threadedComment ref="G42" dT="2025-07-11T15:38:23.43" personId="{BC22B4C2-1E00-4971-A511-C62585303B0F}" id="{6894E4DF-9ED0-4A85-A563-076072F5DD48}">
    <text xml:space="preserve">Tasa INDER MEDELLIN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8"/>
  <sheetViews>
    <sheetView tabSelected="1" topLeftCell="B1" zoomScale="95" zoomScaleNormal="95" workbookViewId="0">
      <pane ySplit="4" topLeftCell="A47" activePane="bottomLeft" state="frozen"/>
      <selection activeCell="D1" sqref="D1"/>
      <selection pane="bottomLeft" activeCell="H50" sqref="H50"/>
    </sheetView>
  </sheetViews>
  <sheetFormatPr baseColWidth="10" defaultColWidth="9.1796875" defaultRowHeight="14.5" x14ac:dyDescent="0.35"/>
  <cols>
    <col min="1" max="1" width="10.26953125" customWidth="1"/>
    <col min="2" max="2" width="38" customWidth="1"/>
    <col min="3" max="3" width="27" customWidth="1"/>
    <col min="4" max="4" width="14.1796875" customWidth="1"/>
    <col min="5" max="5" width="12.81640625" customWidth="1"/>
    <col min="7" max="7" width="16.7265625" customWidth="1"/>
    <col min="8" max="8" width="14.81640625" customWidth="1"/>
    <col min="9" max="9" width="15.54296875" customWidth="1"/>
    <col min="10" max="10" width="17.54296875" customWidth="1"/>
    <col min="11" max="11" width="16.26953125" customWidth="1"/>
    <col min="12" max="12" width="16.1796875" customWidth="1"/>
    <col min="13" max="13" width="15.26953125" customWidth="1"/>
    <col min="14" max="14" width="16.7265625" customWidth="1"/>
    <col min="15" max="15" width="16.54296875" customWidth="1"/>
    <col min="16" max="16" width="17.26953125" customWidth="1"/>
    <col min="17" max="17" width="19" customWidth="1"/>
    <col min="18" max="18" width="17.7265625" customWidth="1"/>
    <col min="19" max="19" width="14.81640625" customWidth="1"/>
    <col min="20" max="20" width="18" customWidth="1"/>
    <col min="21" max="21" width="12.81640625" customWidth="1"/>
    <col min="22" max="22" width="17.81640625" customWidth="1"/>
    <col min="23" max="23" width="17.453125" customWidth="1"/>
    <col min="24" max="24" width="15.7265625" customWidth="1"/>
    <col min="25" max="25" width="10.7265625" customWidth="1"/>
  </cols>
  <sheetData>
    <row r="1" spans="1:47" ht="15.5" x14ac:dyDescent="0.35">
      <c r="A1" s="11" t="s">
        <v>0</v>
      </c>
    </row>
    <row r="2" spans="1:47" x14ac:dyDescent="0.35">
      <c r="A2" s="117" t="s">
        <v>1</v>
      </c>
      <c r="B2" s="118"/>
      <c r="C2" s="118"/>
      <c r="D2" s="118"/>
      <c r="E2" s="118"/>
      <c r="F2" s="118"/>
      <c r="G2" s="118"/>
      <c r="H2" s="118"/>
      <c r="I2" s="118"/>
      <c r="J2" s="118" t="s">
        <v>2</v>
      </c>
      <c r="K2" s="118"/>
      <c r="L2" s="118"/>
      <c r="M2" s="118"/>
      <c r="N2" s="118"/>
      <c r="O2" s="118"/>
      <c r="P2" s="118"/>
      <c r="Q2" s="118"/>
      <c r="R2" s="118"/>
      <c r="S2" s="118"/>
      <c r="T2" s="19"/>
      <c r="U2" s="19"/>
      <c r="V2" s="19"/>
      <c r="W2" s="19"/>
      <c r="X2" s="18"/>
      <c r="Y2" s="18"/>
    </row>
    <row r="3" spans="1:47" x14ac:dyDescent="0.35">
      <c r="A3" s="99" t="s">
        <v>3</v>
      </c>
      <c r="B3" s="99" t="s">
        <v>4</v>
      </c>
      <c r="C3" s="100" t="s">
        <v>5</v>
      </c>
      <c r="D3" s="101" t="s">
        <v>6</v>
      </c>
      <c r="E3" s="103" t="s">
        <v>7</v>
      </c>
      <c r="F3" s="100" t="s">
        <v>8</v>
      </c>
      <c r="G3" s="96" t="s">
        <v>9</v>
      </c>
      <c r="H3" s="97" t="s">
        <v>10</v>
      </c>
      <c r="I3" s="96" t="s">
        <v>11</v>
      </c>
      <c r="J3" s="105" t="s">
        <v>12</v>
      </c>
      <c r="K3" s="106" t="s">
        <v>13</v>
      </c>
      <c r="L3" s="119" t="s">
        <v>14</v>
      </c>
      <c r="M3" s="109" t="s">
        <v>13</v>
      </c>
      <c r="N3" s="116" t="s">
        <v>15</v>
      </c>
      <c r="O3" s="116" t="s">
        <v>13</v>
      </c>
      <c r="P3" s="107" t="s">
        <v>16</v>
      </c>
      <c r="Q3" s="107" t="s">
        <v>13</v>
      </c>
      <c r="R3" s="99" t="s">
        <v>17</v>
      </c>
      <c r="S3" s="99" t="s">
        <v>18</v>
      </c>
      <c r="T3" s="108" t="s">
        <v>19</v>
      </c>
      <c r="U3" s="108" t="s">
        <v>18</v>
      </c>
      <c r="V3" s="109" t="s">
        <v>20</v>
      </c>
      <c r="W3" s="109" t="s">
        <v>18</v>
      </c>
      <c r="X3" s="96" t="s">
        <v>21</v>
      </c>
      <c r="Y3" s="98" t="s">
        <v>22</v>
      </c>
    </row>
    <row r="4" spans="1:47" ht="28.5" customHeight="1" x14ac:dyDescent="0.35">
      <c r="A4" s="99"/>
      <c r="B4" s="99"/>
      <c r="C4" s="100"/>
      <c r="D4" s="102"/>
      <c r="E4" s="104"/>
      <c r="F4" s="100"/>
      <c r="G4" s="96"/>
      <c r="H4" s="97"/>
      <c r="I4" s="96"/>
      <c r="J4" s="105" t="s">
        <v>23</v>
      </c>
      <c r="K4" s="106" t="s">
        <v>24</v>
      </c>
      <c r="L4" s="120" t="s">
        <v>23</v>
      </c>
      <c r="M4" s="109" t="s">
        <v>24</v>
      </c>
      <c r="N4" s="116"/>
      <c r="O4" s="116" t="s">
        <v>24</v>
      </c>
      <c r="P4" s="107"/>
      <c r="Q4" s="107"/>
      <c r="R4" s="99"/>
      <c r="S4" s="99"/>
      <c r="T4" s="108"/>
      <c r="U4" s="108"/>
      <c r="V4" s="109"/>
      <c r="W4" s="109"/>
      <c r="X4" s="96"/>
      <c r="Y4" s="98"/>
    </row>
    <row r="5" spans="1:47" x14ac:dyDescent="0.35">
      <c r="A5" s="1">
        <v>1</v>
      </c>
      <c r="B5" s="2" t="s">
        <v>25</v>
      </c>
      <c r="C5" s="28">
        <v>1317989048665</v>
      </c>
      <c r="D5" s="12">
        <v>3.66</v>
      </c>
      <c r="E5" s="12">
        <v>3.9</v>
      </c>
      <c r="F5" s="5" t="s">
        <v>26</v>
      </c>
      <c r="G5" s="6">
        <f>C5*E5/1000</f>
        <v>5140157289.7934999</v>
      </c>
      <c r="H5" s="6">
        <f>+G5*0.19</f>
        <v>976629885.06076503</v>
      </c>
      <c r="I5" s="6"/>
      <c r="J5" s="20"/>
      <c r="K5" s="6"/>
      <c r="L5" s="6"/>
      <c r="M5" s="6"/>
      <c r="N5" s="6"/>
      <c r="O5" s="6"/>
      <c r="P5" s="22"/>
      <c r="Q5" s="6"/>
      <c r="R5" s="6"/>
      <c r="S5" s="6"/>
      <c r="T5" s="6"/>
      <c r="U5" s="6"/>
      <c r="V5" s="6"/>
      <c r="W5" s="6"/>
      <c r="X5" s="89">
        <f>+I19</f>
        <v>7351643068.0598698</v>
      </c>
      <c r="Y5" s="121">
        <f>+I7/I19</f>
        <v>0.85179218004936741</v>
      </c>
    </row>
    <row r="6" spans="1:47" x14ac:dyDescent="0.35">
      <c r="A6" s="1"/>
      <c r="B6" s="2" t="s">
        <v>27</v>
      </c>
      <c r="C6" s="3">
        <v>31304654392</v>
      </c>
      <c r="D6" s="12">
        <f>+D5/2</f>
        <v>1.83</v>
      </c>
      <c r="E6" s="12">
        <f>+E5/2</f>
        <v>1.95</v>
      </c>
      <c r="F6" s="5"/>
      <c r="G6" s="6">
        <f>C6*E6/1000</f>
        <v>61044076.064400002</v>
      </c>
      <c r="H6" s="6">
        <f>+G6*0.19</f>
        <v>11598374.452236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89"/>
      <c r="Y6" s="121"/>
    </row>
    <row r="7" spans="1:47" x14ac:dyDescent="0.35">
      <c r="A7" s="1"/>
      <c r="B7" s="2" t="s">
        <v>28</v>
      </c>
      <c r="C7" s="3">
        <f>C6+C5</f>
        <v>1349293703057</v>
      </c>
      <c r="D7" s="12"/>
      <c r="E7" s="12"/>
      <c r="F7" s="5"/>
      <c r="G7" s="31">
        <f>+C7*E5/1000</f>
        <v>5262245441.9222994</v>
      </c>
      <c r="H7" s="31">
        <f>+G7*0.19</f>
        <v>999826633.9652369</v>
      </c>
      <c r="I7" s="31">
        <f>+G7+H7</f>
        <v>6262072075.887536</v>
      </c>
      <c r="J7" s="6"/>
      <c r="K7" s="6">
        <f>+I7*34.99/100</f>
        <v>2191099019.3530488</v>
      </c>
      <c r="L7" s="6"/>
      <c r="M7" s="6">
        <f>+I7*2.8/100</f>
        <v>175338018.12485099</v>
      </c>
      <c r="N7" s="6"/>
      <c r="O7" s="6"/>
      <c r="P7" s="6"/>
      <c r="Q7" s="6">
        <f>+I7*61.45/100</f>
        <v>3848043290.6328912</v>
      </c>
      <c r="R7" s="6"/>
      <c r="S7" s="6">
        <f>+I7*0.76/100</f>
        <v>47591747.776745275</v>
      </c>
      <c r="T7" s="6"/>
      <c r="U7" s="6"/>
      <c r="V7" s="6"/>
      <c r="W7" s="6"/>
      <c r="X7" s="89"/>
      <c r="Y7" s="121"/>
    </row>
    <row r="8" spans="1:47" x14ac:dyDescent="0.35">
      <c r="A8" s="1"/>
      <c r="B8" s="2"/>
      <c r="C8" s="3"/>
      <c r="D8" s="12"/>
      <c r="E8" s="12">
        <f>+D5*1.06</f>
        <v>3.8796000000000004</v>
      </c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90"/>
      <c r="Y8" s="121"/>
    </row>
    <row r="9" spans="1:47" x14ac:dyDescent="0.35">
      <c r="A9" s="1">
        <v>2</v>
      </c>
      <c r="B9" s="2" t="s">
        <v>29</v>
      </c>
      <c r="C9" s="3">
        <v>14000000000</v>
      </c>
      <c r="D9" s="12">
        <v>12.33</v>
      </c>
      <c r="E9" s="12">
        <v>12.94</v>
      </c>
      <c r="F9" s="5" t="s">
        <v>26</v>
      </c>
      <c r="G9" s="6">
        <f>+C9*E9/1000</f>
        <v>181160000</v>
      </c>
      <c r="H9" s="6">
        <f t="shared" ref="H9:H17" si="0">+G9*0.19</f>
        <v>34420400</v>
      </c>
      <c r="I9" s="6">
        <f>+G9+H9</f>
        <v>215580400</v>
      </c>
      <c r="J9" s="6"/>
      <c r="K9" s="32">
        <f>+I9*51.09999/100</f>
        <v>110161562.84196</v>
      </c>
      <c r="L9" s="6"/>
      <c r="M9" s="32">
        <f>+I9*15.07001/100</f>
        <v>32487987.838039998</v>
      </c>
      <c r="N9" s="6"/>
      <c r="O9" s="6"/>
      <c r="P9" s="32"/>
      <c r="Q9" s="32">
        <f>+I9*32/100</f>
        <v>68985728</v>
      </c>
      <c r="R9" s="32"/>
      <c r="S9" s="32">
        <f>+I9*1.83/100</f>
        <v>3945121.32</v>
      </c>
      <c r="T9" s="6"/>
      <c r="U9" s="6"/>
      <c r="V9" s="6"/>
      <c r="W9" s="6"/>
      <c r="X9" s="90"/>
      <c r="Y9" s="7">
        <f>+I9/I19</f>
        <v>2.9324111359080522E-2</v>
      </c>
    </row>
    <row r="10" spans="1:47" x14ac:dyDescent="0.35">
      <c r="A10" s="1">
        <v>3</v>
      </c>
      <c r="B10" s="2" t="s">
        <v>30</v>
      </c>
      <c r="C10" s="3">
        <v>1300000000</v>
      </c>
      <c r="D10" s="12">
        <v>3.36</v>
      </c>
      <c r="E10" s="12">
        <v>3.52</v>
      </c>
      <c r="F10" s="5" t="s">
        <v>22</v>
      </c>
      <c r="G10" s="6">
        <f>+C10*E10/100</f>
        <v>45760000</v>
      </c>
      <c r="H10" s="6">
        <f t="shared" si="0"/>
        <v>8694400</v>
      </c>
      <c r="I10" s="6">
        <f>+G10+H10</f>
        <v>54454400</v>
      </c>
      <c r="J10" s="6"/>
      <c r="K10" s="6"/>
      <c r="L10" s="6"/>
      <c r="M10" s="6"/>
      <c r="N10" s="6"/>
      <c r="O10" s="6"/>
      <c r="P10" s="6"/>
      <c r="Q10" s="6">
        <v>54454400</v>
      </c>
      <c r="R10" s="6"/>
      <c r="T10" s="6"/>
      <c r="U10" s="6"/>
      <c r="V10" s="6"/>
      <c r="W10" s="6"/>
      <c r="X10" s="90"/>
      <c r="Y10" s="7">
        <f>+I10/I19</f>
        <v>7.4071060708297892E-3</v>
      </c>
    </row>
    <row r="11" spans="1:47" x14ac:dyDescent="0.35">
      <c r="A11" s="57">
        <v>4</v>
      </c>
      <c r="B11" s="58" t="s">
        <v>31</v>
      </c>
      <c r="C11" s="46">
        <v>1500000000</v>
      </c>
      <c r="D11" s="12">
        <v>23.22</v>
      </c>
      <c r="E11" s="12">
        <v>24.38</v>
      </c>
      <c r="F11" s="5" t="s">
        <v>22</v>
      </c>
      <c r="G11" s="6">
        <f>+C11*E11/100</f>
        <v>365700000</v>
      </c>
      <c r="H11" s="6">
        <f t="shared" si="0"/>
        <v>69483000</v>
      </c>
      <c r="I11" s="6">
        <f t="shared" ref="I11:I17" si="1">+G11+H11</f>
        <v>435183000</v>
      </c>
      <c r="J11" s="32"/>
      <c r="K11" s="32">
        <f>+I11*63/100</f>
        <v>274165290</v>
      </c>
      <c r="L11" s="32"/>
      <c r="M11" s="32">
        <f>+I11*20/100</f>
        <v>87036600</v>
      </c>
      <c r="N11" s="32"/>
      <c r="O11" s="32"/>
      <c r="P11" s="60"/>
      <c r="Q11" s="60">
        <f>+I11*15/100</f>
        <v>65277450</v>
      </c>
      <c r="R11" s="60"/>
      <c r="S11" s="59">
        <f>+I11*2/100</f>
        <v>8703660</v>
      </c>
      <c r="T11" s="59"/>
      <c r="U11" s="59"/>
      <c r="V11" s="59"/>
      <c r="W11" s="59"/>
      <c r="X11" s="90"/>
      <c r="Y11" s="61">
        <f>+I11/I19</f>
        <v>5.9195338507483694E-2</v>
      </c>
    </row>
    <row r="12" spans="1:47" s="22" customFormat="1" x14ac:dyDescent="0.35">
      <c r="A12" s="1">
        <v>5</v>
      </c>
      <c r="B12" s="2" t="s">
        <v>32</v>
      </c>
      <c r="C12" s="3">
        <v>33757966604</v>
      </c>
      <c r="D12" s="12">
        <v>0.22</v>
      </c>
      <c r="E12" s="12">
        <v>0.23</v>
      </c>
      <c r="F12" s="5" t="s">
        <v>22</v>
      </c>
      <c r="G12" s="6">
        <f>+C12*E12/100</f>
        <v>77643323.189199999</v>
      </c>
      <c r="H12" s="6">
        <f t="shared" si="0"/>
        <v>14752231.405948</v>
      </c>
      <c r="I12" s="6">
        <f t="shared" si="1"/>
        <v>92395554.595147997</v>
      </c>
      <c r="J12" s="28"/>
      <c r="K12" s="32">
        <f>+I12*0.15</f>
        <v>13859333.189272199</v>
      </c>
      <c r="L12" s="28"/>
      <c r="M12" s="32">
        <f>+I12*0.3</f>
        <v>27718666.378544398</v>
      </c>
      <c r="N12" s="6"/>
      <c r="O12" s="6"/>
      <c r="P12" s="28"/>
      <c r="Q12" s="32">
        <f>+I12*0.55</f>
        <v>50817555.027331404</v>
      </c>
      <c r="R12" s="6"/>
      <c r="S12" s="6"/>
      <c r="T12" s="6"/>
      <c r="U12" s="6"/>
      <c r="V12" s="6"/>
      <c r="W12" s="6"/>
      <c r="X12" s="90"/>
      <c r="Y12" s="7">
        <f>+I12/I19</f>
        <v>1.2568014216654778E-2</v>
      </c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</row>
    <row r="13" spans="1:47" s="22" customFormat="1" x14ac:dyDescent="0.35">
      <c r="A13" s="1">
        <v>6</v>
      </c>
      <c r="B13" s="66" t="s">
        <v>33</v>
      </c>
      <c r="C13" s="3">
        <v>200000000</v>
      </c>
      <c r="D13" s="12">
        <v>0.55000000000000004</v>
      </c>
      <c r="E13" s="12">
        <f>+D13*1.05</f>
        <v>0.57750000000000012</v>
      </c>
      <c r="F13" s="5" t="s">
        <v>22</v>
      </c>
      <c r="G13" s="6">
        <f>+C13*E13/100</f>
        <v>1155000.0000000002</v>
      </c>
      <c r="H13" s="6">
        <f t="shared" si="0"/>
        <v>219450.00000000006</v>
      </c>
      <c r="I13" s="6">
        <f t="shared" si="1"/>
        <v>1374450.0000000002</v>
      </c>
      <c r="J13" s="6"/>
      <c r="K13" s="6">
        <f>+I13</f>
        <v>1374450.0000000002</v>
      </c>
      <c r="L13" s="6"/>
      <c r="M13" s="6"/>
      <c r="N13" s="6"/>
      <c r="O13" s="6"/>
      <c r="P13" s="6"/>
      <c r="Q13" s="6">
        <v>0</v>
      </c>
      <c r="R13" s="6"/>
      <c r="S13" s="6"/>
      <c r="T13" s="6"/>
      <c r="U13" s="6"/>
      <c r="V13" s="6"/>
      <c r="W13" s="6"/>
      <c r="X13" s="90"/>
      <c r="Y13" s="121">
        <f>+(I13+I14)/I19</f>
        <v>5.3266092542131977E-3</v>
      </c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</row>
    <row r="14" spans="1:47" s="22" customFormat="1" x14ac:dyDescent="0.35">
      <c r="A14" s="1">
        <v>7</v>
      </c>
      <c r="B14" s="2" t="s">
        <v>34</v>
      </c>
      <c r="C14" s="3">
        <v>700000000</v>
      </c>
      <c r="D14" s="12">
        <v>4.32</v>
      </c>
      <c r="E14" s="12">
        <f>+D14*1.05</f>
        <v>4.5360000000000005</v>
      </c>
      <c r="F14" s="5" t="s">
        <v>22</v>
      </c>
      <c r="G14" s="6">
        <f>+C14*E14/100</f>
        <v>31752000.000000004</v>
      </c>
      <c r="H14" s="6">
        <f t="shared" si="0"/>
        <v>6032880.0000000009</v>
      </c>
      <c r="I14" s="6">
        <f t="shared" si="1"/>
        <v>37784880.000000007</v>
      </c>
      <c r="J14" s="6"/>
      <c r="K14" s="6">
        <f>+I14</f>
        <v>37784880.000000007</v>
      </c>
      <c r="L14" s="6"/>
      <c r="M14" s="6"/>
      <c r="N14" s="6"/>
      <c r="O14" s="6"/>
      <c r="P14" s="6"/>
      <c r="Q14" s="6">
        <v>0</v>
      </c>
      <c r="R14" s="6"/>
      <c r="S14" s="6"/>
      <c r="T14" s="6"/>
      <c r="U14" s="6"/>
      <c r="V14" s="6"/>
      <c r="W14" s="6"/>
      <c r="X14" s="90"/>
      <c r="Y14" s="121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</row>
    <row r="15" spans="1:47" s="22" customFormat="1" x14ac:dyDescent="0.35">
      <c r="A15" s="1">
        <v>8</v>
      </c>
      <c r="B15" s="2" t="s">
        <v>35</v>
      </c>
      <c r="C15" s="3">
        <v>6472465854</v>
      </c>
      <c r="D15" s="12">
        <v>29.77</v>
      </c>
      <c r="E15" s="12">
        <f>+D15*1.05</f>
        <v>31.258500000000002</v>
      </c>
      <c r="F15" s="5" t="s">
        <v>26</v>
      </c>
      <c r="G15" s="6">
        <f>+C15*E15/1000</f>
        <v>202319573.897259</v>
      </c>
      <c r="H15" s="6">
        <f t="shared" si="0"/>
        <v>38440719.040479213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90"/>
      <c r="Y15" s="121">
        <f>+I17/I19</f>
        <v>3.4386640542370638E-2</v>
      </c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</row>
    <row r="16" spans="1:47" s="22" customFormat="1" x14ac:dyDescent="0.35">
      <c r="A16" s="1"/>
      <c r="B16" s="2" t="s">
        <v>36</v>
      </c>
      <c r="C16" s="3">
        <v>647246585</v>
      </c>
      <c r="D16" s="12">
        <f>+D15/2</f>
        <v>14.885</v>
      </c>
      <c r="E16" s="12">
        <f>+E15/2</f>
        <v>15.629250000000001</v>
      </c>
      <c r="F16" s="5" t="s">
        <v>26</v>
      </c>
      <c r="G16" s="6">
        <f>+C16*E16/1000</f>
        <v>10115978.68861125</v>
      </c>
      <c r="H16" s="6">
        <f t="shared" si="0"/>
        <v>1922035.9508361376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90"/>
      <c r="Y16" s="121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</row>
    <row r="17" spans="1:47" s="22" customFormat="1" x14ac:dyDescent="0.35">
      <c r="A17" s="1"/>
      <c r="B17" s="2" t="s">
        <v>37</v>
      </c>
      <c r="C17" s="21">
        <f>SUM(C15:C16)</f>
        <v>7119712439</v>
      </c>
      <c r="D17" s="12"/>
      <c r="E17" s="4"/>
      <c r="F17" s="5"/>
      <c r="G17" s="31">
        <f>SUM(G15:G16)</f>
        <v>212435552.58587024</v>
      </c>
      <c r="H17" s="31">
        <f t="shared" si="0"/>
        <v>40362754.991315342</v>
      </c>
      <c r="I17" s="31">
        <f t="shared" si="1"/>
        <v>252798307.57718557</v>
      </c>
      <c r="J17" s="31"/>
      <c r="K17" s="6">
        <f>+I17</f>
        <v>252798307.57718557</v>
      </c>
      <c r="L17" s="6"/>
      <c r="M17" s="6"/>
      <c r="N17" s="6"/>
      <c r="O17" s="6"/>
      <c r="P17" s="6"/>
      <c r="Q17" s="6">
        <v>0</v>
      </c>
      <c r="R17" s="6"/>
      <c r="S17" s="6"/>
      <c r="T17" s="6"/>
      <c r="U17" s="6"/>
      <c r="V17" s="6"/>
      <c r="W17" s="6"/>
      <c r="X17" s="90"/>
      <c r="Y17" s="121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</row>
    <row r="18" spans="1:47" x14ac:dyDescent="0.35">
      <c r="A18" s="62"/>
      <c r="B18" s="63"/>
      <c r="C18" s="64"/>
      <c r="D18" s="12"/>
      <c r="E18" s="12"/>
      <c r="F18" s="5"/>
      <c r="G18" s="6"/>
      <c r="H18" s="6"/>
      <c r="I18" s="6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90"/>
      <c r="Y18" s="121"/>
    </row>
    <row r="19" spans="1:47" x14ac:dyDescent="0.35">
      <c r="A19" s="91" t="s">
        <v>38</v>
      </c>
      <c r="B19" s="92"/>
      <c r="C19" s="92"/>
      <c r="D19" s="92"/>
      <c r="E19" s="92"/>
      <c r="F19" s="93"/>
      <c r="G19" s="114" t="s">
        <v>39</v>
      </c>
      <c r="H19" s="115"/>
      <c r="I19" s="8">
        <f>SUM(I5:I18)</f>
        <v>7351643068.0598698</v>
      </c>
      <c r="J19" s="17"/>
      <c r="K19" s="17">
        <f>SUM(K7:K18)</f>
        <v>2881242842.9614668</v>
      </c>
      <c r="L19" s="17"/>
      <c r="M19" s="17">
        <f>SUM(M5:M18)</f>
        <v>322581272.34143537</v>
      </c>
      <c r="N19" s="17"/>
      <c r="O19" s="17"/>
      <c r="P19" s="17"/>
      <c r="Q19" s="17">
        <f>SUM(Q5:Q18)</f>
        <v>4087578423.6602225</v>
      </c>
      <c r="R19" s="17"/>
      <c r="S19" s="17">
        <f>SUM(S6:S18)</f>
        <v>60240529.096745275</v>
      </c>
      <c r="T19" s="17"/>
      <c r="U19" s="17"/>
      <c r="V19" s="17"/>
      <c r="W19" s="17"/>
      <c r="X19" s="9"/>
      <c r="Y19" s="10"/>
    </row>
    <row r="20" spans="1:47" ht="14.25" customHeight="1" x14ac:dyDescent="0.35">
      <c r="C20" s="85"/>
      <c r="I20" s="15"/>
      <c r="J20" s="15"/>
      <c r="Q20" s="15"/>
    </row>
    <row r="21" spans="1:47" ht="15.5" x14ac:dyDescent="0.35">
      <c r="A21" s="11" t="s">
        <v>40</v>
      </c>
      <c r="C21" s="86"/>
      <c r="I21" s="15"/>
      <c r="J21" s="50"/>
      <c r="L21" s="50"/>
      <c r="P21" s="50"/>
    </row>
    <row r="22" spans="1:47" s="9" customFormat="1" ht="12.75" customHeight="1" x14ac:dyDescent="0.35">
      <c r="A22" s="99" t="s">
        <v>3</v>
      </c>
      <c r="B22" s="99" t="s">
        <v>4</v>
      </c>
      <c r="C22" s="100" t="s">
        <v>5</v>
      </c>
      <c r="D22" s="101" t="s">
        <v>6</v>
      </c>
      <c r="E22" s="103" t="s">
        <v>7</v>
      </c>
      <c r="F22" s="100" t="s">
        <v>8</v>
      </c>
      <c r="G22" s="96" t="s">
        <v>9</v>
      </c>
      <c r="H22" s="97" t="s">
        <v>10</v>
      </c>
      <c r="I22" s="96" t="s">
        <v>11</v>
      </c>
      <c r="J22" s="105" t="s">
        <v>12</v>
      </c>
      <c r="K22" s="106" t="s">
        <v>13</v>
      </c>
      <c r="L22" s="119" t="s">
        <v>14</v>
      </c>
      <c r="M22" s="109" t="s">
        <v>13</v>
      </c>
      <c r="N22" s="16"/>
      <c r="O22" s="16"/>
      <c r="P22" s="107" t="s">
        <v>16</v>
      </c>
      <c r="Q22" s="107" t="s">
        <v>13</v>
      </c>
      <c r="R22" s="16"/>
      <c r="S22" s="16"/>
      <c r="T22" s="16"/>
      <c r="U22" s="16"/>
      <c r="V22" s="16"/>
      <c r="W22" s="16"/>
      <c r="X22" s="96" t="s">
        <v>21</v>
      </c>
      <c r="Y22" s="98" t="s">
        <v>22</v>
      </c>
    </row>
    <row r="23" spans="1:47" s="9" customFormat="1" ht="13" x14ac:dyDescent="0.35">
      <c r="A23" s="99"/>
      <c r="B23" s="99"/>
      <c r="C23" s="100"/>
      <c r="D23" s="102"/>
      <c r="E23" s="104"/>
      <c r="F23" s="100"/>
      <c r="G23" s="96"/>
      <c r="H23" s="97"/>
      <c r="I23" s="96"/>
      <c r="J23" s="105" t="s">
        <v>23</v>
      </c>
      <c r="K23" s="106" t="s">
        <v>24</v>
      </c>
      <c r="L23" s="120" t="s">
        <v>23</v>
      </c>
      <c r="M23" s="109" t="s">
        <v>24</v>
      </c>
      <c r="N23" s="16"/>
      <c r="O23" s="16"/>
      <c r="P23" s="107"/>
      <c r="Q23" s="107"/>
      <c r="R23" s="16"/>
      <c r="S23" s="16"/>
      <c r="T23" s="16"/>
      <c r="U23" s="16"/>
      <c r="V23" s="16"/>
      <c r="W23" s="16"/>
      <c r="X23" s="96"/>
      <c r="Y23" s="98"/>
    </row>
    <row r="24" spans="1:47" s="9" customFormat="1" ht="15" customHeight="1" x14ac:dyDescent="0.2">
      <c r="A24" s="1">
        <v>1</v>
      </c>
      <c r="B24" s="2" t="s">
        <v>41</v>
      </c>
      <c r="C24" s="29">
        <v>425974575821</v>
      </c>
      <c r="D24" s="12">
        <v>1.59</v>
      </c>
      <c r="E24" s="12">
        <f>+D24*1.05</f>
        <v>1.6695000000000002</v>
      </c>
      <c r="F24" s="5" t="s">
        <v>26</v>
      </c>
      <c r="G24" s="6">
        <f>+C24*E24/1000</f>
        <v>711164554.33315957</v>
      </c>
      <c r="H24" s="6">
        <f>+G24*19%</f>
        <v>135121265.32330033</v>
      </c>
      <c r="I24" s="6">
        <f>+H24+G24</f>
        <v>846285819.65645993</v>
      </c>
      <c r="J24" s="42"/>
      <c r="K24" s="42"/>
      <c r="L24" s="6">
        <v>53544910676</v>
      </c>
      <c r="M24" s="6">
        <f>+L24*E24/1000</f>
        <v>89393228.37358202</v>
      </c>
      <c r="N24" s="6"/>
      <c r="O24" s="6"/>
      <c r="P24" s="6">
        <v>9319924335</v>
      </c>
      <c r="Q24" s="6">
        <f>+P24*E24/1000</f>
        <v>15559613.677282501</v>
      </c>
      <c r="R24" s="6"/>
      <c r="S24" s="6"/>
      <c r="T24" s="6"/>
      <c r="U24" s="6"/>
      <c r="V24" s="6">
        <v>363109730810</v>
      </c>
      <c r="W24" s="6">
        <f>+V24*E24/1000</f>
        <v>606211695.58729506</v>
      </c>
      <c r="X24" s="89">
        <f>+I27</f>
        <v>888600110.63928294</v>
      </c>
      <c r="Y24" s="7">
        <f>+I24/I27</f>
        <v>0.95238095238095233</v>
      </c>
    </row>
    <row r="25" spans="1:47" s="9" customFormat="1" ht="15" customHeight="1" x14ac:dyDescent="0.2">
      <c r="A25" s="1"/>
      <c r="B25" s="2" t="s">
        <v>42</v>
      </c>
      <c r="C25" s="29">
        <f>+C24*10%</f>
        <v>42597457582.100006</v>
      </c>
      <c r="D25" s="4"/>
      <c r="E25" s="12">
        <f>+E24/2</f>
        <v>0.8347500000000001</v>
      </c>
      <c r="F25" s="5" t="s">
        <v>26</v>
      </c>
      <c r="G25" s="6">
        <f>+C25*E25/1000</f>
        <v>35558227.716657981</v>
      </c>
      <c r="H25" s="6">
        <f>+G25*19%</f>
        <v>6756063.2661650162</v>
      </c>
      <c r="I25" s="6">
        <f>+H25+G25</f>
        <v>42314290.982822999</v>
      </c>
      <c r="J25" s="42"/>
      <c r="K25" s="42"/>
      <c r="L25" s="6">
        <f>+L24*0.1</f>
        <v>5354491067.6000004</v>
      </c>
      <c r="M25" s="6">
        <f>+L25*E25/1000</f>
        <v>4469661.4186791014</v>
      </c>
      <c r="N25" s="6"/>
      <c r="O25" s="6"/>
      <c r="P25" s="6">
        <f>+P24*10%</f>
        <v>931992433.5</v>
      </c>
      <c r="Q25" s="6">
        <f>+P25*E25/1000</f>
        <v>777980.68386412517</v>
      </c>
      <c r="R25" s="6"/>
      <c r="S25" s="6"/>
      <c r="T25" s="6"/>
      <c r="U25" s="6"/>
      <c r="V25" s="6">
        <f>+V24*10%</f>
        <v>36310973081</v>
      </c>
      <c r="W25" s="6">
        <f>+V25*E25/1000</f>
        <v>30310584.779364754</v>
      </c>
      <c r="X25" s="90"/>
      <c r="Y25" s="7">
        <f>+I25/I27</f>
        <v>4.7619047619047623E-2</v>
      </c>
    </row>
    <row r="26" spans="1:47" s="9" customFormat="1" ht="15" customHeight="1" x14ac:dyDescent="0.2">
      <c r="A26" s="33"/>
      <c r="B26" s="34" t="s">
        <v>43</v>
      </c>
      <c r="C26" s="29">
        <f>SUM(C24:C25)</f>
        <v>468572033403.09998</v>
      </c>
      <c r="D26" s="35"/>
      <c r="E26" s="12"/>
      <c r="F26" s="36"/>
      <c r="G26" s="37"/>
      <c r="H26" s="38"/>
      <c r="I26" s="6"/>
      <c r="J26" s="42"/>
      <c r="K26" s="42"/>
      <c r="L26" s="31">
        <f>+L25+L24</f>
        <v>58899401743.599998</v>
      </c>
      <c r="M26" s="31"/>
      <c r="N26" s="6"/>
      <c r="O26" s="6"/>
      <c r="P26" s="31">
        <f>SUM(P24:P25)</f>
        <v>10251916768.5</v>
      </c>
      <c r="Q26" s="31"/>
      <c r="R26" s="39"/>
      <c r="S26" s="6"/>
      <c r="T26" s="39"/>
      <c r="U26" s="6"/>
      <c r="V26" s="31">
        <f>+V25+V24</f>
        <v>399420703891</v>
      </c>
      <c r="W26" s="6"/>
      <c r="X26" s="55"/>
      <c r="Y26" s="7"/>
    </row>
    <row r="27" spans="1:47" s="9" customFormat="1" ht="21.75" customHeight="1" x14ac:dyDescent="0.35">
      <c r="A27" s="91" t="s">
        <v>44</v>
      </c>
      <c r="B27" s="92"/>
      <c r="C27" s="92"/>
      <c r="D27" s="92"/>
      <c r="E27" s="92"/>
      <c r="F27" s="93"/>
      <c r="G27" s="114" t="s">
        <v>45</v>
      </c>
      <c r="H27" s="115"/>
      <c r="I27" s="8">
        <f>SUM(I24:I25)</f>
        <v>888600110.63928294</v>
      </c>
      <c r="J27" s="17"/>
      <c r="K27" s="17"/>
      <c r="L27" s="17" t="s">
        <v>46</v>
      </c>
      <c r="M27" s="17">
        <f>+I27*13%</f>
        <v>115518014.38310678</v>
      </c>
      <c r="N27" s="17"/>
      <c r="O27" s="17"/>
      <c r="P27" s="17" t="s">
        <v>47</v>
      </c>
      <c r="Q27" s="17">
        <f>+I27*2%</f>
        <v>17772002.212785657</v>
      </c>
      <c r="R27" s="17"/>
      <c r="S27" s="17"/>
      <c r="T27" s="17"/>
      <c r="U27" s="17"/>
      <c r="V27" s="17"/>
      <c r="W27" s="17">
        <f>+I27*85%</f>
        <v>755310094.04339051</v>
      </c>
      <c r="X27" s="17"/>
      <c r="Y27" s="14"/>
    </row>
    <row r="28" spans="1:47" x14ac:dyDescent="0.35">
      <c r="J28" s="15"/>
      <c r="K28" s="15"/>
      <c r="N28" s="15"/>
      <c r="Q28" s="15"/>
      <c r="T28" s="15"/>
      <c r="W28" s="15"/>
      <c r="X28" s="10"/>
    </row>
    <row r="29" spans="1:47" x14ac:dyDescent="0.35">
      <c r="Q29" s="6"/>
      <c r="R29" s="15"/>
      <c r="W29" s="15"/>
      <c r="X29" s="15"/>
    </row>
    <row r="30" spans="1:47" ht="15.5" x14ac:dyDescent="0.35">
      <c r="A30" s="11" t="s">
        <v>48</v>
      </c>
    </row>
    <row r="31" spans="1:47" s="9" customFormat="1" ht="12.75" customHeight="1" x14ac:dyDescent="0.35">
      <c r="A31" s="99" t="s">
        <v>3</v>
      </c>
      <c r="B31" s="99" t="s">
        <v>4</v>
      </c>
      <c r="C31" s="100" t="s">
        <v>5</v>
      </c>
      <c r="D31" s="101" t="s">
        <v>6</v>
      </c>
      <c r="E31" s="103" t="s">
        <v>7</v>
      </c>
      <c r="F31" s="100" t="s">
        <v>8</v>
      </c>
      <c r="G31" s="96" t="s">
        <v>9</v>
      </c>
      <c r="H31" s="97" t="s">
        <v>10</v>
      </c>
      <c r="I31" s="96" t="s">
        <v>11</v>
      </c>
      <c r="J31" s="105" t="s">
        <v>12</v>
      </c>
      <c r="K31" s="106" t="s">
        <v>13</v>
      </c>
      <c r="L31" s="119" t="s">
        <v>14</v>
      </c>
      <c r="M31" s="109" t="s">
        <v>13</v>
      </c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96" t="s">
        <v>21</v>
      </c>
      <c r="Y31" s="98" t="s">
        <v>22</v>
      </c>
    </row>
    <row r="32" spans="1:47" s="9" customFormat="1" ht="13" x14ac:dyDescent="0.35">
      <c r="A32" s="99"/>
      <c r="B32" s="99"/>
      <c r="C32" s="100"/>
      <c r="D32" s="102"/>
      <c r="E32" s="104"/>
      <c r="F32" s="100"/>
      <c r="G32" s="96"/>
      <c r="H32" s="97"/>
      <c r="I32" s="96"/>
      <c r="J32" s="105" t="s">
        <v>23</v>
      </c>
      <c r="K32" s="106" t="s">
        <v>24</v>
      </c>
      <c r="L32" s="120" t="s">
        <v>23</v>
      </c>
      <c r="M32" s="109" t="s">
        <v>24</v>
      </c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96"/>
      <c r="Y32" s="98"/>
    </row>
    <row r="33" spans="1:26" s="9" customFormat="1" ht="15" customHeight="1" x14ac:dyDescent="0.35">
      <c r="A33" s="1">
        <v>1</v>
      </c>
      <c r="B33" s="2" t="s">
        <v>49</v>
      </c>
      <c r="C33" s="3">
        <f>8377180*4000</f>
        <v>33508720000</v>
      </c>
      <c r="D33" s="12">
        <v>4.34</v>
      </c>
      <c r="E33" s="12">
        <f>+D33*1.05</f>
        <v>4.5570000000000004</v>
      </c>
      <c r="F33" s="5" t="s">
        <v>22</v>
      </c>
      <c r="G33" s="6">
        <f>+C33*E33/100</f>
        <v>1526992370.4000001</v>
      </c>
      <c r="H33" s="6">
        <f>+G33*19/100</f>
        <v>290128550.37600005</v>
      </c>
      <c r="I33" s="6">
        <f>+G33+H33</f>
        <v>1817120920.776</v>
      </c>
      <c r="J33" s="32"/>
      <c r="K33" s="6">
        <f>+I33*49.51145466/100</f>
        <v>899683000.80738378</v>
      </c>
      <c r="L33" s="32"/>
      <c r="M33" s="6">
        <f>+I33*50.48854534/100</f>
        <v>917437919.96861637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89">
        <f>+I35</f>
        <v>1855836928.1760001</v>
      </c>
      <c r="Y33" s="7">
        <f>+I33/I35</f>
        <v>0.97913824926522397</v>
      </c>
    </row>
    <row r="34" spans="1:26" s="9" customFormat="1" ht="15" customHeight="1" x14ac:dyDescent="0.35">
      <c r="A34" s="1">
        <v>2</v>
      </c>
      <c r="B34" s="2" t="s">
        <v>50</v>
      </c>
      <c r="C34" s="3">
        <f>22650*4000</f>
        <v>90600000</v>
      </c>
      <c r="D34" s="12">
        <v>34.200000000000003</v>
      </c>
      <c r="E34" s="12">
        <f>+D34*1.05</f>
        <v>35.910000000000004</v>
      </c>
      <c r="F34" s="5" t="s">
        <v>22</v>
      </c>
      <c r="G34" s="6">
        <f>+C34*E34/100</f>
        <v>32534460.000000004</v>
      </c>
      <c r="H34" s="6">
        <f>+G34*19/100</f>
        <v>6181547.4000000013</v>
      </c>
      <c r="I34" s="6">
        <f>+G34+H34</f>
        <v>38716007.400000006</v>
      </c>
      <c r="J34" s="32"/>
      <c r="K34" s="6">
        <f>+I34+J34</f>
        <v>38716007.400000006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90"/>
      <c r="Y34" s="7">
        <f>+I34/I35</f>
        <v>2.0861750734775947E-2</v>
      </c>
    </row>
    <row r="35" spans="1:26" s="9" customFormat="1" ht="21.75" customHeight="1" x14ac:dyDescent="0.35">
      <c r="A35" s="91" t="s">
        <v>51</v>
      </c>
      <c r="B35" s="92"/>
      <c r="C35" s="92"/>
      <c r="D35" s="92"/>
      <c r="E35" s="92"/>
      <c r="F35" s="93"/>
      <c r="G35" s="114" t="s">
        <v>52</v>
      </c>
      <c r="H35" s="115"/>
      <c r="I35" s="8">
        <f>SUM(I33:I34)</f>
        <v>1855836928.1760001</v>
      </c>
      <c r="J35" s="17"/>
      <c r="K35" s="17">
        <f>+K34+K33</f>
        <v>938399008.20738375</v>
      </c>
      <c r="L35" s="17"/>
      <c r="M35" s="17">
        <f>SUM(M33:M34)</f>
        <v>917437919.96861637</v>
      </c>
      <c r="N35" s="17"/>
      <c r="O35" s="17"/>
      <c r="P35" s="17"/>
      <c r="Q35" s="17"/>
      <c r="R35" s="17"/>
      <c r="S35" s="17"/>
      <c r="T35" s="17"/>
      <c r="U35" s="17"/>
      <c r="V35" s="17"/>
      <c r="W35" s="17"/>
      <c r="Y35" s="14"/>
    </row>
    <row r="36" spans="1:26" x14ac:dyDescent="0.35">
      <c r="C36" s="15"/>
      <c r="L36" s="15"/>
    </row>
    <row r="38" spans="1:26" ht="15.5" x14ac:dyDescent="0.35">
      <c r="A38" s="11" t="s">
        <v>53</v>
      </c>
    </row>
    <row r="39" spans="1:26" x14ac:dyDescent="0.35">
      <c r="A39" s="99" t="s">
        <v>3</v>
      </c>
      <c r="B39" s="99" t="s">
        <v>4</v>
      </c>
      <c r="C39" s="100" t="s">
        <v>5</v>
      </c>
      <c r="D39" s="101" t="s">
        <v>6</v>
      </c>
      <c r="E39" s="103" t="s">
        <v>7</v>
      </c>
      <c r="F39" s="100" t="s">
        <v>8</v>
      </c>
      <c r="G39" s="96" t="s">
        <v>9</v>
      </c>
      <c r="H39" s="97" t="s">
        <v>10</v>
      </c>
      <c r="I39" s="96" t="s">
        <v>11</v>
      </c>
      <c r="J39" s="105" t="s">
        <v>12</v>
      </c>
      <c r="K39" s="106" t="s">
        <v>13</v>
      </c>
      <c r="L39" s="119" t="s">
        <v>14</v>
      </c>
      <c r="M39" s="109" t="s">
        <v>13</v>
      </c>
      <c r="N39" s="16"/>
      <c r="O39" s="16"/>
      <c r="P39" s="107" t="s">
        <v>16</v>
      </c>
      <c r="Q39" s="107" t="s">
        <v>13</v>
      </c>
      <c r="R39" s="16"/>
      <c r="S39" s="16"/>
      <c r="T39" s="16"/>
      <c r="U39" s="16"/>
      <c r="V39" s="16"/>
      <c r="W39" s="16"/>
      <c r="X39" s="96" t="s">
        <v>21</v>
      </c>
      <c r="Y39" s="98" t="s">
        <v>22</v>
      </c>
    </row>
    <row r="40" spans="1:26" x14ac:dyDescent="0.35">
      <c r="A40" s="99"/>
      <c r="B40" s="99"/>
      <c r="C40" s="100"/>
      <c r="D40" s="102"/>
      <c r="E40" s="104"/>
      <c r="F40" s="100"/>
      <c r="G40" s="96"/>
      <c r="H40" s="97"/>
      <c r="I40" s="96"/>
      <c r="J40" s="105" t="s">
        <v>23</v>
      </c>
      <c r="K40" s="106" t="s">
        <v>24</v>
      </c>
      <c r="L40" s="120" t="s">
        <v>23</v>
      </c>
      <c r="M40" s="109" t="s">
        <v>24</v>
      </c>
      <c r="N40" s="16"/>
      <c r="O40" s="16"/>
      <c r="P40" s="107"/>
      <c r="Q40" s="107"/>
      <c r="R40" s="16"/>
      <c r="S40" s="16"/>
      <c r="T40" s="16"/>
      <c r="U40" s="16"/>
      <c r="V40" s="16"/>
      <c r="W40" s="16"/>
      <c r="X40" s="96"/>
      <c r="Y40" s="98"/>
    </row>
    <row r="41" spans="1:26" x14ac:dyDescent="0.35">
      <c r="A41" s="1">
        <v>1</v>
      </c>
      <c r="B41" s="2" t="s">
        <v>54</v>
      </c>
      <c r="C41" s="6">
        <v>7000000000</v>
      </c>
      <c r="D41" s="12">
        <v>46.31</v>
      </c>
      <c r="E41" s="12">
        <f>+D41*1.05</f>
        <v>48.625500000000002</v>
      </c>
      <c r="F41" s="5" t="s">
        <v>22</v>
      </c>
      <c r="G41" s="6">
        <f>+C41*E41/100</f>
        <v>3403785000</v>
      </c>
      <c r="H41" s="6">
        <f>+G41*19/100</f>
        <v>646719150</v>
      </c>
      <c r="I41" s="6">
        <f>+G41+H41</f>
        <v>4050504150</v>
      </c>
      <c r="J41" s="32"/>
      <c r="K41" s="32">
        <f>+I41*42.528736/100</f>
        <v>1722628216.6225441</v>
      </c>
      <c r="L41" s="32"/>
      <c r="M41" s="6">
        <f>+I41*21.83908/100</f>
        <v>884592841.72181988</v>
      </c>
      <c r="N41" s="6"/>
      <c r="O41" s="6"/>
      <c r="P41" s="32"/>
      <c r="Q41" s="32">
        <f>+I41*35.632184/100</f>
        <v>1443283091.6556361</v>
      </c>
      <c r="R41" s="6"/>
      <c r="S41" s="6"/>
      <c r="T41" s="6"/>
      <c r="U41" s="6"/>
      <c r="V41" s="6"/>
      <c r="W41" s="6"/>
      <c r="X41" s="89">
        <f>+I44+S42</f>
        <v>4300504150</v>
      </c>
      <c r="Y41" s="7">
        <f>+I41/I44</f>
        <v>1</v>
      </c>
    </row>
    <row r="42" spans="1:26" ht="36" customHeight="1" x14ac:dyDescent="0.35">
      <c r="A42" s="1">
        <v>2</v>
      </c>
      <c r="B42" s="87" t="s">
        <v>55</v>
      </c>
      <c r="C42" s="6">
        <v>1700000000</v>
      </c>
      <c r="D42" s="12"/>
      <c r="E42" s="12"/>
      <c r="F42" s="5"/>
      <c r="G42" s="6">
        <v>210084034</v>
      </c>
      <c r="H42" s="6">
        <f>+G42*19/100</f>
        <v>39915966.460000001</v>
      </c>
      <c r="I42" s="6">
        <v>0</v>
      </c>
      <c r="J42" s="32"/>
      <c r="K42" s="32"/>
      <c r="L42" s="32"/>
      <c r="M42" s="6"/>
      <c r="N42" s="6"/>
      <c r="O42" s="6"/>
      <c r="P42" s="32"/>
      <c r="Q42" s="32"/>
      <c r="R42" s="6"/>
      <c r="S42" s="6">
        <v>250000000</v>
      </c>
      <c r="T42" s="6"/>
      <c r="U42" s="6"/>
      <c r="V42" s="6"/>
      <c r="W42" s="6"/>
      <c r="X42" s="89"/>
      <c r="Y42" s="7">
        <v>5.8099999999999999E-2</v>
      </c>
      <c r="Z42" s="88"/>
    </row>
    <row r="43" spans="1:26" x14ac:dyDescent="0.35">
      <c r="A43" s="1"/>
      <c r="B43" s="2"/>
      <c r="C43" s="3"/>
      <c r="D43" s="12"/>
      <c r="E43" s="4"/>
      <c r="F43" s="5"/>
      <c r="G43" s="6"/>
      <c r="H43" s="6"/>
      <c r="I43" s="6"/>
      <c r="J43" s="6"/>
      <c r="K43" s="32">
        <f>+I43*42.528736/100</f>
        <v>0</v>
      </c>
      <c r="L43" s="6"/>
      <c r="M43" s="6">
        <f t="shared" ref="M43:M44" si="2">+I43*21.83908/100</f>
        <v>0</v>
      </c>
      <c r="N43" s="6"/>
      <c r="O43" s="6"/>
      <c r="P43" s="6"/>
      <c r="Q43" s="32">
        <f t="shared" ref="Q43:Q44" si="3">+I43*35.632184/100</f>
        <v>0</v>
      </c>
      <c r="R43" s="6"/>
      <c r="S43" s="6"/>
      <c r="T43" s="6"/>
      <c r="U43" s="6"/>
      <c r="V43" s="6"/>
      <c r="W43" s="6"/>
      <c r="X43" s="90"/>
      <c r="Y43" s="7">
        <f>+I43/I44</f>
        <v>0</v>
      </c>
    </row>
    <row r="44" spans="1:26" x14ac:dyDescent="0.35">
      <c r="A44" s="91" t="s">
        <v>51</v>
      </c>
      <c r="B44" s="92"/>
      <c r="C44" s="92"/>
      <c r="D44" s="92"/>
      <c r="E44" s="92"/>
      <c r="F44" s="93"/>
      <c r="G44" s="114" t="s">
        <v>56</v>
      </c>
      <c r="H44" s="115"/>
      <c r="I44" s="8">
        <f>SUM(I41:I43)</f>
        <v>4050504150</v>
      </c>
      <c r="J44" s="17"/>
      <c r="K44" s="8">
        <f>+I44*42.528736/100</f>
        <v>1722628216.6225441</v>
      </c>
      <c r="L44" s="17"/>
      <c r="M44" s="8">
        <f t="shared" si="2"/>
        <v>884592841.72181988</v>
      </c>
      <c r="N44" s="17"/>
      <c r="O44" s="17"/>
      <c r="P44" s="17"/>
      <c r="Q44" s="8">
        <f t="shared" si="3"/>
        <v>1443283091.6556361</v>
      </c>
      <c r="R44" s="17"/>
      <c r="S44" s="8">
        <v>250000000</v>
      </c>
      <c r="T44" s="17"/>
      <c r="U44" s="17"/>
      <c r="V44" s="17"/>
      <c r="W44" s="17"/>
      <c r="X44" s="9"/>
      <c r="Y44" s="14"/>
    </row>
    <row r="46" spans="1:26" x14ac:dyDescent="0.35">
      <c r="O46" s="50"/>
    </row>
    <row r="47" spans="1:26" ht="15.5" x14ac:dyDescent="0.35">
      <c r="A47" s="11" t="s">
        <v>57</v>
      </c>
      <c r="K47" s="69"/>
      <c r="L47" s="69"/>
      <c r="M47" s="69"/>
      <c r="Q47" s="69"/>
      <c r="S47" s="69"/>
    </row>
    <row r="48" spans="1:26" x14ac:dyDescent="0.35">
      <c r="A48" s="99" t="s">
        <v>3</v>
      </c>
      <c r="B48" s="99" t="s">
        <v>4</v>
      </c>
      <c r="C48" s="100" t="s">
        <v>5</v>
      </c>
      <c r="D48" s="101"/>
      <c r="E48" s="103" t="s">
        <v>7</v>
      </c>
      <c r="F48" s="100" t="s">
        <v>8</v>
      </c>
      <c r="G48" s="96" t="s">
        <v>9</v>
      </c>
      <c r="H48" s="97" t="s">
        <v>10</v>
      </c>
      <c r="I48" s="96" t="s">
        <v>11</v>
      </c>
      <c r="J48" s="105" t="s">
        <v>12</v>
      </c>
      <c r="K48" s="106" t="s">
        <v>13</v>
      </c>
      <c r="L48" s="119" t="s">
        <v>14</v>
      </c>
      <c r="M48" s="109" t="s">
        <v>13</v>
      </c>
      <c r="N48" s="16"/>
      <c r="O48" s="16"/>
      <c r="P48" s="107" t="s">
        <v>16</v>
      </c>
      <c r="Q48" s="107" t="s">
        <v>13</v>
      </c>
      <c r="R48" s="99" t="s">
        <v>17</v>
      </c>
      <c r="S48" s="99" t="s">
        <v>18</v>
      </c>
      <c r="T48" s="16"/>
      <c r="U48" s="16"/>
      <c r="V48" s="16"/>
      <c r="W48" s="16"/>
      <c r="X48" s="96" t="s">
        <v>21</v>
      </c>
      <c r="Y48" s="98" t="s">
        <v>22</v>
      </c>
    </row>
    <row r="49" spans="1:25" x14ac:dyDescent="0.35">
      <c r="A49" s="99"/>
      <c r="B49" s="99"/>
      <c r="C49" s="100"/>
      <c r="D49" s="102"/>
      <c r="E49" s="104"/>
      <c r="F49" s="100"/>
      <c r="G49" s="96"/>
      <c r="H49" s="97"/>
      <c r="I49" s="96"/>
      <c r="J49" s="105" t="s">
        <v>23</v>
      </c>
      <c r="K49" s="106" t="s">
        <v>24</v>
      </c>
      <c r="L49" s="120" t="s">
        <v>23</v>
      </c>
      <c r="M49" s="109" t="s">
        <v>24</v>
      </c>
      <c r="N49" s="16"/>
      <c r="O49" s="16"/>
      <c r="P49" s="107"/>
      <c r="Q49" s="107"/>
      <c r="R49" s="99"/>
      <c r="S49" s="99"/>
      <c r="T49" s="16"/>
      <c r="U49" s="16"/>
      <c r="V49" s="16"/>
      <c r="W49" s="16"/>
      <c r="X49" s="96"/>
      <c r="Y49" s="98"/>
    </row>
    <row r="50" spans="1:25" x14ac:dyDescent="0.35">
      <c r="A50" s="1">
        <v>1</v>
      </c>
      <c r="B50" s="2" t="s">
        <v>58</v>
      </c>
      <c r="C50" s="6">
        <v>145342100</v>
      </c>
      <c r="D50" s="12"/>
      <c r="E50" s="13">
        <f>+D50*1.1</f>
        <v>0</v>
      </c>
      <c r="F50" s="5" t="s">
        <v>22</v>
      </c>
      <c r="G50" s="6">
        <v>145342100</v>
      </c>
      <c r="H50" s="6">
        <v>0</v>
      </c>
      <c r="I50" s="6">
        <v>145342100</v>
      </c>
      <c r="J50" s="6"/>
      <c r="K50" s="6">
        <v>117394600</v>
      </c>
      <c r="L50" s="6"/>
      <c r="M50" s="6">
        <v>5905900</v>
      </c>
      <c r="N50" s="6"/>
      <c r="O50" s="6"/>
      <c r="P50" s="22"/>
      <c r="Q50" s="6">
        <v>10593900</v>
      </c>
      <c r="S50" s="6">
        <v>11447700</v>
      </c>
      <c r="T50" s="6"/>
      <c r="U50" s="6"/>
      <c r="V50" s="6"/>
      <c r="W50" s="6"/>
      <c r="X50" s="89">
        <f>+I52</f>
        <v>145342100</v>
      </c>
      <c r="Y50" s="7">
        <f>+I50/I52</f>
        <v>1</v>
      </c>
    </row>
    <row r="51" spans="1:25" x14ac:dyDescent="0.35">
      <c r="A51" s="1"/>
      <c r="B51" s="2"/>
      <c r="C51" s="3"/>
      <c r="D51" s="12"/>
      <c r="E51" s="4"/>
      <c r="F51" s="5" t="s">
        <v>22</v>
      </c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90"/>
      <c r="Y51" s="7">
        <f>+I51/I52</f>
        <v>0</v>
      </c>
    </row>
    <row r="52" spans="1:25" x14ac:dyDescent="0.35">
      <c r="A52" s="91" t="s">
        <v>51</v>
      </c>
      <c r="B52" s="92"/>
      <c r="C52" s="92"/>
      <c r="D52" s="92"/>
      <c r="E52" s="92"/>
      <c r="F52" s="93"/>
      <c r="G52" s="114" t="s">
        <v>59</v>
      </c>
      <c r="H52" s="115"/>
      <c r="I52" s="8">
        <f>SUM(I50:I51)</f>
        <v>145342100</v>
      </c>
      <c r="J52" s="17"/>
      <c r="K52" s="17">
        <f>+K50</f>
        <v>117394600</v>
      </c>
      <c r="L52" s="17"/>
      <c r="M52" s="17">
        <f>+M50</f>
        <v>5905900</v>
      </c>
      <c r="N52" s="17"/>
      <c r="O52" s="17"/>
      <c r="P52" s="17"/>
      <c r="Q52" s="17">
        <f>+Q50</f>
        <v>10593900</v>
      </c>
      <c r="R52" s="17"/>
      <c r="S52" s="17">
        <f>+S50</f>
        <v>11447700</v>
      </c>
      <c r="T52" s="17"/>
      <c r="U52" s="17"/>
      <c r="V52" s="17"/>
      <c r="W52" s="17"/>
      <c r="X52" s="9"/>
      <c r="Y52" s="14"/>
    </row>
    <row r="54" spans="1:25" x14ac:dyDescent="0.35">
      <c r="G54" s="15"/>
    </row>
    <row r="55" spans="1:25" ht="15.5" x14ac:dyDescent="0.35">
      <c r="A55" s="11" t="s">
        <v>60</v>
      </c>
    </row>
    <row r="56" spans="1:25" x14ac:dyDescent="0.35">
      <c r="A56" s="99" t="s">
        <v>3</v>
      </c>
      <c r="B56" s="99" t="s">
        <v>4</v>
      </c>
      <c r="C56" s="112" t="s">
        <v>5</v>
      </c>
      <c r="D56" s="101" t="s">
        <v>6</v>
      </c>
      <c r="E56" s="103" t="s">
        <v>7</v>
      </c>
      <c r="F56" s="100" t="s">
        <v>8</v>
      </c>
      <c r="G56" s="96" t="s">
        <v>9</v>
      </c>
      <c r="H56" s="97" t="s">
        <v>10</v>
      </c>
      <c r="I56" s="96" t="s">
        <v>11</v>
      </c>
      <c r="J56" s="105" t="s">
        <v>12</v>
      </c>
      <c r="K56" s="106" t="s">
        <v>13</v>
      </c>
      <c r="L56" s="119" t="s">
        <v>14</v>
      </c>
      <c r="M56" s="109" t="s">
        <v>13</v>
      </c>
      <c r="N56" s="116" t="s">
        <v>15</v>
      </c>
      <c r="O56" s="116" t="s">
        <v>13</v>
      </c>
      <c r="P56" s="107" t="s">
        <v>16</v>
      </c>
      <c r="Q56" s="107" t="s">
        <v>13</v>
      </c>
      <c r="R56" s="99" t="s">
        <v>17</v>
      </c>
      <c r="S56" s="99" t="s">
        <v>18</v>
      </c>
      <c r="T56" s="108" t="s">
        <v>19</v>
      </c>
      <c r="U56" s="108" t="s">
        <v>18</v>
      </c>
      <c r="V56" s="109" t="s">
        <v>20</v>
      </c>
      <c r="W56" s="109" t="s">
        <v>18</v>
      </c>
      <c r="X56" s="96" t="s">
        <v>21</v>
      </c>
      <c r="Y56" s="98" t="s">
        <v>22</v>
      </c>
    </row>
    <row r="57" spans="1:25" x14ac:dyDescent="0.35">
      <c r="A57" s="99"/>
      <c r="B57" s="99"/>
      <c r="C57" s="113"/>
      <c r="D57" s="102"/>
      <c r="E57" s="104"/>
      <c r="F57" s="100"/>
      <c r="G57" s="96"/>
      <c r="H57" s="97"/>
      <c r="I57" s="96"/>
      <c r="J57" s="105" t="s">
        <v>23</v>
      </c>
      <c r="K57" s="106" t="s">
        <v>24</v>
      </c>
      <c r="L57" s="120" t="s">
        <v>23</v>
      </c>
      <c r="M57" s="109" t="s">
        <v>24</v>
      </c>
      <c r="N57" s="116"/>
      <c r="O57" s="116" t="s">
        <v>24</v>
      </c>
      <c r="P57" s="107"/>
      <c r="Q57" s="107"/>
      <c r="R57" s="99"/>
      <c r="S57" s="99"/>
      <c r="T57" s="108"/>
      <c r="U57" s="108"/>
      <c r="V57" s="109"/>
      <c r="W57" s="109"/>
      <c r="X57" s="96"/>
      <c r="Y57" s="98"/>
    </row>
    <row r="58" spans="1:25" x14ac:dyDescent="0.35">
      <c r="A58" s="1">
        <v>1</v>
      </c>
      <c r="B58" s="2" t="s">
        <v>61</v>
      </c>
      <c r="C58" s="3">
        <v>13262408640</v>
      </c>
      <c r="D58" s="12">
        <v>1.9810000000000001</v>
      </c>
      <c r="E58" s="12">
        <f>+D58*1.1</f>
        <v>2.1791000000000005</v>
      </c>
      <c r="F58" s="5" t="s">
        <v>26</v>
      </c>
      <c r="G58" s="6">
        <f>+C58*E58/1000</f>
        <v>28900114.667424008</v>
      </c>
      <c r="H58" s="6">
        <v>0</v>
      </c>
      <c r="I58" s="6">
        <f>+H58+G58</f>
        <v>28900114.667424008</v>
      </c>
      <c r="J58" s="3"/>
      <c r="K58" s="6">
        <f>+J58+I58</f>
        <v>28900114.667424008</v>
      </c>
      <c r="L58" s="22"/>
      <c r="M58" s="22"/>
      <c r="N58" s="22"/>
      <c r="O58" s="6"/>
      <c r="P58" s="6"/>
      <c r="Q58" s="6"/>
      <c r="R58" s="6"/>
      <c r="S58" s="6"/>
      <c r="T58" s="6"/>
      <c r="U58" s="6"/>
      <c r="V58" s="22"/>
      <c r="W58" s="6"/>
      <c r="X58" s="89">
        <f>+I61</f>
        <v>1184432350.795969</v>
      </c>
      <c r="Y58" s="7">
        <f>+I58/I61</f>
        <v>2.4399970710021882E-2</v>
      </c>
    </row>
    <row r="59" spans="1:25" x14ac:dyDescent="0.35">
      <c r="A59" s="1">
        <v>2</v>
      </c>
      <c r="B59" s="2" t="s">
        <v>62</v>
      </c>
      <c r="C59" s="3">
        <v>24782297585</v>
      </c>
      <c r="D59" s="12">
        <v>1.93</v>
      </c>
      <c r="E59" s="12">
        <f>+D59*1.1</f>
        <v>2.1230000000000002</v>
      </c>
      <c r="F59" s="5" t="s">
        <v>26</v>
      </c>
      <c r="G59" s="6">
        <f>+C59*E59/1000</f>
        <v>52612817.772955</v>
      </c>
      <c r="H59" s="6">
        <v>0</v>
      </c>
      <c r="I59" s="6">
        <f>+G59</f>
        <v>52612817.772955</v>
      </c>
      <c r="J59" s="3"/>
      <c r="K59" s="6"/>
      <c r="L59" s="22"/>
      <c r="M59" s="22"/>
      <c r="N59" s="6"/>
      <c r="O59" s="6"/>
      <c r="Q59" s="6">
        <f>+I59</f>
        <v>52612817.772955</v>
      </c>
      <c r="R59" s="6"/>
      <c r="S59" s="6"/>
      <c r="T59" s="6"/>
      <c r="U59" s="6"/>
      <c r="V59" s="22"/>
      <c r="W59" s="6"/>
      <c r="X59" s="89"/>
      <c r="Y59" s="7">
        <f>+I59/I61</f>
        <v>4.4420280936769273E-2</v>
      </c>
    </row>
    <row r="60" spans="1:25" x14ac:dyDescent="0.35">
      <c r="A60" s="1">
        <v>3</v>
      </c>
      <c r="B60" s="2" t="s">
        <v>63</v>
      </c>
      <c r="C60" s="6">
        <f>+L60+N60+P60+T60+V60+J60</f>
        <v>243362625409.44174</v>
      </c>
      <c r="D60" s="12">
        <v>4.12</v>
      </c>
      <c r="E60" s="12">
        <f>+D60*1.1</f>
        <v>4.5320000000000009</v>
      </c>
      <c r="F60" s="5" t="s">
        <v>26</v>
      </c>
      <c r="G60" s="6">
        <f>+C60*E60/1000</f>
        <v>1102919418.3555901</v>
      </c>
      <c r="H60" s="6">
        <v>0</v>
      </c>
      <c r="I60" s="6">
        <f>+G60</f>
        <v>1102919418.3555901</v>
      </c>
      <c r="J60" s="28">
        <v>2705403338</v>
      </c>
      <c r="K60" s="6">
        <f>+I60*1.12%</f>
        <v>12352697.485582611</v>
      </c>
      <c r="L60" s="6">
        <v>28516886805</v>
      </c>
      <c r="M60" s="6">
        <f>+I60*11.718%</f>
        <v>129240097.44290805</v>
      </c>
      <c r="N60" s="6">
        <f>SUM([1]Hoja1!D2:D1870)</f>
        <v>32252368121.441742</v>
      </c>
      <c r="O60" s="6">
        <f>+I60*13.253%</f>
        <v>146169910.51466638</v>
      </c>
      <c r="P60" s="6">
        <v>7846902258</v>
      </c>
      <c r="Q60" s="6">
        <f>+I60*3.22%</f>
        <v>35514005.271049999</v>
      </c>
      <c r="R60" s="6"/>
      <c r="S60" s="6"/>
      <c r="T60" s="6">
        <v>216136474</v>
      </c>
      <c r="U60" s="6">
        <f>+I60*0.089%</f>
        <v>981598.28233647509</v>
      </c>
      <c r="V60" s="32">
        <f>171592170259+232758154</f>
        <v>171824928413</v>
      </c>
      <c r="W60" s="32">
        <f>+I60*70.6%</f>
        <v>778661109.35904658</v>
      </c>
      <c r="X60" s="90"/>
      <c r="Y60" s="7">
        <f>+I60/I61</f>
        <v>0.93117974835320894</v>
      </c>
    </row>
    <row r="61" spans="1:25" x14ac:dyDescent="0.35">
      <c r="A61" s="91" t="s">
        <v>51</v>
      </c>
      <c r="B61" s="92"/>
      <c r="C61" s="92"/>
      <c r="D61" s="92"/>
      <c r="E61" s="110"/>
      <c r="F61" s="111"/>
      <c r="G61" s="94" t="s">
        <v>64</v>
      </c>
      <c r="H61" s="95"/>
      <c r="I61" s="48">
        <f>SUM(I58:I60)</f>
        <v>1184432350.795969</v>
      </c>
      <c r="J61" s="48"/>
      <c r="K61" s="48">
        <f>+K60+K58</f>
        <v>41252812.153006621</v>
      </c>
      <c r="L61" s="17"/>
      <c r="M61" s="17">
        <f>+M60</f>
        <v>129240097.44290805</v>
      </c>
      <c r="N61" s="17"/>
      <c r="O61" s="17">
        <f>+O60</f>
        <v>146169910.51466638</v>
      </c>
      <c r="P61" s="17"/>
      <c r="Q61" s="17">
        <f>+Q60+Q59</f>
        <v>88126823.044005007</v>
      </c>
      <c r="R61" s="17"/>
      <c r="S61" s="17"/>
      <c r="T61" s="17"/>
      <c r="U61" s="17">
        <f>+U60</f>
        <v>981598.28233647509</v>
      </c>
      <c r="V61" s="17"/>
      <c r="W61" s="17">
        <f>+W60</f>
        <v>778661109.35904658</v>
      </c>
      <c r="X61" s="51"/>
      <c r="Y61" s="52"/>
    </row>
    <row r="62" spans="1:25" x14ac:dyDescent="0.35">
      <c r="A62" s="22"/>
      <c r="B62" s="22"/>
      <c r="C62" s="43"/>
      <c r="D62" s="22"/>
      <c r="E62" s="22"/>
      <c r="F62" s="22"/>
      <c r="G62" s="22"/>
      <c r="H62" s="22"/>
      <c r="I62" s="22"/>
      <c r="J62" s="22"/>
      <c r="K62" s="22"/>
      <c r="L62" s="22"/>
      <c r="M62" s="44"/>
      <c r="N62" s="22"/>
      <c r="O62" s="22"/>
      <c r="P62" s="22"/>
      <c r="Q62" s="22"/>
      <c r="R62" s="22"/>
      <c r="S62" s="22"/>
      <c r="T62" s="22"/>
      <c r="U62" s="22"/>
      <c r="V62" s="22"/>
      <c r="W62" s="44"/>
      <c r="X62" s="22"/>
      <c r="Y62" s="22"/>
    </row>
    <row r="63" spans="1:25" x14ac:dyDescent="0.35">
      <c r="A63" s="22"/>
      <c r="B63" s="45"/>
      <c r="C63" s="46"/>
      <c r="D63" s="46"/>
      <c r="E63" s="22"/>
      <c r="F63" s="22"/>
      <c r="G63" s="22"/>
      <c r="H63" s="22"/>
      <c r="I63" s="22"/>
      <c r="J63" s="22"/>
      <c r="K63" s="22"/>
      <c r="L63" s="22"/>
      <c r="M63" s="44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</row>
    <row r="64" spans="1:25" ht="15.5" x14ac:dyDescent="0.35">
      <c r="A64" s="47" t="s">
        <v>65</v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</row>
    <row r="65" spans="1:25" x14ac:dyDescent="0.35">
      <c r="A65" s="99" t="s">
        <v>3</v>
      </c>
      <c r="B65" s="99" t="s">
        <v>4</v>
      </c>
      <c r="C65" s="100" t="s">
        <v>5</v>
      </c>
      <c r="D65" s="101" t="s">
        <v>6</v>
      </c>
      <c r="E65" s="103" t="s">
        <v>7</v>
      </c>
      <c r="F65" s="100" t="s">
        <v>8</v>
      </c>
      <c r="G65" s="96" t="s">
        <v>9</v>
      </c>
      <c r="H65" s="97" t="s">
        <v>10</v>
      </c>
      <c r="I65" s="96" t="s">
        <v>11</v>
      </c>
      <c r="J65" s="105" t="s">
        <v>12</v>
      </c>
      <c r="K65" s="106" t="s">
        <v>13</v>
      </c>
      <c r="L65" s="16"/>
      <c r="M65" s="16"/>
      <c r="N65" s="116" t="s">
        <v>15</v>
      </c>
      <c r="O65" s="116" t="s">
        <v>13</v>
      </c>
      <c r="P65" s="16"/>
      <c r="Q65" s="16"/>
      <c r="R65" s="16"/>
      <c r="S65" s="16"/>
      <c r="T65" s="16"/>
      <c r="U65" s="16"/>
      <c r="V65" s="16"/>
      <c r="W65" s="16"/>
      <c r="X65" s="96" t="s">
        <v>21</v>
      </c>
      <c r="Y65" s="98" t="s">
        <v>22</v>
      </c>
    </row>
    <row r="66" spans="1:25" x14ac:dyDescent="0.35">
      <c r="A66" s="99"/>
      <c r="B66" s="99"/>
      <c r="C66" s="100"/>
      <c r="D66" s="102"/>
      <c r="E66" s="104"/>
      <c r="F66" s="100"/>
      <c r="G66" s="96"/>
      <c r="H66" s="97"/>
      <c r="I66" s="96"/>
      <c r="J66" s="105" t="s">
        <v>23</v>
      </c>
      <c r="K66" s="106" t="s">
        <v>24</v>
      </c>
      <c r="L66" s="16"/>
      <c r="M66" s="16"/>
      <c r="N66" s="116"/>
      <c r="O66" s="116" t="s">
        <v>24</v>
      </c>
      <c r="P66" s="16"/>
      <c r="Q66" s="16"/>
      <c r="R66" s="16"/>
      <c r="S66" s="16"/>
      <c r="T66" s="16"/>
      <c r="U66" s="16"/>
      <c r="V66" s="16"/>
      <c r="W66" s="16"/>
      <c r="X66" s="96"/>
      <c r="Y66" s="98"/>
    </row>
    <row r="67" spans="1:25" x14ac:dyDescent="0.35">
      <c r="A67" s="1">
        <v>1</v>
      </c>
      <c r="B67" s="2" t="s">
        <v>66</v>
      </c>
      <c r="C67" s="3">
        <v>3382524000000</v>
      </c>
      <c r="D67" s="12">
        <v>1.43</v>
      </c>
      <c r="E67" s="68">
        <f>+D67*1.1</f>
        <v>1.573</v>
      </c>
      <c r="F67" s="5" t="s">
        <v>26</v>
      </c>
      <c r="G67" s="6">
        <f>+C67*E67/1000</f>
        <v>5320710252</v>
      </c>
      <c r="H67" s="6">
        <v>0</v>
      </c>
      <c r="I67" s="6">
        <f>+C67*E67/1000</f>
        <v>5320710252</v>
      </c>
      <c r="J67" s="6"/>
      <c r="K67" s="6"/>
      <c r="L67" s="6"/>
      <c r="M67" s="6"/>
      <c r="N67" s="6"/>
      <c r="O67" s="6">
        <v>5320710252</v>
      </c>
      <c r="P67" s="6"/>
      <c r="Q67" s="6"/>
      <c r="R67" s="6"/>
      <c r="S67" s="6"/>
      <c r="T67" s="6"/>
      <c r="U67" s="6"/>
      <c r="V67" s="6"/>
      <c r="W67" s="6"/>
      <c r="X67" s="89">
        <f>+I70</f>
        <v>5320710252</v>
      </c>
      <c r="Y67" s="7">
        <f>+I67/I70</f>
        <v>1</v>
      </c>
    </row>
    <row r="68" spans="1:25" x14ac:dyDescent="0.35">
      <c r="A68" s="1"/>
      <c r="B68" s="2"/>
      <c r="C68" s="3"/>
      <c r="D68" s="12"/>
      <c r="E68" s="4"/>
      <c r="F68" s="5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89"/>
      <c r="Y68" s="7"/>
    </row>
    <row r="69" spans="1:25" x14ac:dyDescent="0.35">
      <c r="A69" s="1"/>
      <c r="B69" s="2"/>
      <c r="C69" s="3"/>
      <c r="D69" s="12"/>
      <c r="E69" s="4"/>
      <c r="F69" s="5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90"/>
      <c r="Y69" s="7">
        <f>+I69/I70</f>
        <v>0</v>
      </c>
    </row>
    <row r="70" spans="1:25" x14ac:dyDescent="0.35">
      <c r="A70" s="91" t="s">
        <v>51</v>
      </c>
      <c r="B70" s="92"/>
      <c r="C70" s="92"/>
      <c r="D70" s="92"/>
      <c r="E70" s="92"/>
      <c r="F70" s="93"/>
      <c r="G70" s="94" t="s">
        <v>67</v>
      </c>
      <c r="H70" s="95"/>
      <c r="I70" s="48">
        <f>SUM(I67:I69)</f>
        <v>5320710252</v>
      </c>
      <c r="J70" s="8"/>
      <c r="K70" s="8"/>
      <c r="L70" s="8"/>
      <c r="M70" s="8"/>
      <c r="N70" s="8"/>
      <c r="O70" s="8">
        <f>SUM(O67:O69)</f>
        <v>5320710252</v>
      </c>
      <c r="P70" s="8"/>
      <c r="Q70" s="8"/>
      <c r="R70" s="8"/>
      <c r="S70" s="8"/>
      <c r="T70" s="8"/>
      <c r="U70" s="8"/>
      <c r="V70" s="8"/>
      <c r="W70" s="8"/>
      <c r="X70" s="42"/>
      <c r="Y70" s="49"/>
    </row>
    <row r="71" spans="1:25" x14ac:dyDescent="0.35">
      <c r="F71" s="50"/>
    </row>
    <row r="72" spans="1:25" ht="15.5" x14ac:dyDescent="0.35">
      <c r="A72" s="47" t="s">
        <v>68</v>
      </c>
      <c r="I72" s="15"/>
      <c r="J72" s="50">
        <v>0.82</v>
      </c>
      <c r="L72" s="50">
        <v>7.0000000000000007E-2</v>
      </c>
      <c r="P72" s="50">
        <v>0.04</v>
      </c>
      <c r="R72" s="50">
        <v>7.0000000000000007E-2</v>
      </c>
    </row>
    <row r="73" spans="1:25" x14ac:dyDescent="0.35">
      <c r="A73" s="99" t="s">
        <v>3</v>
      </c>
      <c r="B73" s="99" t="s">
        <v>4</v>
      </c>
      <c r="C73" s="100" t="s">
        <v>5</v>
      </c>
      <c r="D73" s="101" t="s">
        <v>6</v>
      </c>
      <c r="E73" s="103" t="s">
        <v>7</v>
      </c>
      <c r="F73" s="100" t="s">
        <v>8</v>
      </c>
      <c r="G73" s="96" t="s">
        <v>9</v>
      </c>
      <c r="H73" s="97" t="s">
        <v>10</v>
      </c>
      <c r="I73" s="96" t="s">
        <v>11</v>
      </c>
      <c r="J73" s="105" t="s">
        <v>12</v>
      </c>
      <c r="K73" s="106" t="s">
        <v>13</v>
      </c>
      <c r="L73" s="119" t="s">
        <v>14</v>
      </c>
      <c r="M73" s="109" t="s">
        <v>13</v>
      </c>
      <c r="N73" s="16"/>
      <c r="O73" s="16"/>
      <c r="P73" s="107" t="s">
        <v>16</v>
      </c>
      <c r="Q73" s="107" t="s">
        <v>13</v>
      </c>
      <c r="R73" s="99" t="s">
        <v>17</v>
      </c>
      <c r="S73" s="99" t="s">
        <v>18</v>
      </c>
      <c r="T73" s="16"/>
      <c r="U73" s="16"/>
      <c r="V73" s="16"/>
      <c r="W73" s="16"/>
      <c r="X73" s="96" t="s">
        <v>21</v>
      </c>
      <c r="Y73" s="98" t="s">
        <v>22</v>
      </c>
    </row>
    <row r="74" spans="1:25" x14ac:dyDescent="0.35">
      <c r="A74" s="99"/>
      <c r="B74" s="99"/>
      <c r="C74" s="100"/>
      <c r="D74" s="102"/>
      <c r="E74" s="104"/>
      <c r="F74" s="100"/>
      <c r="G74" s="96"/>
      <c r="H74" s="97"/>
      <c r="I74" s="96"/>
      <c r="J74" s="105" t="s">
        <v>23</v>
      </c>
      <c r="K74" s="106" t="s">
        <v>24</v>
      </c>
      <c r="L74" s="120" t="s">
        <v>23</v>
      </c>
      <c r="M74" s="109" t="s">
        <v>24</v>
      </c>
      <c r="N74" s="16"/>
      <c r="O74" s="16"/>
      <c r="P74" s="107"/>
      <c r="Q74" s="107"/>
      <c r="R74" s="99"/>
      <c r="S74" s="99"/>
      <c r="T74" s="16"/>
      <c r="U74" s="16"/>
      <c r="V74" s="16"/>
      <c r="W74" s="16"/>
      <c r="X74" s="96"/>
      <c r="Y74" s="98"/>
    </row>
    <row r="75" spans="1:25" x14ac:dyDescent="0.35">
      <c r="A75" s="1">
        <v>1</v>
      </c>
      <c r="B75" s="2" t="s">
        <v>69</v>
      </c>
      <c r="C75" s="3">
        <v>17982969158</v>
      </c>
      <c r="D75" s="54">
        <v>7.4</v>
      </c>
      <c r="E75" s="67">
        <v>8.1999999999999993</v>
      </c>
      <c r="F75" s="5" t="s">
        <v>22</v>
      </c>
      <c r="G75" s="6">
        <f>+C75*E75/100</f>
        <v>1474603470.9559999</v>
      </c>
      <c r="H75" s="6">
        <f>+G75*19/100</f>
        <v>280174659.48163998</v>
      </c>
      <c r="I75" s="6">
        <f>+H75+G75</f>
        <v>1754778130.4376397</v>
      </c>
      <c r="J75" s="6">
        <v>14705044228</v>
      </c>
      <c r="K75" s="6">
        <f>+I75*J72</f>
        <v>1438918066.9588645</v>
      </c>
      <c r="L75" s="6">
        <v>1249712153</v>
      </c>
      <c r="M75" s="6">
        <f>+I75*L72</f>
        <v>122834469.13063478</v>
      </c>
      <c r="N75" s="6"/>
      <c r="O75" s="6"/>
      <c r="P75" s="6">
        <v>757800000</v>
      </c>
      <c r="Q75" s="6">
        <f>+I75*P72</f>
        <v>70191125.217505589</v>
      </c>
      <c r="R75" s="6">
        <v>1249712153</v>
      </c>
      <c r="S75" s="6">
        <f>+I75*R72</f>
        <v>122834469.13063478</v>
      </c>
      <c r="T75" s="6"/>
      <c r="U75" s="6"/>
      <c r="V75" s="6"/>
      <c r="W75" s="6"/>
      <c r="X75" s="89">
        <f>+I77</f>
        <v>1754778130.4376397</v>
      </c>
      <c r="Y75" s="7">
        <f>+I75/I77</f>
        <v>1</v>
      </c>
    </row>
    <row r="76" spans="1:25" x14ac:dyDescent="0.35">
      <c r="A76" s="1"/>
      <c r="B76" s="2"/>
      <c r="C76" s="3"/>
      <c r="D76" s="3"/>
      <c r="E76" s="4"/>
      <c r="F76" s="5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90"/>
      <c r="Y76" s="7">
        <f>+I76/I77</f>
        <v>0</v>
      </c>
    </row>
    <row r="77" spans="1:25" x14ac:dyDescent="0.35">
      <c r="A77" s="91" t="s">
        <v>51</v>
      </c>
      <c r="B77" s="92"/>
      <c r="C77" s="92"/>
      <c r="D77" s="92"/>
      <c r="E77" s="92"/>
      <c r="F77" s="93"/>
      <c r="G77" s="94" t="s">
        <v>70</v>
      </c>
      <c r="H77" s="95"/>
      <c r="I77" s="48">
        <f>SUM(I75:I76)</f>
        <v>1754778130.4376397</v>
      </c>
      <c r="J77" s="8"/>
      <c r="K77" s="8">
        <f>+K75</f>
        <v>1438918066.9588645</v>
      </c>
      <c r="L77" s="8"/>
      <c r="M77" s="8">
        <f>+M75</f>
        <v>122834469.13063478</v>
      </c>
      <c r="N77" s="8"/>
      <c r="O77" s="8"/>
      <c r="P77" s="8"/>
      <c r="Q77" s="8">
        <f>+Q75</f>
        <v>70191125.217505589</v>
      </c>
      <c r="R77" s="8"/>
      <c r="S77" s="8">
        <f>+S75</f>
        <v>122834469.13063478</v>
      </c>
      <c r="T77" s="8"/>
      <c r="U77" s="8"/>
      <c r="V77" s="8"/>
      <c r="W77" s="8"/>
      <c r="X77" s="42"/>
      <c r="Y77" s="49"/>
    </row>
    <row r="78" spans="1:25" x14ac:dyDescent="0.35">
      <c r="S78" s="15"/>
    </row>
    <row r="79" spans="1:25" ht="15.5" x14ac:dyDescent="0.35">
      <c r="A79" s="47" t="s">
        <v>71</v>
      </c>
    </row>
    <row r="80" spans="1:25" x14ac:dyDescent="0.35">
      <c r="A80" s="99" t="s">
        <v>3</v>
      </c>
      <c r="B80" s="99" t="s">
        <v>4</v>
      </c>
      <c r="C80" s="100" t="s">
        <v>5</v>
      </c>
      <c r="D80" s="101" t="s">
        <v>6</v>
      </c>
      <c r="E80" s="103" t="s">
        <v>72</v>
      </c>
      <c r="F80" s="100" t="s">
        <v>8</v>
      </c>
      <c r="G80" s="96" t="s">
        <v>9</v>
      </c>
      <c r="H80" s="97" t="s">
        <v>10</v>
      </c>
      <c r="I80" s="96" t="s">
        <v>11</v>
      </c>
      <c r="J80" s="105" t="s">
        <v>12</v>
      </c>
      <c r="K80" s="106" t="s">
        <v>13</v>
      </c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96" t="s">
        <v>21</v>
      </c>
      <c r="Y80" s="98" t="s">
        <v>22</v>
      </c>
    </row>
    <row r="81" spans="1:25" x14ac:dyDescent="0.35">
      <c r="A81" s="99"/>
      <c r="B81" s="99"/>
      <c r="C81" s="100"/>
      <c r="D81" s="102"/>
      <c r="E81" s="104"/>
      <c r="F81" s="100"/>
      <c r="G81" s="96"/>
      <c r="H81" s="97"/>
      <c r="I81" s="96"/>
      <c r="J81" s="105" t="s">
        <v>23</v>
      </c>
      <c r="K81" s="106" t="s">
        <v>24</v>
      </c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96"/>
      <c r="Y81" s="98"/>
    </row>
    <row r="82" spans="1:25" x14ac:dyDescent="0.35">
      <c r="A82" s="1">
        <v>1</v>
      </c>
      <c r="B82" s="2" t="s">
        <v>73</v>
      </c>
      <c r="C82" s="3">
        <v>175228902</v>
      </c>
      <c r="D82" s="53">
        <v>10.88</v>
      </c>
      <c r="E82" s="67">
        <f>+D82*1.05</f>
        <v>11.424000000000001</v>
      </c>
      <c r="F82" s="5" t="s">
        <v>22</v>
      </c>
      <c r="G82" s="6">
        <f>+C82*E82/100</f>
        <v>20018149.764480002</v>
      </c>
      <c r="H82" s="6">
        <f>+G82*19/100</f>
        <v>3803448.4552512001</v>
      </c>
      <c r="I82" s="6">
        <f>+G82+H82</f>
        <v>23821598.219731204</v>
      </c>
      <c r="J82" s="6"/>
      <c r="K82" s="6">
        <f>+I82+J82</f>
        <v>23821598.219731204</v>
      </c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89">
        <f>+I84</f>
        <v>23821598.219731204</v>
      </c>
      <c r="Y82" s="7">
        <f>+I82/I84</f>
        <v>1</v>
      </c>
    </row>
    <row r="83" spans="1:25" x14ac:dyDescent="0.35">
      <c r="A83" s="1"/>
      <c r="B83" s="2"/>
      <c r="C83" s="3"/>
      <c r="D83" s="3"/>
      <c r="E83" s="4"/>
      <c r="F83" s="5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90"/>
      <c r="Y83" s="7">
        <f>+I83/I84</f>
        <v>0</v>
      </c>
    </row>
    <row r="84" spans="1:25" x14ac:dyDescent="0.35">
      <c r="A84" s="91" t="s">
        <v>51</v>
      </c>
      <c r="B84" s="92"/>
      <c r="C84" s="92"/>
      <c r="D84" s="92"/>
      <c r="E84" s="92"/>
      <c r="F84" s="93"/>
      <c r="G84" s="94" t="s">
        <v>74</v>
      </c>
      <c r="H84" s="95"/>
      <c r="I84" s="48">
        <f>SUM(I82:I83)</f>
        <v>23821598.219731204</v>
      </c>
      <c r="J84" s="8"/>
      <c r="K84" s="8">
        <f>+K82</f>
        <v>23821598.219731204</v>
      </c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42"/>
      <c r="Y84" s="49"/>
    </row>
    <row r="85" spans="1:25" x14ac:dyDescent="0.35">
      <c r="H85" s="82" t="s">
        <v>75</v>
      </c>
      <c r="I85" s="83">
        <f>+K85+M85+O85+Q85+S85+U85+W85</f>
        <v>22825668688.328499</v>
      </c>
      <c r="K85" s="70">
        <f>+K84+K77+K61+K52+K44+K35+K19</f>
        <v>7163657145.1229973</v>
      </c>
      <c r="M85" s="70">
        <f>+M77+M61+M52+M44+M35+M27+M19</f>
        <v>2498110514.9885211</v>
      </c>
      <c r="O85" s="70">
        <f>+O70+O61</f>
        <v>5466880162.5146666</v>
      </c>
      <c r="Q85" s="70">
        <f>+Q77+Q61+Q52+Q44+Q27+Q19</f>
        <v>5717545365.7901554</v>
      </c>
      <c r="S85" s="70">
        <f>+S77+S52+S44+S19</f>
        <v>444522698.22738004</v>
      </c>
      <c r="U85" s="70">
        <f>+U60</f>
        <v>981598.28233647509</v>
      </c>
      <c r="W85" s="70">
        <f>+W61+W27</f>
        <v>1533971203.4024372</v>
      </c>
      <c r="X85" s="15">
        <f>+X82+X75+X67+X58+X50+X41+X33+X24+X5</f>
        <v>22825668688.328491</v>
      </c>
    </row>
    <row r="86" spans="1:25" x14ac:dyDescent="0.35">
      <c r="I86" s="15"/>
      <c r="K86" s="15"/>
      <c r="W86" s="15"/>
      <c r="X86" s="15"/>
    </row>
    <row r="87" spans="1:25" x14ac:dyDescent="0.35">
      <c r="I87" s="15"/>
      <c r="X87" s="84"/>
    </row>
    <row r="88" spans="1:25" x14ac:dyDescent="0.35">
      <c r="I88" s="15"/>
    </row>
  </sheetData>
  <mergeCells count="197">
    <mergeCell ref="I80:I81"/>
    <mergeCell ref="R48:R49"/>
    <mergeCell ref="S48:S49"/>
    <mergeCell ref="J73:J74"/>
    <mergeCell ref="K73:K74"/>
    <mergeCell ref="L73:L74"/>
    <mergeCell ref="M73:M74"/>
    <mergeCell ref="P73:P74"/>
    <mergeCell ref="Q73:Q74"/>
    <mergeCell ref="R73:R74"/>
    <mergeCell ref="S73:S74"/>
    <mergeCell ref="L56:L57"/>
    <mergeCell ref="S56:S57"/>
    <mergeCell ref="J48:J49"/>
    <mergeCell ref="K48:K49"/>
    <mergeCell ref="Y39:Y40"/>
    <mergeCell ref="Y48:Y49"/>
    <mergeCell ref="Y56:Y57"/>
    <mergeCell ref="X58:X60"/>
    <mergeCell ref="X50:X51"/>
    <mergeCell ref="Q22:Q23"/>
    <mergeCell ref="J31:J32"/>
    <mergeCell ref="K31:K32"/>
    <mergeCell ref="L31:L32"/>
    <mergeCell ref="M31:M32"/>
    <mergeCell ref="Y31:Y32"/>
    <mergeCell ref="M56:M57"/>
    <mergeCell ref="J22:J23"/>
    <mergeCell ref="K22:K23"/>
    <mergeCell ref="L22:L23"/>
    <mergeCell ref="M22:M23"/>
    <mergeCell ref="P22:P23"/>
    <mergeCell ref="N56:N57"/>
    <mergeCell ref="O56:O57"/>
    <mergeCell ref="P56:P57"/>
    <mergeCell ref="Y22:Y23"/>
    <mergeCell ref="R56:R57"/>
    <mergeCell ref="J56:J57"/>
    <mergeCell ref="K56:K57"/>
    <mergeCell ref="Y5:Y8"/>
    <mergeCell ref="X24:X25"/>
    <mergeCell ref="G22:G23"/>
    <mergeCell ref="H22:H23"/>
    <mergeCell ref="I22:I23"/>
    <mergeCell ref="X22:X23"/>
    <mergeCell ref="G31:G32"/>
    <mergeCell ref="H31:H32"/>
    <mergeCell ref="I31:I32"/>
    <mergeCell ref="X31:X32"/>
    <mergeCell ref="Y13:Y14"/>
    <mergeCell ref="Y15:Y18"/>
    <mergeCell ref="A2:I2"/>
    <mergeCell ref="J2:S2"/>
    <mergeCell ref="J3:J4"/>
    <mergeCell ref="K3:K4"/>
    <mergeCell ref="L3:L4"/>
    <mergeCell ref="M3:M4"/>
    <mergeCell ref="H48:H49"/>
    <mergeCell ref="I48:I49"/>
    <mergeCell ref="X48:X49"/>
    <mergeCell ref="G44:H44"/>
    <mergeCell ref="A31:A32"/>
    <mergeCell ref="A22:A23"/>
    <mergeCell ref="G19:H19"/>
    <mergeCell ref="G27:H27"/>
    <mergeCell ref="G35:H35"/>
    <mergeCell ref="B22:B23"/>
    <mergeCell ref="W3:W4"/>
    <mergeCell ref="A19:F19"/>
    <mergeCell ref="F31:F32"/>
    <mergeCell ref="M39:M40"/>
    <mergeCell ref="X5:X18"/>
    <mergeCell ref="L39:L40"/>
    <mergeCell ref="L48:L49"/>
    <mergeCell ref="B39:B40"/>
    <mergeCell ref="Y3:Y4"/>
    <mergeCell ref="A3:A4"/>
    <mergeCell ref="B3:B4"/>
    <mergeCell ref="C3:C4"/>
    <mergeCell ref="D3:D4"/>
    <mergeCell ref="E3:E4"/>
    <mergeCell ref="F3:F4"/>
    <mergeCell ref="G3:G4"/>
    <mergeCell ref="H3:H4"/>
    <mergeCell ref="X3:X4"/>
    <mergeCell ref="V3:V4"/>
    <mergeCell ref="I3:I4"/>
    <mergeCell ref="U3:U4"/>
    <mergeCell ref="N3:N4"/>
    <mergeCell ref="S3:S4"/>
    <mergeCell ref="O3:O4"/>
    <mergeCell ref="P3:P4"/>
    <mergeCell ref="Q3:Q4"/>
    <mergeCell ref="R3:R4"/>
    <mergeCell ref="T3:T4"/>
    <mergeCell ref="X67:X69"/>
    <mergeCell ref="X56:X57"/>
    <mergeCell ref="G65:G66"/>
    <mergeCell ref="H65:H66"/>
    <mergeCell ref="I65:I66"/>
    <mergeCell ref="X65:X66"/>
    <mergeCell ref="X33:X34"/>
    <mergeCell ref="X39:X40"/>
    <mergeCell ref="X41:X43"/>
    <mergeCell ref="G48:G49"/>
    <mergeCell ref="G56:G57"/>
    <mergeCell ref="G39:G40"/>
    <mergeCell ref="H39:H40"/>
    <mergeCell ref="I39:I40"/>
    <mergeCell ref="G52:H52"/>
    <mergeCell ref="J65:J66"/>
    <mergeCell ref="K65:K66"/>
    <mergeCell ref="M48:M49"/>
    <mergeCell ref="N65:N66"/>
    <mergeCell ref="O65:O66"/>
    <mergeCell ref="P39:P40"/>
    <mergeCell ref="Q39:Q40"/>
    <mergeCell ref="P48:P49"/>
    <mergeCell ref="Q48:Q49"/>
    <mergeCell ref="J39:J40"/>
    <mergeCell ref="K39:K40"/>
    <mergeCell ref="A61:F61"/>
    <mergeCell ref="A44:F44"/>
    <mergeCell ref="A48:A49"/>
    <mergeCell ref="B48:B49"/>
    <mergeCell ref="C48:C49"/>
    <mergeCell ref="D48:D49"/>
    <mergeCell ref="E48:E49"/>
    <mergeCell ref="F48:F49"/>
    <mergeCell ref="A56:A57"/>
    <mergeCell ref="B56:B57"/>
    <mergeCell ref="C56:C57"/>
    <mergeCell ref="Y65:Y66"/>
    <mergeCell ref="E65:E66"/>
    <mergeCell ref="F65:F66"/>
    <mergeCell ref="H56:H57"/>
    <mergeCell ref="A65:A66"/>
    <mergeCell ref="B65:B66"/>
    <mergeCell ref="C65:C66"/>
    <mergeCell ref="D65:D66"/>
    <mergeCell ref="I56:I57"/>
    <mergeCell ref="D56:D57"/>
    <mergeCell ref="F56:F57"/>
    <mergeCell ref="E56:E57"/>
    <mergeCell ref="Q56:Q57"/>
    <mergeCell ref="T56:T57"/>
    <mergeCell ref="U56:U57"/>
    <mergeCell ref="V56:V57"/>
    <mergeCell ref="W56:W57"/>
    <mergeCell ref="G61:H61"/>
    <mergeCell ref="E22:E23"/>
    <mergeCell ref="A52:F52"/>
    <mergeCell ref="A73:A74"/>
    <mergeCell ref="B73:B74"/>
    <mergeCell ref="C73:C74"/>
    <mergeCell ref="D73:D74"/>
    <mergeCell ref="E73:E74"/>
    <mergeCell ref="F73:F74"/>
    <mergeCell ref="F22:F23"/>
    <mergeCell ref="A70:F70"/>
    <mergeCell ref="A35:F35"/>
    <mergeCell ref="A39:A40"/>
    <mergeCell ref="C22:C23"/>
    <mergeCell ref="E39:E40"/>
    <mergeCell ref="F39:F40"/>
    <mergeCell ref="D22:D23"/>
    <mergeCell ref="D39:D40"/>
    <mergeCell ref="B31:B32"/>
    <mergeCell ref="C31:C32"/>
    <mergeCell ref="D31:D32"/>
    <mergeCell ref="A27:F27"/>
    <mergeCell ref="C39:C40"/>
    <mergeCell ref="E31:E32"/>
    <mergeCell ref="X82:X83"/>
    <mergeCell ref="A84:F84"/>
    <mergeCell ref="G84:H84"/>
    <mergeCell ref="G73:G74"/>
    <mergeCell ref="H73:H74"/>
    <mergeCell ref="I73:I74"/>
    <mergeCell ref="X73:X74"/>
    <mergeCell ref="G70:H70"/>
    <mergeCell ref="Y73:Y74"/>
    <mergeCell ref="X75:X76"/>
    <mergeCell ref="A77:F77"/>
    <mergeCell ref="G77:H77"/>
    <mergeCell ref="A80:A81"/>
    <mergeCell ref="B80:B81"/>
    <mergeCell ref="C80:C81"/>
    <mergeCell ref="D80:D81"/>
    <mergeCell ref="E80:E81"/>
    <mergeCell ref="F80:F81"/>
    <mergeCell ref="G80:G81"/>
    <mergeCell ref="H80:H81"/>
    <mergeCell ref="X80:X81"/>
    <mergeCell ref="Y80:Y81"/>
    <mergeCell ref="J80:J81"/>
    <mergeCell ref="K80:K8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974D4-BCE8-4C25-9673-1E0C9814F0B1}">
  <dimension ref="A2:N71"/>
  <sheetViews>
    <sheetView topLeftCell="A20" workbookViewId="0">
      <selection activeCell="A33" sqref="A33"/>
    </sheetView>
  </sheetViews>
  <sheetFormatPr baseColWidth="10" defaultColWidth="10.81640625" defaultRowHeight="13" x14ac:dyDescent="0.3"/>
  <cols>
    <col min="1" max="1" width="5.54296875" style="71" customWidth="1"/>
    <col min="2" max="2" width="44.54296875" style="71" customWidth="1"/>
    <col min="3" max="3" width="28.81640625" style="71" customWidth="1"/>
    <col min="4" max="4" width="10.81640625" style="71" customWidth="1"/>
    <col min="5" max="5" width="14.54296875" style="71" hidden="1" customWidth="1"/>
    <col min="6" max="6" width="20.1796875" style="71" hidden="1" customWidth="1"/>
    <col min="7" max="7" width="18.26953125" style="71" hidden="1" customWidth="1"/>
    <col min="8" max="8" width="15.7265625" style="71" hidden="1" customWidth="1"/>
    <col min="9" max="9" width="18.453125" style="71" customWidth="1"/>
    <col min="10" max="10" width="11.54296875" style="71" customWidth="1"/>
    <col min="11" max="11" width="20.26953125" style="71" customWidth="1"/>
    <col min="12" max="12" width="13.453125" style="71" customWidth="1"/>
    <col min="13" max="13" width="24.26953125" style="71" customWidth="1"/>
    <col min="14" max="16384" width="10.81640625" style="71"/>
  </cols>
  <sheetData>
    <row r="2" spans="1:13" x14ac:dyDescent="0.3">
      <c r="A2" s="99" t="s">
        <v>3</v>
      </c>
      <c r="B2" s="99" t="s">
        <v>4</v>
      </c>
      <c r="C2" s="100" t="s">
        <v>5</v>
      </c>
      <c r="D2" s="122" t="s">
        <v>6</v>
      </c>
      <c r="E2" s="122" t="s">
        <v>76</v>
      </c>
      <c r="F2" s="122" t="s">
        <v>77</v>
      </c>
      <c r="G2" s="122" t="s">
        <v>78</v>
      </c>
      <c r="H2" s="123" t="s">
        <v>79</v>
      </c>
      <c r="I2" s="103" t="s">
        <v>7</v>
      </c>
      <c r="J2" s="100" t="s">
        <v>8</v>
      </c>
      <c r="K2" s="96" t="s">
        <v>9</v>
      </c>
      <c r="L2" s="97" t="s">
        <v>10</v>
      </c>
      <c r="M2" s="96" t="s">
        <v>11</v>
      </c>
    </row>
    <row r="3" spans="1:13" x14ac:dyDescent="0.3">
      <c r="A3" s="99"/>
      <c r="B3" s="99"/>
      <c r="C3" s="100"/>
      <c r="D3" s="122"/>
      <c r="E3" s="122"/>
      <c r="F3" s="122"/>
      <c r="G3" s="122"/>
      <c r="H3" s="123"/>
      <c r="I3" s="104"/>
      <c r="J3" s="100"/>
      <c r="K3" s="96"/>
      <c r="L3" s="97"/>
      <c r="M3" s="96"/>
    </row>
    <row r="4" spans="1:13" x14ac:dyDescent="0.3">
      <c r="A4" s="25"/>
      <c r="B4" s="72" t="s">
        <v>80</v>
      </c>
      <c r="C4" s="25"/>
      <c r="D4" s="25"/>
      <c r="E4" s="25"/>
      <c r="F4" s="25"/>
      <c r="G4" s="25"/>
      <c r="H4" s="25"/>
      <c r="I4" s="25"/>
      <c r="J4" s="23"/>
      <c r="K4" s="23"/>
      <c r="L4" s="24"/>
      <c r="M4" s="23"/>
    </row>
    <row r="5" spans="1:13" x14ac:dyDescent="0.3">
      <c r="A5" s="25">
        <v>1</v>
      </c>
      <c r="B5" s="25" t="s">
        <v>81</v>
      </c>
      <c r="C5" s="6">
        <v>36563604531</v>
      </c>
      <c r="D5" s="25">
        <v>2.62</v>
      </c>
      <c r="E5" s="25">
        <v>14.37</v>
      </c>
      <c r="F5" s="12">
        <v>11</v>
      </c>
      <c r="G5" s="12">
        <v>4.05</v>
      </c>
      <c r="H5" s="30">
        <f>AVERAGE(E5:G5)</f>
        <v>9.8066666666666666</v>
      </c>
      <c r="I5" s="30">
        <f>+D5*1.05</f>
        <v>2.7510000000000003</v>
      </c>
      <c r="J5" s="25" t="s">
        <v>26</v>
      </c>
      <c r="K5" s="6">
        <f>+C5*I5/1000</f>
        <v>100586476.06478101</v>
      </c>
      <c r="L5" s="6">
        <f>+K5*19/100</f>
        <v>19111430.452308394</v>
      </c>
      <c r="M5" s="25"/>
    </row>
    <row r="6" spans="1:13" x14ac:dyDescent="0.3">
      <c r="A6" s="25"/>
      <c r="B6" s="25" t="s">
        <v>82</v>
      </c>
      <c r="C6" s="6">
        <f>C5*5%</f>
        <v>1828180226.5500002</v>
      </c>
      <c r="D6" s="25">
        <v>1.32</v>
      </c>
      <c r="E6" s="25"/>
      <c r="F6" s="25"/>
      <c r="G6" s="25"/>
      <c r="H6" s="30"/>
      <c r="I6" s="30">
        <f>+D6*1.05</f>
        <v>1.3860000000000001</v>
      </c>
      <c r="J6" s="25" t="s">
        <v>26</v>
      </c>
      <c r="K6" s="6">
        <f>+C6*I6/1000</f>
        <v>2533857.7939983006</v>
      </c>
      <c r="L6" s="6">
        <f>+K6*19/100</f>
        <v>481432.98085967713</v>
      </c>
      <c r="M6" s="25"/>
    </row>
    <row r="7" spans="1:13" x14ac:dyDescent="0.3">
      <c r="A7" s="25"/>
      <c r="B7" s="25" t="s">
        <v>28</v>
      </c>
      <c r="C7" s="6">
        <f>SUM(C5:C6)</f>
        <v>38391784757.550003</v>
      </c>
      <c r="D7" s="25"/>
      <c r="E7" s="25"/>
      <c r="F7" s="25"/>
      <c r="G7" s="25"/>
      <c r="H7" s="30"/>
      <c r="I7" s="25"/>
      <c r="J7" s="25"/>
      <c r="K7" s="6">
        <f>+C7*I5/1000</f>
        <v>105615799.86802007</v>
      </c>
      <c r="L7" s="6">
        <f>+K7*19/100</f>
        <v>20067001.974923812</v>
      </c>
      <c r="M7" s="6">
        <f>+L7+K7</f>
        <v>125682801.84294388</v>
      </c>
    </row>
    <row r="8" spans="1:13" x14ac:dyDescent="0.3">
      <c r="A8" s="25">
        <v>3</v>
      </c>
      <c r="B8" s="25" t="s">
        <v>29</v>
      </c>
      <c r="C8" s="6">
        <v>6500000000</v>
      </c>
      <c r="D8" s="25">
        <v>2.97</v>
      </c>
      <c r="E8" s="25">
        <v>2.79</v>
      </c>
      <c r="F8" s="12">
        <v>3.0187080000000002</v>
      </c>
      <c r="G8" s="25">
        <v>1.38</v>
      </c>
      <c r="H8" s="30">
        <f t="shared" ref="H8:H10" si="0">AVERAGE(E8:G8)</f>
        <v>2.396236</v>
      </c>
      <c r="I8" s="25">
        <v>3.29</v>
      </c>
      <c r="J8" s="25" t="s">
        <v>26</v>
      </c>
      <c r="K8" s="6">
        <f>+C8*I8/1000</f>
        <v>21385000</v>
      </c>
      <c r="L8" s="6">
        <f t="shared" ref="L8:L10" si="1">+K8*19/100</f>
        <v>4063150</v>
      </c>
      <c r="M8" s="6">
        <f t="shared" ref="M8:M10" si="2">+L8+K8</f>
        <v>25448150</v>
      </c>
    </row>
    <row r="9" spans="1:13" x14ac:dyDescent="0.3">
      <c r="A9" s="25">
        <v>4</v>
      </c>
      <c r="B9" s="25" t="s">
        <v>31</v>
      </c>
      <c r="C9" s="6">
        <v>700000000</v>
      </c>
      <c r="D9" s="25">
        <v>4.42</v>
      </c>
      <c r="E9" s="25">
        <v>25.14</v>
      </c>
      <c r="F9" s="12">
        <v>3.0150000000000001</v>
      </c>
      <c r="G9" s="25">
        <v>8.5500000000000007</v>
      </c>
      <c r="H9" s="30">
        <f t="shared" si="0"/>
        <v>12.234999999999999</v>
      </c>
      <c r="I9" s="25">
        <f>+D9*1.05</f>
        <v>4.641</v>
      </c>
      <c r="J9" s="25" t="s">
        <v>22</v>
      </c>
      <c r="K9" s="6">
        <f>+C9*I9/100</f>
        <v>32487000</v>
      </c>
      <c r="L9" s="6">
        <f t="shared" si="1"/>
        <v>6172530</v>
      </c>
      <c r="M9" s="6">
        <f t="shared" si="2"/>
        <v>38659530</v>
      </c>
    </row>
    <row r="10" spans="1:13" x14ac:dyDescent="0.3">
      <c r="A10" s="25">
        <v>5</v>
      </c>
      <c r="B10" s="25" t="s">
        <v>83</v>
      </c>
      <c r="C10" s="6">
        <v>226000000</v>
      </c>
      <c r="D10" s="25">
        <v>0.48</v>
      </c>
      <c r="E10" s="25"/>
      <c r="F10" s="25">
        <v>0.18</v>
      </c>
      <c r="G10" s="25">
        <v>0.88</v>
      </c>
      <c r="H10" s="30">
        <f t="shared" si="0"/>
        <v>0.53</v>
      </c>
      <c r="I10" s="30">
        <f>+D10*1.05</f>
        <v>0.504</v>
      </c>
      <c r="J10" s="25" t="s">
        <v>22</v>
      </c>
      <c r="K10" s="6">
        <f>+C10*H10/100</f>
        <v>1197800</v>
      </c>
      <c r="L10" s="6">
        <f t="shared" si="1"/>
        <v>227582</v>
      </c>
      <c r="M10" s="6">
        <f t="shared" si="2"/>
        <v>1425382</v>
      </c>
    </row>
    <row r="11" spans="1:13" x14ac:dyDescent="0.3">
      <c r="A11" s="25"/>
      <c r="B11" s="25"/>
      <c r="C11" s="6"/>
      <c r="D11" s="25"/>
      <c r="E11" s="25"/>
      <c r="F11" s="25"/>
      <c r="G11" s="25"/>
      <c r="H11" s="25"/>
      <c r="I11" s="25"/>
      <c r="J11" s="25"/>
      <c r="K11" s="124" t="s">
        <v>84</v>
      </c>
      <c r="L11" s="125"/>
      <c r="M11" s="40">
        <f>SUM(M7:M10)</f>
        <v>191215863.84294388</v>
      </c>
    </row>
    <row r="15" spans="1:13" x14ac:dyDescent="0.3">
      <c r="A15" s="99" t="s">
        <v>3</v>
      </c>
      <c r="B15" s="99" t="s">
        <v>4</v>
      </c>
      <c r="C15" s="100" t="s">
        <v>5</v>
      </c>
      <c r="D15" s="122" t="s">
        <v>6</v>
      </c>
      <c r="E15" s="122" t="s">
        <v>85</v>
      </c>
      <c r="F15" s="122" t="s">
        <v>86</v>
      </c>
      <c r="G15" s="122" t="s">
        <v>87</v>
      </c>
      <c r="H15" s="123" t="s">
        <v>79</v>
      </c>
      <c r="I15" s="103" t="s">
        <v>7</v>
      </c>
      <c r="J15" s="100" t="s">
        <v>8</v>
      </c>
      <c r="K15" s="96" t="s">
        <v>9</v>
      </c>
      <c r="L15" s="97" t="s">
        <v>10</v>
      </c>
      <c r="M15" s="96" t="s">
        <v>11</v>
      </c>
    </row>
    <row r="16" spans="1:13" x14ac:dyDescent="0.3">
      <c r="A16" s="99"/>
      <c r="B16" s="99"/>
      <c r="C16" s="100"/>
      <c r="D16" s="122"/>
      <c r="E16" s="122"/>
      <c r="F16" s="122"/>
      <c r="G16" s="122"/>
      <c r="H16" s="123"/>
      <c r="I16" s="104"/>
      <c r="J16" s="100"/>
      <c r="K16" s="96"/>
      <c r="L16" s="97"/>
      <c r="M16" s="96"/>
    </row>
    <row r="17" spans="1:14" x14ac:dyDescent="0.3">
      <c r="A17" s="25"/>
      <c r="B17" s="73" t="s">
        <v>88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spans="1:14" x14ac:dyDescent="0.3">
      <c r="A18" s="25">
        <v>1</v>
      </c>
      <c r="B18" s="25" t="s">
        <v>89</v>
      </c>
      <c r="C18" s="6">
        <v>4500000000</v>
      </c>
      <c r="D18" s="25">
        <v>9.2899999999999991</v>
      </c>
      <c r="E18" s="12">
        <v>15.606999999999999</v>
      </c>
      <c r="F18" s="12">
        <v>35.6</v>
      </c>
      <c r="G18" s="12">
        <v>19.75</v>
      </c>
      <c r="H18" s="12">
        <f>AVERAGE(E18:G18)</f>
        <v>23.652333333333331</v>
      </c>
      <c r="I18" s="25">
        <v>10.3111</v>
      </c>
      <c r="J18" s="25" t="s">
        <v>22</v>
      </c>
      <c r="K18" s="6">
        <f>+C18*I18/100</f>
        <v>463999500</v>
      </c>
      <c r="L18" s="6">
        <f>+K18*19/100</f>
        <v>88159905</v>
      </c>
      <c r="M18" s="6">
        <f>+L18+K18</f>
        <v>552159405</v>
      </c>
      <c r="N18" s="78"/>
    </row>
    <row r="19" spans="1:14" x14ac:dyDescent="0.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96" t="s">
        <v>90</v>
      </c>
      <c r="L19" s="96"/>
      <c r="M19" s="40">
        <v>552160000</v>
      </c>
      <c r="N19" s="78"/>
    </row>
    <row r="22" spans="1:14" x14ac:dyDescent="0.3">
      <c r="A22" s="74"/>
    </row>
    <row r="23" spans="1:14" x14ac:dyDescent="0.3">
      <c r="A23" s="99" t="s">
        <v>3</v>
      </c>
      <c r="B23" s="99" t="s">
        <v>4</v>
      </c>
      <c r="C23" s="100" t="s">
        <v>5</v>
      </c>
      <c r="D23" s="122"/>
      <c r="E23" s="122"/>
      <c r="F23" s="122"/>
      <c r="G23" s="122"/>
      <c r="H23" s="123" t="s">
        <v>79</v>
      </c>
      <c r="I23" s="103" t="s">
        <v>7</v>
      </c>
      <c r="J23" s="100" t="s">
        <v>8</v>
      </c>
      <c r="K23" s="96" t="s">
        <v>9</v>
      </c>
      <c r="L23" s="97" t="s">
        <v>10</v>
      </c>
      <c r="M23" s="96" t="s">
        <v>11</v>
      </c>
    </row>
    <row r="24" spans="1:14" x14ac:dyDescent="0.3">
      <c r="A24" s="99"/>
      <c r="B24" s="99"/>
      <c r="C24" s="100"/>
      <c r="D24" s="122"/>
      <c r="E24" s="122"/>
      <c r="F24" s="122"/>
      <c r="G24" s="122"/>
      <c r="H24" s="123"/>
      <c r="I24" s="104"/>
      <c r="J24" s="100"/>
      <c r="K24" s="96"/>
      <c r="L24" s="97"/>
      <c r="M24" s="96"/>
    </row>
    <row r="25" spans="1:14" s="75" customFormat="1" x14ac:dyDescent="0.3">
      <c r="A25" s="24"/>
      <c r="B25" s="73" t="s">
        <v>91</v>
      </c>
      <c r="C25" s="23"/>
      <c r="D25" s="26"/>
      <c r="E25" s="26"/>
      <c r="F25" s="26"/>
      <c r="G25" s="26"/>
      <c r="H25" s="23"/>
      <c r="I25" s="27"/>
      <c r="J25" s="23"/>
      <c r="K25" s="23"/>
      <c r="L25" s="24"/>
      <c r="M25" s="23"/>
    </row>
    <row r="26" spans="1:14" x14ac:dyDescent="0.3">
      <c r="A26" s="1">
        <v>1</v>
      </c>
      <c r="B26" s="2" t="s">
        <v>58</v>
      </c>
      <c r="C26" s="6">
        <v>1110300</v>
      </c>
      <c r="D26" s="12"/>
      <c r="E26" s="12"/>
      <c r="F26" s="4"/>
      <c r="G26" s="4"/>
      <c r="H26" s="4" t="s">
        <v>92</v>
      </c>
      <c r="I26" s="13" t="s">
        <v>92</v>
      </c>
      <c r="J26" s="5" t="s">
        <v>22</v>
      </c>
      <c r="K26" s="6">
        <v>1110300</v>
      </c>
      <c r="L26" s="6">
        <v>0</v>
      </c>
      <c r="M26" s="6">
        <v>1110300</v>
      </c>
    </row>
    <row r="27" spans="1:14" x14ac:dyDescent="0.3">
      <c r="A27" s="1"/>
      <c r="B27" s="2"/>
      <c r="C27" s="3"/>
      <c r="D27" s="12"/>
      <c r="E27" s="4"/>
      <c r="F27" s="4"/>
      <c r="G27" s="4"/>
      <c r="H27" s="4"/>
      <c r="I27" s="4"/>
      <c r="J27" s="5"/>
      <c r="K27" s="6"/>
      <c r="L27" s="6"/>
      <c r="M27" s="6"/>
    </row>
    <row r="28" spans="1:14" x14ac:dyDescent="0.3">
      <c r="A28" s="91" t="s">
        <v>51</v>
      </c>
      <c r="B28" s="92"/>
      <c r="C28" s="92"/>
      <c r="D28" s="92"/>
      <c r="E28" s="92"/>
      <c r="F28" s="92"/>
      <c r="G28" s="92"/>
      <c r="H28" s="92"/>
      <c r="I28" s="92"/>
      <c r="J28" s="93"/>
      <c r="K28" s="126" t="s">
        <v>93</v>
      </c>
      <c r="L28" s="126"/>
      <c r="M28" s="40">
        <f>SUM(M26:M27)</f>
        <v>1110300</v>
      </c>
    </row>
    <row r="31" spans="1:14" x14ac:dyDescent="0.3">
      <c r="A31" s="99" t="s">
        <v>3</v>
      </c>
      <c r="B31" s="99" t="s">
        <v>4</v>
      </c>
      <c r="C31" s="100" t="s">
        <v>5</v>
      </c>
      <c r="D31" s="122" t="s">
        <v>6</v>
      </c>
      <c r="E31" s="122" t="s">
        <v>85</v>
      </c>
      <c r="F31" s="122" t="s">
        <v>94</v>
      </c>
      <c r="G31" s="122" t="s">
        <v>78</v>
      </c>
      <c r="H31" s="123" t="s">
        <v>79</v>
      </c>
      <c r="I31" s="103" t="s">
        <v>7</v>
      </c>
      <c r="J31" s="100" t="s">
        <v>8</v>
      </c>
      <c r="K31" s="96" t="s">
        <v>9</v>
      </c>
      <c r="L31" s="97" t="s">
        <v>10</v>
      </c>
      <c r="M31" s="96" t="s">
        <v>11</v>
      </c>
    </row>
    <row r="32" spans="1:14" x14ac:dyDescent="0.3">
      <c r="A32" s="99"/>
      <c r="B32" s="99"/>
      <c r="C32" s="100"/>
      <c r="D32" s="122"/>
      <c r="E32" s="122"/>
      <c r="F32" s="122"/>
      <c r="G32" s="122"/>
      <c r="H32" s="123"/>
      <c r="I32" s="104"/>
      <c r="J32" s="100"/>
      <c r="K32" s="96"/>
      <c r="L32" s="97"/>
      <c r="M32" s="96"/>
    </row>
    <row r="33" spans="1:13" s="75" customFormat="1" x14ac:dyDescent="0.3">
      <c r="A33" s="24"/>
      <c r="B33" s="73" t="s">
        <v>95</v>
      </c>
      <c r="C33" s="23"/>
      <c r="D33" s="26"/>
      <c r="E33" s="26"/>
      <c r="F33" s="26"/>
      <c r="G33" s="26"/>
      <c r="H33" s="23"/>
      <c r="I33" s="23"/>
      <c r="J33" s="23"/>
      <c r="K33" s="23"/>
      <c r="L33" s="24"/>
      <c r="M33" s="23"/>
    </row>
    <row r="34" spans="1:13" x14ac:dyDescent="0.3">
      <c r="A34" s="1">
        <v>1</v>
      </c>
      <c r="B34" s="2" t="s">
        <v>96</v>
      </c>
      <c r="C34" s="3">
        <v>3990000000</v>
      </c>
      <c r="D34" s="12">
        <v>2.31</v>
      </c>
      <c r="E34" s="12">
        <v>5.15</v>
      </c>
      <c r="F34" s="12">
        <v>5.52</v>
      </c>
      <c r="G34" s="12">
        <v>3.8</v>
      </c>
      <c r="H34" s="4">
        <f t="shared" ref="H34" si="3">AVERAGE(E34:G34)</f>
        <v>4.8233333333333333</v>
      </c>
      <c r="I34" s="12">
        <f>+D34*1.1</f>
        <v>2.5410000000000004</v>
      </c>
      <c r="J34" s="5" t="s">
        <v>26</v>
      </c>
      <c r="K34" s="6">
        <f>+C34*I34/1000</f>
        <v>10138590.000000002</v>
      </c>
      <c r="L34" s="6"/>
      <c r="M34" s="6">
        <f>+K34</f>
        <v>10138590.000000002</v>
      </c>
    </row>
    <row r="35" spans="1:13" x14ac:dyDescent="0.3">
      <c r="A35" s="1"/>
      <c r="B35" s="2"/>
      <c r="C35" s="3"/>
      <c r="D35" s="12"/>
      <c r="E35" s="12"/>
      <c r="F35" s="12"/>
      <c r="G35" s="4"/>
      <c r="H35" s="4"/>
      <c r="I35" s="12"/>
      <c r="J35" s="5"/>
      <c r="K35" s="6"/>
      <c r="L35" s="6"/>
      <c r="M35" s="6"/>
    </row>
    <row r="36" spans="1:13" x14ac:dyDescent="0.3">
      <c r="A36" s="91" t="s">
        <v>51</v>
      </c>
      <c r="B36" s="92"/>
      <c r="C36" s="92"/>
      <c r="D36" s="92"/>
      <c r="E36" s="92"/>
      <c r="F36" s="92"/>
      <c r="G36" s="92"/>
      <c r="H36" s="92"/>
      <c r="I36" s="92"/>
      <c r="J36" s="93"/>
      <c r="K36" s="114" t="s">
        <v>97</v>
      </c>
      <c r="L36" s="115"/>
      <c r="M36" s="41">
        <f>SUM(M34:M35)</f>
        <v>10138590.000000002</v>
      </c>
    </row>
    <row r="39" spans="1:13" x14ac:dyDescent="0.3">
      <c r="A39" s="99" t="s">
        <v>3</v>
      </c>
      <c r="B39" s="99" t="s">
        <v>4</v>
      </c>
      <c r="C39" s="100" t="s">
        <v>5</v>
      </c>
      <c r="D39" s="122" t="s">
        <v>6</v>
      </c>
      <c r="E39" s="122" t="s">
        <v>85</v>
      </c>
      <c r="F39" s="122" t="s">
        <v>86</v>
      </c>
      <c r="G39" s="122" t="s">
        <v>87</v>
      </c>
      <c r="H39" s="123" t="s">
        <v>79</v>
      </c>
      <c r="I39" s="103" t="s">
        <v>7</v>
      </c>
      <c r="J39" s="100" t="s">
        <v>8</v>
      </c>
      <c r="K39" s="96" t="s">
        <v>9</v>
      </c>
      <c r="L39" s="97" t="s">
        <v>10</v>
      </c>
      <c r="M39" s="96" t="s">
        <v>11</v>
      </c>
    </row>
    <row r="40" spans="1:13" x14ac:dyDescent="0.3">
      <c r="A40" s="99"/>
      <c r="B40" s="99"/>
      <c r="C40" s="100"/>
      <c r="D40" s="122"/>
      <c r="E40" s="122"/>
      <c r="F40" s="122"/>
      <c r="G40" s="122"/>
      <c r="H40" s="123"/>
      <c r="I40" s="104"/>
      <c r="J40" s="100"/>
      <c r="K40" s="96"/>
      <c r="L40" s="97"/>
      <c r="M40" s="96"/>
    </row>
    <row r="41" spans="1:13" x14ac:dyDescent="0.3">
      <c r="A41" s="1"/>
      <c r="B41" s="56" t="s">
        <v>98</v>
      </c>
      <c r="D41" s="12"/>
      <c r="E41" s="12"/>
      <c r="F41" s="12"/>
      <c r="G41" s="12"/>
      <c r="H41" s="12"/>
      <c r="I41" s="12"/>
      <c r="J41" s="12"/>
      <c r="K41" s="6"/>
      <c r="L41" s="6"/>
      <c r="M41" s="6"/>
    </row>
    <row r="42" spans="1:13" x14ac:dyDescent="0.3">
      <c r="A42" s="1">
        <v>1</v>
      </c>
      <c r="B42" s="2" t="s">
        <v>99</v>
      </c>
      <c r="C42" s="3">
        <v>24750000000</v>
      </c>
      <c r="D42" s="12">
        <v>24.09</v>
      </c>
      <c r="E42" s="12">
        <v>30</v>
      </c>
      <c r="F42" s="12">
        <v>30</v>
      </c>
      <c r="G42" s="12">
        <v>30</v>
      </c>
      <c r="H42" s="12">
        <f>AVERAGE(E42:G42)</f>
        <v>30</v>
      </c>
      <c r="I42" s="12">
        <f>+D42*1.1</f>
        <v>26.499000000000002</v>
      </c>
      <c r="J42" s="12" t="s">
        <v>26</v>
      </c>
      <c r="K42" s="6">
        <f>+C42*I42/1000</f>
        <v>655850250</v>
      </c>
      <c r="L42" s="6"/>
      <c r="M42" s="6">
        <f>+K42</f>
        <v>655850250</v>
      </c>
    </row>
    <row r="43" spans="1:13" x14ac:dyDescent="0.3">
      <c r="A43" s="1"/>
      <c r="B43" s="2"/>
      <c r="C43" s="3"/>
      <c r="D43" s="12"/>
      <c r="E43" s="12"/>
      <c r="F43" s="12"/>
      <c r="G43" s="12"/>
      <c r="H43" s="12"/>
      <c r="I43" s="12"/>
      <c r="J43" s="12"/>
      <c r="K43" s="114" t="s">
        <v>100</v>
      </c>
      <c r="L43" s="115"/>
      <c r="M43" s="41">
        <f>+M42</f>
        <v>655850250</v>
      </c>
    </row>
    <row r="46" spans="1:13" x14ac:dyDescent="0.3">
      <c r="A46" s="74" t="s">
        <v>101</v>
      </c>
    </row>
    <row r="47" spans="1:13" x14ac:dyDescent="0.3">
      <c r="A47" s="99" t="s">
        <v>3</v>
      </c>
      <c r="B47" s="99" t="s">
        <v>4</v>
      </c>
      <c r="C47" s="100" t="s">
        <v>5</v>
      </c>
      <c r="D47" s="122" t="s">
        <v>6</v>
      </c>
      <c r="E47" s="122" t="s">
        <v>85</v>
      </c>
      <c r="F47" s="122" t="s">
        <v>94</v>
      </c>
      <c r="G47" s="122" t="s">
        <v>78</v>
      </c>
      <c r="H47" s="123" t="s">
        <v>79</v>
      </c>
      <c r="I47" s="103" t="s">
        <v>7</v>
      </c>
      <c r="J47" s="100" t="s">
        <v>8</v>
      </c>
      <c r="K47" s="96" t="s">
        <v>9</v>
      </c>
      <c r="L47" s="97" t="s">
        <v>10</v>
      </c>
      <c r="M47" s="96" t="s">
        <v>11</v>
      </c>
    </row>
    <row r="48" spans="1:13" x14ac:dyDescent="0.3">
      <c r="A48" s="99"/>
      <c r="B48" s="99"/>
      <c r="C48" s="100"/>
      <c r="D48" s="122"/>
      <c r="E48" s="122"/>
      <c r="F48" s="122"/>
      <c r="G48" s="122"/>
      <c r="H48" s="123"/>
      <c r="I48" s="104"/>
      <c r="J48" s="100"/>
      <c r="K48" s="96"/>
      <c r="L48" s="97"/>
      <c r="M48" s="96"/>
    </row>
    <row r="49" spans="1:13" x14ac:dyDescent="0.3">
      <c r="A49" s="1">
        <v>1</v>
      </c>
      <c r="B49" s="9" t="s">
        <v>102</v>
      </c>
      <c r="C49" s="3" t="s">
        <v>103</v>
      </c>
      <c r="D49" s="12">
        <v>12.17</v>
      </c>
      <c r="E49" s="12"/>
      <c r="F49" s="4"/>
      <c r="G49" s="4"/>
      <c r="H49" s="4">
        <f>+D49*1.1</f>
        <v>13.387</v>
      </c>
      <c r="I49" s="13">
        <f>+D49*1.05</f>
        <v>12.778500000000001</v>
      </c>
      <c r="J49" s="5" t="s">
        <v>26</v>
      </c>
      <c r="K49" s="6">
        <f>+C50*I49/1000</f>
        <v>26624988.055575002</v>
      </c>
      <c r="L49" s="6"/>
      <c r="M49" s="6">
        <f>+K49</f>
        <v>26624988.055575002</v>
      </c>
    </row>
    <row r="50" spans="1:13" x14ac:dyDescent="0.3">
      <c r="A50" s="1"/>
      <c r="B50" s="3">
        <f>1750905*8.5</f>
        <v>14882692.5</v>
      </c>
      <c r="C50" s="3">
        <f>+B50*140</f>
        <v>2083576950</v>
      </c>
      <c r="D50" s="12"/>
      <c r="E50" s="3"/>
      <c r="F50" s="76"/>
      <c r="G50" s="4"/>
      <c r="H50" s="4"/>
      <c r="I50" s="13"/>
      <c r="J50" s="5"/>
      <c r="K50" s="6"/>
      <c r="L50" s="6"/>
      <c r="M50" s="6"/>
    </row>
    <row r="51" spans="1:13" x14ac:dyDescent="0.3">
      <c r="A51" s="91" t="s">
        <v>51</v>
      </c>
      <c r="B51" s="92"/>
      <c r="C51" s="92"/>
      <c r="D51" s="92"/>
      <c r="E51" s="92"/>
      <c r="F51" s="92"/>
      <c r="G51" s="92"/>
      <c r="H51" s="92"/>
      <c r="I51" s="92"/>
      <c r="J51" s="93"/>
      <c r="K51" s="114" t="s">
        <v>104</v>
      </c>
      <c r="L51" s="115"/>
      <c r="M51" s="41">
        <f>SUM(M49:M50)</f>
        <v>26624988.055575002</v>
      </c>
    </row>
    <row r="52" spans="1:13" x14ac:dyDescent="0.3">
      <c r="C52" s="77"/>
      <c r="E52" s="78"/>
      <c r="F52" s="76"/>
      <c r="G52" s="78"/>
    </row>
    <row r="54" spans="1:13" x14ac:dyDescent="0.3">
      <c r="A54" s="74" t="s">
        <v>105</v>
      </c>
    </row>
    <row r="55" spans="1:13" x14ac:dyDescent="0.3">
      <c r="A55" s="99" t="s">
        <v>3</v>
      </c>
      <c r="B55" s="99" t="s">
        <v>4</v>
      </c>
      <c r="C55" s="100" t="s">
        <v>5</v>
      </c>
      <c r="D55" s="122" t="s">
        <v>6</v>
      </c>
      <c r="E55" s="122" t="s">
        <v>106</v>
      </c>
      <c r="F55" s="122" t="s">
        <v>94</v>
      </c>
      <c r="G55" s="122" t="s">
        <v>78</v>
      </c>
      <c r="H55" s="123" t="s">
        <v>79</v>
      </c>
      <c r="I55" s="103" t="s">
        <v>7</v>
      </c>
      <c r="J55" s="100" t="s">
        <v>8</v>
      </c>
      <c r="K55" s="96" t="s">
        <v>9</v>
      </c>
      <c r="L55" s="97" t="s">
        <v>10</v>
      </c>
      <c r="M55" s="96" t="s">
        <v>11</v>
      </c>
    </row>
    <row r="56" spans="1:13" x14ac:dyDescent="0.3">
      <c r="A56" s="99"/>
      <c r="B56" s="99"/>
      <c r="C56" s="100"/>
      <c r="D56" s="122"/>
      <c r="E56" s="122"/>
      <c r="F56" s="122"/>
      <c r="G56" s="122"/>
      <c r="H56" s="123"/>
      <c r="I56" s="104"/>
      <c r="J56" s="100"/>
      <c r="K56" s="96"/>
      <c r="L56" s="97"/>
      <c r="M56" s="96"/>
    </row>
    <row r="57" spans="1:13" x14ac:dyDescent="0.3">
      <c r="A57" s="1">
        <v>1</v>
      </c>
      <c r="B57" s="79" t="s">
        <v>107</v>
      </c>
      <c r="C57" s="3">
        <v>5000000000</v>
      </c>
      <c r="D57" s="12">
        <v>7.92</v>
      </c>
      <c r="E57" s="12">
        <v>7.92</v>
      </c>
      <c r="F57" s="12">
        <v>1.248</v>
      </c>
      <c r="G57" s="12">
        <v>7</v>
      </c>
      <c r="H57" s="4">
        <f>AVERAGE(E57:G57)</f>
        <v>5.3893333333333331</v>
      </c>
      <c r="I57" s="12">
        <f>+D57*1.05</f>
        <v>8.3160000000000007</v>
      </c>
      <c r="J57" s="5" t="s">
        <v>26</v>
      </c>
      <c r="K57" s="6">
        <f>+C57*I57/1000</f>
        <v>41580000</v>
      </c>
      <c r="L57" s="6">
        <f>+K57*19/100</f>
        <v>7900200</v>
      </c>
      <c r="M57" s="6">
        <f>+K57+L57</f>
        <v>49480200</v>
      </c>
    </row>
    <row r="58" spans="1:13" x14ac:dyDescent="0.3">
      <c r="A58" s="1"/>
      <c r="B58" s="2"/>
      <c r="C58" s="3"/>
      <c r="D58" s="12"/>
      <c r="E58" s="12"/>
      <c r="F58" s="4"/>
      <c r="G58" s="4"/>
      <c r="H58" s="4"/>
      <c r="I58" s="13"/>
      <c r="J58" s="5"/>
      <c r="K58" s="6"/>
      <c r="L58" s="6"/>
      <c r="M58" s="6"/>
    </row>
    <row r="59" spans="1:13" x14ac:dyDescent="0.3">
      <c r="A59" s="91" t="s">
        <v>51</v>
      </c>
      <c r="B59" s="92"/>
      <c r="C59" s="92"/>
      <c r="D59" s="92"/>
      <c r="E59" s="92"/>
      <c r="F59" s="92"/>
      <c r="G59" s="92"/>
      <c r="H59" s="92"/>
      <c r="I59" s="92"/>
      <c r="J59" s="93"/>
      <c r="K59" s="114" t="s">
        <v>108</v>
      </c>
      <c r="L59" s="115"/>
      <c r="M59" s="41">
        <f>SUM(M57:M58)</f>
        <v>49480200</v>
      </c>
    </row>
    <row r="60" spans="1:13" x14ac:dyDescent="0.3">
      <c r="D60" s="3"/>
    </row>
    <row r="62" spans="1:13" x14ac:dyDescent="0.3">
      <c r="A62" s="74" t="s">
        <v>68</v>
      </c>
    </row>
    <row r="63" spans="1:13" x14ac:dyDescent="0.3">
      <c r="A63" s="99" t="s">
        <v>3</v>
      </c>
      <c r="B63" s="99" t="s">
        <v>4</v>
      </c>
      <c r="C63" s="100" t="s">
        <v>5</v>
      </c>
      <c r="D63" s="122" t="s">
        <v>6</v>
      </c>
      <c r="E63" s="122" t="s">
        <v>106</v>
      </c>
      <c r="F63" s="122" t="s">
        <v>94</v>
      </c>
      <c r="G63" s="122" t="s">
        <v>78</v>
      </c>
      <c r="H63" s="123" t="s">
        <v>79</v>
      </c>
      <c r="I63" s="103" t="s">
        <v>7</v>
      </c>
      <c r="J63" s="100" t="s">
        <v>8</v>
      </c>
      <c r="K63" s="96" t="s">
        <v>9</v>
      </c>
      <c r="L63" s="97" t="s">
        <v>10</v>
      </c>
      <c r="M63" s="96" t="s">
        <v>11</v>
      </c>
    </row>
    <row r="64" spans="1:13" x14ac:dyDescent="0.3">
      <c r="A64" s="99"/>
      <c r="B64" s="99"/>
      <c r="C64" s="100"/>
      <c r="D64" s="122"/>
      <c r="E64" s="122"/>
      <c r="F64" s="122"/>
      <c r="G64" s="122"/>
      <c r="H64" s="123"/>
      <c r="I64" s="104"/>
      <c r="J64" s="100"/>
      <c r="K64" s="96"/>
      <c r="L64" s="97"/>
      <c r="M64" s="96"/>
    </row>
    <row r="65" spans="1:13" x14ac:dyDescent="0.3">
      <c r="A65" s="1">
        <v>1</v>
      </c>
      <c r="B65" s="79" t="s">
        <v>109</v>
      </c>
      <c r="C65" s="3">
        <v>193700000</v>
      </c>
      <c r="D65" s="12">
        <v>7.79</v>
      </c>
      <c r="E65" s="12">
        <v>1.56</v>
      </c>
      <c r="F65" s="12">
        <v>1.248</v>
      </c>
      <c r="G65" s="12">
        <v>7</v>
      </c>
      <c r="H65" s="4">
        <f>AVERAGE(E65:G65)</f>
        <v>3.2693333333333334</v>
      </c>
      <c r="I65" s="12">
        <f>+D65*1.05</f>
        <v>8.1795000000000009</v>
      </c>
      <c r="J65" s="5" t="s">
        <v>22</v>
      </c>
      <c r="K65" s="6">
        <f>+C65*I65/100</f>
        <v>15843691.500000002</v>
      </c>
      <c r="L65" s="6">
        <f>+K65*19/100</f>
        <v>3010301.3850000007</v>
      </c>
      <c r="M65" s="6">
        <f>+K65+L65</f>
        <v>18853992.885000002</v>
      </c>
    </row>
    <row r="66" spans="1:13" x14ac:dyDescent="0.3">
      <c r="A66" s="1"/>
      <c r="B66" s="2"/>
      <c r="C66" s="3"/>
      <c r="D66" s="12"/>
      <c r="E66" s="12"/>
      <c r="F66" s="4"/>
      <c r="G66" s="4"/>
      <c r="H66" s="4"/>
      <c r="I66" s="13"/>
      <c r="J66" s="5"/>
      <c r="K66" s="6"/>
      <c r="L66" s="6"/>
      <c r="M66" s="6"/>
    </row>
    <row r="67" spans="1:13" x14ac:dyDescent="0.3">
      <c r="A67" s="91" t="s">
        <v>51</v>
      </c>
      <c r="B67" s="92"/>
      <c r="C67" s="92"/>
      <c r="D67" s="92"/>
      <c r="E67" s="92"/>
      <c r="F67" s="92"/>
      <c r="G67" s="92"/>
      <c r="H67" s="92"/>
      <c r="I67" s="92"/>
      <c r="J67" s="93"/>
      <c r="K67" s="114" t="s">
        <v>108</v>
      </c>
      <c r="L67" s="115"/>
      <c r="M67" s="41">
        <f>SUM(M65:M66)</f>
        <v>18853992.885000002</v>
      </c>
    </row>
    <row r="70" spans="1:13" x14ac:dyDescent="0.3">
      <c r="M70" s="80"/>
    </row>
    <row r="71" spans="1:13" x14ac:dyDescent="0.3">
      <c r="M71" s="81">
        <f>+M67+M59+M51+M43+M36+M28+M19+M11</f>
        <v>1505434184.783519</v>
      </c>
    </row>
  </sheetData>
  <mergeCells count="117">
    <mergeCell ref="H55:H56"/>
    <mergeCell ref="I55:I56"/>
    <mergeCell ref="J55:J56"/>
    <mergeCell ref="E39:E40"/>
    <mergeCell ref="M47:M48"/>
    <mergeCell ref="K43:L43"/>
    <mergeCell ref="F39:F40"/>
    <mergeCell ref="A39:A40"/>
    <mergeCell ref="B39:B40"/>
    <mergeCell ref="K55:K56"/>
    <mergeCell ref="L55:L56"/>
    <mergeCell ref="M55:M56"/>
    <mergeCell ref="K51:L51"/>
    <mergeCell ref="K59:L59"/>
    <mergeCell ref="C39:C40"/>
    <mergeCell ref="D39:D40"/>
    <mergeCell ref="G47:G48"/>
    <mergeCell ref="H47:H48"/>
    <mergeCell ref="I47:I48"/>
    <mergeCell ref="G39:G40"/>
    <mergeCell ref="H39:H40"/>
    <mergeCell ref="I39:I40"/>
    <mergeCell ref="J39:J40"/>
    <mergeCell ref="K39:K40"/>
    <mergeCell ref="L39:L40"/>
    <mergeCell ref="J47:J48"/>
    <mergeCell ref="K47:K48"/>
    <mergeCell ref="L47:L48"/>
    <mergeCell ref="A59:J59"/>
    <mergeCell ref="A51:J51"/>
    <mergeCell ref="A55:A56"/>
    <mergeCell ref="B55:B56"/>
    <mergeCell ref="C55:C56"/>
    <mergeCell ref="D55:D56"/>
    <mergeCell ref="E55:E56"/>
    <mergeCell ref="F55:F56"/>
    <mergeCell ref="G55:G56"/>
    <mergeCell ref="M23:M24"/>
    <mergeCell ref="A28:J28"/>
    <mergeCell ref="A31:A32"/>
    <mergeCell ref="B31:B32"/>
    <mergeCell ref="C31:C32"/>
    <mergeCell ref="D31:D32"/>
    <mergeCell ref="E31:E32"/>
    <mergeCell ref="F31:F32"/>
    <mergeCell ref="G31:G32"/>
    <mergeCell ref="H31:H32"/>
    <mergeCell ref="G23:G24"/>
    <mergeCell ref="H23:H24"/>
    <mergeCell ref="I23:I24"/>
    <mergeCell ref="J23:J24"/>
    <mergeCell ref="I31:I32"/>
    <mergeCell ref="J31:J32"/>
    <mergeCell ref="K31:K32"/>
    <mergeCell ref="L31:L32"/>
    <mergeCell ref="K28:L28"/>
    <mergeCell ref="M31:M32"/>
    <mergeCell ref="K23:K24"/>
    <mergeCell ref="L23:L24"/>
    <mergeCell ref="M2:M3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G2:G3"/>
    <mergeCell ref="H2:H3"/>
    <mergeCell ref="I2:I3"/>
    <mergeCell ref="J2:J3"/>
    <mergeCell ref="K2:K3"/>
    <mergeCell ref="L2:L3"/>
    <mergeCell ref="M15:M16"/>
    <mergeCell ref="J15:J16"/>
    <mergeCell ref="K11:L11"/>
    <mergeCell ref="F2:F3"/>
    <mergeCell ref="A2:A3"/>
    <mergeCell ref="B2:B3"/>
    <mergeCell ref="C2:C3"/>
    <mergeCell ref="D2:D3"/>
    <mergeCell ref="E2:E3"/>
    <mergeCell ref="A23:A24"/>
    <mergeCell ref="B23:B24"/>
    <mergeCell ref="C23:C24"/>
    <mergeCell ref="D23:D24"/>
    <mergeCell ref="E23:E24"/>
    <mergeCell ref="F23:F24"/>
    <mergeCell ref="K15:K16"/>
    <mergeCell ref="L15:L16"/>
    <mergeCell ref="K19:L19"/>
    <mergeCell ref="A36:J36"/>
    <mergeCell ref="J63:J64"/>
    <mergeCell ref="K63:K64"/>
    <mergeCell ref="L63:L64"/>
    <mergeCell ref="M63:M64"/>
    <mergeCell ref="A67:J67"/>
    <mergeCell ref="K67:L67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K36:L36"/>
    <mergeCell ref="M39:M40"/>
    <mergeCell ref="A47:A48"/>
    <mergeCell ref="B47:B48"/>
    <mergeCell ref="C47:C48"/>
    <mergeCell ref="D47:D48"/>
    <mergeCell ref="E47:E48"/>
    <mergeCell ref="F47:F4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DEPARTAMENTO</vt:lpstr>
      <vt:lpstr>INDEPORTES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Henao Acevedo</dc:creator>
  <cp:keywords/>
  <dc:description/>
  <cp:lastModifiedBy>Natalia Alejandra Henao Acevedo</cp:lastModifiedBy>
  <cp:revision/>
  <dcterms:created xsi:type="dcterms:W3CDTF">2015-06-05T18:19:34Z</dcterms:created>
  <dcterms:modified xsi:type="dcterms:W3CDTF">2026-09-16T15:05:04Z</dcterms:modified>
  <cp:category/>
  <cp:contentStatus/>
</cp:coreProperties>
</file>