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ed2af29532a7db/Documentos/Licitaciones/LP xxx cucunuba ubate/"/>
    </mc:Choice>
  </mc:AlternateContent>
  <xr:revisionPtr revIDLastSave="26" documentId="13_ncr:1_{924FA4DB-EC84-4314-A77B-20A2B07C7C63}" xr6:coauthVersionLast="47" xr6:coauthVersionMax="47" xr10:uidLastSave="{37F662D8-AD70-4971-94AE-8DEC8B102F69}"/>
  <bookViews>
    <workbookView xWindow="-110" yWindow="-110" windowWidth="19420" windowHeight="10300" activeTab="1" xr2:uid="{C9A5C1DB-DDB1-4084-9C5F-1081240717DC}"/>
  </bookViews>
  <sheets>
    <sheet name="Analisis numerico" sheetId="1" r:id="rId1"/>
    <sheet name="Busqueda" sheetId="6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numerico'!$H$12:$H$38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>'Analisis numerico'!#REF!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numerico'!$A$1:$AH$60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'Analisis numerico'!$J$56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'Analisis numerico'!$J$56</definedName>
    <definedName name="solver_pre" localSheetId="0" hidden="1">0.000001</definedName>
    <definedName name="solver_rel1" localSheetId="0" hidden="1">2</definedName>
    <definedName name="solver_rhs1" localSheetId="0" hidden="1">'Analisis numerico'!$J$57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AJ49" i="1"/>
  <c r="AJ51" i="1"/>
  <c r="AJ52" i="1"/>
  <c r="AJ53" i="1" s="1"/>
  <c r="J60" i="1" l="1"/>
  <c r="K51" i="1" l="1"/>
  <c r="K50" i="1"/>
  <c r="K42" i="1"/>
  <c r="K39" i="1"/>
  <c r="K45" i="1"/>
  <c r="K36" i="1"/>
  <c r="K49" i="1"/>
  <c r="K41" i="1"/>
  <c r="K40" i="1"/>
  <c r="K46" i="1"/>
  <c r="K37" i="1"/>
  <c r="K44" i="1"/>
  <c r="K43" i="1"/>
  <c r="K35" i="1"/>
  <c r="K48" i="1"/>
  <c r="K47" i="1"/>
  <c r="K38" i="1"/>
  <c r="K19" i="1"/>
  <c r="K20" i="1"/>
  <c r="K21" i="1"/>
  <c r="K22" i="1"/>
  <c r="K23" i="1"/>
  <c r="K24" i="1"/>
  <c r="K17" i="1"/>
  <c r="K18" i="1"/>
  <c r="K27" i="1"/>
  <c r="K28" i="1"/>
  <c r="K29" i="1"/>
  <c r="K14" i="1"/>
  <c r="K30" i="1"/>
  <c r="K31" i="1"/>
  <c r="K34" i="1"/>
  <c r="K15" i="1"/>
  <c r="K16" i="1"/>
  <c r="K32" i="1"/>
  <c r="K25" i="1"/>
  <c r="K33" i="1"/>
  <c r="K26" i="1"/>
  <c r="K55" i="1"/>
  <c r="K59" i="1"/>
  <c r="K56" i="1"/>
  <c r="K13" i="1"/>
  <c r="K54" i="1"/>
  <c r="K57" i="1"/>
  <c r="K58" i="1"/>
  <c r="M13" i="1" l="1" a="1"/>
  <c r="M13" i="1" l="1"/>
  <c r="V13" i="1"/>
  <c r="W13" i="1" l="1"/>
  <c r="V14" i="1"/>
  <c r="W14" i="1" s="1"/>
  <c r="V15" i="1" l="1"/>
  <c r="W15" i="1" l="1"/>
  <c r="V16" i="1"/>
  <c r="V17" i="1" s="1"/>
  <c r="W17" i="1" s="1"/>
  <c r="V18" i="1" l="1"/>
  <c r="W18" i="1" s="1"/>
  <c r="W16" i="1"/>
  <c r="V19" i="1" l="1"/>
  <c r="W19" i="1" s="1"/>
  <c r="V20" i="1"/>
  <c r="W20" i="1" l="1"/>
  <c r="V21" i="1"/>
  <c r="W21" i="1" l="1"/>
  <c r="V22" i="1"/>
  <c r="W22" i="1" l="1"/>
  <c r="V23" i="1"/>
  <c r="W23" i="1" l="1"/>
  <c r="V24" i="1"/>
  <c r="W24" i="1" l="1"/>
  <c r="V25" i="1"/>
  <c r="W25" i="1" l="1"/>
  <c r="V26" i="1"/>
  <c r="W26" i="1" l="1"/>
  <c r="V27" i="1"/>
  <c r="W27" i="1" l="1"/>
  <c r="V28" i="1"/>
  <c r="W28" i="1" l="1"/>
  <c r="V29" i="1"/>
  <c r="W29" i="1" l="1"/>
  <c r="V30" i="1"/>
  <c r="W30" i="1" l="1"/>
  <c r="V31" i="1"/>
  <c r="W31" i="1" l="1"/>
  <c r="V32" i="1"/>
  <c r="W32" i="1" l="1"/>
  <c r="V33" i="1"/>
  <c r="W33" i="1" l="1"/>
  <c r="V34" i="1"/>
  <c r="W34" i="1" l="1"/>
  <c r="V35" i="1"/>
  <c r="W35" i="1" l="1"/>
  <c r="V36" i="1"/>
  <c r="W36" i="1" l="1"/>
  <c r="V37" i="1"/>
  <c r="W37" i="1" l="1"/>
  <c r="V38" i="1"/>
  <c r="W38" i="1" l="1"/>
  <c r="V39" i="1"/>
  <c r="W39" i="1" l="1"/>
  <c r="V40" i="1"/>
  <c r="V41" i="1" l="1"/>
  <c r="W40" i="1"/>
  <c r="V42" i="1" l="1"/>
  <c r="W41" i="1"/>
  <c r="W42" i="1" l="1"/>
  <c r="V43" i="1"/>
  <c r="W43" i="1" l="1"/>
  <c r="V44" i="1"/>
  <c r="V45" i="1" l="1"/>
  <c r="W44" i="1"/>
  <c r="V46" i="1" l="1"/>
  <c r="W45" i="1"/>
  <c r="W46" i="1" l="1"/>
  <c r="V47" i="1"/>
  <c r="V48" i="1" l="1"/>
  <c r="W47" i="1"/>
  <c r="W48" i="1" l="1"/>
  <c r="V49" i="1"/>
  <c r="V50" i="1" l="1"/>
  <c r="X13" i="1" s="1"/>
  <c r="Y13" i="1" s="1"/>
  <c r="W49" i="1"/>
  <c r="W50" i="1" l="1"/>
  <c r="Y42" i="1" l="1"/>
  <c r="Y43" i="1"/>
  <c r="Y46" i="1"/>
  <c r="Y41" i="1"/>
  <c r="Y45" i="1"/>
  <c r="Y44" i="1"/>
  <c r="Y49" i="1"/>
  <c r="Y48" i="1"/>
  <c r="Y47" i="1"/>
  <c r="Y50" i="1"/>
  <c r="Y14" i="1"/>
  <c r="Y29" i="1"/>
  <c r="Y21" i="1"/>
  <c r="Y20" i="1"/>
  <c r="Y35" i="1"/>
  <c r="Y36" i="1"/>
  <c r="Y18" i="1"/>
  <c r="Y22" i="1"/>
  <c r="Y23" i="1"/>
  <c r="Y38" i="1"/>
  <c r="Y17" i="1"/>
  <c r="Y34" i="1"/>
  <c r="Y32" i="1"/>
  <c r="Y30" i="1"/>
  <c r="Y16" i="1"/>
  <c r="Y40" i="1"/>
  <c r="Y26" i="1"/>
  <c r="Y33" i="1"/>
  <c r="Y27" i="1"/>
  <c r="Y24" i="1"/>
  <c r="Y31" i="1"/>
  <c r="Y25" i="1"/>
  <c r="Y37" i="1"/>
  <c r="Y19" i="1"/>
  <c r="Y15" i="1"/>
  <c r="Y39" i="1"/>
  <c r="Y28" i="1"/>
  <c r="AA13" i="1" l="1" a="1"/>
  <c r="AA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<sst xmlns="http://schemas.openxmlformats.org/spreadsheetml/2006/main" count="179" uniqueCount="120">
  <si>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</si>
  <si>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</si>
  <si>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</si>
  <si>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</si>
  <si>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</si>
  <si>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</si>
  <si>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</si>
  <si>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</si>
  <si>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</si>
  <si>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</si>
  <si>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APU CREADO</t>
  </si>
  <si>
    <t xml:space="preserve">APU CREADO </t>
  </si>
  <si>
    <t>SUMINISTRO FIGURADO Y ARMADO DE ACERO DE REFUERZO 60000 PSI</t>
  </si>
  <si>
    <t>Alcance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</si>
  <si>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</si>
  <si>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</si>
  <si>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</si>
  <si>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</si>
  <si>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</si>
  <si>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</si>
  <si>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</si>
  <si>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KG</t>
  </si>
  <si>
    <t>EXCAVACIONES VARIAS SIN CLASIFICAR (INCLUYE RETIRO DE SOBRANTES A UNA DISTANCIA MENOR DE 5 KM)</t>
  </si>
  <si>
    <t>***</t>
  </si>
  <si>
    <t>M3-KM</t>
  </si>
  <si>
    <t>M2</t>
  </si>
  <si>
    <t>TRANSPORTE DE MATERIALES PROV. DE EXPLANACIÓN, CANALES, PRESTAMOS, SOBREACARREOS Y DERRUMBES</t>
  </si>
  <si>
    <t>TUBERÍA DRENAJE PVC 110, INC TRITURADO</t>
  </si>
  <si>
    <t>MATERIAL GRANULAR FILTRANTE</t>
  </si>
  <si>
    <t>CONCRETO CLASE F, 2000 PSI PARA SOLADOS Y ATRAQUES</t>
  </si>
  <si>
    <t>SUMINISTRO E INSTALACIÓN DE TUBERÍA DE CONCRETO REFORZADO Ø=36" CLASE I, INCLUYE EMBOQUILLADA</t>
  </si>
  <si>
    <t>MEJORAMIENTO DEL TRAMO VIAL SAN JOSE DEL TRIUNFO – EL MARQUEZ EN EL MUNICIPIO DE LA CALERA, DEPARTAMENTO DE CUNDINAMARCA.</t>
  </si>
  <si>
    <t>RIEGO DE IMPRIMACIÓN</t>
  </si>
  <si>
    <t>RIEGO DE LIGA CON EMULSIÓN ASFÁLTICA CRR-1</t>
  </si>
  <si>
    <t>MEZCLA DENSA EN CALIENTE TIPO MDC-19  (INCLUYE CEMENTO ASFÁLTICO)</t>
  </si>
  <si>
    <t xml:space="preserve">SUMINISTRO  E  INSTALACIÓN  DE  GEOTEXTIL NT 2500 (ESTABILIZACIÓN, FILTRO Y SEPARACIÓN) </t>
  </si>
  <si>
    <t>ML</t>
  </si>
  <si>
    <t>RELLENO PARA ESTRUCTURAS</t>
  </si>
  <si>
    <t>LÍNEAS DE DEMARCACIÓN CON PINTURA EN FRÍO</t>
  </si>
  <si>
    <t>SUMINISTRO E INSTALACIÓN DE TACHAS REFLECTIVAS UNIDIRECCIONALES</t>
  </si>
  <si>
    <t>UN</t>
  </si>
  <si>
    <t>DEFENSA METÁLICA</t>
  </si>
  <si>
    <t>SECCIÓN FINAL DEFENSA METÁLICA</t>
  </si>
  <si>
    <t>TOPE DEFENSA METÁLICA</t>
  </si>
  <si>
    <t>SUMINISTRO E INSTALACIÓN DE CAPTAFAROS EN DEFENSA METÁLICA</t>
  </si>
  <si>
    <t>SEÑAL DE TRÁNSITO GRUPO I 0.90X0.90M, POSTE 3.5M</t>
  </si>
  <si>
    <t>1.1</t>
  </si>
  <si>
    <t>2.9</t>
  </si>
  <si>
    <t>INV 600.1-07</t>
  </si>
  <si>
    <t>1.2</t>
  </si>
  <si>
    <t>201P-07</t>
  </si>
  <si>
    <t>DEMOLICIÓN CONCRETO ESTRUCTURAL (INCLUYE CARGUE Y RETIRO DE SOBRANTES A UNA DISTANCIA DE 5KM)</t>
  </si>
  <si>
    <t>1.3</t>
  </si>
  <si>
    <t>2.1</t>
  </si>
  <si>
    <t>INV 320.1</t>
  </si>
  <si>
    <t>SUBBASE GRANULAR</t>
  </si>
  <si>
    <t>2.2</t>
  </si>
  <si>
    <t>INV 340.1</t>
  </si>
  <si>
    <t>BASE GRANULAR ESTABILIZADA CON EMULSIÓN ASFÁLTICA Y CEMENTO</t>
  </si>
  <si>
    <t>2.3</t>
  </si>
  <si>
    <t>INV 420.1</t>
  </si>
  <si>
    <t>2.4</t>
  </si>
  <si>
    <t>INV 421.1</t>
  </si>
  <si>
    <t>2.5</t>
  </si>
  <si>
    <t>INV450.2</t>
  </si>
  <si>
    <t>2.6</t>
  </si>
  <si>
    <t>MEZCLA DENSA EN CALIENTE TIPO MDC-25 (INCLUYE CEMENTO ASFÁLTICO)</t>
  </si>
  <si>
    <t>2.7</t>
  </si>
  <si>
    <t>****</t>
  </si>
  <si>
    <t>RAJÓN PARA MEJORAMIENTO DE LA SUBRASANTE</t>
  </si>
  <si>
    <t>2.8</t>
  </si>
  <si>
    <t>311.1</t>
  </si>
  <si>
    <t>AFIRMADO</t>
  </si>
  <si>
    <t>460.1</t>
  </si>
  <si>
    <t>FRESADO CONCRETO ASFÁLTICO (E=5-12 cm)</t>
  </si>
  <si>
    <t>2.10</t>
  </si>
  <si>
    <t>3.1</t>
  </si>
  <si>
    <t>INV 630.3</t>
  </si>
  <si>
    <t>CONCRETOS CLASE D, f´c =4000 psi (bases)</t>
  </si>
  <si>
    <t>3.2</t>
  </si>
  <si>
    <t>CONCRETOS CLASE D, f´c =4000 psi (elevaciones)</t>
  </si>
  <si>
    <t>3.3</t>
  </si>
  <si>
    <t xml:space="preserve">CUNETA DE CONCRETO CLASE D, 3000 PSI FUNDIDA EN EL LUGAR </t>
  </si>
  <si>
    <t>3.4</t>
  </si>
  <si>
    <t>4.23</t>
  </si>
  <si>
    <t>INV 610.1</t>
  </si>
  <si>
    <t>3.5</t>
  </si>
  <si>
    <t>4.24</t>
  </si>
  <si>
    <t>INV 630.6</t>
  </si>
  <si>
    <t>3.6</t>
  </si>
  <si>
    <t>4.48</t>
  </si>
  <si>
    <t>INV 661.1</t>
  </si>
  <si>
    <t>3.7</t>
  </si>
  <si>
    <t>INV 673.1</t>
  </si>
  <si>
    <t>3.8</t>
  </si>
  <si>
    <t>4.52</t>
  </si>
  <si>
    <t>INV 640.1</t>
  </si>
  <si>
    <t>3.9</t>
  </si>
  <si>
    <t>3.11</t>
  </si>
  <si>
    <t>3.10</t>
  </si>
  <si>
    <t>4.1</t>
  </si>
  <si>
    <t>5.1</t>
  </si>
  <si>
    <t>INV 700.1</t>
  </si>
  <si>
    <t>4.2</t>
  </si>
  <si>
    <t>5.3</t>
  </si>
  <si>
    <t>INV 730.3</t>
  </si>
  <si>
    <t>4.3</t>
  </si>
  <si>
    <t>5.4</t>
  </si>
  <si>
    <t>INV 730.2</t>
  </si>
  <si>
    <t>4.4</t>
  </si>
  <si>
    <t>5.5</t>
  </si>
  <si>
    <t>INV 730.1</t>
  </si>
  <si>
    <t>4.5</t>
  </si>
  <si>
    <t>5.6</t>
  </si>
  <si>
    <t>INV 701.1</t>
  </si>
  <si>
    <t>4.6</t>
  </si>
  <si>
    <t>7.6U</t>
  </si>
  <si>
    <t>4.7</t>
  </si>
  <si>
    <t>MARCA VIAL CON PINTURA EN FRÍO</t>
  </si>
  <si>
    <t>4.8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</si>
</sst>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6" formatCode="0.0"/>
    <numFmt numFmtId="167" formatCode="&quot;$&quot;\ #,##0.00;[Red]&quot;$&quot;\ \-#,##0.00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_([$$-240A]\ * #,##0_);_([$$-240A]\ * \(#,##0\);_([$$-240A]\ * &quot;-&quot;??_);_(@_)"/>
    <numFmt numFmtId="171" formatCode="_-* #,##0.00\ &quot;Pts&quot;_-;\-* #,##0.00\ &quot;Pts&quot;_-;_-* &quot;-&quot;??\ &quot;Pts&quot;_-;_-@_-"/>
    <numFmt numFmtId="172" formatCode="0.0000%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76" formatCode="_ * #,##0_ ;_ * \-#,##0_ ;_ * &quot;-&quot;??_ ;_ @_ "/>
    <numFmt numFmtId="177" formatCode="_-* #,##0.0_-;\-* #,##0.0_-;_-* &quot;-&quot;??_-;_-@_-"/>
    <numFmt numFmtId="178" formatCode="_-&quot;$&quot;\ * #,##0.0_-;\-&quot;$&quot;\ * #,##0.0_-;_-&quot;$&quot;\ * &quot;-&quot;??_-;_-@_-"/>
    <numFmt numFmtId="179" formatCode="&quot;$&quot;\ #,##0.0"/>
    <numFmt numFmtId="180" formatCode="&quot;$&quot;\ #,##0.00_);\(&quot;$&quot;\ #,##0.00\)"/>
    <numFmt numFmtId="181" formatCode="_-&quot;$&quot;* #,##0_-;\-&quot;$&quot;* #,##0_-;_-&quot;$&quot;* &quot;-&quot;_-;_-@_-"/>
    <numFmt numFmtId="182" formatCode="_-&quot;$&quot;\ * #,##0.00_-;\-&quot;$&quot;\ * #,##0.00_-;_-&quot;$&quot;\ * &quot;-&quot;_-;_-@_-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3"/>
      <name val="Arial Narrow"/>
      <family val="2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7">
    <xf numFmtId="0" fontId="0" fillId="0" borderId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6" fillId="0" borderId="0" applyNumberFormat="0" applyFill="0" applyBorder="0" applyAlignment="0" applyProtection="0">
      <alignment vertical="top"/>
      <protection locked="0"/>
    </xf>
    <xf numFmtId="168" fontId="6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9">
    <xf numFmtId="0" fontId="0" fillId="0" borderId="0" xfId="0"/>
    <xf numFmtId="0" fontId="4" fillId="0" borderId="1" xfId="5" applyFont="1" applyBorder="1"/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left" wrapText="1"/>
    </xf>
    <xf numFmtId="164" fontId="5" fillId="0" borderId="0" xfId="5" applyNumberFormat="1" applyFont="1"/>
    <xf numFmtId="165" fontId="5" fillId="0" borderId="0" xfId="2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5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wrapText="1"/>
    </xf>
    <xf numFmtId="164" fontId="9" fillId="0" borderId="0" xfId="5" applyNumberFormat="1" applyFont="1" applyAlignment="1">
      <alignment horizontal="center"/>
    </xf>
    <xf numFmtId="165" fontId="9" fillId="0" borderId="0" xfId="2" applyFont="1" applyAlignment="1">
      <alignment horizontal="center"/>
    </xf>
    <xf numFmtId="0" fontId="9" fillId="0" borderId="6" xfId="5" applyFont="1" applyBorder="1" applyAlignment="1">
      <alignment horizontal="center"/>
    </xf>
    <xf numFmtId="0" fontId="10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4" fillId="0" borderId="5" xfId="5" applyFont="1" applyBorder="1"/>
    <xf numFmtId="0" fontId="5" fillId="0" borderId="6" xfId="5" applyFont="1" applyBorder="1"/>
    <xf numFmtId="0" fontId="9" fillId="0" borderId="0" xfId="5" applyFont="1" applyAlignment="1">
      <alignment horizontal="centerContinuous" wrapText="1"/>
    </xf>
    <xf numFmtId="0" fontId="5" fillId="0" borderId="0" xfId="5" applyFont="1" applyAlignment="1">
      <alignment horizontal="centerContinuous" wrapText="1"/>
    </xf>
    <xf numFmtId="164" fontId="5" fillId="0" borderId="0" xfId="5" applyNumberFormat="1" applyFont="1" applyAlignment="1">
      <alignment horizontal="centerContinuous" wrapText="1"/>
    </xf>
    <xf numFmtId="165" fontId="5" fillId="0" borderId="0" xfId="2" applyFont="1" applyAlignment="1">
      <alignment horizontal="centerContinuous" wrapText="1"/>
    </xf>
    <xf numFmtId="0" fontId="9" fillId="2" borderId="7" xfId="0" applyFont="1" applyFill="1" applyBorder="1" applyAlignment="1">
      <alignment vertical="center"/>
    </xf>
    <xf numFmtId="0" fontId="5" fillId="2" borderId="8" xfId="0" applyFont="1" applyFill="1" applyBorder="1"/>
    <xf numFmtId="0" fontId="5" fillId="2" borderId="8" xfId="5" applyFont="1" applyFill="1" applyBorder="1" applyAlignment="1">
      <alignment horizontal="left" wrapText="1"/>
    </xf>
    <xf numFmtId="0" fontId="5" fillId="2" borderId="8" xfId="5" applyFont="1" applyFill="1" applyBorder="1"/>
    <xf numFmtId="164" fontId="5" fillId="2" borderId="8" xfId="5" applyNumberFormat="1" applyFont="1" applyFill="1" applyBorder="1"/>
    <xf numFmtId="165" fontId="5" fillId="2" borderId="8" xfId="2" applyFont="1" applyFill="1" applyBorder="1"/>
    <xf numFmtId="0" fontId="5" fillId="2" borderId="9" xfId="5" applyFont="1" applyFill="1" applyBorder="1"/>
    <xf numFmtId="0" fontId="9" fillId="3" borderId="10" xfId="6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10" xfId="6" applyFont="1" applyFill="1" applyBorder="1" applyAlignment="1">
      <alignment horizontal="left" vertical="center" wrapText="1"/>
    </xf>
    <xf numFmtId="164" fontId="9" fillId="3" borderId="10" xfId="6" applyNumberFormat="1" applyFont="1" applyFill="1" applyBorder="1" applyAlignment="1">
      <alignment horizontal="center" vertical="center" wrapText="1"/>
    </xf>
    <xf numFmtId="165" fontId="9" fillId="3" borderId="10" xfId="2" applyFont="1" applyFill="1" applyBorder="1" applyAlignment="1">
      <alignment horizontal="center" vertical="center" wrapText="1"/>
    </xf>
    <xf numFmtId="6" fontId="5" fillId="0" borderId="0" xfId="3" applyNumberFormat="1" applyFont="1" applyFill="1" applyBorder="1" applyAlignment="1" applyProtection="1">
      <alignment horizontal="center" vertical="center" wrapText="1"/>
    </xf>
    <xf numFmtId="42" fontId="5" fillId="0" borderId="0" xfId="3" applyFont="1" applyAlignment="1">
      <alignment vertical="center"/>
    </xf>
    <xf numFmtId="0" fontId="4" fillId="0" borderId="0" xfId="14" applyFont="1"/>
    <xf numFmtId="0" fontId="4" fillId="0" borderId="5" xfId="14" applyFont="1" applyBorder="1"/>
    <xf numFmtId="0" fontId="5" fillId="0" borderId="0" xfId="14" applyFont="1"/>
    <xf numFmtId="0" fontId="12" fillId="0" borderId="0" xfId="14" applyFont="1"/>
    <xf numFmtId="174" fontId="6" fillId="0" borderId="0" xfId="14" applyNumberFormat="1"/>
    <xf numFmtId="175" fontId="13" fillId="0" borderId="0" xfId="14" applyNumberFormat="1" applyFont="1"/>
    <xf numFmtId="0" fontId="6" fillId="0" borderId="0" xfId="14"/>
    <xf numFmtId="175" fontId="5" fillId="0" borderId="0" xfId="5" applyNumberFormat="1" applyFont="1"/>
    <xf numFmtId="175" fontId="9" fillId="0" borderId="0" xfId="5" applyNumberFormat="1" applyFont="1"/>
    <xf numFmtId="174" fontId="5" fillId="0" borderId="0" xfId="5" applyNumberFormat="1" applyFont="1"/>
    <xf numFmtId="0" fontId="4" fillId="0" borderId="17" xfId="14" applyFont="1" applyBorder="1"/>
    <xf numFmtId="0" fontId="5" fillId="0" borderId="18" xfId="5" applyFont="1" applyBorder="1"/>
    <xf numFmtId="176" fontId="5" fillId="0" borderId="18" xfId="1" applyNumberFormat="1" applyFont="1" applyBorder="1" applyAlignment="1">
      <alignment horizontal="left" wrapText="1"/>
    </xf>
    <xf numFmtId="164" fontId="5" fillId="0" borderId="18" xfId="5" applyNumberFormat="1" applyFont="1" applyBorder="1"/>
    <xf numFmtId="165" fontId="5" fillId="0" borderId="18" xfId="2" applyFont="1" applyBorder="1"/>
    <xf numFmtId="0" fontId="5" fillId="0" borderId="19" xfId="5" applyFont="1" applyBorder="1"/>
    <xf numFmtId="0" fontId="5" fillId="0" borderId="11" xfId="5" applyFont="1" applyBorder="1"/>
    <xf numFmtId="10" fontId="5" fillId="0" borderId="11" xfId="5" applyNumberFormat="1" applyFont="1" applyBorder="1"/>
    <xf numFmtId="0" fontId="5" fillId="0" borderId="11" xfId="14" applyFont="1" applyBorder="1"/>
    <xf numFmtId="10" fontId="5" fillId="0" borderId="15" xfId="5" applyNumberFormat="1" applyFont="1" applyBorder="1"/>
    <xf numFmtId="0" fontId="5" fillId="0" borderId="15" xfId="5" applyFont="1" applyBorder="1"/>
    <xf numFmtId="0" fontId="9" fillId="3" borderId="21" xfId="6" applyFont="1" applyFill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center" vertical="center" wrapText="1"/>
    </xf>
    <xf numFmtId="0" fontId="9" fillId="0" borderId="22" xfId="7" applyFont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left" vertical="center" wrapText="1"/>
    </xf>
    <xf numFmtId="164" fontId="9" fillId="3" borderId="22" xfId="6" applyNumberFormat="1" applyFont="1" applyFill="1" applyBorder="1" applyAlignment="1">
      <alignment horizontal="center" vertical="center" wrapText="1"/>
    </xf>
    <xf numFmtId="165" fontId="9" fillId="3" borderId="22" xfId="2" applyFont="1" applyFill="1" applyBorder="1" applyAlignment="1">
      <alignment horizontal="center" vertical="center" wrapText="1"/>
    </xf>
    <xf numFmtId="4" fontId="9" fillId="3" borderId="22" xfId="6" applyNumberFormat="1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left" vertical="center" wrapText="1"/>
    </xf>
    <xf numFmtId="164" fontId="5" fillId="3" borderId="15" xfId="6" applyNumberFormat="1" applyFont="1" applyFill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4" fontId="5" fillId="3" borderId="15" xfId="6" applyNumberFormat="1" applyFont="1" applyFill="1" applyBorder="1" applyAlignment="1">
      <alignment horizontal="center" vertical="center" wrapText="1"/>
    </xf>
    <xf numFmtId="10" fontId="5" fillId="3" borderId="15" xfId="6" applyNumberFormat="1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left" vertical="center" wrapText="1"/>
    </xf>
    <xf numFmtId="164" fontId="5" fillId="3" borderId="11" xfId="6" applyNumberFormat="1" applyFont="1" applyFill="1" applyBorder="1" applyAlignment="1">
      <alignment horizontal="center" vertical="center" wrapText="1"/>
    </xf>
    <xf numFmtId="165" fontId="5" fillId="3" borderId="11" xfId="2" applyFont="1" applyFill="1" applyBorder="1" applyAlignment="1">
      <alignment horizontal="center" vertical="center" wrapText="1"/>
    </xf>
    <xf numFmtId="4" fontId="5" fillId="3" borderId="11" xfId="6" applyNumberFormat="1" applyFont="1" applyFill="1" applyBorder="1" applyAlignment="1">
      <alignment horizontal="center" vertical="center" wrapText="1"/>
    </xf>
    <xf numFmtId="10" fontId="5" fillId="3" borderId="11" xfId="6" applyNumberFormat="1" applyFont="1" applyFill="1" applyBorder="1" applyAlignment="1">
      <alignment horizontal="center" vertical="center" wrapText="1"/>
    </xf>
    <xf numFmtId="0" fontId="9" fillId="0" borderId="22" xfId="5" applyFont="1" applyBorder="1"/>
    <xf numFmtId="0" fontId="9" fillId="0" borderId="23" xfId="5" applyFont="1" applyBorder="1"/>
    <xf numFmtId="0" fontId="5" fillId="0" borderId="20" xfId="5" applyFont="1" applyBorder="1"/>
    <xf numFmtId="4" fontId="9" fillId="3" borderId="13" xfId="6" applyNumberFormat="1" applyFont="1" applyFill="1" applyBorder="1" applyAlignment="1">
      <alignment horizontal="center" vertical="center" wrapText="1"/>
    </xf>
    <xf numFmtId="0" fontId="9" fillId="0" borderId="21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left" vertical="center" wrapText="1"/>
    </xf>
    <xf numFmtId="164" fontId="9" fillId="0" borderId="22" xfId="6" applyNumberFormat="1" applyFont="1" applyBorder="1" applyAlignment="1">
      <alignment horizontal="center" vertical="center" wrapText="1"/>
    </xf>
    <xf numFmtId="165" fontId="9" fillId="0" borderId="22" xfId="2" applyFont="1" applyFill="1" applyBorder="1" applyAlignment="1">
      <alignment horizontal="center" vertical="center" wrapText="1"/>
    </xf>
    <xf numFmtId="4" fontId="9" fillId="0" borderId="23" xfId="6" applyNumberFormat="1" applyFont="1" applyBorder="1" applyAlignment="1">
      <alignment horizontal="center" vertical="center" wrapText="1"/>
    </xf>
    <xf numFmtId="168" fontId="4" fillId="0" borderId="15" xfId="1" applyFont="1" applyFill="1" applyBorder="1"/>
    <xf numFmtId="168" fontId="4" fillId="0" borderId="15" xfId="1" applyFont="1" applyFill="1" applyBorder="1" applyAlignment="1">
      <alignment wrapText="1"/>
    </xf>
    <xf numFmtId="168" fontId="4" fillId="0" borderId="0" xfId="1" applyFont="1" applyFill="1"/>
    <xf numFmtId="3" fontId="4" fillId="0" borderId="0" xfId="1" applyNumberFormat="1" applyFont="1" applyFill="1"/>
    <xf numFmtId="42" fontId="5" fillId="0" borderId="0" xfId="3" applyFont="1" applyFill="1" applyAlignment="1">
      <alignment horizontal="center" vertical="center"/>
    </xf>
    <xf numFmtId="168" fontId="4" fillId="0" borderId="11" xfId="1" applyFont="1" applyFill="1" applyBorder="1"/>
    <xf numFmtId="168" fontId="4" fillId="0" borderId="11" xfId="1" applyFont="1" applyFill="1" applyBorder="1" applyAlignment="1">
      <alignment wrapText="1"/>
    </xf>
    <xf numFmtId="9" fontId="4" fillId="0" borderId="0" xfId="4" applyFont="1" applyFill="1"/>
    <xf numFmtId="42" fontId="5" fillId="0" borderId="0" xfId="3" applyFont="1" applyFill="1" applyAlignment="1">
      <alignment vertical="center"/>
    </xf>
    <xf numFmtId="3" fontId="11" fillId="0" borderId="0" xfId="1" applyNumberFormat="1" applyFont="1" applyFill="1"/>
    <xf numFmtId="172" fontId="4" fillId="0" borderId="0" xfId="4" applyNumberFormat="1" applyFont="1" applyFill="1"/>
    <xf numFmtId="0" fontId="4" fillId="0" borderId="0" xfId="17" applyFont="1"/>
    <xf numFmtId="173" fontId="9" fillId="0" borderId="0" xfId="16" applyNumberFormat="1" applyFont="1" applyFill="1" applyBorder="1" applyAlignment="1">
      <alignment horizontal="center" vertical="center"/>
    </xf>
    <xf numFmtId="170" fontId="4" fillId="0" borderId="0" xfId="14" applyNumberFormat="1" applyFont="1"/>
    <xf numFmtId="165" fontId="5" fillId="0" borderId="0" xfId="2" applyFont="1" applyFill="1" applyAlignment="1">
      <alignment horizontal="center" vertical="center"/>
    </xf>
    <xf numFmtId="174" fontId="6" fillId="0" borderId="0" xfId="0" applyNumberFormat="1" applyFont="1"/>
    <xf numFmtId="9" fontId="5" fillId="0" borderId="0" xfId="4" applyFont="1" applyFill="1" applyAlignment="1">
      <alignment horizontal="center" vertical="center"/>
    </xf>
    <xf numFmtId="165" fontId="4" fillId="0" borderId="0" xfId="2" applyFont="1" applyFill="1"/>
    <xf numFmtId="0" fontId="5" fillId="0" borderId="0" xfId="14" applyFont="1" applyAlignment="1">
      <alignment horizontal="center" vertical="center"/>
    </xf>
    <xf numFmtId="175" fontId="5" fillId="0" borderId="0" xfId="14" applyNumberFormat="1" applyFont="1" applyAlignment="1">
      <alignment horizontal="center" vertical="center"/>
    </xf>
    <xf numFmtId="175" fontId="6" fillId="0" borderId="0" xfId="14" applyNumberFormat="1"/>
    <xf numFmtId="175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5" fillId="0" borderId="24" xfId="5" applyFont="1" applyBorder="1"/>
    <xf numFmtId="168" fontId="4" fillId="0" borderId="16" xfId="1" applyFont="1" applyFill="1" applyBorder="1"/>
    <xf numFmtId="0" fontId="5" fillId="0" borderId="14" xfId="5" applyFont="1" applyBorder="1"/>
    <xf numFmtId="168" fontId="4" fillId="0" borderId="12" xfId="1" applyFont="1" applyFill="1" applyBorder="1"/>
    <xf numFmtId="0" fontId="5" fillId="0" borderId="25" xfId="5" applyFont="1" applyBorder="1"/>
    <xf numFmtId="0" fontId="5" fillId="0" borderId="26" xfId="5" applyFont="1" applyBorder="1"/>
    <xf numFmtId="168" fontId="4" fillId="0" borderId="26" xfId="1" applyFont="1" applyFill="1" applyBorder="1"/>
    <xf numFmtId="168" fontId="4" fillId="0" borderId="26" xfId="1" applyFont="1" applyFill="1" applyBorder="1" applyAlignment="1">
      <alignment wrapText="1"/>
    </xf>
    <xf numFmtId="168" fontId="4" fillId="0" borderId="27" xfId="1" applyFont="1" applyFill="1" applyBorder="1"/>
    <xf numFmtId="179" fontId="15" fillId="0" borderId="28" xfId="19" applyNumberFormat="1" applyFont="1" applyBorder="1" applyAlignment="1">
      <alignment horizontal="right" vertical="center" shrinkToFit="1"/>
    </xf>
    <xf numFmtId="166" fontId="15" fillId="0" borderId="24" xfId="19" applyNumberFormat="1" applyFont="1" applyBorder="1" applyAlignment="1">
      <alignment horizontal="center" vertical="center" shrinkToFit="1"/>
    </xf>
    <xf numFmtId="0" fontId="15" fillId="0" borderId="15" xfId="19" applyFont="1" applyBorder="1" applyAlignment="1">
      <alignment horizontal="center" vertical="center" wrapText="1"/>
    </xf>
    <xf numFmtId="0" fontId="15" fillId="0" borderId="15" xfId="19" applyFont="1" applyBorder="1" applyAlignment="1">
      <alignment horizontal="left" vertical="center" wrapText="1"/>
    </xf>
    <xf numFmtId="177" fontId="15" fillId="0" borderId="15" xfId="1" applyNumberFormat="1" applyFont="1" applyBorder="1" applyAlignment="1">
      <alignment horizontal="right" vertical="center" shrinkToFit="1"/>
    </xf>
    <xf numFmtId="178" fontId="15" fillId="0" borderId="15" xfId="2" applyNumberFormat="1" applyFont="1" applyBorder="1" applyAlignment="1" applyProtection="1">
      <alignment horizontal="right" vertical="center" shrinkToFit="1"/>
      <protection locked="0"/>
    </xf>
    <xf numFmtId="179" fontId="15" fillId="0" borderId="12" xfId="2" applyNumberFormat="1" applyFont="1" applyBorder="1" applyAlignment="1">
      <alignment horizontal="right" vertical="center" shrinkToFit="1"/>
    </xf>
    <xf numFmtId="179" fontId="15" fillId="0" borderId="16" xfId="19" applyNumberFormat="1" applyFont="1" applyBorder="1" applyAlignment="1">
      <alignment horizontal="right" vertical="center" shrinkToFit="1"/>
    </xf>
    <xf numFmtId="179" fontId="9" fillId="0" borderId="18" xfId="5" applyNumberFormat="1" applyFont="1" applyBorder="1"/>
    <xf numFmtId="10" fontId="5" fillId="0" borderId="6" xfId="14" applyNumberFormat="1" applyFont="1" applyBorder="1"/>
    <xf numFmtId="10" fontId="5" fillId="0" borderId="6" xfId="5" applyNumberFormat="1" applyFont="1" applyBorder="1"/>
    <xf numFmtId="0" fontId="18" fillId="0" borderId="11" xfId="7" applyFont="1" applyBorder="1" applyAlignment="1">
      <alignment horizontal="justify" vertical="center" wrapText="1"/>
    </xf>
    <xf numFmtId="0" fontId="18" fillId="0" borderId="11" xfId="7" applyFont="1" applyBorder="1" applyAlignment="1">
      <alignment horizontal="center" vertical="center" wrapText="1"/>
    </xf>
    <xf numFmtId="4" fontId="18" fillId="0" borderId="11" xfId="12" applyNumberFormat="1" applyFont="1" applyFill="1" applyBorder="1" applyAlignment="1" applyProtection="1">
      <alignment vertical="center" wrapText="1"/>
    </xf>
    <xf numFmtId="0" fontId="17" fillId="0" borderId="24" xfId="20" applyFont="1" applyFill="1" applyBorder="1" applyAlignment="1" applyProtection="1">
      <alignment horizontal="center" vertical="center"/>
    </xf>
    <xf numFmtId="0" fontId="18" fillId="0" borderId="15" xfId="7" applyFont="1" applyBorder="1" applyAlignment="1">
      <alignment horizontal="center" vertical="center" wrapText="1"/>
    </xf>
    <xf numFmtId="4" fontId="18" fillId="0" borderId="15" xfId="12" applyNumberFormat="1" applyFont="1" applyFill="1" applyBorder="1" applyAlignment="1" applyProtection="1">
      <alignment vertical="center" wrapText="1"/>
    </xf>
    <xf numFmtId="0" fontId="18" fillId="0" borderId="29" xfId="7" applyFont="1" applyBorder="1" applyAlignment="1">
      <alignment horizontal="justify" vertical="center" wrapText="1"/>
    </xf>
    <xf numFmtId="0" fontId="18" fillId="0" borderId="11" xfId="7" applyFont="1" applyBorder="1" applyAlignment="1">
      <alignment horizontal="left" vertical="center" wrapText="1"/>
    </xf>
    <xf numFmtId="0" fontId="18" fillId="0" borderId="30" xfId="7" applyFont="1" applyBorder="1" applyAlignment="1">
      <alignment horizontal="left" vertical="center" wrapText="1"/>
    </xf>
    <xf numFmtId="49" fontId="18" fillId="0" borderId="30" xfId="7" applyNumberFormat="1" applyFont="1" applyBorder="1" applyAlignment="1">
      <alignment horizontal="left" vertical="center" wrapText="1"/>
    </xf>
    <xf numFmtId="0" fontId="18" fillId="0" borderId="15" xfId="7" applyFont="1" applyBorder="1" applyAlignment="1">
      <alignment horizontal="justify" vertical="center" wrapText="1"/>
    </xf>
    <xf numFmtId="168" fontId="21" fillId="0" borderId="11" xfId="21" applyFont="1" applyFill="1" applyBorder="1" applyAlignment="1" applyProtection="1">
      <alignment horizontal="center" vertical="center"/>
    </xf>
    <xf numFmtId="42" fontId="18" fillId="0" borderId="29" xfId="3" applyFont="1" applyFill="1" applyBorder="1" applyAlignment="1" applyProtection="1">
      <alignment horizontal="right" vertical="center" wrapText="1"/>
    </xf>
    <xf numFmtId="2" fontId="18" fillId="0" borderId="11" xfId="7" applyNumberFormat="1" applyFont="1" applyBorder="1" applyAlignment="1">
      <alignment horizontal="left" vertical="center" wrapText="1"/>
    </xf>
    <xf numFmtId="180" fontId="18" fillId="0" borderId="31" xfId="10" applyNumberFormat="1" applyFont="1" applyFill="1" applyBorder="1" applyAlignment="1" applyProtection="1">
      <alignment horizontal="right" vertical="center" wrapText="1"/>
    </xf>
    <xf numFmtId="8" fontId="18" fillId="4" borderId="16" xfId="8" applyNumberFormat="1" applyFont="1" applyFill="1" applyBorder="1" applyAlignment="1">
      <alignment vertical="center"/>
    </xf>
    <xf numFmtId="8" fontId="18" fillId="0" borderId="12" xfId="25" applyNumberFormat="1" applyFont="1" applyFill="1" applyBorder="1" applyAlignment="1" applyProtection="1">
      <alignment horizontal="right" vertical="center" wrapText="1"/>
    </xf>
    <xf numFmtId="8" fontId="18" fillId="4" borderId="12" xfId="8" applyNumberFormat="1" applyFont="1" applyFill="1" applyBorder="1" applyAlignment="1">
      <alignment vertical="center"/>
    </xf>
    <xf numFmtId="182" fontId="18" fillId="0" borderId="12" xfId="25" applyNumberFormat="1" applyFont="1" applyFill="1" applyBorder="1" applyAlignment="1" applyProtection="1">
      <alignment horizontal="right" vertical="center" wrapText="1"/>
    </xf>
    <xf numFmtId="0" fontId="20" fillId="0" borderId="0" xfId="18" applyFont="1" applyAlignment="1">
      <alignment horizontal="center" vertical="center" wrapText="1"/>
    </xf>
    <xf numFmtId="168" fontId="19" fillId="4" borderId="0" xfId="18" applyNumberFormat="1" applyFont="1" applyFill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2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7" fillId="0" borderId="4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6" xfId="5" applyFont="1" applyBorder="1" applyAlignment="1">
      <alignment horizontal="center"/>
    </xf>
    <xf numFmtId="0" fontId="7" fillId="0" borderId="5" xfId="5" applyFont="1" applyBorder="1" applyAlignment="1">
      <alignment horizontal="center"/>
    </xf>
    <xf numFmtId="0" fontId="7" fillId="0" borderId="0" xfId="5" applyFont="1" applyAlignment="1">
      <alignment horizontal="center"/>
    </xf>
    <xf numFmtId="0" fontId="7" fillId="0" borderId="6" xfId="5" applyFont="1" applyBorder="1" applyAlignment="1">
      <alignment horizontal="center"/>
    </xf>
    <xf numFmtId="1" fontId="15" fillId="0" borderId="32" xfId="19" applyNumberFormat="1" applyFont="1" applyBorder="1" applyAlignment="1">
      <alignment horizontal="center" vertical="center" shrinkToFit="1"/>
    </xf>
    <xf numFmtId="0" fontId="15" fillId="0" borderId="33" xfId="19" applyFont="1" applyBorder="1" applyAlignment="1">
      <alignment horizontal="center" vertical="center" wrapText="1"/>
    </xf>
    <xf numFmtId="0" fontId="15" fillId="0" borderId="34" xfId="19" applyFont="1" applyBorder="1" applyAlignment="1">
      <alignment horizontal="left" vertical="center" wrapText="1"/>
    </xf>
    <xf numFmtId="0" fontId="15" fillId="0" borderId="35" xfId="19" applyFont="1" applyBorder="1" applyAlignment="1">
      <alignment horizontal="center" vertical="center" wrapText="1"/>
    </xf>
    <xf numFmtId="177" fontId="15" fillId="0" borderId="33" xfId="1" applyNumberFormat="1" applyFont="1" applyBorder="1" applyAlignment="1" applyProtection="1">
      <alignment horizontal="right" vertical="center" shrinkToFit="1"/>
    </xf>
    <xf numFmtId="178" fontId="15" fillId="0" borderId="34" xfId="2" applyNumberFormat="1" applyFont="1" applyBorder="1" applyAlignment="1" applyProtection="1">
      <alignment horizontal="right" vertical="center" shrinkToFit="1"/>
    </xf>
    <xf numFmtId="177" fontId="15" fillId="0" borderId="15" xfId="1" applyNumberFormat="1" applyFont="1" applyBorder="1" applyAlignment="1" applyProtection="1">
      <alignment horizontal="right" vertical="center" shrinkToFit="1"/>
    </xf>
    <xf numFmtId="178" fontId="15" fillId="0" borderId="15" xfId="2" applyNumberFormat="1" applyFont="1" applyBorder="1" applyAlignment="1" applyProtection="1">
      <alignment horizontal="right" vertical="center" shrinkToFit="1"/>
    </xf>
    <xf numFmtId="166" fontId="15" fillId="0" borderId="14" xfId="19" applyNumberFormat="1" applyFont="1" applyBorder="1" applyAlignment="1">
      <alignment horizontal="center" vertical="center" shrinkToFit="1"/>
    </xf>
    <xf numFmtId="0" fontId="15" fillId="0" borderId="11" xfId="19" applyFont="1" applyBorder="1" applyAlignment="1">
      <alignment horizontal="center" vertical="center" wrapText="1"/>
    </xf>
    <xf numFmtId="0" fontId="15" fillId="0" borderId="11" xfId="19" applyFont="1" applyBorder="1" applyAlignment="1">
      <alignment horizontal="left" vertical="center" wrapText="1"/>
    </xf>
    <xf numFmtId="177" fontId="15" fillId="0" borderId="11" xfId="1" applyNumberFormat="1" applyFont="1" applyBorder="1" applyAlignment="1" applyProtection="1">
      <alignment horizontal="right" vertical="center" shrinkToFit="1"/>
    </xf>
    <xf numFmtId="178" fontId="15" fillId="0" borderId="11" xfId="2" applyNumberFormat="1" applyFont="1" applyBorder="1" applyAlignment="1" applyProtection="1">
      <alignment horizontal="right" vertical="center" shrinkToFit="1"/>
    </xf>
    <xf numFmtId="2" fontId="15" fillId="0" borderId="11" xfId="19" applyNumberFormat="1" applyFont="1" applyBorder="1" applyAlignment="1">
      <alignment horizontal="center" vertical="center" wrapText="1"/>
    </xf>
    <xf numFmtId="0" fontId="15" fillId="0" borderId="11" xfId="19" applyFont="1" applyBorder="1" applyAlignment="1">
      <alignment horizontal="left" vertical="top" wrapText="1"/>
    </xf>
  </cellXfs>
  <cellStyles count="27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[0] 2" xfId="25" xr:uid="{45A586CB-CF66-49D3-A0DE-AB90A9BCB177}"/>
    <cellStyle name="Moneda 2" xfId="10" xr:uid="{7BD79A82-47F4-441B-85F2-762F900EA85E}"/>
    <cellStyle name="Moneda 2 2 2 2 2" xfId="16" xr:uid="{7FDC90EA-DE31-46A5-9AC8-8238FF911613}"/>
    <cellStyle name="Moneda 3" xfId="24" xr:uid="{4F1CEBB2-AC6B-4EB7-A0E9-B7F9F0813D52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11 2" xfId="23" xr:uid="{CB7A9924-32D7-43A9-95BF-2795BDAF70BD}"/>
    <cellStyle name="Normal 3 2" xfId="14" xr:uid="{BFAEFD1C-769E-4213-B41B-E9B9A17CA893}"/>
    <cellStyle name="Normal 3 2 2" xfId="15" xr:uid="{207ABEC5-3480-42BA-B206-0F7561252BEA}"/>
    <cellStyle name="Normal 3 3" xfId="22" xr:uid="{9D07FC94-3367-4A9B-8F69-4D3258D66220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  <cellStyle name="Porcentaje 2" xfId="26" xr:uid="{68BAAA60-5301-4F29-8185-62B7AD388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2044390</xdr:colOff>
      <xdr:row>4</xdr:row>
      <xdr:rowOff>198632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2183780</xdr:colOff>
      <xdr:row>7</xdr:row>
      <xdr:rowOff>139391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597070</xdr:colOff>
      <xdr:row>7</xdr:row>
      <xdr:rowOff>120641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98994B-BDC4-455E-9CE0-23B85085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80655" y="221672"/>
          <a:ext cx="3270997" cy="17139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759714</xdr:colOff>
      <xdr:row>67</xdr:row>
      <xdr:rowOff>74914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315A9E-BBF3-C573-31B6-538FCCA2E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23</xdr:col>
      <xdr:colOff>759714</xdr:colOff>
      <xdr:row>134</xdr:row>
      <xdr:rowOff>74914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EC1F697-BC40-89C5-D42A-34254C6DB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210800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23</xdr:col>
      <xdr:colOff>759714</xdr:colOff>
      <xdr:row>201</xdr:row>
      <xdr:rowOff>74914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ACAE481-0C12-46E3-78C4-4E2F60DA1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0421600"/>
          <a:ext cx="18285714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D22EDD7-2AB8-403D-B650-7DD2A1F19FA3}">
  <we:reference id="wa200000556" version="1.1.0.0" store="en-us" storeType="OMEX"/>
  <we:alternateReferences>
    <we:reference id="WA200000556" version="1.1.0.0" store="" storeType="OMEX"/>
  </we:alternateReferences>
  <we:properties>
    <we:property name="documentId" value="&quot;f834b3a6-f602-465a-8d52-ccf1dee66603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_xldudf_JIRA_JQL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sheetPr codeName="Hoja1"/>
  <dimension ref="A1:AP61"/>
  <sheetViews>
    <sheetView showGridLines="0" topLeftCell="Z5" zoomScale="40" zoomScaleNormal="40" zoomScaleSheetLayoutView="50" zoomScalePageLayoutView="55" workbookViewId="0">
      <selection activeCell="AD15" sqref="AD15"/>
    </sheetView>
  </sheetViews>
  <sheetFormatPr baseColWidth="10" defaultColWidth="11.453125" defaultRowHeight="14" x14ac:dyDescent="0.3"/>
  <cols>
    <col min="1" max="2" width="3.453125" style="3" customWidth="1"/>
    <col min="3" max="3" width="7.453125" style="3" customWidth="1"/>
    <col min="4" max="4" width="15.6328125" style="3" bestFit="1" customWidth="1"/>
    <col min="5" max="5" width="24.54296875" style="3" bestFit="1" customWidth="1"/>
    <col min="6" max="6" width="73.08984375" style="4" customWidth="1"/>
    <col min="7" max="7" width="8.90625" style="3" customWidth="1"/>
    <col min="8" max="8" width="18.90625" style="5" customWidth="1"/>
    <col min="9" max="9" width="26.90625" style="6" customWidth="1"/>
    <col min="10" max="10" width="33.54296875" style="3" bestFit="1" customWidth="1"/>
    <col min="11" max="11" width="15.08984375" style="3" bestFit="1" customWidth="1"/>
    <col min="12" max="26" width="33.453125" style="3" customWidth="1"/>
    <col min="27" max="27" width="21.453125" style="3" customWidth="1"/>
    <col min="28" max="28" width="19.08984375" style="3" bestFit="1" customWidth="1"/>
    <col min="29" max="29" width="24.54296875" style="3" customWidth="1"/>
    <col min="30" max="30" width="69.36328125" style="3" customWidth="1"/>
    <col min="31" max="31" width="9.08984375" style="3" bestFit="1" customWidth="1"/>
    <col min="32" max="32" width="16.36328125" style="3" bestFit="1" customWidth="1"/>
    <col min="33" max="33" width="18.54296875" style="3" bestFit="1" customWidth="1"/>
    <col min="34" max="34" width="22.08984375" style="3" bestFit="1" customWidth="1"/>
    <col min="35" max="35" width="19.6328125" style="3" customWidth="1"/>
    <col min="36" max="36" width="18.6328125" style="3" customWidth="1"/>
    <col min="37" max="37" width="18.90625" style="112" bestFit="1" customWidth="1"/>
    <col min="38" max="38" width="17.54296875" style="3" bestFit="1" customWidth="1"/>
    <col min="39" max="39" width="16.453125" style="3" bestFit="1" customWidth="1"/>
    <col min="40" max="40" width="20.90625" style="3" bestFit="1" customWidth="1"/>
    <col min="41" max="41" width="39.08984375" style="3" customWidth="1"/>
    <col min="42" max="42" width="36.08984375" style="3" customWidth="1"/>
    <col min="43" max="16384" width="11.453125" style="3"/>
  </cols>
  <sheetData>
    <row r="1" spans="1:41" ht="16.5" customHeight="1" thickBot="1" x14ac:dyDescent="0.4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" customHeight="1" thickTop="1" x14ac:dyDescent="0.4">
      <c r="A2" s="2"/>
      <c r="B2" s="155" t="s">
        <v>0</v>
      </c>
      <c r="C2" s="156"/>
      <c r="D2" s="156"/>
      <c r="E2" s="156"/>
      <c r="F2" s="156"/>
      <c r="G2" s="156"/>
      <c r="H2" s="156"/>
      <c r="I2" s="156"/>
      <c r="J2" s="156"/>
      <c r="K2" s="157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.5" x14ac:dyDescent="0.35">
      <c r="A3" s="2"/>
      <c r="B3" s="158" t="s">
        <v>1</v>
      </c>
      <c r="C3" s="159"/>
      <c r="D3" s="159"/>
      <c r="E3" s="159"/>
      <c r="F3" s="159"/>
      <c r="G3" s="159"/>
      <c r="H3" s="159"/>
      <c r="I3" s="159"/>
      <c r="J3" s="159"/>
      <c r="K3" s="160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35">
      <c r="A4" s="2"/>
      <c r="B4" s="158"/>
      <c r="C4" s="159"/>
      <c r="D4" s="159"/>
      <c r="E4" s="159"/>
      <c r="F4" s="159"/>
      <c r="G4" s="159"/>
      <c r="H4" s="159"/>
      <c r="I4" s="159"/>
      <c r="J4" s="159"/>
      <c r="K4" s="160"/>
      <c r="N4" s="152"/>
      <c r="O4" s="152"/>
      <c r="P4" s="152"/>
      <c r="Q4" s="152"/>
      <c r="R4" s="152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4">
      <c r="A5" s="2"/>
      <c r="B5" s="161" t="s">
        <v>19</v>
      </c>
      <c r="C5" s="162"/>
      <c r="D5" s="162"/>
      <c r="E5" s="162"/>
      <c r="F5" s="162"/>
      <c r="G5" s="162"/>
      <c r="H5" s="162"/>
      <c r="I5" s="162"/>
      <c r="J5" s="162"/>
      <c r="K5" s="163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4">
      <c r="A6" s="2"/>
      <c r="B6" s="161"/>
      <c r="C6" s="162"/>
      <c r="D6" s="162"/>
      <c r="E6" s="162"/>
      <c r="F6" s="162"/>
      <c r="G6" s="162"/>
      <c r="H6" s="162"/>
      <c r="I6" s="162"/>
      <c r="J6" s="162"/>
      <c r="K6" s="163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35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35">
      <c r="A8" s="2"/>
      <c r="B8" s="15"/>
      <c r="C8" s="16"/>
      <c r="D8" s="16"/>
      <c r="E8" s="16"/>
      <c r="F8" s="154"/>
      <c r="G8" s="154"/>
      <c r="H8" s="154"/>
      <c r="I8" s="154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35">
      <c r="A9" s="2"/>
      <c r="B9" s="18"/>
      <c r="C9" s="153" t="s">
        <v>31</v>
      </c>
      <c r="D9" s="153"/>
      <c r="E9" s="153"/>
      <c r="F9" s="153"/>
      <c r="G9" s="153"/>
      <c r="H9" s="153"/>
      <c r="I9" s="153"/>
      <c r="J9" s="153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6" thickBot="1" x14ac:dyDescent="0.4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4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28.5" thickBot="1" x14ac:dyDescent="0.4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83" t="s">
        <v>9</v>
      </c>
      <c r="K12" s="82" t="s">
        <v>14</v>
      </c>
      <c r="M12" s="59" t="s">
        <v>2</v>
      </c>
      <c r="N12" s="60" t="s">
        <v>3</v>
      </c>
      <c r="O12" s="61" t="s">
        <v>4</v>
      </c>
      <c r="P12" s="62" t="s">
        <v>5</v>
      </c>
      <c r="Q12" s="60" t="s">
        <v>6</v>
      </c>
      <c r="R12" s="63" t="s">
        <v>7</v>
      </c>
      <c r="S12" s="64" t="s">
        <v>8</v>
      </c>
      <c r="T12" s="65" t="s">
        <v>9</v>
      </c>
      <c r="U12" s="80" t="s">
        <v>14</v>
      </c>
      <c r="V12" s="80" t="s">
        <v>15</v>
      </c>
      <c r="W12" s="80" t="s">
        <v>16</v>
      </c>
      <c r="X12" s="80" t="s">
        <v>17</v>
      </c>
      <c r="Y12" s="81" t="s">
        <v>18</v>
      </c>
      <c r="AA12" s="84" t="s">
        <v>2</v>
      </c>
      <c r="AB12" s="85" t="s">
        <v>3</v>
      </c>
      <c r="AC12" s="61" t="s">
        <v>4</v>
      </c>
      <c r="AD12" s="86" t="s">
        <v>5</v>
      </c>
      <c r="AE12" s="85" t="s">
        <v>6</v>
      </c>
      <c r="AF12" s="87" t="s">
        <v>7</v>
      </c>
      <c r="AG12" s="88" t="s">
        <v>8</v>
      </c>
      <c r="AH12" s="89" t="s">
        <v>9</v>
      </c>
      <c r="AI12" s="2"/>
      <c r="AJ12" s="2"/>
      <c r="AK12" s="7"/>
      <c r="AL12" s="8"/>
      <c r="AM12" s="8"/>
      <c r="AN12" s="8"/>
      <c r="AO12" s="8"/>
    </row>
    <row r="13" spans="1:41" ht="70" x14ac:dyDescent="0.35">
      <c r="A13" s="2"/>
      <c r="B13" s="18"/>
      <c r="C13" s="164" t="s">
        <v>46</v>
      </c>
      <c r="D13" s="165" t="s">
        <v>47</v>
      </c>
      <c r="E13" s="165" t="s">
        <v>48</v>
      </c>
      <c r="F13" s="166" t="s">
        <v>22</v>
      </c>
      <c r="G13" s="167" t="s">
        <v>20</v>
      </c>
      <c r="H13" s="168">
        <v>17243</v>
      </c>
      <c r="I13" s="169">
        <v>40204</v>
      </c>
      <c r="J13" s="147">
        <f>+I13*H13</f>
        <v>693237572</v>
      </c>
      <c r="K13" s="57">
        <f>J13/$J$60</f>
        <v>3.7798762862125551E-2</v>
      </c>
      <c r="M13" s="66" t="str" cm="1">
        <f t="array" ref="M13:U59">_xlfn._xlws.SORT(C13:K59,9,-1)</f>
        <v>2.2</v>
      </c>
      <c r="N13" s="66">
        <v>3.2</v>
      </c>
      <c r="O13" s="67" t="str">
        <v>INV 340.1</v>
      </c>
      <c r="P13" s="68" t="str">
        <v>BASE GRANULAR ESTABILIZADA CON EMULSIÓN ASFÁLTICA Y CEMENTO</v>
      </c>
      <c r="Q13" s="66" t="str">
        <v>M3</v>
      </c>
      <c r="R13" s="69">
        <v>6450</v>
      </c>
      <c r="S13" s="70">
        <v>546543</v>
      </c>
      <c r="T13" s="71">
        <v>3525202350</v>
      </c>
      <c r="U13" s="72">
        <v>0.19221157803699904</v>
      </c>
      <c r="V13" s="57">
        <f>+U13</f>
        <v>0.19221157803699904</v>
      </c>
      <c r="W13" s="58" t="b">
        <f>V13&lt;0.8</f>
        <v>1</v>
      </c>
      <c r="X13" s="57">
        <f>AVERAGEIF(V13:V50,"&lt;0,8",U13:U50)</f>
        <v>0.14466913563997058</v>
      </c>
      <c r="Y13" s="58" t="b">
        <f>U13&gt;$X$13</f>
        <v>1</v>
      </c>
      <c r="AA13" s="113" t="str" cm="1">
        <f t="array" ref="AA13:AM15">_xlfn._xlws.FILTER(M13:Y50,Y13:Y50)</f>
        <v>2.2</v>
      </c>
      <c r="AB13" s="58">
        <v>3.2</v>
      </c>
      <c r="AC13" s="90" t="str">
        <v>INV 340.1</v>
      </c>
      <c r="AD13" s="91" t="str">
        <v>BASE GRANULAR ESTABILIZADA CON EMULSIÓN ASFÁLTICA Y CEMENTO</v>
      </c>
      <c r="AE13" s="90" t="str">
        <v>M3</v>
      </c>
      <c r="AF13" s="90">
        <v>6450</v>
      </c>
      <c r="AG13" s="90">
        <v>546543</v>
      </c>
      <c r="AH13" s="114">
        <v>3525202350</v>
      </c>
      <c r="AI13" s="92">
        <v>0.19221157803699904</v>
      </c>
      <c r="AJ13" s="93">
        <v>0.19221157803699904</v>
      </c>
      <c r="AK13" s="94" t="b">
        <v>1</v>
      </c>
      <c r="AL13" s="8">
        <v>0.14466913563997058</v>
      </c>
      <c r="AM13" s="8" t="b">
        <v>1</v>
      </c>
      <c r="AN13" s="8"/>
      <c r="AO13" s="8"/>
    </row>
    <row r="14" spans="1:41" ht="42" customHeight="1" x14ac:dyDescent="0.35">
      <c r="A14" s="2"/>
      <c r="B14" s="18"/>
      <c r="C14" s="164" t="s">
        <v>49</v>
      </c>
      <c r="D14" s="165">
        <v>1.1000000000000001</v>
      </c>
      <c r="E14" s="165" t="s">
        <v>50</v>
      </c>
      <c r="F14" s="166" t="s">
        <v>51</v>
      </c>
      <c r="G14" s="167" t="s">
        <v>20</v>
      </c>
      <c r="H14" s="168">
        <v>120</v>
      </c>
      <c r="I14" s="169">
        <v>308780</v>
      </c>
      <c r="J14" s="148">
        <f t="shared" ref="J14:J51" si="0">+I14*H14</f>
        <v>37053600</v>
      </c>
      <c r="K14" s="57">
        <f t="shared" ref="K14:K51" si="1">J14/$J$60</f>
        <v>2.0203466980985496E-3</v>
      </c>
      <c r="M14" s="73" t="str">
        <v>2.5</v>
      </c>
      <c r="N14" s="73">
        <v>3.1</v>
      </c>
      <c r="O14" s="74" t="str">
        <v>INV450.2</v>
      </c>
      <c r="P14" s="75" t="str">
        <v>MEZCLA DENSA EN CALIENTE TIPO MDC-19  (INCLUYE CEMENTO ASFÁLTICO)</v>
      </c>
      <c r="Q14" s="73" t="str">
        <v>M3</v>
      </c>
      <c r="R14" s="76">
        <v>1806</v>
      </c>
      <c r="S14" s="77">
        <v>1675585</v>
      </c>
      <c r="T14" s="78">
        <v>3026106510</v>
      </c>
      <c r="U14" s="79">
        <v>0.16499838870104458</v>
      </c>
      <c r="V14" s="55">
        <f>+U14+V13</f>
        <v>0.35720996673804362</v>
      </c>
      <c r="W14" s="54" t="b">
        <f t="shared" ref="W14:W50" si="2">V14&lt;0.8</f>
        <v>1</v>
      </c>
      <c r="X14" s="54"/>
      <c r="Y14" s="54" t="b">
        <f t="shared" ref="Y14:Y50" si="3">U14&gt;$X$13</f>
        <v>1</v>
      </c>
      <c r="AA14" s="115" t="str">
        <v>2.5</v>
      </c>
      <c r="AB14" s="54">
        <v>3.1</v>
      </c>
      <c r="AC14" s="95" t="str">
        <v>INV450.2</v>
      </c>
      <c r="AD14" s="96" t="str">
        <v>MEZCLA DENSA EN CALIENTE TIPO MDC-19  (INCLUYE CEMENTO ASFÁLTICO)</v>
      </c>
      <c r="AE14" s="95" t="str">
        <v>M3</v>
      </c>
      <c r="AF14" s="95">
        <v>1806</v>
      </c>
      <c r="AG14" s="95">
        <v>1675585</v>
      </c>
      <c r="AH14" s="116">
        <v>3026106510</v>
      </c>
      <c r="AI14" s="92">
        <v>0.16499838870104458</v>
      </c>
      <c r="AJ14" s="97">
        <v>0.35720996673804362</v>
      </c>
      <c r="AK14" s="94" t="b">
        <v>1</v>
      </c>
      <c r="AL14" s="8">
        <v>0</v>
      </c>
      <c r="AM14" s="8" t="b">
        <v>1</v>
      </c>
      <c r="AN14" s="8"/>
      <c r="AO14" s="8"/>
    </row>
    <row r="15" spans="1:41" ht="42" customHeight="1" x14ac:dyDescent="0.35">
      <c r="A15" s="2"/>
      <c r="B15" s="18"/>
      <c r="C15" s="164" t="s">
        <v>52</v>
      </c>
      <c r="D15" s="165">
        <v>1.6</v>
      </c>
      <c r="E15" s="165" t="s">
        <v>23</v>
      </c>
      <c r="F15" s="166" t="s">
        <v>26</v>
      </c>
      <c r="G15" s="167" t="s">
        <v>24</v>
      </c>
      <c r="H15" s="168">
        <v>121722</v>
      </c>
      <c r="I15" s="169">
        <v>2461</v>
      </c>
      <c r="J15" s="148">
        <f t="shared" si="0"/>
        <v>299557842</v>
      </c>
      <c r="K15" s="57">
        <f t="shared" si="1"/>
        <v>1.6333384528742875E-2</v>
      </c>
      <c r="M15" s="73" t="str">
        <v>2.6</v>
      </c>
      <c r="N15" s="73">
        <v>3.11</v>
      </c>
      <c r="O15" s="74" t="str">
        <v>INV450.2</v>
      </c>
      <c r="P15" s="75" t="str">
        <v>MEZCLA DENSA EN CALIENTE TIPO MDC-25 (INCLUYE CEMENTO ASFÁLTICO)</v>
      </c>
      <c r="Q15" s="73" t="str">
        <v>M3</v>
      </c>
      <c r="R15" s="76">
        <v>1806</v>
      </c>
      <c r="S15" s="77">
        <v>1664015</v>
      </c>
      <c r="T15" s="78">
        <v>3005211090</v>
      </c>
      <c r="U15" s="79">
        <v>0.16385906640031314</v>
      </c>
      <c r="V15" s="55">
        <f t="shared" ref="V15:V50" si="4">+U15+V14</f>
        <v>0.52106903313835673</v>
      </c>
      <c r="W15" s="54" t="b">
        <f t="shared" si="2"/>
        <v>1</v>
      </c>
      <c r="X15" s="54"/>
      <c r="Y15" s="54" t="b">
        <f t="shared" si="3"/>
        <v>1</v>
      </c>
      <c r="AA15" s="115" t="str">
        <v>2.6</v>
      </c>
      <c r="AB15" s="54">
        <v>3.11</v>
      </c>
      <c r="AC15" s="95" t="str">
        <v>INV450.2</v>
      </c>
      <c r="AD15" s="96" t="str">
        <v>MEZCLA DENSA EN CALIENTE TIPO MDC-25 (INCLUYE CEMENTO ASFÁLTICO)</v>
      </c>
      <c r="AE15" s="95" t="str">
        <v>M3</v>
      </c>
      <c r="AF15" s="95">
        <v>1806</v>
      </c>
      <c r="AG15" s="95">
        <v>1664015</v>
      </c>
      <c r="AH15" s="116">
        <v>3005211090</v>
      </c>
      <c r="AI15" s="92">
        <v>0.16385906640031314</v>
      </c>
      <c r="AJ15" s="93">
        <v>0.52106903313835673</v>
      </c>
      <c r="AK15" s="94" t="b">
        <v>1</v>
      </c>
      <c r="AL15" s="8">
        <v>0</v>
      </c>
      <c r="AM15" s="8" t="b">
        <v>1</v>
      </c>
      <c r="AN15" s="8"/>
      <c r="AO15" s="8"/>
    </row>
    <row r="16" spans="1:41" ht="42.5" thickBot="1" x14ac:dyDescent="0.4">
      <c r="A16" s="2"/>
      <c r="B16" s="18"/>
      <c r="C16" s="123" t="s">
        <v>53</v>
      </c>
      <c r="D16" s="124">
        <v>3.2</v>
      </c>
      <c r="E16" s="124" t="s">
        <v>54</v>
      </c>
      <c r="F16" s="125" t="s">
        <v>55</v>
      </c>
      <c r="G16" s="124" t="s">
        <v>20</v>
      </c>
      <c r="H16" s="170">
        <v>7740</v>
      </c>
      <c r="I16" s="171">
        <v>207083</v>
      </c>
      <c r="J16" s="148">
        <f t="shared" si="0"/>
        <v>1602822420</v>
      </c>
      <c r="K16" s="57">
        <f t="shared" si="1"/>
        <v>8.7393856032486089E-2</v>
      </c>
      <c r="M16" s="73" t="str">
        <v>3.8</v>
      </c>
      <c r="N16" s="73" t="str">
        <v>4.52</v>
      </c>
      <c r="O16" s="74" t="str">
        <v>INV 640.1</v>
      </c>
      <c r="P16" s="75" t="str">
        <v>SUMINISTRO FIGURADO Y ARMADO DE ACERO DE REFUERZO 60000 PSI</v>
      </c>
      <c r="Q16" s="73" t="str">
        <v>KG</v>
      </c>
      <c r="R16" s="76">
        <v>173475</v>
      </c>
      <c r="S16" s="77">
        <v>11687</v>
      </c>
      <c r="T16" s="78">
        <v>2027402325</v>
      </c>
      <c r="U16" s="79">
        <v>0.11054406570565538</v>
      </c>
      <c r="V16" s="55">
        <f t="shared" si="4"/>
        <v>0.63161309884401207</v>
      </c>
      <c r="W16" s="54" t="b">
        <f t="shared" si="2"/>
        <v>1</v>
      </c>
      <c r="X16" s="54"/>
      <c r="Y16" s="54" t="b">
        <f t="shared" si="3"/>
        <v>0</v>
      </c>
      <c r="AA16" s="117"/>
      <c r="AB16" s="118"/>
      <c r="AC16" s="119"/>
      <c r="AD16" s="120"/>
      <c r="AE16" s="119"/>
      <c r="AF16" s="119"/>
      <c r="AG16" s="119"/>
      <c r="AH16" s="121"/>
      <c r="AI16" s="92"/>
      <c r="AJ16" s="93"/>
      <c r="AK16" s="94"/>
      <c r="AL16" s="8"/>
      <c r="AM16" s="8"/>
      <c r="AN16" s="8"/>
      <c r="AO16" s="8"/>
    </row>
    <row r="17" spans="1:41" ht="98.15" customHeight="1" x14ac:dyDescent="0.35">
      <c r="A17" s="2"/>
      <c r="B17" s="18"/>
      <c r="C17" s="172" t="s">
        <v>56</v>
      </c>
      <c r="D17" s="173">
        <v>3.2</v>
      </c>
      <c r="E17" s="173" t="s">
        <v>57</v>
      </c>
      <c r="F17" s="174" t="s">
        <v>58</v>
      </c>
      <c r="G17" s="173" t="s">
        <v>20</v>
      </c>
      <c r="H17" s="175">
        <v>6450</v>
      </c>
      <c r="I17" s="176">
        <v>546543</v>
      </c>
      <c r="J17" s="148">
        <f t="shared" si="0"/>
        <v>3525202350</v>
      </c>
      <c r="K17" s="57">
        <f t="shared" si="1"/>
        <v>0.19221157803699904</v>
      </c>
      <c r="M17" s="73" t="str">
        <v>3.3</v>
      </c>
      <c r="N17" s="73" t="str">
        <v>***</v>
      </c>
      <c r="O17" s="74" t="str">
        <v>***</v>
      </c>
      <c r="P17" s="75" t="str">
        <v xml:space="preserve">CUNETA DE CONCRETO CLASE D, 3000 PSI FUNDIDA EN EL LUGAR </v>
      </c>
      <c r="Q17" s="73" t="str">
        <v>M3</v>
      </c>
      <c r="R17" s="76">
        <v>1806</v>
      </c>
      <c r="S17" s="77">
        <v>931559</v>
      </c>
      <c r="T17" s="78">
        <v>1682395554</v>
      </c>
      <c r="U17" s="79">
        <v>9.1732579355840727E-2</v>
      </c>
      <c r="V17" s="55">
        <f t="shared" si="4"/>
        <v>0.72334567819985285</v>
      </c>
      <c r="W17" s="54" t="b">
        <f t="shared" si="2"/>
        <v>1</v>
      </c>
      <c r="X17" s="54"/>
      <c r="Y17" s="54" t="b">
        <f t="shared" si="3"/>
        <v>0</v>
      </c>
      <c r="AC17" s="92"/>
      <c r="AD17" s="92"/>
      <c r="AE17" s="92"/>
      <c r="AF17" s="92"/>
      <c r="AG17" s="92"/>
      <c r="AH17" s="92"/>
      <c r="AI17" s="92"/>
      <c r="AJ17" s="93"/>
      <c r="AK17" s="94"/>
      <c r="AL17" s="8"/>
      <c r="AM17" s="8"/>
      <c r="AN17" s="8"/>
      <c r="AO17" s="8"/>
    </row>
    <row r="18" spans="1:41" ht="42" customHeight="1" x14ac:dyDescent="0.35">
      <c r="A18" s="2"/>
      <c r="B18" s="18"/>
      <c r="C18" s="172" t="s">
        <v>59</v>
      </c>
      <c r="D18" s="173">
        <v>3.5</v>
      </c>
      <c r="E18" s="173" t="s">
        <v>60</v>
      </c>
      <c r="F18" s="174" t="s">
        <v>32</v>
      </c>
      <c r="G18" s="173" t="s">
        <v>25</v>
      </c>
      <c r="H18" s="175">
        <v>25800</v>
      </c>
      <c r="I18" s="176">
        <v>8663</v>
      </c>
      <c r="J18" s="148">
        <f t="shared" si="0"/>
        <v>223505400</v>
      </c>
      <c r="K18" s="57">
        <f t="shared" si="1"/>
        <v>1.2186626856693967E-2</v>
      </c>
      <c r="M18" s="73" t="str">
        <v>2.1</v>
      </c>
      <c r="N18" s="73">
        <v>3.2</v>
      </c>
      <c r="O18" s="74" t="str">
        <v>INV 320.1</v>
      </c>
      <c r="P18" s="75" t="str">
        <v>SUBBASE GRANULAR</v>
      </c>
      <c r="Q18" s="73" t="str">
        <v>M3</v>
      </c>
      <c r="R18" s="76">
        <v>7740</v>
      </c>
      <c r="S18" s="77">
        <v>207083</v>
      </c>
      <c r="T18" s="78">
        <v>1602822420</v>
      </c>
      <c r="U18" s="79">
        <v>8.7393856032486089E-2</v>
      </c>
      <c r="V18" s="55">
        <f t="shared" si="4"/>
        <v>0.81073953423233891</v>
      </c>
      <c r="W18" s="54" t="b">
        <f t="shared" si="2"/>
        <v>0</v>
      </c>
      <c r="X18" s="54"/>
      <c r="Y18" s="54" t="b">
        <f t="shared" si="3"/>
        <v>0</v>
      </c>
      <c r="AC18" s="92"/>
      <c r="AD18" s="92"/>
      <c r="AE18" s="92"/>
      <c r="AF18" s="92"/>
      <c r="AG18" s="92"/>
      <c r="AH18" s="92"/>
      <c r="AI18" s="92"/>
      <c r="AJ18" s="93"/>
      <c r="AK18" s="94"/>
      <c r="AL18" s="8"/>
      <c r="AM18" s="8"/>
      <c r="AN18" s="8"/>
      <c r="AO18" s="8"/>
    </row>
    <row r="19" spans="1:41" ht="42" x14ac:dyDescent="0.35">
      <c r="A19" s="2"/>
      <c r="B19" s="18"/>
      <c r="C19" s="172" t="s">
        <v>61</v>
      </c>
      <c r="D19" s="173">
        <v>3.6</v>
      </c>
      <c r="E19" s="173" t="s">
        <v>62</v>
      </c>
      <c r="F19" s="174" t="s">
        <v>33</v>
      </c>
      <c r="G19" s="173" t="s">
        <v>25</v>
      </c>
      <c r="H19" s="175">
        <v>25800</v>
      </c>
      <c r="I19" s="176">
        <v>4223</v>
      </c>
      <c r="J19" s="148">
        <f t="shared" si="0"/>
        <v>108953400</v>
      </c>
      <c r="K19" s="57">
        <f t="shared" si="1"/>
        <v>5.9406816594503769E-3</v>
      </c>
      <c r="M19" s="73" t="str">
        <v>1.1</v>
      </c>
      <c r="N19" s="73" t="str">
        <v>2.9</v>
      </c>
      <c r="O19" s="74" t="str">
        <v>INV 600.1-07</v>
      </c>
      <c r="P19" s="75" t="str">
        <v>EXCAVACIONES VARIAS SIN CLASIFICAR (INCLUYE RETIRO DE SOBRANTES A UNA DISTANCIA MENOR DE 5 KM)</v>
      </c>
      <c r="Q19" s="73" t="str">
        <v>M3</v>
      </c>
      <c r="R19" s="76">
        <v>17243</v>
      </c>
      <c r="S19" s="77">
        <v>40204</v>
      </c>
      <c r="T19" s="78">
        <v>693237572</v>
      </c>
      <c r="U19" s="79">
        <v>3.7798762862125551E-2</v>
      </c>
      <c r="V19" s="55">
        <f t="shared" si="4"/>
        <v>0.84853829709446449</v>
      </c>
      <c r="W19" s="54" t="b">
        <f t="shared" si="2"/>
        <v>0</v>
      </c>
      <c r="X19" s="54"/>
      <c r="Y19" s="54" t="b">
        <f t="shared" si="3"/>
        <v>0</v>
      </c>
      <c r="AC19" s="92"/>
      <c r="AD19" s="92"/>
      <c r="AE19" s="92"/>
      <c r="AF19" s="92"/>
      <c r="AG19" s="92"/>
      <c r="AH19" s="92"/>
      <c r="AI19" s="92"/>
      <c r="AJ19" s="93"/>
      <c r="AK19" s="94"/>
      <c r="AL19" s="8"/>
      <c r="AM19" s="8"/>
      <c r="AN19" s="8"/>
      <c r="AO19" s="8"/>
    </row>
    <row r="20" spans="1:41" ht="69.900000000000006" customHeight="1" x14ac:dyDescent="0.35">
      <c r="A20" s="2"/>
      <c r="B20" s="18"/>
      <c r="C20" s="172" t="s">
        <v>63</v>
      </c>
      <c r="D20" s="173">
        <v>3.1</v>
      </c>
      <c r="E20" s="173" t="s">
        <v>64</v>
      </c>
      <c r="F20" s="174" t="s">
        <v>34</v>
      </c>
      <c r="G20" s="173" t="s">
        <v>20</v>
      </c>
      <c r="H20" s="175">
        <v>1806</v>
      </c>
      <c r="I20" s="176">
        <v>1675585</v>
      </c>
      <c r="J20" s="148">
        <f t="shared" si="0"/>
        <v>3026106510</v>
      </c>
      <c r="K20" s="57">
        <f t="shared" si="1"/>
        <v>0.16499838870104458</v>
      </c>
      <c r="M20" s="73" t="str">
        <v>2.10</v>
      </c>
      <c r="N20" s="73" t="str">
        <v>***</v>
      </c>
      <c r="O20" s="74" t="str">
        <v>***</v>
      </c>
      <c r="P20" s="75" t="str">
        <v xml:space="preserve">SUMINISTRO  E  INSTALACIÓN  DE  GEOTEXTIL NT 2500 (ESTABILIZACIÓN, FILTRO Y SEPARACIÓN) </v>
      </c>
      <c r="Q20" s="73" t="str">
        <v>M2</v>
      </c>
      <c r="R20" s="76">
        <v>26336</v>
      </c>
      <c r="S20" s="77">
        <v>17925</v>
      </c>
      <c r="T20" s="78">
        <v>472072800</v>
      </c>
      <c r="U20" s="79">
        <v>2.5739758693949764E-2</v>
      </c>
      <c r="V20" s="55">
        <f t="shared" si="4"/>
        <v>0.87427805578841422</v>
      </c>
      <c r="W20" s="54" t="b">
        <f t="shared" si="2"/>
        <v>0</v>
      </c>
      <c r="X20" s="54"/>
      <c r="Y20" s="54" t="b">
        <f t="shared" si="3"/>
        <v>0</v>
      </c>
      <c r="AC20" s="92"/>
      <c r="AD20" s="92"/>
      <c r="AE20" s="92"/>
      <c r="AF20" s="92"/>
      <c r="AG20" s="92"/>
      <c r="AH20" s="92"/>
      <c r="AI20" s="92"/>
      <c r="AJ20" s="93"/>
      <c r="AK20" s="94"/>
      <c r="AL20" s="8"/>
      <c r="AM20" s="8"/>
      <c r="AN20" s="8"/>
      <c r="AO20" s="8"/>
    </row>
    <row r="21" spans="1:41" ht="42" customHeight="1" x14ac:dyDescent="0.35">
      <c r="A21" s="2"/>
      <c r="B21" s="18"/>
      <c r="C21" s="172" t="s">
        <v>65</v>
      </c>
      <c r="D21" s="173">
        <v>3.11</v>
      </c>
      <c r="E21" s="173" t="s">
        <v>64</v>
      </c>
      <c r="F21" s="174" t="s">
        <v>66</v>
      </c>
      <c r="G21" s="173" t="s">
        <v>20</v>
      </c>
      <c r="H21" s="175">
        <v>1806</v>
      </c>
      <c r="I21" s="176">
        <v>1664015</v>
      </c>
      <c r="J21" s="148">
        <f t="shared" si="0"/>
        <v>3005211090</v>
      </c>
      <c r="K21" s="57">
        <f t="shared" si="1"/>
        <v>0.16385906640031314</v>
      </c>
      <c r="M21" s="73" t="str">
        <v>1.3</v>
      </c>
      <c r="N21" s="73">
        <v>1.6</v>
      </c>
      <c r="O21" s="74" t="str">
        <v>***</v>
      </c>
      <c r="P21" s="75" t="str">
        <v>TRANSPORTE DE MATERIALES PROV. DE EXPLANACIÓN, CANALES, PRESTAMOS, SOBREACARREOS Y DERRUMBES</v>
      </c>
      <c r="Q21" s="73" t="str">
        <v>M3-KM</v>
      </c>
      <c r="R21" s="76">
        <v>121722</v>
      </c>
      <c r="S21" s="77">
        <v>2461</v>
      </c>
      <c r="T21" s="78">
        <v>299557842</v>
      </c>
      <c r="U21" s="79">
        <v>1.6333384528742875E-2</v>
      </c>
      <c r="V21" s="55">
        <f t="shared" si="4"/>
        <v>0.89061144031715711</v>
      </c>
      <c r="W21" s="54" t="b">
        <f t="shared" si="2"/>
        <v>0</v>
      </c>
      <c r="X21" s="54"/>
      <c r="Y21" s="54" t="b">
        <f t="shared" si="3"/>
        <v>0</v>
      </c>
      <c r="AC21" s="92"/>
      <c r="AD21" s="92"/>
      <c r="AE21" s="92"/>
      <c r="AF21" s="92"/>
      <c r="AG21" s="92"/>
      <c r="AH21" s="92"/>
      <c r="AI21" s="92"/>
      <c r="AJ21" s="93"/>
      <c r="AK21" s="94"/>
      <c r="AL21" s="8"/>
      <c r="AM21" s="8"/>
      <c r="AN21" s="8"/>
      <c r="AO21" s="8"/>
    </row>
    <row r="22" spans="1:41" ht="28" x14ac:dyDescent="0.35">
      <c r="A22" s="2"/>
      <c r="B22" s="18"/>
      <c r="C22" s="172" t="s">
        <v>67</v>
      </c>
      <c r="D22" s="173">
        <v>3.22</v>
      </c>
      <c r="E22" s="173" t="s">
        <v>68</v>
      </c>
      <c r="F22" s="174" t="s">
        <v>69</v>
      </c>
      <c r="G22" s="173" t="s">
        <v>20</v>
      </c>
      <c r="H22" s="175">
        <v>250</v>
      </c>
      <c r="I22" s="176">
        <v>191288</v>
      </c>
      <c r="J22" s="148">
        <f t="shared" si="0"/>
        <v>47822000</v>
      </c>
      <c r="K22" s="57">
        <f t="shared" si="1"/>
        <v>2.6074934634278137E-3</v>
      </c>
      <c r="M22" s="73" t="str">
        <v>2.3</v>
      </c>
      <c r="N22" s="73">
        <v>3.5</v>
      </c>
      <c r="O22" s="74" t="str">
        <v>INV 420.1</v>
      </c>
      <c r="P22" s="75" t="str">
        <v>RIEGO DE IMPRIMACIÓN</v>
      </c>
      <c r="Q22" s="73" t="str">
        <v>M2</v>
      </c>
      <c r="R22" s="76">
        <v>25800</v>
      </c>
      <c r="S22" s="77">
        <v>8663</v>
      </c>
      <c r="T22" s="78">
        <v>223505400</v>
      </c>
      <c r="U22" s="79">
        <v>1.2186626856693967E-2</v>
      </c>
      <c r="V22" s="55">
        <f t="shared" si="4"/>
        <v>0.90279806717385103</v>
      </c>
      <c r="W22" s="54" t="b">
        <f t="shared" si="2"/>
        <v>0</v>
      </c>
      <c r="X22" s="54"/>
      <c r="Y22" s="54" t="b">
        <f t="shared" si="3"/>
        <v>0</v>
      </c>
      <c r="AC22" s="92"/>
      <c r="AD22" s="92"/>
      <c r="AE22" s="92"/>
      <c r="AF22" s="92"/>
      <c r="AG22" s="92"/>
      <c r="AH22" s="92"/>
      <c r="AI22" s="92"/>
      <c r="AJ22" s="93"/>
      <c r="AK22" s="94"/>
      <c r="AL22" s="8"/>
      <c r="AM22" s="8"/>
      <c r="AN22" s="8"/>
      <c r="AO22" s="8"/>
    </row>
    <row r="23" spans="1:41" ht="18" x14ac:dyDescent="0.35">
      <c r="A23" s="2"/>
      <c r="B23" s="18"/>
      <c r="C23" s="172" t="s">
        <v>70</v>
      </c>
      <c r="D23" s="173">
        <v>3.15</v>
      </c>
      <c r="E23" s="173" t="s">
        <v>71</v>
      </c>
      <c r="F23" s="174" t="s">
        <v>72</v>
      </c>
      <c r="G23" s="173" t="s">
        <v>20</v>
      </c>
      <c r="H23" s="175">
        <v>100</v>
      </c>
      <c r="I23" s="176">
        <v>124619</v>
      </c>
      <c r="J23" s="148">
        <f t="shared" si="0"/>
        <v>12461900</v>
      </c>
      <c r="K23" s="57">
        <f t="shared" si="1"/>
        <v>6.7948481435094871E-4</v>
      </c>
      <c r="M23" s="73" t="str">
        <v>3.2</v>
      </c>
      <c r="N23" s="73">
        <v>4.2</v>
      </c>
      <c r="O23" s="74" t="str">
        <v>INV 630.3</v>
      </c>
      <c r="P23" s="75" t="str">
        <v>CONCRETOS CLASE D, f´c =4000 psi (elevaciones)</v>
      </c>
      <c r="Q23" s="73" t="str">
        <v>M3</v>
      </c>
      <c r="R23" s="76">
        <v>163</v>
      </c>
      <c r="S23" s="77">
        <v>1309825</v>
      </c>
      <c r="T23" s="78">
        <v>213501475</v>
      </c>
      <c r="U23" s="79">
        <v>1.1641163073369929E-2</v>
      </c>
      <c r="V23" s="55">
        <f t="shared" si="4"/>
        <v>0.91443923024722096</v>
      </c>
      <c r="W23" s="54" t="b">
        <f t="shared" si="2"/>
        <v>0</v>
      </c>
      <c r="X23" s="54"/>
      <c r="Y23" s="54" t="b">
        <f t="shared" si="3"/>
        <v>0</v>
      </c>
      <c r="AC23" s="92"/>
      <c r="AD23" s="92"/>
      <c r="AE23" s="92"/>
      <c r="AF23" s="92"/>
      <c r="AG23" s="92"/>
      <c r="AH23" s="92"/>
      <c r="AI23" s="92"/>
      <c r="AJ23" s="93"/>
      <c r="AK23" s="94"/>
      <c r="AL23" s="8"/>
      <c r="AM23" s="8"/>
      <c r="AN23" s="8"/>
      <c r="AO23" s="8"/>
    </row>
    <row r="24" spans="1:41" ht="42" x14ac:dyDescent="0.35">
      <c r="A24" s="2"/>
      <c r="B24" s="18"/>
      <c r="C24" s="172" t="s">
        <v>47</v>
      </c>
      <c r="D24" s="173">
        <v>3.1</v>
      </c>
      <c r="E24" s="173" t="s">
        <v>73</v>
      </c>
      <c r="F24" s="174" t="s">
        <v>74</v>
      </c>
      <c r="G24" s="173" t="s">
        <v>25</v>
      </c>
      <c r="H24" s="175">
        <v>8040</v>
      </c>
      <c r="I24" s="176">
        <v>11310</v>
      </c>
      <c r="J24" s="148">
        <f t="shared" si="0"/>
        <v>90932400</v>
      </c>
      <c r="K24" s="57">
        <f t="shared" si="1"/>
        <v>4.9580870439087307E-3</v>
      </c>
      <c r="M24" s="73" t="str">
        <v>3.7</v>
      </c>
      <c r="N24" s="73">
        <v>4.22</v>
      </c>
      <c r="O24" s="74" t="str">
        <v>INV 673.1</v>
      </c>
      <c r="P24" s="75" t="str">
        <v>MATERIAL GRANULAR FILTRANTE</v>
      </c>
      <c r="Q24" s="73" t="str">
        <v>M3</v>
      </c>
      <c r="R24" s="76">
        <v>1015</v>
      </c>
      <c r="S24" s="77">
        <v>201691</v>
      </c>
      <c r="T24" s="78">
        <v>204716365</v>
      </c>
      <c r="U24" s="79">
        <v>1.1162155150227979E-2</v>
      </c>
      <c r="V24" s="55">
        <f t="shared" si="4"/>
        <v>0.92560138539744896</v>
      </c>
      <c r="W24" s="54" t="b">
        <f t="shared" si="2"/>
        <v>0</v>
      </c>
      <c r="X24" s="54"/>
      <c r="Y24" s="54" t="b">
        <f t="shared" si="3"/>
        <v>0</v>
      </c>
      <c r="AC24" s="92"/>
      <c r="AD24" s="92"/>
      <c r="AE24" s="92"/>
      <c r="AF24" s="92"/>
      <c r="AG24" s="92"/>
      <c r="AH24" s="92"/>
      <c r="AI24" s="92"/>
      <c r="AJ24" s="93"/>
      <c r="AK24" s="94"/>
      <c r="AL24" s="8"/>
      <c r="AM24" s="8"/>
      <c r="AN24" s="8"/>
      <c r="AO24" s="8"/>
    </row>
    <row r="25" spans="1:41" ht="32.4" customHeight="1" x14ac:dyDescent="0.35">
      <c r="A25" s="2"/>
      <c r="B25" s="18"/>
      <c r="C25" s="172" t="s">
        <v>75</v>
      </c>
      <c r="D25" s="173" t="s">
        <v>23</v>
      </c>
      <c r="E25" s="173" t="s">
        <v>23</v>
      </c>
      <c r="F25" s="174" t="s">
        <v>35</v>
      </c>
      <c r="G25" s="173" t="s">
        <v>25</v>
      </c>
      <c r="H25" s="175">
        <v>26336</v>
      </c>
      <c r="I25" s="176">
        <v>17925</v>
      </c>
      <c r="J25" s="149">
        <f t="shared" si="0"/>
        <v>472072800</v>
      </c>
      <c r="K25" s="57">
        <f t="shared" si="1"/>
        <v>2.5739758693949764E-2</v>
      </c>
      <c r="M25" s="73" t="str">
        <v>3.1</v>
      </c>
      <c r="N25" s="73">
        <v>4.2</v>
      </c>
      <c r="O25" s="74" t="str">
        <v>INV 630.3</v>
      </c>
      <c r="P25" s="75" t="str">
        <v>CONCRETOS CLASE D, f´c =4000 psi (bases)</v>
      </c>
      <c r="Q25" s="73" t="str">
        <v>M3</v>
      </c>
      <c r="R25" s="76">
        <v>135</v>
      </c>
      <c r="S25" s="77">
        <v>1281895</v>
      </c>
      <c r="T25" s="78">
        <v>173055825</v>
      </c>
      <c r="U25" s="79">
        <v>9.4358649260927515E-3</v>
      </c>
      <c r="V25" s="55">
        <f t="shared" si="4"/>
        <v>0.93503725032354168</v>
      </c>
      <c r="W25" s="54" t="b">
        <f t="shared" si="2"/>
        <v>0</v>
      </c>
      <c r="X25" s="54"/>
      <c r="Y25" s="54" t="b">
        <f t="shared" si="3"/>
        <v>0</v>
      </c>
      <c r="AC25" s="92"/>
      <c r="AD25" s="92"/>
      <c r="AE25" s="92"/>
      <c r="AF25" s="92"/>
      <c r="AG25" s="92"/>
      <c r="AH25" s="92"/>
      <c r="AI25" s="92"/>
      <c r="AJ25" s="93"/>
      <c r="AK25" s="94" t="s">
        <v>10</v>
      </c>
      <c r="AL25" s="8"/>
      <c r="AM25" s="8"/>
      <c r="AN25" s="8"/>
      <c r="AO25" s="8"/>
    </row>
    <row r="26" spans="1:41" ht="56" x14ac:dyDescent="0.35">
      <c r="A26" s="2"/>
      <c r="B26" s="18"/>
      <c r="C26" s="123" t="s">
        <v>76</v>
      </c>
      <c r="D26" s="124">
        <v>4.2</v>
      </c>
      <c r="E26" s="124" t="s">
        <v>77</v>
      </c>
      <c r="F26" s="125" t="s">
        <v>78</v>
      </c>
      <c r="G26" s="124" t="s">
        <v>20</v>
      </c>
      <c r="H26" s="170">
        <v>135</v>
      </c>
      <c r="I26" s="171">
        <v>1281895</v>
      </c>
      <c r="J26" s="150">
        <f t="shared" si="0"/>
        <v>173055825</v>
      </c>
      <c r="K26" s="57">
        <f t="shared" si="1"/>
        <v>9.4358649260927515E-3</v>
      </c>
      <c r="M26" s="73" t="str">
        <v>4.4</v>
      </c>
      <c r="N26" s="73" t="str">
        <v>5.5</v>
      </c>
      <c r="O26" s="74" t="str">
        <v>INV 730.1</v>
      </c>
      <c r="P26" s="75" t="str">
        <v>DEFENSA METÁLICA</v>
      </c>
      <c r="Q26" s="73" t="str">
        <v>ML</v>
      </c>
      <c r="R26" s="76">
        <v>591</v>
      </c>
      <c r="S26" s="77">
        <v>286975</v>
      </c>
      <c r="T26" s="78">
        <v>169602225</v>
      </c>
      <c r="U26" s="79">
        <v>9.2475574645626141E-3</v>
      </c>
      <c r="V26" s="55">
        <f t="shared" si="4"/>
        <v>0.94428480778810431</v>
      </c>
      <c r="W26" s="54" t="b">
        <f t="shared" si="2"/>
        <v>0</v>
      </c>
      <c r="X26" s="54"/>
      <c r="Y26" s="54" t="b">
        <f t="shared" si="3"/>
        <v>0</v>
      </c>
      <c r="AC26" s="92"/>
      <c r="AD26" s="92"/>
      <c r="AE26" s="92"/>
      <c r="AF26" s="92"/>
      <c r="AG26" s="92"/>
      <c r="AH26" s="92"/>
      <c r="AI26" s="92"/>
      <c r="AJ26" s="93"/>
      <c r="AK26" s="94" t="s">
        <v>10</v>
      </c>
      <c r="AL26" s="8"/>
      <c r="AM26" s="8"/>
      <c r="AN26" s="8"/>
      <c r="AO26" s="8"/>
    </row>
    <row r="27" spans="1:41" ht="15.65" customHeight="1" x14ac:dyDescent="0.35">
      <c r="A27" s="2"/>
      <c r="B27" s="18"/>
      <c r="C27" s="172" t="s">
        <v>79</v>
      </c>
      <c r="D27" s="177">
        <v>4.2</v>
      </c>
      <c r="E27" s="177" t="s">
        <v>77</v>
      </c>
      <c r="F27" s="174" t="s">
        <v>80</v>
      </c>
      <c r="G27" s="173" t="s">
        <v>20</v>
      </c>
      <c r="H27" s="175">
        <v>163</v>
      </c>
      <c r="I27" s="176">
        <v>1309825</v>
      </c>
      <c r="J27" s="149">
        <f t="shared" si="0"/>
        <v>213501475</v>
      </c>
      <c r="K27" s="57">
        <f t="shared" si="1"/>
        <v>1.1641163073369929E-2</v>
      </c>
      <c r="M27" s="73" t="str">
        <v>3.10</v>
      </c>
      <c r="N27" s="73" t="str">
        <v>***</v>
      </c>
      <c r="O27" s="74" t="str">
        <v>***</v>
      </c>
      <c r="P27" s="75" t="str">
        <v xml:space="preserve">SUMINISTRO  E  INSTALACIÓN  DE  GEOTEXTIL NT 2500 (ESTABILIZACIÓN, FILTRO Y SEPARACIÓN) </v>
      </c>
      <c r="Q27" s="73" t="str">
        <v>M2</v>
      </c>
      <c r="R27" s="76">
        <v>6665</v>
      </c>
      <c r="S27" s="77">
        <v>17925</v>
      </c>
      <c r="T27" s="78">
        <v>119470125</v>
      </c>
      <c r="U27" s="79">
        <v>6.5141058511229942E-3</v>
      </c>
      <c r="V27" s="55">
        <f t="shared" si="4"/>
        <v>0.95079891363922731</v>
      </c>
      <c r="W27" s="54" t="b">
        <f t="shared" si="2"/>
        <v>0</v>
      </c>
      <c r="X27" s="54"/>
      <c r="Y27" s="54" t="b">
        <f t="shared" si="3"/>
        <v>0</v>
      </c>
      <c r="AC27" s="92"/>
      <c r="AD27" s="92"/>
      <c r="AE27" s="92"/>
      <c r="AF27" s="92"/>
      <c r="AG27" s="92"/>
      <c r="AH27" s="92"/>
      <c r="AI27" s="92"/>
      <c r="AJ27" s="93"/>
      <c r="AK27" s="98"/>
      <c r="AL27" s="98"/>
      <c r="AM27" s="37"/>
      <c r="AN27" s="8"/>
      <c r="AO27" s="8"/>
    </row>
    <row r="28" spans="1:41" ht="56.15" customHeight="1" x14ac:dyDescent="0.35">
      <c r="A28" s="2"/>
      <c r="B28" s="18"/>
      <c r="C28" s="172" t="s">
        <v>81</v>
      </c>
      <c r="D28" s="177" t="s">
        <v>23</v>
      </c>
      <c r="E28" s="177" t="s">
        <v>23</v>
      </c>
      <c r="F28" s="174" t="s">
        <v>82</v>
      </c>
      <c r="G28" s="173" t="s">
        <v>20</v>
      </c>
      <c r="H28" s="175">
        <v>1806</v>
      </c>
      <c r="I28" s="176">
        <v>931559</v>
      </c>
      <c r="J28" s="149">
        <f t="shared" si="0"/>
        <v>1682395554</v>
      </c>
      <c r="K28" s="57">
        <f t="shared" si="1"/>
        <v>9.1732579355840727E-2</v>
      </c>
      <c r="M28" s="73" t="str">
        <v>3.6</v>
      </c>
      <c r="N28" s="73" t="str">
        <v>4.48</v>
      </c>
      <c r="O28" s="74" t="str">
        <v>INV 661.1</v>
      </c>
      <c r="P28" s="75" t="str">
        <v>SUMINISTRO E INSTALACIÓN DE TUBERÍA DE CONCRETO REFORZADO Ø=36" CLASE I, INCLUYE EMBOQUILLADA</v>
      </c>
      <c r="Q28" s="73" t="str">
        <v>ML</v>
      </c>
      <c r="R28" s="76">
        <v>91</v>
      </c>
      <c r="S28" s="77">
        <v>1266944</v>
      </c>
      <c r="T28" s="78">
        <v>115291904</v>
      </c>
      <c r="U28" s="79">
        <v>6.2862884460320977E-3</v>
      </c>
      <c r="V28" s="55">
        <f t="shared" si="4"/>
        <v>0.95708520208525938</v>
      </c>
      <c r="W28" s="54" t="b">
        <f t="shared" si="2"/>
        <v>0</v>
      </c>
      <c r="X28" s="54"/>
      <c r="Y28" s="54" t="b">
        <f t="shared" si="3"/>
        <v>0</v>
      </c>
      <c r="AC28" s="92"/>
      <c r="AD28" s="92"/>
      <c r="AE28" s="92"/>
      <c r="AF28" s="92"/>
      <c r="AG28" s="92"/>
      <c r="AH28" s="92"/>
      <c r="AI28" s="92"/>
      <c r="AJ28" s="93"/>
      <c r="AK28" s="94" t="s">
        <v>10</v>
      </c>
      <c r="AL28" s="8"/>
      <c r="AM28" s="8"/>
      <c r="AN28" s="8"/>
      <c r="AO28" s="8"/>
    </row>
    <row r="29" spans="1:41" ht="56.15" customHeight="1" x14ac:dyDescent="0.35">
      <c r="A29" s="2"/>
      <c r="B29" s="18"/>
      <c r="C29" s="172" t="s">
        <v>83</v>
      </c>
      <c r="D29" s="173" t="s">
        <v>84</v>
      </c>
      <c r="E29" s="173" t="s">
        <v>85</v>
      </c>
      <c r="F29" s="178" t="s">
        <v>37</v>
      </c>
      <c r="G29" s="173" t="s">
        <v>20</v>
      </c>
      <c r="H29" s="175">
        <v>696</v>
      </c>
      <c r="I29" s="176">
        <v>139011</v>
      </c>
      <c r="J29" s="151">
        <f t="shared" si="0"/>
        <v>96751656</v>
      </c>
      <c r="K29" s="57">
        <f t="shared" si="1"/>
        <v>5.2753818450883777E-3</v>
      </c>
      <c r="M29" s="73" t="str">
        <v>2.4</v>
      </c>
      <c r="N29" s="73">
        <v>3.6</v>
      </c>
      <c r="O29" s="74" t="str">
        <v>INV 421.1</v>
      </c>
      <c r="P29" s="75" t="str">
        <v>RIEGO DE LIGA CON EMULSIÓN ASFÁLTICA CRR-1</v>
      </c>
      <c r="Q29" s="73" t="str">
        <v>M2</v>
      </c>
      <c r="R29" s="76">
        <v>25800</v>
      </c>
      <c r="S29" s="77">
        <v>4223</v>
      </c>
      <c r="T29" s="78">
        <v>108953400</v>
      </c>
      <c r="U29" s="79">
        <v>5.9406816594503769E-3</v>
      </c>
      <c r="V29" s="55">
        <f t="shared" si="4"/>
        <v>0.96302588374470977</v>
      </c>
      <c r="W29" s="54" t="b">
        <f t="shared" si="2"/>
        <v>0</v>
      </c>
      <c r="X29" s="54"/>
      <c r="Y29" s="54" t="b">
        <f t="shared" si="3"/>
        <v>0</v>
      </c>
      <c r="AC29" s="92"/>
      <c r="AD29" s="92"/>
      <c r="AE29" s="92"/>
      <c r="AF29" s="92"/>
      <c r="AG29" s="92"/>
      <c r="AH29" s="92"/>
      <c r="AI29" s="92"/>
      <c r="AJ29" s="93"/>
      <c r="AK29" s="94" t="s">
        <v>11</v>
      </c>
      <c r="AL29" s="8"/>
      <c r="AM29" s="8"/>
      <c r="AN29" s="8"/>
      <c r="AO29" s="8"/>
    </row>
    <row r="30" spans="1:41" ht="15.65" customHeight="1" x14ac:dyDescent="0.35">
      <c r="A30" s="2"/>
      <c r="B30" s="18"/>
      <c r="C30" s="172" t="s">
        <v>86</v>
      </c>
      <c r="D30" s="177" t="s">
        <v>87</v>
      </c>
      <c r="E30" s="177" t="s">
        <v>88</v>
      </c>
      <c r="F30" s="174" t="s">
        <v>29</v>
      </c>
      <c r="G30" s="173" t="s">
        <v>20</v>
      </c>
      <c r="H30" s="175">
        <v>19</v>
      </c>
      <c r="I30" s="176">
        <v>679402</v>
      </c>
      <c r="J30" s="151">
        <f t="shared" si="0"/>
        <v>12908638</v>
      </c>
      <c r="K30" s="57">
        <f t="shared" si="1"/>
        <v>7.0384319365053496E-4</v>
      </c>
      <c r="M30" s="73" t="str">
        <v>4.1</v>
      </c>
      <c r="N30" s="73" t="str">
        <v>5.1</v>
      </c>
      <c r="O30" s="74" t="str">
        <v>INV 700.1</v>
      </c>
      <c r="P30" s="75" t="str">
        <v>LÍNEAS DE DEMARCACIÓN CON PINTURA EN FRÍO</v>
      </c>
      <c r="Q30" s="73" t="str">
        <v>ML</v>
      </c>
      <c r="R30" s="76">
        <v>12900</v>
      </c>
      <c r="S30" s="77">
        <v>7800</v>
      </c>
      <c r="T30" s="78">
        <v>100620000</v>
      </c>
      <c r="U30" s="79">
        <v>5.4863032137950438E-3</v>
      </c>
      <c r="V30" s="55">
        <f t="shared" si="4"/>
        <v>0.96851218695850483</v>
      </c>
      <c r="W30" s="54" t="b">
        <f t="shared" si="2"/>
        <v>0</v>
      </c>
      <c r="X30" s="54"/>
      <c r="Y30" s="54" t="b">
        <f t="shared" si="3"/>
        <v>0</v>
      </c>
      <c r="AC30" s="92"/>
      <c r="AD30" s="92"/>
      <c r="AE30" s="92"/>
      <c r="AF30" s="92"/>
      <c r="AG30" s="92"/>
      <c r="AH30" s="92"/>
      <c r="AI30" s="92"/>
      <c r="AJ30" s="93"/>
      <c r="AK30" s="94"/>
      <c r="AL30" s="8"/>
      <c r="AM30" s="8"/>
      <c r="AN30" s="8"/>
      <c r="AO30" s="8"/>
    </row>
    <row r="31" spans="1:41" ht="15.65" customHeight="1" x14ac:dyDescent="0.35">
      <c r="A31" s="2"/>
      <c r="B31" s="18"/>
      <c r="C31" s="172" t="s">
        <v>89</v>
      </c>
      <c r="D31" s="173" t="s">
        <v>90</v>
      </c>
      <c r="E31" s="173" t="s">
        <v>91</v>
      </c>
      <c r="F31" s="174" t="s">
        <v>30</v>
      </c>
      <c r="G31" s="173" t="s">
        <v>36</v>
      </c>
      <c r="H31" s="175">
        <v>91</v>
      </c>
      <c r="I31" s="176">
        <v>1266944</v>
      </c>
      <c r="J31" s="151">
        <f t="shared" si="0"/>
        <v>115291904</v>
      </c>
      <c r="K31" s="57">
        <f t="shared" si="1"/>
        <v>6.2862884460320977E-3</v>
      </c>
      <c r="M31" s="73" t="str">
        <v>3.9</v>
      </c>
      <c r="N31" s="73" t="str">
        <v>3.11</v>
      </c>
      <c r="O31" s="74" t="str">
        <v>***</v>
      </c>
      <c r="P31" s="75" t="str">
        <v>TUBERÍA DRENAJE PVC 110, INC TRITURADO</v>
      </c>
      <c r="Q31" s="73" t="str">
        <v>ML</v>
      </c>
      <c r="R31" s="76">
        <v>2150</v>
      </c>
      <c r="S31" s="77">
        <v>46771</v>
      </c>
      <c r="T31" s="78">
        <v>100557650</v>
      </c>
      <c r="U31" s="79">
        <v>5.4829035814617094E-3</v>
      </c>
      <c r="V31" s="55">
        <f t="shared" si="4"/>
        <v>0.97399509053996658</v>
      </c>
      <c r="W31" s="54" t="b">
        <f t="shared" si="2"/>
        <v>0</v>
      </c>
      <c r="X31" s="54"/>
      <c r="Y31" s="54" t="b">
        <f t="shared" si="3"/>
        <v>0</v>
      </c>
      <c r="AC31" s="92"/>
      <c r="AD31" s="92"/>
      <c r="AE31" s="92"/>
      <c r="AF31" s="92"/>
      <c r="AG31" s="92"/>
      <c r="AH31" s="92"/>
      <c r="AI31" s="92"/>
      <c r="AJ31" s="99"/>
      <c r="AK31" s="94"/>
      <c r="AL31" s="8"/>
      <c r="AM31" s="8"/>
      <c r="AN31" s="8"/>
      <c r="AO31" s="8"/>
    </row>
    <row r="32" spans="1:41" ht="56.15" customHeight="1" x14ac:dyDescent="0.35">
      <c r="A32" s="2"/>
      <c r="B32" s="18"/>
      <c r="C32" s="172" t="s">
        <v>92</v>
      </c>
      <c r="D32" s="173">
        <v>4.22</v>
      </c>
      <c r="E32" s="173" t="s">
        <v>93</v>
      </c>
      <c r="F32" s="174" t="s">
        <v>28</v>
      </c>
      <c r="G32" s="173" t="s">
        <v>20</v>
      </c>
      <c r="H32" s="175">
        <v>1015</v>
      </c>
      <c r="I32" s="176">
        <v>201691</v>
      </c>
      <c r="J32" s="151">
        <f t="shared" si="0"/>
        <v>204716365</v>
      </c>
      <c r="K32" s="57">
        <f t="shared" si="1"/>
        <v>1.1162155150227979E-2</v>
      </c>
      <c r="M32" s="73" t="str">
        <v>3.4</v>
      </c>
      <c r="N32" s="73" t="str">
        <v>4.23</v>
      </c>
      <c r="O32" s="74" t="str">
        <v>INV 610.1</v>
      </c>
      <c r="P32" s="75" t="str">
        <v>RELLENO PARA ESTRUCTURAS</v>
      </c>
      <c r="Q32" s="73" t="str">
        <v>M3</v>
      </c>
      <c r="R32" s="76">
        <v>696</v>
      </c>
      <c r="S32" s="77">
        <v>139011</v>
      </c>
      <c r="T32" s="78">
        <v>96751656</v>
      </c>
      <c r="U32" s="79">
        <v>5.2753818450883777E-3</v>
      </c>
      <c r="V32" s="55">
        <f t="shared" si="4"/>
        <v>0.97927047238505494</v>
      </c>
      <c r="W32" s="54" t="b">
        <f t="shared" si="2"/>
        <v>0</v>
      </c>
      <c r="X32" s="54"/>
      <c r="Y32" s="54" t="b">
        <f t="shared" si="3"/>
        <v>0</v>
      </c>
      <c r="AC32" s="92"/>
      <c r="AD32" s="92"/>
      <c r="AE32" s="92"/>
      <c r="AF32" s="92"/>
      <c r="AG32" s="92"/>
      <c r="AH32" s="92"/>
      <c r="AI32" s="92"/>
      <c r="AJ32" s="93"/>
      <c r="AK32" s="94"/>
      <c r="AL32" s="8"/>
      <c r="AM32" s="8"/>
      <c r="AN32" s="8"/>
      <c r="AO32" s="8"/>
    </row>
    <row r="33" spans="1:41" ht="56" x14ac:dyDescent="0.35">
      <c r="A33" s="2"/>
      <c r="B33" s="18"/>
      <c r="C33" s="172" t="s">
        <v>94</v>
      </c>
      <c r="D33" s="173" t="s">
        <v>95</v>
      </c>
      <c r="E33" s="173" t="s">
        <v>96</v>
      </c>
      <c r="F33" s="174" t="s">
        <v>12</v>
      </c>
      <c r="G33" s="173" t="s">
        <v>21</v>
      </c>
      <c r="H33" s="175">
        <v>173475</v>
      </c>
      <c r="I33" s="176">
        <v>11687</v>
      </c>
      <c r="J33" s="151">
        <f t="shared" si="0"/>
        <v>2027402325</v>
      </c>
      <c r="K33" s="57">
        <f t="shared" si="1"/>
        <v>0.11054406570565538</v>
      </c>
      <c r="M33" s="73" t="str">
        <v>2.9</v>
      </c>
      <c r="N33" s="73">
        <v>3.1</v>
      </c>
      <c r="O33" s="74" t="str">
        <v>460.1</v>
      </c>
      <c r="P33" s="75" t="str">
        <v>FRESADO CONCRETO ASFÁLTICO (E=5-12 cm)</v>
      </c>
      <c r="Q33" s="73" t="str">
        <v>M2</v>
      </c>
      <c r="R33" s="76">
        <v>8040</v>
      </c>
      <c r="S33" s="77">
        <v>11310</v>
      </c>
      <c r="T33" s="78">
        <v>90932400</v>
      </c>
      <c r="U33" s="79">
        <v>4.9580870439087307E-3</v>
      </c>
      <c r="V33" s="55">
        <f t="shared" si="4"/>
        <v>0.9842285594289637</v>
      </c>
      <c r="W33" s="54" t="b">
        <f t="shared" si="2"/>
        <v>0</v>
      </c>
      <c r="X33" s="54"/>
      <c r="Y33" s="54" t="b">
        <f t="shared" si="3"/>
        <v>0</v>
      </c>
      <c r="AC33" s="92"/>
      <c r="AD33" s="92"/>
      <c r="AE33" s="92"/>
      <c r="AF33" s="92"/>
      <c r="AG33" s="92"/>
      <c r="AH33" s="92"/>
      <c r="AI33" s="92"/>
      <c r="AJ33" s="93"/>
      <c r="AK33" s="94"/>
      <c r="AL33" s="8"/>
      <c r="AM33" s="8"/>
      <c r="AN33" s="8"/>
      <c r="AO33" s="8"/>
    </row>
    <row r="34" spans="1:41" ht="15.65" customHeight="1" x14ac:dyDescent="0.35">
      <c r="A34" s="2"/>
      <c r="B34" s="18"/>
      <c r="C34" s="172" t="s">
        <v>97</v>
      </c>
      <c r="D34" s="173" t="s">
        <v>98</v>
      </c>
      <c r="E34" s="173" t="s">
        <v>23</v>
      </c>
      <c r="F34" s="174" t="s">
        <v>27</v>
      </c>
      <c r="G34" s="173" t="s">
        <v>36</v>
      </c>
      <c r="H34" s="175">
        <v>2150</v>
      </c>
      <c r="I34" s="176">
        <v>46771</v>
      </c>
      <c r="J34" s="151">
        <f t="shared" si="0"/>
        <v>100557650</v>
      </c>
      <c r="K34" s="57">
        <f t="shared" si="1"/>
        <v>5.4829035814617094E-3</v>
      </c>
      <c r="M34" s="73" t="str">
        <v>4.6</v>
      </c>
      <c r="N34" s="73" t="str">
        <v>7.6U</v>
      </c>
      <c r="O34" s="74" t="str">
        <v>***</v>
      </c>
      <c r="P34" s="75" t="str">
        <v>SEÑAL DE TRÁNSITO GRUPO I 0.90X0.90M, POSTE 3.5M</v>
      </c>
      <c r="Q34" s="73" t="str">
        <v>UN</v>
      </c>
      <c r="R34" s="76">
        <v>93</v>
      </c>
      <c r="S34" s="77">
        <v>825877</v>
      </c>
      <c r="T34" s="78">
        <v>76806561</v>
      </c>
      <c r="U34" s="79">
        <v>4.1878759933894364E-3</v>
      </c>
      <c r="V34" s="55">
        <f t="shared" si="4"/>
        <v>0.98841643542235313</v>
      </c>
      <c r="W34" s="54" t="b">
        <f t="shared" si="2"/>
        <v>0</v>
      </c>
      <c r="X34" s="54"/>
      <c r="Y34" s="54" t="b">
        <f t="shared" si="3"/>
        <v>0</v>
      </c>
      <c r="AC34" s="92"/>
      <c r="AD34" s="92"/>
      <c r="AE34" s="92"/>
      <c r="AF34" s="92"/>
      <c r="AG34" s="92"/>
      <c r="AH34" s="92"/>
      <c r="AI34" s="92"/>
      <c r="AJ34" s="93"/>
      <c r="AK34" s="94"/>
      <c r="AL34" s="8"/>
      <c r="AM34" s="8"/>
      <c r="AN34" s="8"/>
      <c r="AO34" s="8"/>
    </row>
    <row r="35" spans="1:41" ht="33" x14ac:dyDescent="0.35">
      <c r="A35" s="2"/>
      <c r="B35" s="18"/>
      <c r="C35" s="172" t="s">
        <v>99</v>
      </c>
      <c r="D35" s="173" t="s">
        <v>23</v>
      </c>
      <c r="E35" s="173" t="s">
        <v>23</v>
      </c>
      <c r="F35" s="174" t="s">
        <v>35</v>
      </c>
      <c r="G35" s="173" t="s">
        <v>25</v>
      </c>
      <c r="H35" s="175">
        <v>6665</v>
      </c>
      <c r="I35" s="176">
        <v>17925</v>
      </c>
      <c r="J35" s="151">
        <f t="shared" si="0"/>
        <v>119470125</v>
      </c>
      <c r="K35" s="57">
        <f t="shared" si="1"/>
        <v>6.5141058511229942E-3</v>
      </c>
      <c r="M35" s="73" t="str">
        <v>4.5</v>
      </c>
      <c r="N35" s="73" t="str">
        <v>5.6</v>
      </c>
      <c r="O35" s="74" t="str">
        <v>INV 701.1</v>
      </c>
      <c r="P35" s="75" t="str">
        <v>SUMINISTRO E INSTALACIÓN DE TACHAS REFLECTIVAS UNIDIRECCIONALES</v>
      </c>
      <c r="Q35" s="73" t="str">
        <v>UN</v>
      </c>
      <c r="R35" s="76">
        <v>2151</v>
      </c>
      <c r="S35" s="77">
        <v>26765</v>
      </c>
      <c r="T35" s="78">
        <v>57571515</v>
      </c>
      <c r="U35" s="79">
        <v>3.1390855472823455E-3</v>
      </c>
      <c r="V35" s="55">
        <f t="shared" si="4"/>
        <v>0.99155552096963551</v>
      </c>
      <c r="W35" s="54" t="b">
        <f t="shared" si="2"/>
        <v>0</v>
      </c>
      <c r="X35" s="54"/>
      <c r="Y35" s="54" t="b">
        <f t="shared" si="3"/>
        <v>0</v>
      </c>
      <c r="AC35" s="92"/>
      <c r="AD35" s="92"/>
      <c r="AE35" s="92"/>
      <c r="AF35" s="92"/>
      <c r="AG35" s="92"/>
      <c r="AH35" s="92"/>
      <c r="AI35" s="92"/>
      <c r="AJ35" s="93"/>
      <c r="AK35" s="94"/>
      <c r="AL35" s="8"/>
      <c r="AM35" s="8"/>
      <c r="AN35" s="8"/>
      <c r="AO35" s="8"/>
    </row>
    <row r="36" spans="1:41" ht="27.9" customHeight="1" x14ac:dyDescent="0.35">
      <c r="A36" s="2"/>
      <c r="B36" s="18"/>
      <c r="C36" s="123" t="s">
        <v>100</v>
      </c>
      <c r="D36" s="124" t="s">
        <v>101</v>
      </c>
      <c r="E36" s="124" t="s">
        <v>102</v>
      </c>
      <c r="F36" s="125" t="s">
        <v>38</v>
      </c>
      <c r="G36" s="124" t="s">
        <v>36</v>
      </c>
      <c r="H36" s="170">
        <v>12900</v>
      </c>
      <c r="I36" s="171">
        <v>7800</v>
      </c>
      <c r="J36" s="122">
        <f t="shared" si="0"/>
        <v>100620000</v>
      </c>
      <c r="K36" s="55">
        <f t="shared" si="1"/>
        <v>5.4863032137950438E-3</v>
      </c>
      <c r="M36" s="73" t="str">
        <v>2.7</v>
      </c>
      <c r="N36" s="73">
        <v>3.22</v>
      </c>
      <c r="O36" s="74" t="str">
        <v>****</v>
      </c>
      <c r="P36" s="75" t="str">
        <v>RAJÓN PARA MEJORAMIENTO DE LA SUBRASANTE</v>
      </c>
      <c r="Q36" s="73" t="str">
        <v>M3</v>
      </c>
      <c r="R36" s="76">
        <v>250</v>
      </c>
      <c r="S36" s="77">
        <v>191288</v>
      </c>
      <c r="T36" s="78">
        <v>47822000</v>
      </c>
      <c r="U36" s="79">
        <v>2.6074934634278137E-3</v>
      </c>
      <c r="V36" s="55">
        <f t="shared" si="4"/>
        <v>0.99416301443306332</v>
      </c>
      <c r="W36" s="54" t="b">
        <f t="shared" si="2"/>
        <v>0</v>
      </c>
      <c r="X36" s="54"/>
      <c r="Y36" s="54" t="b">
        <f t="shared" si="3"/>
        <v>0</v>
      </c>
      <c r="AC36" s="92"/>
      <c r="AD36" s="92"/>
      <c r="AE36" s="92"/>
      <c r="AF36" s="92"/>
      <c r="AG36" s="92"/>
      <c r="AH36" s="92"/>
      <c r="AI36" s="92"/>
      <c r="AJ36" s="99"/>
      <c r="AK36" s="94"/>
      <c r="AL36" s="8"/>
      <c r="AM36" s="8"/>
      <c r="AN36" s="8"/>
      <c r="AO36" s="8"/>
    </row>
    <row r="37" spans="1:41" ht="16.5" x14ac:dyDescent="0.35">
      <c r="A37" s="2"/>
      <c r="B37" s="18"/>
      <c r="C37" s="123" t="s">
        <v>103</v>
      </c>
      <c r="D37" s="124" t="s">
        <v>104</v>
      </c>
      <c r="E37" s="124" t="s">
        <v>105</v>
      </c>
      <c r="F37" s="125" t="s">
        <v>43</v>
      </c>
      <c r="G37" s="124" t="s">
        <v>40</v>
      </c>
      <c r="H37" s="170">
        <v>149</v>
      </c>
      <c r="I37" s="171">
        <v>165491</v>
      </c>
      <c r="J37" s="122">
        <f t="shared" si="0"/>
        <v>24658159</v>
      </c>
      <c r="K37" s="55">
        <f t="shared" si="1"/>
        <v>1.3444855592125739E-3</v>
      </c>
      <c r="M37" s="73" t="str">
        <v>1.2</v>
      </c>
      <c r="N37" s="73">
        <v>1.1000000000000001</v>
      </c>
      <c r="O37" s="74" t="str">
        <v>201P-07</v>
      </c>
      <c r="P37" s="75" t="str">
        <v>DEMOLICIÓN CONCRETO ESTRUCTURAL (INCLUYE CARGUE Y RETIRO DE SOBRANTES A UNA DISTANCIA DE 5KM)</v>
      </c>
      <c r="Q37" s="73" t="str">
        <v>M3</v>
      </c>
      <c r="R37" s="76">
        <v>120</v>
      </c>
      <c r="S37" s="77">
        <v>308780</v>
      </c>
      <c r="T37" s="78">
        <v>37053600</v>
      </c>
      <c r="U37" s="79">
        <v>2.0203466980985496E-3</v>
      </c>
      <c r="V37" s="55">
        <f t="shared" si="4"/>
        <v>0.9961833611311619</v>
      </c>
      <c r="W37" s="54" t="b">
        <f t="shared" si="2"/>
        <v>0</v>
      </c>
      <c r="X37" s="54"/>
      <c r="Y37" s="54" t="b">
        <f t="shared" si="3"/>
        <v>0</v>
      </c>
      <c r="AC37" s="92"/>
      <c r="AD37" s="92"/>
      <c r="AE37" s="92"/>
      <c r="AF37" s="92"/>
      <c r="AG37" s="92"/>
      <c r="AH37" s="92"/>
      <c r="AI37" s="92"/>
      <c r="AJ37" s="93"/>
      <c r="AK37" s="94"/>
      <c r="AL37" s="8"/>
      <c r="AM37" s="8"/>
      <c r="AN37" s="8"/>
      <c r="AO37" s="8"/>
    </row>
    <row r="38" spans="1:41" ht="27.9" customHeight="1" x14ac:dyDescent="0.35">
      <c r="A38" s="2"/>
      <c r="B38" s="18"/>
      <c r="C38" s="123" t="s">
        <v>106</v>
      </c>
      <c r="D38" s="124" t="s">
        <v>107</v>
      </c>
      <c r="E38" s="124" t="s">
        <v>108</v>
      </c>
      <c r="F38" s="125" t="s">
        <v>42</v>
      </c>
      <c r="G38" s="124" t="s">
        <v>40</v>
      </c>
      <c r="H38" s="170">
        <v>14</v>
      </c>
      <c r="I38" s="171">
        <v>138459</v>
      </c>
      <c r="J38" s="122">
        <f t="shared" si="0"/>
        <v>1938426</v>
      </c>
      <c r="K38" s="55">
        <f t="shared" si="1"/>
        <v>1.0569263360667733E-4</v>
      </c>
      <c r="M38" s="73" t="str">
        <v>4.2</v>
      </c>
      <c r="N38" s="73" t="str">
        <v>5.3</v>
      </c>
      <c r="O38" s="74" t="str">
        <v>INV 730.3</v>
      </c>
      <c r="P38" s="75" t="str">
        <v>TOPE DEFENSA METÁLICA</v>
      </c>
      <c r="Q38" s="73" t="str">
        <v>UN</v>
      </c>
      <c r="R38" s="76">
        <v>149</v>
      </c>
      <c r="S38" s="77">
        <v>165491</v>
      </c>
      <c r="T38" s="78">
        <v>24658159</v>
      </c>
      <c r="U38" s="79">
        <v>1.3444855592125739E-3</v>
      </c>
      <c r="V38" s="55">
        <f t="shared" si="4"/>
        <v>0.99752784669037453</v>
      </c>
      <c r="W38" s="54" t="b">
        <f t="shared" si="2"/>
        <v>0</v>
      </c>
      <c r="X38" s="54"/>
      <c r="Y38" s="54" t="b">
        <f t="shared" si="3"/>
        <v>0</v>
      </c>
      <c r="AC38" s="92"/>
      <c r="AD38" s="92"/>
      <c r="AE38" s="92"/>
      <c r="AF38" s="92"/>
      <c r="AG38" s="92"/>
      <c r="AH38" s="92"/>
      <c r="AI38" s="92"/>
      <c r="AJ38" s="93"/>
      <c r="AK38" s="94"/>
      <c r="AL38" s="8"/>
      <c r="AM38" s="8"/>
      <c r="AN38" s="8"/>
      <c r="AO38" s="8"/>
    </row>
    <row r="39" spans="1:41" ht="26.4" customHeight="1" x14ac:dyDescent="0.35">
      <c r="A39" s="2"/>
      <c r="B39" s="18"/>
      <c r="C39" s="123" t="s">
        <v>109</v>
      </c>
      <c r="D39" s="124" t="s">
        <v>110</v>
      </c>
      <c r="E39" s="124" t="s">
        <v>111</v>
      </c>
      <c r="F39" s="125" t="s">
        <v>41</v>
      </c>
      <c r="G39" s="124" t="s">
        <v>36</v>
      </c>
      <c r="H39" s="170">
        <v>591</v>
      </c>
      <c r="I39" s="171">
        <v>286975</v>
      </c>
      <c r="J39" s="122">
        <f t="shared" si="0"/>
        <v>169602225</v>
      </c>
      <c r="K39" s="55">
        <f t="shared" si="1"/>
        <v>9.2475574645626141E-3</v>
      </c>
      <c r="M39" s="73" t="str">
        <v>4.7</v>
      </c>
      <c r="N39" s="73">
        <v>7.2</v>
      </c>
      <c r="O39" s="74" t="str">
        <v>***</v>
      </c>
      <c r="P39" s="75" t="str">
        <v>MARCA VIAL CON PINTURA EN FRÍO</v>
      </c>
      <c r="Q39" s="73" t="str">
        <v>M2</v>
      </c>
      <c r="R39" s="76">
        <v>180</v>
      </c>
      <c r="S39" s="77">
        <v>87607</v>
      </c>
      <c r="T39" s="78">
        <v>15769260</v>
      </c>
      <c r="U39" s="79">
        <v>8.5981854320383265E-4</v>
      </c>
      <c r="V39" s="55">
        <f t="shared" si="4"/>
        <v>0.99838766523357836</v>
      </c>
      <c r="W39" s="54" t="b">
        <f t="shared" si="2"/>
        <v>0</v>
      </c>
      <c r="X39" s="54"/>
      <c r="Y39" s="54" t="b">
        <f t="shared" si="3"/>
        <v>0</v>
      </c>
      <c r="AC39" s="92"/>
      <c r="AD39" s="92"/>
      <c r="AE39" s="92"/>
      <c r="AF39" s="92"/>
      <c r="AG39" s="92"/>
      <c r="AH39" s="92"/>
      <c r="AI39" s="92"/>
      <c r="AJ39" s="93"/>
      <c r="AK39" s="94"/>
      <c r="AL39" s="8"/>
      <c r="AM39" s="8"/>
      <c r="AN39" s="8"/>
      <c r="AO39" s="8"/>
    </row>
    <row r="40" spans="1:41" ht="26.4" customHeight="1" x14ac:dyDescent="0.35">
      <c r="A40" s="2"/>
      <c r="B40" s="18"/>
      <c r="C40" s="123" t="s">
        <v>112</v>
      </c>
      <c r="D40" s="124" t="s">
        <v>113</v>
      </c>
      <c r="E40" s="124" t="s">
        <v>114</v>
      </c>
      <c r="F40" s="125" t="s">
        <v>39</v>
      </c>
      <c r="G40" s="124" t="s">
        <v>40</v>
      </c>
      <c r="H40" s="170">
        <v>2151</v>
      </c>
      <c r="I40" s="171">
        <v>26765</v>
      </c>
      <c r="J40" s="122">
        <f t="shared" si="0"/>
        <v>57571515</v>
      </c>
      <c r="K40" s="55">
        <f t="shared" si="1"/>
        <v>3.1390855472823455E-3</v>
      </c>
      <c r="M40" s="73" t="str">
        <v>3.5</v>
      </c>
      <c r="N40" s="73" t="str">
        <v>4.24</v>
      </c>
      <c r="O40" s="74" t="str">
        <v>INV 630.6</v>
      </c>
      <c r="P40" s="75" t="str">
        <v>CONCRETO CLASE F, 2000 PSI PARA SOLADOS Y ATRAQUES</v>
      </c>
      <c r="Q40" s="73" t="str">
        <v>M3</v>
      </c>
      <c r="R40" s="76">
        <v>19</v>
      </c>
      <c r="S40" s="77">
        <v>679402</v>
      </c>
      <c r="T40" s="78">
        <v>12908638</v>
      </c>
      <c r="U40" s="79">
        <v>7.0384319365053496E-4</v>
      </c>
      <c r="V40" s="55">
        <f t="shared" si="4"/>
        <v>0.99909150842722894</v>
      </c>
      <c r="W40" s="54" t="b">
        <f t="shared" si="2"/>
        <v>0</v>
      </c>
      <c r="X40" s="54"/>
      <c r="Y40" s="54" t="b">
        <f t="shared" si="3"/>
        <v>0</v>
      </c>
      <c r="AC40" s="92"/>
      <c r="AD40" s="92"/>
      <c r="AE40" s="92"/>
      <c r="AF40" s="92"/>
      <c r="AG40" s="92"/>
      <c r="AH40" s="92"/>
      <c r="AI40" s="92"/>
      <c r="AJ40" s="93"/>
      <c r="AK40" s="94"/>
      <c r="AL40" s="8"/>
      <c r="AM40" s="8"/>
      <c r="AN40" s="8"/>
      <c r="AO40" s="8"/>
    </row>
    <row r="41" spans="1:41" ht="26.4" customHeight="1" x14ac:dyDescent="0.35">
      <c r="A41" s="2"/>
      <c r="B41" s="18"/>
      <c r="C41" s="123" t="s">
        <v>115</v>
      </c>
      <c r="D41" s="124" t="s">
        <v>116</v>
      </c>
      <c r="E41" s="124" t="s">
        <v>23</v>
      </c>
      <c r="F41" s="125" t="s">
        <v>45</v>
      </c>
      <c r="G41" s="124" t="s">
        <v>40</v>
      </c>
      <c r="H41" s="170">
        <v>93</v>
      </c>
      <c r="I41" s="171">
        <v>825877</v>
      </c>
      <c r="J41" s="122">
        <f t="shared" si="0"/>
        <v>76806561</v>
      </c>
      <c r="K41" s="55">
        <f t="shared" si="1"/>
        <v>4.1878759933894364E-3</v>
      </c>
      <c r="M41" s="73" t="str">
        <v>2.8</v>
      </c>
      <c r="N41" s="73">
        <v>3.15</v>
      </c>
      <c r="O41" s="74" t="str">
        <v>311.1</v>
      </c>
      <c r="P41" s="75" t="str">
        <v>AFIRMADO</v>
      </c>
      <c r="Q41" s="73" t="str">
        <v>M3</v>
      </c>
      <c r="R41" s="76">
        <v>100</v>
      </c>
      <c r="S41" s="77">
        <v>124619</v>
      </c>
      <c r="T41" s="78">
        <v>12461900</v>
      </c>
      <c r="U41" s="79">
        <v>6.7948481435094871E-4</v>
      </c>
      <c r="V41" s="55">
        <f t="shared" si="4"/>
        <v>0.99977099324157992</v>
      </c>
      <c r="W41" s="54" t="b">
        <f t="shared" si="2"/>
        <v>0</v>
      </c>
      <c r="X41" s="54"/>
      <c r="Y41" s="54" t="b">
        <f t="shared" si="3"/>
        <v>0</v>
      </c>
      <c r="AC41" s="92"/>
      <c r="AD41" s="92"/>
      <c r="AE41" s="92"/>
      <c r="AF41" s="92"/>
      <c r="AG41" s="92"/>
      <c r="AH41" s="92"/>
      <c r="AI41" s="92"/>
      <c r="AJ41" s="93"/>
      <c r="AK41" s="94"/>
      <c r="AL41" s="8"/>
      <c r="AM41" s="8"/>
      <c r="AN41" s="8"/>
      <c r="AO41" s="8"/>
    </row>
    <row r="42" spans="1:41" ht="26.4" customHeight="1" x14ac:dyDescent="0.35">
      <c r="A42" s="2"/>
      <c r="B42" s="18"/>
      <c r="C42" s="123" t="s">
        <v>117</v>
      </c>
      <c r="D42" s="124">
        <v>7.2</v>
      </c>
      <c r="E42" s="124" t="s">
        <v>23</v>
      </c>
      <c r="F42" s="125" t="s">
        <v>118</v>
      </c>
      <c r="G42" s="124" t="s">
        <v>25</v>
      </c>
      <c r="H42" s="170">
        <v>180</v>
      </c>
      <c r="I42" s="171">
        <v>87607</v>
      </c>
      <c r="J42" s="122">
        <f t="shared" si="0"/>
        <v>15769260</v>
      </c>
      <c r="K42" s="55">
        <f t="shared" si="1"/>
        <v>8.5981854320383265E-4</v>
      </c>
      <c r="M42" s="73" t="str">
        <v>4.8</v>
      </c>
      <c r="N42" s="73" t="str">
        <v>***</v>
      </c>
      <c r="O42" s="74" t="str">
        <v>****</v>
      </c>
      <c r="P42" s="75" t="str">
        <v>SUMINISTRO E INSTALACIÓN DE CAPTAFAROS EN DEFENSA METÁLICA</v>
      </c>
      <c r="Q42" s="73" t="str">
        <v>UN</v>
      </c>
      <c r="R42" s="76">
        <v>38</v>
      </c>
      <c r="S42" s="77">
        <v>59516</v>
      </c>
      <c r="T42" s="78">
        <v>2261608</v>
      </c>
      <c r="U42" s="79">
        <v>1.233141248136015E-4</v>
      </c>
      <c r="V42" s="55">
        <f t="shared" si="4"/>
        <v>0.99989430736639351</v>
      </c>
      <c r="W42" s="54" t="b">
        <f t="shared" si="2"/>
        <v>0</v>
      </c>
      <c r="X42" s="54"/>
      <c r="Y42" s="54" t="b">
        <f t="shared" si="3"/>
        <v>0</v>
      </c>
      <c r="AC42" s="92"/>
      <c r="AD42" s="92"/>
      <c r="AE42" s="92"/>
      <c r="AF42" s="92"/>
      <c r="AG42" s="92"/>
      <c r="AH42" s="92"/>
      <c r="AI42" s="92"/>
      <c r="AJ42" s="93"/>
      <c r="AK42" s="94"/>
      <c r="AL42" s="8"/>
      <c r="AM42" s="8"/>
      <c r="AN42" s="8"/>
      <c r="AO42" s="8"/>
    </row>
    <row r="43" spans="1:41" ht="26.4" customHeight="1" x14ac:dyDescent="0.35">
      <c r="A43" s="2"/>
      <c r="B43" s="18"/>
      <c r="C43" s="123" t="s">
        <v>119</v>
      </c>
      <c r="D43" s="124" t="s">
        <v>23</v>
      </c>
      <c r="E43" s="124" t="s">
        <v>68</v>
      </c>
      <c r="F43" s="125" t="s">
        <v>44</v>
      </c>
      <c r="G43" s="124" t="s">
        <v>40</v>
      </c>
      <c r="H43" s="170">
        <v>38</v>
      </c>
      <c r="I43" s="171">
        <v>59516</v>
      </c>
      <c r="J43" s="122">
        <f t="shared" si="0"/>
        <v>2261608</v>
      </c>
      <c r="K43" s="55">
        <f t="shared" si="1"/>
        <v>1.233141248136015E-4</v>
      </c>
      <c r="M43" s="73" t="str">
        <v>4.3</v>
      </c>
      <c r="N43" s="73" t="str">
        <v>5.4</v>
      </c>
      <c r="O43" s="74" t="str">
        <v>INV 730.2</v>
      </c>
      <c r="P43" s="75" t="str">
        <v>SECCIÓN FINAL DEFENSA METÁLICA</v>
      </c>
      <c r="Q43" s="73" t="str">
        <v>UN</v>
      </c>
      <c r="R43" s="76">
        <v>14</v>
      </c>
      <c r="S43" s="77">
        <v>138459</v>
      </c>
      <c r="T43" s="78">
        <v>1938426</v>
      </c>
      <c r="U43" s="79">
        <v>1.0569263360667733E-4</v>
      </c>
      <c r="V43" s="55">
        <f t="shared" si="4"/>
        <v>1.0000000000000002</v>
      </c>
      <c r="W43" s="54" t="b">
        <f t="shared" si="2"/>
        <v>0</v>
      </c>
      <c r="X43" s="54"/>
      <c r="Y43" s="54" t="b">
        <f t="shared" si="3"/>
        <v>0</v>
      </c>
      <c r="AC43" s="92"/>
      <c r="AD43" s="92"/>
      <c r="AE43" s="92"/>
      <c r="AF43" s="92"/>
      <c r="AG43" s="92"/>
      <c r="AH43" s="92"/>
      <c r="AI43" s="92"/>
      <c r="AJ43" s="93"/>
      <c r="AK43" s="94"/>
      <c r="AL43" s="8"/>
      <c r="AM43" s="8"/>
      <c r="AN43" s="8"/>
      <c r="AO43" s="8"/>
    </row>
    <row r="44" spans="1:41" ht="56.15" customHeight="1" x14ac:dyDescent="0.35">
      <c r="A44" s="2"/>
      <c r="B44" s="18"/>
      <c r="C44" s="136"/>
      <c r="D44" s="140"/>
      <c r="E44" s="140"/>
      <c r="F44" s="141"/>
      <c r="G44" s="134"/>
      <c r="H44" s="135"/>
      <c r="I44" s="145"/>
      <c r="J44" s="122"/>
      <c r="K44" s="55">
        <f t="shared" si="1"/>
        <v>0</v>
      </c>
      <c r="M44" s="73">
        <v>0</v>
      </c>
      <c r="N44" s="73">
        <v>0</v>
      </c>
      <c r="O44" s="74">
        <v>0</v>
      </c>
      <c r="P44" s="75">
        <v>0</v>
      </c>
      <c r="Q44" s="73">
        <v>0</v>
      </c>
      <c r="R44" s="76">
        <v>0</v>
      </c>
      <c r="S44" s="77">
        <v>0</v>
      </c>
      <c r="T44" s="78">
        <v>0</v>
      </c>
      <c r="U44" s="79">
        <v>0</v>
      </c>
      <c r="V44" s="55">
        <f t="shared" si="4"/>
        <v>1.0000000000000002</v>
      </c>
      <c r="W44" s="54" t="b">
        <f t="shared" si="2"/>
        <v>0</v>
      </c>
      <c r="X44" s="54"/>
      <c r="Y44" s="54" t="b">
        <f t="shared" si="3"/>
        <v>0</v>
      </c>
      <c r="AC44" s="92"/>
      <c r="AD44" s="92"/>
      <c r="AE44" s="92"/>
      <c r="AF44" s="92"/>
      <c r="AG44" s="92"/>
      <c r="AH44" s="92"/>
      <c r="AI44" s="92"/>
      <c r="AJ44" s="93"/>
      <c r="AK44" s="94"/>
      <c r="AL44" s="8"/>
      <c r="AM44" s="8"/>
      <c r="AN44" s="8"/>
      <c r="AO44" s="8"/>
    </row>
    <row r="45" spans="1:41" ht="26.4" customHeight="1" x14ac:dyDescent="0.35">
      <c r="A45" s="2"/>
      <c r="B45" s="18"/>
      <c r="C45" s="136"/>
      <c r="D45" s="146"/>
      <c r="E45" s="146"/>
      <c r="F45" s="142"/>
      <c r="G45" s="134"/>
      <c r="H45" s="135"/>
      <c r="I45" s="145"/>
      <c r="J45" s="122"/>
      <c r="K45" s="55">
        <f t="shared" si="1"/>
        <v>0</v>
      </c>
      <c r="M45" s="73">
        <v>0</v>
      </c>
      <c r="N45" s="73">
        <v>0</v>
      </c>
      <c r="O45" s="74">
        <v>0</v>
      </c>
      <c r="P45" s="75">
        <v>0</v>
      </c>
      <c r="Q45" s="73">
        <v>0</v>
      </c>
      <c r="R45" s="76">
        <v>0</v>
      </c>
      <c r="S45" s="77">
        <v>0</v>
      </c>
      <c r="T45" s="78">
        <v>0</v>
      </c>
      <c r="U45" s="79">
        <v>0</v>
      </c>
      <c r="V45" s="55">
        <f t="shared" si="4"/>
        <v>1.0000000000000002</v>
      </c>
      <c r="W45" s="54" t="b">
        <f t="shared" si="2"/>
        <v>0</v>
      </c>
      <c r="X45" s="54"/>
      <c r="Y45" s="54" t="b">
        <f t="shared" si="3"/>
        <v>0</v>
      </c>
      <c r="AC45" s="92"/>
      <c r="AD45" s="92"/>
      <c r="AE45" s="92"/>
      <c r="AF45" s="92"/>
      <c r="AG45" s="92"/>
      <c r="AH45" s="92"/>
      <c r="AI45" s="92"/>
      <c r="AJ45" s="93"/>
      <c r="AK45" s="94"/>
      <c r="AL45" s="8"/>
      <c r="AM45" s="8"/>
      <c r="AN45" s="8"/>
      <c r="AO45" s="8"/>
    </row>
    <row r="46" spans="1:41" ht="26.4" customHeight="1" x14ac:dyDescent="0.35">
      <c r="A46" s="2"/>
      <c r="B46" s="18"/>
      <c r="C46" s="136"/>
      <c r="D46" s="140"/>
      <c r="E46" s="140"/>
      <c r="F46" s="141"/>
      <c r="G46" s="134"/>
      <c r="H46" s="135"/>
      <c r="I46" s="145"/>
      <c r="J46" s="122"/>
      <c r="K46" s="55">
        <f t="shared" si="1"/>
        <v>0</v>
      </c>
      <c r="M46" s="73">
        <v>0</v>
      </c>
      <c r="N46" s="73">
        <v>0</v>
      </c>
      <c r="O46" s="74">
        <v>0</v>
      </c>
      <c r="P46" s="75">
        <v>0</v>
      </c>
      <c r="Q46" s="73">
        <v>0</v>
      </c>
      <c r="R46" s="76">
        <v>0</v>
      </c>
      <c r="S46" s="77">
        <v>0</v>
      </c>
      <c r="T46" s="78">
        <v>0</v>
      </c>
      <c r="U46" s="79">
        <v>0</v>
      </c>
      <c r="V46" s="55">
        <f t="shared" si="4"/>
        <v>1.0000000000000002</v>
      </c>
      <c r="W46" s="54" t="b">
        <f t="shared" si="2"/>
        <v>0</v>
      </c>
      <c r="X46" s="54"/>
      <c r="Y46" s="54" t="b">
        <f t="shared" si="3"/>
        <v>0</v>
      </c>
      <c r="AC46" s="92"/>
      <c r="AD46" s="92"/>
      <c r="AE46" s="92"/>
      <c r="AF46" s="92"/>
      <c r="AG46" s="92"/>
      <c r="AH46" s="92"/>
      <c r="AI46" s="92"/>
      <c r="AJ46" s="93"/>
      <c r="AK46" s="94"/>
      <c r="AL46" s="8"/>
      <c r="AM46" s="8"/>
      <c r="AN46" s="8"/>
      <c r="AO46" s="8"/>
    </row>
    <row r="47" spans="1:41" ht="28" x14ac:dyDescent="0.35">
      <c r="A47" s="2"/>
      <c r="B47" s="18"/>
      <c r="C47" s="136"/>
      <c r="D47" s="143"/>
      <c r="E47" s="143"/>
      <c r="F47" s="139"/>
      <c r="G47" s="137"/>
      <c r="H47" s="138"/>
      <c r="I47" s="145"/>
      <c r="J47" s="122"/>
      <c r="K47" s="55">
        <f t="shared" si="1"/>
        <v>0</v>
      </c>
      <c r="M47" s="73">
        <v>0</v>
      </c>
      <c r="N47" s="73">
        <v>0</v>
      </c>
      <c r="O47" s="74">
        <v>0</v>
      </c>
      <c r="P47" s="75">
        <v>0</v>
      </c>
      <c r="Q47" s="73">
        <v>0</v>
      </c>
      <c r="R47" s="76">
        <v>0</v>
      </c>
      <c r="S47" s="77">
        <v>0</v>
      </c>
      <c r="T47" s="78">
        <v>0</v>
      </c>
      <c r="U47" s="79">
        <v>0</v>
      </c>
      <c r="V47" s="55">
        <f t="shared" si="4"/>
        <v>1.0000000000000002</v>
      </c>
      <c r="W47" s="54" t="b">
        <f t="shared" si="2"/>
        <v>0</v>
      </c>
      <c r="X47" s="54"/>
      <c r="Y47" s="54" t="b">
        <f t="shared" si="3"/>
        <v>0</v>
      </c>
      <c r="AC47" s="92"/>
      <c r="AD47" s="92"/>
      <c r="AE47" s="92"/>
      <c r="AF47" s="92"/>
      <c r="AG47" s="92"/>
      <c r="AH47" s="92"/>
      <c r="AI47" s="92"/>
      <c r="AJ47" s="93"/>
      <c r="AK47" s="94"/>
      <c r="AL47" s="8"/>
      <c r="AM47" s="8"/>
      <c r="AN47" s="8"/>
      <c r="AO47" s="8"/>
    </row>
    <row r="48" spans="1:41" s="41" customFormat="1" ht="26.4" customHeight="1" x14ac:dyDescent="0.35">
      <c r="A48" s="38"/>
      <c r="B48" s="39"/>
      <c r="C48" s="136"/>
      <c r="D48" s="133"/>
      <c r="E48" s="133"/>
      <c r="F48" s="139"/>
      <c r="G48" s="134"/>
      <c r="H48" s="138"/>
      <c r="I48" s="145"/>
      <c r="J48" s="122"/>
      <c r="K48" s="55">
        <f t="shared" si="1"/>
        <v>0</v>
      </c>
      <c r="L48" s="40"/>
      <c r="M48" s="73">
        <v>0</v>
      </c>
      <c r="N48" s="73">
        <v>0</v>
      </c>
      <c r="O48" s="74">
        <v>0</v>
      </c>
      <c r="P48" s="75">
        <v>0</v>
      </c>
      <c r="Q48" s="73">
        <v>0</v>
      </c>
      <c r="R48" s="76">
        <v>0</v>
      </c>
      <c r="S48" s="77">
        <v>0</v>
      </c>
      <c r="T48" s="78">
        <v>0</v>
      </c>
      <c r="U48" s="79">
        <v>0</v>
      </c>
      <c r="V48" s="55">
        <f t="shared" si="4"/>
        <v>1.0000000000000002</v>
      </c>
      <c r="W48" s="54" t="b">
        <f t="shared" si="2"/>
        <v>0</v>
      </c>
      <c r="X48" s="56"/>
      <c r="Y48" s="54" t="b">
        <f t="shared" si="3"/>
        <v>0</v>
      </c>
      <c r="Z48" s="40"/>
      <c r="AA48" s="40"/>
      <c r="AB48" s="40"/>
      <c r="AC48" s="38"/>
      <c r="AD48" s="38"/>
      <c r="AE48" s="38"/>
      <c r="AF48" s="38"/>
      <c r="AG48" s="38"/>
      <c r="AH48" s="38"/>
      <c r="AI48" s="38"/>
      <c r="AJ48" s="38"/>
      <c r="AK48" s="36"/>
      <c r="AL48" s="8"/>
      <c r="AM48" s="8"/>
      <c r="AN48" s="8"/>
      <c r="AO48" s="8"/>
    </row>
    <row r="49" spans="1:42" s="41" customFormat="1" ht="26.4" customHeight="1" x14ac:dyDescent="0.35">
      <c r="A49" s="38"/>
      <c r="B49" s="39"/>
      <c r="C49" s="136"/>
      <c r="D49" s="133"/>
      <c r="E49" s="133"/>
      <c r="F49" s="139"/>
      <c r="G49" s="134"/>
      <c r="H49" s="138"/>
      <c r="I49" s="145"/>
      <c r="J49" s="122"/>
      <c r="K49" s="55">
        <f t="shared" si="1"/>
        <v>0</v>
      </c>
      <c r="L49" s="40"/>
      <c r="M49" s="73">
        <v>0</v>
      </c>
      <c r="N49" s="73">
        <v>0</v>
      </c>
      <c r="O49" s="74">
        <v>0</v>
      </c>
      <c r="P49" s="75">
        <v>0</v>
      </c>
      <c r="Q49" s="73">
        <v>0</v>
      </c>
      <c r="R49" s="76">
        <v>0</v>
      </c>
      <c r="S49" s="77">
        <v>0</v>
      </c>
      <c r="T49" s="78">
        <v>0</v>
      </c>
      <c r="U49" s="79">
        <v>0</v>
      </c>
      <c r="V49" s="55">
        <f t="shared" si="4"/>
        <v>1.0000000000000002</v>
      </c>
      <c r="W49" s="54" t="b">
        <f t="shared" si="2"/>
        <v>0</v>
      </c>
      <c r="X49" s="56"/>
      <c r="Y49" s="54" t="b">
        <f t="shared" si="3"/>
        <v>0</v>
      </c>
      <c r="Z49" s="40"/>
      <c r="AA49" s="40"/>
      <c r="AB49" s="40"/>
      <c r="AC49" s="38"/>
      <c r="AD49" s="38"/>
      <c r="AE49" s="38"/>
      <c r="AF49" s="38"/>
      <c r="AG49" s="38"/>
      <c r="AH49" s="38"/>
      <c r="AI49" s="38"/>
      <c r="AJ49" s="100" t="e">
        <f>+#REF!/J51</f>
        <v>#REF!</v>
      </c>
      <c r="AK49" s="36"/>
      <c r="AL49" s="8"/>
      <c r="AM49" s="8"/>
      <c r="AN49" s="8"/>
      <c r="AO49" s="8"/>
    </row>
    <row r="50" spans="1:42" s="41" customFormat="1" ht="26.4" customHeight="1" x14ac:dyDescent="0.35">
      <c r="A50" s="38"/>
      <c r="B50" s="39"/>
      <c r="C50" s="136"/>
      <c r="D50" s="133"/>
      <c r="E50" s="133"/>
      <c r="F50" s="139"/>
      <c r="G50" s="134"/>
      <c r="H50" s="138"/>
      <c r="I50" s="145"/>
      <c r="J50" s="122"/>
      <c r="K50" s="55">
        <f t="shared" si="1"/>
        <v>0</v>
      </c>
      <c r="L50" s="40"/>
      <c r="M50" s="73">
        <v>0</v>
      </c>
      <c r="N50" s="73">
        <v>0</v>
      </c>
      <c r="O50" s="74">
        <v>0</v>
      </c>
      <c r="P50" s="75">
        <v>0</v>
      </c>
      <c r="Q50" s="73">
        <v>0</v>
      </c>
      <c r="R50" s="76">
        <v>0</v>
      </c>
      <c r="S50" s="77">
        <v>0</v>
      </c>
      <c r="T50" s="78">
        <v>0</v>
      </c>
      <c r="U50" s="79">
        <v>0</v>
      </c>
      <c r="V50" s="55">
        <f t="shared" si="4"/>
        <v>1.0000000000000002</v>
      </c>
      <c r="W50" s="54" t="b">
        <f t="shared" si="2"/>
        <v>0</v>
      </c>
      <c r="X50" s="56"/>
      <c r="Y50" s="54" t="b">
        <f t="shared" si="3"/>
        <v>0</v>
      </c>
      <c r="Z50" s="40"/>
      <c r="AA50" s="40"/>
      <c r="AB50" s="40"/>
      <c r="AC50" s="92"/>
      <c r="AD50" s="92"/>
      <c r="AE50" s="92"/>
      <c r="AF50" s="92"/>
      <c r="AG50" s="92"/>
      <c r="AH50" s="92"/>
      <c r="AI50" s="92"/>
      <c r="AJ50" s="101" t="s">
        <v>13</v>
      </c>
      <c r="AK50" s="102"/>
      <c r="AL50" s="8"/>
      <c r="AM50" s="8"/>
      <c r="AN50" s="8"/>
      <c r="AO50" s="8"/>
    </row>
    <row r="51" spans="1:42" s="41" customFormat="1" ht="26.4" customHeight="1" x14ac:dyDescent="0.35">
      <c r="A51" s="38"/>
      <c r="B51" s="39"/>
      <c r="C51" s="136"/>
      <c r="D51" s="133"/>
      <c r="E51" s="144"/>
      <c r="F51" s="139"/>
      <c r="G51" s="134"/>
      <c r="H51" s="138"/>
      <c r="I51" s="145"/>
      <c r="J51" s="122"/>
      <c r="K51" s="55">
        <f t="shared" si="1"/>
        <v>0</v>
      </c>
      <c r="L51" s="40"/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/>
      <c r="W51" s="40"/>
      <c r="X51" s="40"/>
      <c r="Y51" s="40"/>
      <c r="Z51" s="40"/>
      <c r="AA51" s="40"/>
      <c r="AB51" s="40"/>
      <c r="AC51" s="38"/>
      <c r="AD51" s="38"/>
      <c r="AE51" s="38"/>
      <c r="AF51" s="38"/>
      <c r="AG51" s="38"/>
      <c r="AH51" s="38"/>
      <c r="AI51" s="38"/>
      <c r="AJ51" s="103">
        <f>7200000000-J51</f>
        <v>7200000000</v>
      </c>
      <c r="AK51" s="104"/>
      <c r="AL51" s="105"/>
      <c r="AM51" s="8"/>
      <c r="AN51" s="8"/>
      <c r="AO51" s="8"/>
    </row>
    <row r="52" spans="1:42" s="41" customFormat="1" ht="18" x14ac:dyDescent="0.35">
      <c r="A52" s="38"/>
      <c r="B52" s="39"/>
      <c r="C52" s="136"/>
      <c r="D52" s="133"/>
      <c r="E52" s="133"/>
      <c r="F52" s="139"/>
      <c r="G52" s="134"/>
      <c r="H52" s="138"/>
      <c r="I52" s="145"/>
      <c r="J52" s="122"/>
      <c r="K52" s="131"/>
      <c r="L52" s="40"/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/>
      <c r="W52" s="40"/>
      <c r="X52" s="40"/>
      <c r="Y52" s="40"/>
      <c r="Z52" s="40"/>
      <c r="AA52" s="40"/>
      <c r="AB52" s="40"/>
      <c r="AC52" s="38"/>
      <c r="AD52" s="38"/>
      <c r="AE52" s="38"/>
      <c r="AF52" s="38"/>
      <c r="AG52" s="38"/>
      <c r="AH52" s="38"/>
      <c r="AI52" s="38"/>
      <c r="AJ52" s="103" t="e">
        <f>+J51-#REF!</f>
        <v>#REF!</v>
      </c>
      <c r="AK52" s="106"/>
      <c r="AL52" s="8"/>
      <c r="AM52" s="8"/>
      <c r="AN52" s="8"/>
      <c r="AO52" s="8"/>
    </row>
    <row r="53" spans="1:42" s="41" customFormat="1" ht="18" x14ac:dyDescent="0.35">
      <c r="A53" s="38"/>
      <c r="B53" s="39"/>
      <c r="C53" s="136"/>
      <c r="D53" s="133"/>
      <c r="E53" s="133"/>
      <c r="F53" s="139"/>
      <c r="G53" s="134"/>
      <c r="H53" s="138"/>
      <c r="I53" s="145"/>
      <c r="J53" s="122"/>
      <c r="K53" s="131"/>
      <c r="L53" s="40"/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/>
      <c r="W53" s="40"/>
      <c r="X53" s="40"/>
      <c r="Y53" s="40"/>
      <c r="Z53" s="40"/>
      <c r="AA53" s="40"/>
      <c r="AB53" s="40"/>
      <c r="AC53" s="38"/>
      <c r="AD53" s="38"/>
      <c r="AE53" s="38"/>
      <c r="AF53" s="38"/>
      <c r="AG53" s="38"/>
      <c r="AH53" s="38"/>
      <c r="AI53" s="38"/>
      <c r="AJ53" s="107" t="e">
        <f>+AJ52/ALCANCE</f>
        <v>#REF!</v>
      </c>
      <c r="AK53" s="108"/>
      <c r="AL53" s="8"/>
      <c r="AM53" s="8"/>
      <c r="AN53" s="8"/>
      <c r="AO53" s="8"/>
    </row>
    <row r="54" spans="1:42" s="41" customFormat="1" ht="46.5" customHeight="1" x14ac:dyDescent="0.35">
      <c r="A54" s="38"/>
      <c r="B54" s="39"/>
      <c r="C54" s="123"/>
      <c r="D54" s="124"/>
      <c r="E54" s="124"/>
      <c r="F54" s="125"/>
      <c r="G54" s="124"/>
      <c r="H54" s="126"/>
      <c r="I54" s="127"/>
      <c r="J54" s="128"/>
      <c r="K54" s="131">
        <f t="shared" ref="K54:K59" si="5">J54/$J$60</f>
        <v>0</v>
      </c>
      <c r="L54" s="40"/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/>
      <c r="W54" s="40"/>
      <c r="X54" s="40"/>
      <c r="Y54" s="40"/>
      <c r="Z54" s="40"/>
      <c r="AA54" s="40"/>
      <c r="AB54" s="40"/>
      <c r="AC54" s="38"/>
      <c r="AD54" s="38"/>
      <c r="AE54" s="38"/>
      <c r="AF54" s="38"/>
      <c r="AG54" s="38"/>
      <c r="AH54" s="38"/>
      <c r="AI54" s="38"/>
      <c r="AJ54" s="38"/>
      <c r="AK54" s="108"/>
      <c r="AL54" s="8"/>
      <c r="AM54" s="8"/>
      <c r="AN54" s="8"/>
      <c r="AO54" s="8"/>
    </row>
    <row r="55" spans="1:42" s="41" customFormat="1" ht="48.75" customHeight="1" x14ac:dyDescent="0.35">
      <c r="A55" s="38"/>
      <c r="B55" s="39"/>
      <c r="C55" s="123"/>
      <c r="D55" s="124"/>
      <c r="E55" s="124"/>
      <c r="F55" s="125"/>
      <c r="G55" s="124"/>
      <c r="H55" s="126"/>
      <c r="I55" s="127"/>
      <c r="J55" s="128"/>
      <c r="K55" s="131">
        <f t="shared" si="5"/>
        <v>0</v>
      </c>
      <c r="L55" s="40"/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/>
      <c r="W55" s="40"/>
      <c r="X55" s="40"/>
      <c r="Y55" s="40"/>
      <c r="Z55" s="40"/>
      <c r="AA55" s="40"/>
      <c r="AB55" s="40"/>
      <c r="AC55" s="38"/>
      <c r="AD55" s="38"/>
      <c r="AE55" s="38"/>
      <c r="AF55" s="38"/>
      <c r="AG55" s="38"/>
      <c r="AH55" s="38"/>
      <c r="AI55" s="38"/>
      <c r="AJ55" s="38"/>
      <c r="AK55" s="108"/>
    </row>
    <row r="56" spans="1:42" s="41" customFormat="1" ht="30" customHeight="1" x14ac:dyDescent="0.35">
      <c r="A56" s="38"/>
      <c r="B56" s="39"/>
      <c r="C56" s="123"/>
      <c r="D56" s="124"/>
      <c r="E56" s="124"/>
      <c r="F56" s="125"/>
      <c r="G56" s="124"/>
      <c r="H56" s="126"/>
      <c r="I56" s="127"/>
      <c r="J56" s="128"/>
      <c r="K56" s="131">
        <f t="shared" si="5"/>
        <v>0</v>
      </c>
      <c r="L56" s="40"/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/>
      <c r="W56" s="40"/>
      <c r="X56" s="40"/>
      <c r="Y56" s="40"/>
      <c r="Z56" s="40"/>
      <c r="AA56" s="40"/>
      <c r="AB56" s="40"/>
      <c r="AC56" s="38"/>
      <c r="AD56" s="38"/>
      <c r="AE56" s="38"/>
      <c r="AF56" s="38"/>
      <c r="AG56" s="38"/>
      <c r="AH56" s="38"/>
      <c r="AI56" s="38"/>
      <c r="AJ56" s="38"/>
      <c r="AK56" s="108"/>
    </row>
    <row r="57" spans="1:42" s="44" customFormat="1" ht="58.5" customHeight="1" x14ac:dyDescent="0.35">
      <c r="A57" s="38"/>
      <c r="B57" s="39"/>
      <c r="C57" s="123"/>
      <c r="D57" s="124"/>
      <c r="E57" s="124"/>
      <c r="F57" s="125"/>
      <c r="G57" s="124"/>
      <c r="H57" s="126"/>
      <c r="I57" s="127"/>
      <c r="J57" s="128"/>
      <c r="K57" s="131">
        <f t="shared" si="5"/>
        <v>0</v>
      </c>
      <c r="L57" s="40"/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/>
      <c r="W57" s="40"/>
      <c r="X57" s="40"/>
      <c r="Y57" s="40"/>
      <c r="Z57" s="40"/>
      <c r="AA57" s="40"/>
      <c r="AB57" s="40"/>
      <c r="AC57" s="38"/>
      <c r="AD57" s="38"/>
      <c r="AE57" s="38"/>
      <c r="AF57" s="38"/>
      <c r="AG57" s="38"/>
      <c r="AH57" s="38"/>
      <c r="AI57" s="38"/>
      <c r="AJ57" s="38"/>
      <c r="AK57" s="109"/>
      <c r="AL57" s="110"/>
      <c r="AM57" s="42"/>
      <c r="AN57" s="43"/>
      <c r="AO57" s="42"/>
      <c r="AP57" s="42"/>
    </row>
    <row r="58" spans="1:42" ht="96.65" customHeight="1" x14ac:dyDescent="0.35">
      <c r="A58" s="2"/>
      <c r="B58" s="18"/>
      <c r="C58" s="123"/>
      <c r="D58" s="124"/>
      <c r="E58" s="124"/>
      <c r="F58" s="125"/>
      <c r="G58" s="124"/>
      <c r="H58" s="126"/>
      <c r="I58" s="127"/>
      <c r="J58" s="128"/>
      <c r="K58" s="132">
        <f t="shared" si="5"/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AC58" s="2"/>
      <c r="AD58" s="2"/>
      <c r="AE58" s="2"/>
      <c r="AF58" s="2"/>
      <c r="AG58" s="2"/>
      <c r="AH58" s="2"/>
      <c r="AI58" s="2"/>
      <c r="AJ58" s="2"/>
      <c r="AK58" s="111"/>
      <c r="AL58" s="45"/>
      <c r="AN58" s="46"/>
      <c r="AO58" s="42"/>
      <c r="AP58" s="42"/>
    </row>
    <row r="59" spans="1:42" ht="42.65" customHeight="1" x14ac:dyDescent="0.35">
      <c r="A59" s="2"/>
      <c r="B59" s="18"/>
      <c r="C59" s="123"/>
      <c r="D59" s="124"/>
      <c r="E59" s="124"/>
      <c r="F59" s="125"/>
      <c r="G59" s="124"/>
      <c r="H59" s="126"/>
      <c r="I59" s="127"/>
      <c r="J59" s="129"/>
      <c r="K59" s="132">
        <f t="shared" si="5"/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AC59" s="2"/>
      <c r="AD59" s="2"/>
      <c r="AE59" s="2"/>
      <c r="AF59" s="2"/>
      <c r="AG59" s="2"/>
      <c r="AH59" s="2"/>
      <c r="AI59" s="2"/>
      <c r="AJ59" s="2"/>
      <c r="AN59" s="45"/>
      <c r="AO59" s="47"/>
      <c r="AP59" s="47"/>
    </row>
    <row r="60" spans="1:42" ht="16" thickBot="1" x14ac:dyDescent="0.4">
      <c r="A60" s="2"/>
      <c r="B60" s="48"/>
      <c r="C60" s="49"/>
      <c r="D60" s="49"/>
      <c r="E60" s="49"/>
      <c r="F60" s="50"/>
      <c r="G60" s="49"/>
      <c r="H60" s="51"/>
      <c r="I60" s="52"/>
      <c r="J60" s="130">
        <f>SUM(J13:J59)</f>
        <v>18340218555</v>
      </c>
      <c r="K60" s="53"/>
      <c r="AC60" s="2"/>
      <c r="AD60" s="2"/>
      <c r="AE60" s="2"/>
      <c r="AF60" s="2"/>
      <c r="AG60" s="2"/>
      <c r="AH60" s="2"/>
      <c r="AI60" s="2"/>
      <c r="AJ60" s="2"/>
      <c r="AO60" s="47"/>
    </row>
    <row r="61" spans="1:42" ht="16" thickTop="1" x14ac:dyDescent="0.35">
      <c r="A61" s="2"/>
      <c r="B61" s="2"/>
      <c r="AC61" s="2"/>
      <c r="AD61" s="2"/>
      <c r="AE61" s="2"/>
      <c r="AF61" s="2"/>
      <c r="AG61" s="2"/>
      <c r="AH61" s="2"/>
      <c r="AI61" s="2"/>
      <c r="AJ61" s="2"/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disablePrompts="1" count="1">
    <dataValidation allowBlank="1" showInputMessage="1" showErrorMessage="1" promptTitle="Objeto del Contrato" prompt="Escriba claramente el objeto del contrato de ejecución suscrito" sqref="G18:G28" xr:uid="{B2A86ABB-DCBC-4A23-A66C-DD70A032860C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sheetPr codeName="Hoja2"/>
  <dimension ref="A1"/>
  <sheetViews>
    <sheetView tabSelected="1" topLeftCell="A79" zoomScale="25" zoomScaleNormal="25" workbookViewId="0">
      <selection activeCell="AF111" sqref="AF111"/>
    </sheetView>
  </sheetViews>
  <sheetFormatPr baseColWidth="10" defaultRowHeight="12.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numerico</vt:lpstr>
      <vt:lpstr>Busqueda</vt:lpstr>
      <vt:lpstr>'Analisis numerico'!Área_de_impresión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Santiago Barrera</cp:lastModifiedBy>
  <dcterms:created xsi:type="dcterms:W3CDTF">2025-03-26T21:11:31Z</dcterms:created>
  <dcterms:modified xsi:type="dcterms:W3CDTF">2026-05-08T18:33:12Z</dcterms:modified>
</cp:coreProperties>
</file>