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2026\MAYO\PMIRS\"/>
    </mc:Choice>
  </mc:AlternateContent>
  <xr:revisionPtr revIDLastSave="0" documentId="13_ncr:1_{0AC4470C-A397-4742-8C62-BBF0D51380F1}" xr6:coauthVersionLast="47" xr6:coauthVersionMax="47" xr10:uidLastSave="{00000000-0000-0000-0000-000000000000}"/>
  <bookViews>
    <workbookView xWindow="-120" yWindow="-120" windowWidth="20730" windowHeight="11040" xr2:uid="{625A79E7-E4F9-4D38-8DBB-ED6B56589494}"/>
  </bookViews>
  <sheets>
    <sheet name="Sabana Acta Unica" sheetId="20" r:id="rId1"/>
    <sheet name="Resumen - Cap 1" sheetId="35" r:id="rId2"/>
    <sheet name="1 (1)" sheetId="54" r:id="rId3"/>
    <sheet name="1 (2)" sheetId="56" r:id="rId4"/>
    <sheet name="1 (3)" sheetId="111" r:id="rId5"/>
    <sheet name="1 (4)" sheetId="112" r:id="rId6"/>
    <sheet name="1 (5)" sheetId="113" r:id="rId7"/>
    <sheet name="1 (6)" sheetId="114" r:id="rId8"/>
    <sheet name="Resumen Cap 2" sheetId="37" r:id="rId9"/>
    <sheet name="2 (1)" sheetId="77" r:id="rId10"/>
    <sheet name="2 (2)" sheetId="78" r:id="rId11"/>
    <sheet name="2 (3)" sheetId="79" r:id="rId12"/>
    <sheet name="2 (4)" sheetId="80" r:id="rId13"/>
    <sheet name="2 (5)" sheetId="81" r:id="rId14"/>
    <sheet name="2 (6)" sheetId="82" r:id="rId15"/>
    <sheet name="2 (7)" sheetId="83" r:id="rId16"/>
    <sheet name="2 (8)" sheetId="84" r:id="rId17"/>
    <sheet name="2 (9)" sheetId="85" r:id="rId18"/>
    <sheet name="2 (10)" sheetId="86" r:id="rId19"/>
    <sheet name="2 (11)" sheetId="87" r:id="rId20"/>
    <sheet name="2 (12)" sheetId="88" r:id="rId21"/>
    <sheet name="2 (13)" sheetId="89" r:id="rId22"/>
    <sheet name="Resumen Cap 3" sheetId="45" r:id="rId23"/>
    <sheet name="3 (1)" sheetId="91" r:id="rId24"/>
    <sheet name="3 (2)" sheetId="92" r:id="rId25"/>
    <sheet name="3 (3)" sheetId="93" r:id="rId26"/>
    <sheet name="3 (4)" sheetId="94" r:id="rId27"/>
    <sheet name="3 (5)" sheetId="103" r:id="rId28"/>
    <sheet name="Resumen Cap 4" sheetId="95" r:id="rId29"/>
    <sheet name="4 (1)" sheetId="96" r:id="rId30"/>
    <sheet name="4 (2)" sheetId="97" r:id="rId31"/>
    <sheet name="4 (3)" sheetId="98" r:id="rId32"/>
    <sheet name="Resumen Cap 5" sheetId="104" r:id="rId33"/>
    <sheet name="5 (1)" sheetId="105" r:id="rId34"/>
    <sheet name="5 (2)" sheetId="106" r:id="rId35"/>
    <sheet name="5 (3)" sheetId="107" r:id="rId36"/>
    <sheet name="5 (4)" sheetId="108" r:id="rId37"/>
    <sheet name="5 (5)" sheetId="109" r:id="rId38"/>
    <sheet name="5 (6)" sheetId="110" r:id="rId39"/>
    <sheet name="Resumen Cap 6" sheetId="115" r:id="rId40"/>
    <sheet name="6 (1)" sheetId="116" r:id="rId41"/>
    <sheet name="6 (2)" sheetId="117" r:id="rId42"/>
    <sheet name="6 (3)" sheetId="120" r:id="rId43"/>
    <sheet name="6 (4)" sheetId="121" r:id="rId44"/>
    <sheet name="6 (5)" sheetId="122" r:id="rId45"/>
    <sheet name="6 (7)" sheetId="123" r:id="rId46"/>
  </sheets>
  <definedNames>
    <definedName name="_xlnm.Print_Area" localSheetId="2">'1 (1)'!$B$2:$O$87</definedName>
    <definedName name="_xlnm.Print_Area" localSheetId="3">'1 (2)'!$B$2:$O$63</definedName>
    <definedName name="_xlnm.Print_Area" localSheetId="4">'1 (3)'!$B$2:$O$87</definedName>
    <definedName name="_xlnm.Print_Area" localSheetId="5">'1 (4)'!$B$2:$O$87</definedName>
    <definedName name="_xlnm.Print_Area" localSheetId="6">'1 (5)'!$B$2:$O$87</definedName>
    <definedName name="_xlnm.Print_Area" localSheetId="7">'1 (6)'!$B$2:$O$87</definedName>
    <definedName name="_xlnm.Print_Area" localSheetId="9">'2 (1)'!$B$2:$O$87</definedName>
    <definedName name="_xlnm.Print_Area" localSheetId="18">'2 (10)'!$B$2:$O$87</definedName>
    <definedName name="_xlnm.Print_Area" localSheetId="19">'2 (11)'!$B$2:$O$87</definedName>
    <definedName name="_xlnm.Print_Area" localSheetId="20">'2 (12)'!$B$2:$O$87</definedName>
    <definedName name="_xlnm.Print_Area" localSheetId="21">'2 (13)'!$B$2:$O$87</definedName>
    <definedName name="_xlnm.Print_Area" localSheetId="10">'2 (2)'!$B$2:$O$87</definedName>
    <definedName name="_xlnm.Print_Area" localSheetId="11">'2 (3)'!$B$2:$O$93</definedName>
    <definedName name="_xlnm.Print_Area" localSheetId="12">'2 (4)'!$B$2:$O$87</definedName>
    <definedName name="_xlnm.Print_Area" localSheetId="13">'2 (5)'!$B$2:$O$87</definedName>
    <definedName name="_xlnm.Print_Area" localSheetId="14">'2 (6)'!$B$2:$O$87</definedName>
    <definedName name="_xlnm.Print_Area" localSheetId="15">'2 (7)'!$B$2:$O$88</definedName>
    <definedName name="_xlnm.Print_Area" localSheetId="16">'2 (8)'!$B$2:$O$87</definedName>
    <definedName name="_xlnm.Print_Area" localSheetId="17">'2 (9)'!$B$2:$O$87</definedName>
    <definedName name="_xlnm.Print_Area" localSheetId="23">'3 (1)'!$B$2:$O$87</definedName>
    <definedName name="_xlnm.Print_Area" localSheetId="24">'3 (2)'!$B$2:$O$79</definedName>
    <definedName name="_xlnm.Print_Area" localSheetId="25">'3 (3)'!$B$2:$O$87</definedName>
    <definedName name="_xlnm.Print_Area" localSheetId="26">'3 (4)'!$B$2:$O$87</definedName>
    <definedName name="_xlnm.Print_Area" localSheetId="27">'3 (5)'!$B$2:$O$87</definedName>
    <definedName name="_xlnm.Print_Area" localSheetId="29">'4 (1)'!$B$2:$O$87</definedName>
    <definedName name="_xlnm.Print_Area" localSheetId="30">'4 (2)'!$B$2:$O$87</definedName>
    <definedName name="_xlnm.Print_Area" localSheetId="31">'4 (3)'!$B$2:$O$87</definedName>
    <definedName name="_xlnm.Print_Area" localSheetId="33">'5 (1)'!$B$2:$O$87</definedName>
    <definedName name="_xlnm.Print_Area" localSheetId="34">'5 (2)'!$B$2:$O$87</definedName>
    <definedName name="_xlnm.Print_Area" localSheetId="35">'5 (3)'!$B$2:$O$87</definedName>
    <definedName name="_xlnm.Print_Area" localSheetId="36">'5 (4)'!$B$2:$O$83</definedName>
    <definedName name="_xlnm.Print_Area" localSheetId="37">'5 (5)'!$B$2:$O$87</definedName>
    <definedName name="_xlnm.Print_Area" localSheetId="38">'5 (6)'!$B$2:$O$87</definedName>
    <definedName name="_xlnm.Print_Area" localSheetId="40">'6 (1)'!$B$2:$O$87</definedName>
    <definedName name="_xlnm.Print_Area" localSheetId="41">'6 (2)'!$B$2:$O$87</definedName>
    <definedName name="_xlnm.Print_Area" localSheetId="42">'6 (3)'!$B$2:$O$87</definedName>
    <definedName name="_xlnm.Print_Area" localSheetId="43">'6 (4)'!$B$2:$O$87</definedName>
    <definedName name="_xlnm.Print_Area" localSheetId="44">'6 (5)'!$B$2:$O$87</definedName>
    <definedName name="_xlnm.Print_Area" localSheetId="45">'6 (7)'!$B$2:$O$87</definedName>
    <definedName name="_xlnm.Print_Area" localSheetId="0">'Sabana Acta Unica'!$A$1:$I$59</definedName>
    <definedName name="inf" localSheetId="0">#REF!</definedName>
    <definedName name="inf">#REF!</definedName>
    <definedName name="_xlnm.Print_Titles" localSheetId="0">'Sabana Acta Unica'!#REF!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115" l="1"/>
  <c r="N21" i="103" l="1"/>
  <c r="K21" i="103"/>
  <c r="F52" i="20"/>
  <c r="F47" i="20"/>
  <c r="I47" i="20" s="1"/>
  <c r="D8" i="115"/>
  <c r="D7" i="115"/>
  <c r="F51" i="20" s="1"/>
  <c r="D4" i="115"/>
  <c r="F48" i="20" s="1"/>
  <c r="D3" i="115"/>
  <c r="C4" i="115"/>
  <c r="C6" i="115"/>
  <c r="C7" i="115"/>
  <c r="C8" i="115"/>
  <c r="C3" i="115"/>
  <c r="M24" i="116"/>
  <c r="K24" i="116"/>
  <c r="N24" i="116" s="1"/>
  <c r="I24" i="116"/>
  <c r="H24" i="116"/>
  <c r="N17" i="123"/>
  <c r="I17" i="123"/>
  <c r="I16" i="123"/>
  <c r="F87" i="123"/>
  <c r="F86" i="123"/>
  <c r="C86" i="123"/>
  <c r="F85" i="123"/>
  <c r="C85" i="123"/>
  <c r="Q28" i="123"/>
  <c r="Q31" i="123" s="1"/>
  <c r="K21" i="123"/>
  <c r="N21" i="123" s="1"/>
  <c r="N78" i="123" s="1"/>
  <c r="N80" i="123" s="1"/>
  <c r="D16" i="123"/>
  <c r="D12" i="123"/>
  <c r="D11" i="123"/>
  <c r="D10" i="123"/>
  <c r="D9" i="123"/>
  <c r="M4" i="123"/>
  <c r="N23" i="116"/>
  <c r="N25" i="116"/>
  <c r="N26" i="116"/>
  <c r="K23" i="116"/>
  <c r="I23" i="116"/>
  <c r="H23" i="116"/>
  <c r="K21" i="122"/>
  <c r="N21" i="122" s="1"/>
  <c r="N78" i="122" s="1"/>
  <c r="N80" i="122" s="1"/>
  <c r="N17" i="122"/>
  <c r="I17" i="122"/>
  <c r="I16" i="122"/>
  <c r="F87" i="122"/>
  <c r="F86" i="122"/>
  <c r="C86" i="122"/>
  <c r="F85" i="122"/>
  <c r="C85" i="122"/>
  <c r="Q28" i="122"/>
  <c r="Q31" i="122" s="1"/>
  <c r="D16" i="122"/>
  <c r="D12" i="122"/>
  <c r="D11" i="122"/>
  <c r="D10" i="122"/>
  <c r="D9" i="122"/>
  <c r="M4" i="122"/>
  <c r="N17" i="121"/>
  <c r="I17" i="121"/>
  <c r="I16" i="121"/>
  <c r="F87" i="121"/>
  <c r="F86" i="121"/>
  <c r="C86" i="121"/>
  <c r="F85" i="121"/>
  <c r="C85" i="121"/>
  <c r="Q28" i="121"/>
  <c r="Q31" i="121" s="1"/>
  <c r="D16" i="121"/>
  <c r="D12" i="121"/>
  <c r="D11" i="121"/>
  <c r="D10" i="121"/>
  <c r="D9" i="121"/>
  <c r="M4" i="121"/>
  <c r="G23" i="120"/>
  <c r="N17" i="120"/>
  <c r="I17" i="120"/>
  <c r="I16" i="120"/>
  <c r="F87" i="120"/>
  <c r="F86" i="120"/>
  <c r="C86" i="120"/>
  <c r="F85" i="120"/>
  <c r="C85" i="120"/>
  <c r="Q28" i="120"/>
  <c r="Q31" i="120" s="1"/>
  <c r="D16" i="120"/>
  <c r="D12" i="120"/>
  <c r="D11" i="120"/>
  <c r="D10" i="120"/>
  <c r="D9" i="120"/>
  <c r="M4" i="120"/>
  <c r="G21" i="116"/>
  <c r="K21" i="116"/>
  <c r="N17" i="117"/>
  <c r="I17" i="117"/>
  <c r="I16" i="117"/>
  <c r="F87" i="117"/>
  <c r="F86" i="117"/>
  <c r="C86" i="117"/>
  <c r="F85" i="117"/>
  <c r="C85" i="117"/>
  <c r="Q28" i="117"/>
  <c r="Q31" i="117" s="1"/>
  <c r="K21" i="117"/>
  <c r="N21" i="117" s="1"/>
  <c r="N78" i="117" s="1"/>
  <c r="N80" i="117" s="1"/>
  <c r="D16" i="117"/>
  <c r="D12" i="117"/>
  <c r="D11" i="117"/>
  <c r="D10" i="117"/>
  <c r="D9" i="117"/>
  <c r="M4" i="117"/>
  <c r="N21" i="116"/>
  <c r="N17" i="116"/>
  <c r="I17" i="116"/>
  <c r="I16" i="116"/>
  <c r="D16" i="116"/>
  <c r="F87" i="116"/>
  <c r="F86" i="116"/>
  <c r="C86" i="116"/>
  <c r="F85" i="116"/>
  <c r="C85" i="116"/>
  <c r="Q28" i="116"/>
  <c r="Q31" i="116" s="1"/>
  <c r="D12" i="116"/>
  <c r="D11" i="116"/>
  <c r="D10" i="116"/>
  <c r="D9" i="116"/>
  <c r="M4" i="116"/>
  <c r="N22" i="105"/>
  <c r="N23" i="105"/>
  <c r="L22" i="105"/>
  <c r="L23" i="105"/>
  <c r="H22" i="105"/>
  <c r="I22" i="105"/>
  <c r="H23" i="105"/>
  <c r="I23" i="105"/>
  <c r="G23" i="105"/>
  <c r="G22" i="105"/>
  <c r="G22" i="106"/>
  <c r="G21" i="106"/>
  <c r="N22" i="110"/>
  <c r="K22" i="110"/>
  <c r="G27" i="108"/>
  <c r="L27" i="108" s="1"/>
  <c r="G23" i="108"/>
  <c r="G26" i="108"/>
  <c r="M31" i="108"/>
  <c r="G31" i="108"/>
  <c r="L31" i="108" s="1"/>
  <c r="M30" i="108"/>
  <c r="G30" i="108"/>
  <c r="L30" i="108" s="1"/>
  <c r="L22" i="106"/>
  <c r="N22" i="106" s="1"/>
  <c r="H21" i="105"/>
  <c r="I21" i="105"/>
  <c r="G21" i="105"/>
  <c r="N21" i="109"/>
  <c r="L21" i="109"/>
  <c r="D8" i="35"/>
  <c r="F11" i="20" s="1"/>
  <c r="I11" i="20" s="1"/>
  <c r="C8" i="35"/>
  <c r="N21" i="114"/>
  <c r="N17" i="114"/>
  <c r="I17" i="114"/>
  <c r="I16" i="114"/>
  <c r="F87" i="114"/>
  <c r="F86" i="114"/>
  <c r="C86" i="114"/>
  <c r="F85" i="114"/>
  <c r="C85" i="114"/>
  <c r="Q28" i="114"/>
  <c r="Q31" i="114" s="1"/>
  <c r="N78" i="114"/>
  <c r="N80" i="114" s="1"/>
  <c r="D17" i="114"/>
  <c r="D16" i="114"/>
  <c r="D12" i="114"/>
  <c r="D11" i="114"/>
  <c r="D10" i="114"/>
  <c r="D9" i="114"/>
  <c r="M4" i="114"/>
  <c r="M21" i="103"/>
  <c r="D7" i="35"/>
  <c r="F10" i="20" s="1"/>
  <c r="I10" i="20" s="1"/>
  <c r="C7" i="35"/>
  <c r="G23" i="112"/>
  <c r="N21" i="113"/>
  <c r="N17" i="113"/>
  <c r="I17" i="113"/>
  <c r="I16" i="113"/>
  <c r="F87" i="113"/>
  <c r="F86" i="113"/>
  <c r="C86" i="113"/>
  <c r="F85" i="113"/>
  <c r="C85" i="113"/>
  <c r="Q28" i="113"/>
  <c r="Q31" i="113" s="1"/>
  <c r="N78" i="113"/>
  <c r="N80" i="113" s="1"/>
  <c r="D17" i="113"/>
  <c r="D16" i="113"/>
  <c r="D12" i="113"/>
  <c r="D11" i="113"/>
  <c r="D10" i="113"/>
  <c r="D9" i="113"/>
  <c r="M4" i="113"/>
  <c r="N21" i="111"/>
  <c r="C5" i="35"/>
  <c r="C6" i="35"/>
  <c r="N21" i="112"/>
  <c r="L21" i="112"/>
  <c r="L23" i="112"/>
  <c r="N23" i="112" s="1"/>
  <c r="N78" i="112" s="1"/>
  <c r="N17" i="112"/>
  <c r="I17" i="112"/>
  <c r="I16" i="112"/>
  <c r="F87" i="112"/>
  <c r="F86" i="112"/>
  <c r="C86" i="112"/>
  <c r="F85" i="112"/>
  <c r="C85" i="112"/>
  <c r="Q28" i="112"/>
  <c r="Q31" i="112" s="1"/>
  <c r="D17" i="112"/>
  <c r="D16" i="112"/>
  <c r="D12" i="112"/>
  <c r="D11" i="112"/>
  <c r="D10" i="112"/>
  <c r="D9" i="112"/>
  <c r="M4" i="112"/>
  <c r="N17" i="111"/>
  <c r="I17" i="111"/>
  <c r="I16" i="111"/>
  <c r="F87" i="111"/>
  <c r="F86" i="111"/>
  <c r="C86" i="111"/>
  <c r="F85" i="111"/>
  <c r="C85" i="111"/>
  <c r="Q28" i="111"/>
  <c r="Q31" i="111" s="1"/>
  <c r="N78" i="111"/>
  <c r="D17" i="111"/>
  <c r="D16" i="111"/>
  <c r="D12" i="111"/>
  <c r="D11" i="111"/>
  <c r="D10" i="111"/>
  <c r="D9" i="111"/>
  <c r="M4" i="111"/>
  <c r="C4" i="104"/>
  <c r="C5" i="104"/>
  <c r="C6" i="104"/>
  <c r="C7" i="104"/>
  <c r="C8" i="104"/>
  <c r="C3" i="104"/>
  <c r="K21" i="110"/>
  <c r="N17" i="110"/>
  <c r="I17" i="110"/>
  <c r="I16" i="110"/>
  <c r="F87" i="110"/>
  <c r="F86" i="110"/>
  <c r="C86" i="110"/>
  <c r="F85" i="110"/>
  <c r="C85" i="110"/>
  <c r="Q28" i="110"/>
  <c r="Q31" i="110" s="1"/>
  <c r="D16" i="110"/>
  <c r="D12" i="110"/>
  <c r="D11" i="110"/>
  <c r="D10" i="110"/>
  <c r="D9" i="110"/>
  <c r="M4" i="110"/>
  <c r="N17" i="109"/>
  <c r="I17" i="109"/>
  <c r="I16" i="109"/>
  <c r="F87" i="109"/>
  <c r="F86" i="109"/>
  <c r="C86" i="109"/>
  <c r="F85" i="109"/>
  <c r="C85" i="109"/>
  <c r="Q28" i="109"/>
  <c r="Q31" i="109" s="1"/>
  <c r="D16" i="109"/>
  <c r="D12" i="109"/>
  <c r="D11" i="109"/>
  <c r="D10" i="109"/>
  <c r="D9" i="109"/>
  <c r="M4" i="109"/>
  <c r="L23" i="108"/>
  <c r="N17" i="108"/>
  <c r="I17" i="108"/>
  <c r="I16" i="108"/>
  <c r="F83" i="108"/>
  <c r="F82" i="108"/>
  <c r="C82" i="108"/>
  <c r="F81" i="108"/>
  <c r="C81" i="108"/>
  <c r="Q27" i="108"/>
  <c r="D16" i="108"/>
  <c r="D12" i="108"/>
  <c r="D11" i="108"/>
  <c r="D10" i="108"/>
  <c r="D9" i="108"/>
  <c r="M4" i="108"/>
  <c r="N17" i="107"/>
  <c r="I17" i="107"/>
  <c r="I16" i="107"/>
  <c r="F87" i="107"/>
  <c r="F86" i="107"/>
  <c r="C86" i="107"/>
  <c r="F85" i="107"/>
  <c r="C85" i="107"/>
  <c r="Q28" i="107"/>
  <c r="Q31" i="107" s="1"/>
  <c r="L21" i="107"/>
  <c r="D16" i="107"/>
  <c r="D12" i="107"/>
  <c r="D11" i="107"/>
  <c r="D10" i="107"/>
  <c r="D9" i="107"/>
  <c r="M4" i="107"/>
  <c r="N17" i="106"/>
  <c r="I17" i="106"/>
  <c r="I16" i="106"/>
  <c r="F87" i="106"/>
  <c r="F86" i="106"/>
  <c r="C86" i="106"/>
  <c r="F85" i="106"/>
  <c r="C85" i="106"/>
  <c r="Q28" i="106"/>
  <c r="Q31" i="106" s="1"/>
  <c r="D16" i="106"/>
  <c r="D12" i="106"/>
  <c r="D11" i="106"/>
  <c r="D10" i="106"/>
  <c r="D9" i="106"/>
  <c r="M4" i="106"/>
  <c r="N17" i="105"/>
  <c r="I17" i="105"/>
  <c r="I16" i="105"/>
  <c r="D16" i="105"/>
  <c r="F87" i="105"/>
  <c r="F86" i="105"/>
  <c r="C86" i="105"/>
  <c r="F85" i="105"/>
  <c r="C85" i="105"/>
  <c r="Q28" i="105"/>
  <c r="Q31" i="105" s="1"/>
  <c r="D12" i="105"/>
  <c r="D11" i="105"/>
  <c r="D10" i="105"/>
  <c r="D9" i="105"/>
  <c r="M4" i="105"/>
  <c r="N21" i="98"/>
  <c r="I16" i="98"/>
  <c r="N17" i="98"/>
  <c r="I17" i="98"/>
  <c r="L23" i="96"/>
  <c r="N23" i="96"/>
  <c r="J23" i="96"/>
  <c r="G23" i="96"/>
  <c r="L22" i="96"/>
  <c r="G22" i="96"/>
  <c r="L21" i="91"/>
  <c r="N21" i="91" s="1"/>
  <c r="N21" i="97"/>
  <c r="K21" i="97"/>
  <c r="H21" i="97"/>
  <c r="G21" i="97"/>
  <c r="N78" i="97" s="1"/>
  <c r="N80" i="97" s="1"/>
  <c r="D4" i="95" s="1"/>
  <c r="F37" i="20" s="1"/>
  <c r="I37" i="20" s="1"/>
  <c r="C7" i="45"/>
  <c r="N78" i="103"/>
  <c r="N80" i="103" s="1"/>
  <c r="D7" i="45" s="1"/>
  <c r="F34" i="20" s="1"/>
  <c r="I34" i="20" s="1"/>
  <c r="N17" i="103"/>
  <c r="I17" i="103"/>
  <c r="I16" i="103"/>
  <c r="F87" i="103"/>
  <c r="F86" i="103"/>
  <c r="C86" i="103"/>
  <c r="F85" i="103"/>
  <c r="C85" i="103"/>
  <c r="Q28" i="103"/>
  <c r="Q31" i="103" s="1"/>
  <c r="D16" i="103"/>
  <c r="D12" i="103"/>
  <c r="D11" i="103"/>
  <c r="D10" i="103"/>
  <c r="D9" i="103"/>
  <c r="M4" i="103"/>
  <c r="H21" i="94"/>
  <c r="G21" i="94"/>
  <c r="H21" i="93"/>
  <c r="G21" i="93"/>
  <c r="H21" i="92"/>
  <c r="G21" i="92"/>
  <c r="N21" i="56"/>
  <c r="N22" i="54"/>
  <c r="N23" i="54"/>
  <c r="N24" i="54"/>
  <c r="N25" i="54"/>
  <c r="N26" i="54"/>
  <c r="N27" i="54"/>
  <c r="N28" i="54"/>
  <c r="N29" i="54"/>
  <c r="N30" i="54"/>
  <c r="N31" i="54"/>
  <c r="N32" i="54"/>
  <c r="N33" i="54"/>
  <c r="N35" i="54"/>
  <c r="N36" i="54"/>
  <c r="K22" i="54"/>
  <c r="K23" i="54"/>
  <c r="K24" i="54"/>
  <c r="K25" i="54"/>
  <c r="K26" i="54"/>
  <c r="K27" i="54"/>
  <c r="K28" i="54"/>
  <c r="K29" i="54"/>
  <c r="K30" i="54"/>
  <c r="K31" i="54"/>
  <c r="K32" i="54"/>
  <c r="K33" i="54"/>
  <c r="K35" i="54"/>
  <c r="K36" i="54"/>
  <c r="K21" i="54"/>
  <c r="N38" i="83"/>
  <c r="N37" i="83"/>
  <c r="G31" i="83"/>
  <c r="N34" i="83"/>
  <c r="N26" i="83"/>
  <c r="N31" i="83"/>
  <c r="M24" i="83"/>
  <c r="M25" i="83"/>
  <c r="M27" i="83"/>
  <c r="N27" i="83" s="1"/>
  <c r="M28" i="83"/>
  <c r="M23" i="83"/>
  <c r="N23" i="83"/>
  <c r="N24" i="83"/>
  <c r="N25" i="83"/>
  <c r="N28" i="83"/>
  <c r="N22" i="83"/>
  <c r="F87" i="98"/>
  <c r="F86" i="98"/>
  <c r="C86" i="98"/>
  <c r="F85" i="98"/>
  <c r="C85" i="98"/>
  <c r="Q28" i="98"/>
  <c r="Q31" i="98" s="1"/>
  <c r="D16" i="98"/>
  <c r="D12" i="98"/>
  <c r="D11" i="98"/>
  <c r="D10" i="98"/>
  <c r="D9" i="98"/>
  <c r="M4" i="98"/>
  <c r="N17" i="97"/>
  <c r="I16" i="97"/>
  <c r="F87" i="97"/>
  <c r="F86" i="97"/>
  <c r="C86" i="97"/>
  <c r="F85" i="97"/>
  <c r="C85" i="97"/>
  <c r="Q28" i="97"/>
  <c r="Q31" i="97" s="1"/>
  <c r="D16" i="97"/>
  <c r="D12" i="97"/>
  <c r="D11" i="97"/>
  <c r="D10" i="97"/>
  <c r="D9" i="97"/>
  <c r="M4" i="97"/>
  <c r="D16" i="96"/>
  <c r="N17" i="96"/>
  <c r="I16" i="96"/>
  <c r="F87" i="96"/>
  <c r="F86" i="96"/>
  <c r="C86" i="96"/>
  <c r="F85" i="96"/>
  <c r="C85" i="96"/>
  <c r="Q28" i="96"/>
  <c r="Q31" i="96" s="1"/>
  <c r="D12" i="96"/>
  <c r="D11" i="96"/>
  <c r="D10" i="96"/>
  <c r="D9" i="96"/>
  <c r="M4" i="96"/>
  <c r="N17" i="94"/>
  <c r="I17" i="94"/>
  <c r="I16" i="94"/>
  <c r="F87" i="94"/>
  <c r="F86" i="94"/>
  <c r="C86" i="94"/>
  <c r="F85" i="94"/>
  <c r="C85" i="94"/>
  <c r="Q28" i="94"/>
  <c r="Q31" i="94" s="1"/>
  <c r="D16" i="94"/>
  <c r="D12" i="94"/>
  <c r="D11" i="94"/>
  <c r="D10" i="94"/>
  <c r="D9" i="94"/>
  <c r="M4" i="94"/>
  <c r="N17" i="93"/>
  <c r="I17" i="93"/>
  <c r="I16" i="93"/>
  <c r="F87" i="93"/>
  <c r="F86" i="93"/>
  <c r="C86" i="93"/>
  <c r="F85" i="93"/>
  <c r="C85" i="93"/>
  <c r="Q28" i="93"/>
  <c r="Q31" i="93" s="1"/>
  <c r="D16" i="93"/>
  <c r="D12" i="93"/>
  <c r="D11" i="93"/>
  <c r="D10" i="93"/>
  <c r="D9" i="93"/>
  <c r="M4" i="93"/>
  <c r="N17" i="92"/>
  <c r="I17" i="92"/>
  <c r="I16" i="92"/>
  <c r="F79" i="92"/>
  <c r="F78" i="92"/>
  <c r="C78" i="92"/>
  <c r="F77" i="92"/>
  <c r="C77" i="92"/>
  <c r="Q28" i="92"/>
  <c r="Q31" i="92" s="1"/>
  <c r="D16" i="92"/>
  <c r="D12" i="92"/>
  <c r="D11" i="92"/>
  <c r="D10" i="92"/>
  <c r="D9" i="92"/>
  <c r="M4" i="92"/>
  <c r="N17" i="91"/>
  <c r="I17" i="91"/>
  <c r="I16" i="91"/>
  <c r="D16" i="91"/>
  <c r="F87" i="91"/>
  <c r="F86" i="91"/>
  <c r="C86" i="91"/>
  <c r="F85" i="91"/>
  <c r="C85" i="91"/>
  <c r="Q28" i="91"/>
  <c r="Q31" i="91" s="1"/>
  <c r="D12" i="91"/>
  <c r="D11" i="91"/>
  <c r="D10" i="91"/>
  <c r="D9" i="91"/>
  <c r="M4" i="91"/>
  <c r="C4" i="45"/>
  <c r="C5" i="45"/>
  <c r="C6" i="45"/>
  <c r="C3" i="45"/>
  <c r="G21" i="89"/>
  <c r="N17" i="89"/>
  <c r="I17" i="89"/>
  <c r="I16" i="89"/>
  <c r="F87" i="89"/>
  <c r="F86" i="89"/>
  <c r="C86" i="89"/>
  <c r="F85" i="89"/>
  <c r="C85" i="89"/>
  <c r="Q28" i="89"/>
  <c r="Q31" i="89" s="1"/>
  <c r="N21" i="89"/>
  <c r="N78" i="89" s="1"/>
  <c r="D17" i="89"/>
  <c r="D16" i="89"/>
  <c r="D12" i="89"/>
  <c r="D11" i="89"/>
  <c r="D10" i="89"/>
  <c r="D9" i="89"/>
  <c r="M4" i="89"/>
  <c r="N17" i="88"/>
  <c r="I17" i="88"/>
  <c r="I16" i="88"/>
  <c r="F87" i="88"/>
  <c r="F86" i="88"/>
  <c r="C86" i="88"/>
  <c r="F85" i="88"/>
  <c r="C85" i="88"/>
  <c r="Q28" i="88"/>
  <c r="Q31" i="88" s="1"/>
  <c r="N21" i="88"/>
  <c r="N78" i="88" s="1"/>
  <c r="D17" i="88"/>
  <c r="D16" i="88"/>
  <c r="D12" i="88"/>
  <c r="D11" i="88"/>
  <c r="D10" i="88"/>
  <c r="D9" i="88"/>
  <c r="M4" i="88"/>
  <c r="N21" i="87"/>
  <c r="N17" i="87"/>
  <c r="I17" i="87"/>
  <c r="I16" i="87"/>
  <c r="F87" i="87"/>
  <c r="F86" i="87"/>
  <c r="C86" i="87"/>
  <c r="F85" i="87"/>
  <c r="C85" i="87"/>
  <c r="Q28" i="87"/>
  <c r="Q31" i="87" s="1"/>
  <c r="N78" i="87"/>
  <c r="D17" i="87"/>
  <c r="D16" i="87"/>
  <c r="D12" i="87"/>
  <c r="D11" i="87"/>
  <c r="D10" i="87"/>
  <c r="D9" i="87"/>
  <c r="M4" i="87"/>
  <c r="N17" i="86"/>
  <c r="I17" i="86"/>
  <c r="I16" i="86"/>
  <c r="F87" i="86"/>
  <c r="F86" i="86"/>
  <c r="C86" i="86"/>
  <c r="F85" i="86"/>
  <c r="C85" i="86"/>
  <c r="Q28" i="86"/>
  <c r="Q31" i="86" s="1"/>
  <c r="H21" i="86"/>
  <c r="G21" i="86"/>
  <c r="K21" i="86" s="1"/>
  <c r="N21" i="86" s="1"/>
  <c r="N78" i="86" s="1"/>
  <c r="F21" i="86"/>
  <c r="D17" i="86"/>
  <c r="D16" i="86"/>
  <c r="D12" i="86"/>
  <c r="D11" i="86"/>
  <c r="D10" i="86"/>
  <c r="D9" i="86"/>
  <c r="M4" i="86"/>
  <c r="G21" i="85"/>
  <c r="H21" i="85"/>
  <c r="F21" i="85"/>
  <c r="N17" i="85"/>
  <c r="I17" i="85"/>
  <c r="I16" i="85"/>
  <c r="F87" i="85"/>
  <c r="F86" i="85"/>
  <c r="C86" i="85"/>
  <c r="F85" i="85"/>
  <c r="C85" i="85"/>
  <c r="Q28" i="85"/>
  <c r="Q31" i="85" s="1"/>
  <c r="K21" i="85"/>
  <c r="N21" i="85" s="1"/>
  <c r="N78" i="85" s="1"/>
  <c r="D17" i="85"/>
  <c r="D16" i="85"/>
  <c r="D12" i="85"/>
  <c r="D11" i="85"/>
  <c r="D10" i="85"/>
  <c r="D9" i="85"/>
  <c r="M4" i="85"/>
  <c r="K21" i="84"/>
  <c r="N21" i="84" s="1"/>
  <c r="N78" i="84" s="1"/>
  <c r="N17" i="84"/>
  <c r="I17" i="84"/>
  <c r="I16" i="84"/>
  <c r="F87" i="84"/>
  <c r="F86" i="84"/>
  <c r="C86" i="84"/>
  <c r="F85" i="84"/>
  <c r="C85" i="84"/>
  <c r="D17" i="84"/>
  <c r="D16" i="84"/>
  <c r="D12" i="84"/>
  <c r="D11" i="84"/>
  <c r="D10" i="84"/>
  <c r="D9" i="84"/>
  <c r="M4" i="84"/>
  <c r="N17" i="83"/>
  <c r="I17" i="83"/>
  <c r="I16" i="83"/>
  <c r="F88" i="83"/>
  <c r="F87" i="83"/>
  <c r="C87" i="83"/>
  <c r="F86" i="83"/>
  <c r="C86" i="83"/>
  <c r="Q29" i="83"/>
  <c r="Q32" i="83" s="1"/>
  <c r="D17" i="83"/>
  <c r="D16" i="83"/>
  <c r="D12" i="83"/>
  <c r="D11" i="83"/>
  <c r="D10" i="83"/>
  <c r="D9" i="83"/>
  <c r="M4" i="83"/>
  <c r="M23" i="82"/>
  <c r="N23" i="82" s="1"/>
  <c r="G23" i="82"/>
  <c r="M22" i="82"/>
  <c r="N22" i="82"/>
  <c r="G21" i="82"/>
  <c r="N21" i="82" s="1"/>
  <c r="N78" i="82" s="1"/>
  <c r="N17" i="82"/>
  <c r="I17" i="82"/>
  <c r="I16" i="82"/>
  <c r="F87" i="82"/>
  <c r="F86" i="82"/>
  <c r="C86" i="82"/>
  <c r="F85" i="82"/>
  <c r="C85" i="82"/>
  <c r="Q28" i="82"/>
  <c r="Q31" i="82" s="1"/>
  <c r="D17" i="82"/>
  <c r="D16" i="82"/>
  <c r="D12" i="82"/>
  <c r="D11" i="82"/>
  <c r="D10" i="82"/>
  <c r="D9" i="82"/>
  <c r="M4" i="82"/>
  <c r="N17" i="81"/>
  <c r="I17" i="81"/>
  <c r="I16" i="81"/>
  <c r="F87" i="81"/>
  <c r="F86" i="81"/>
  <c r="C86" i="81"/>
  <c r="F85" i="81"/>
  <c r="C85" i="81"/>
  <c r="Q28" i="81"/>
  <c r="Q31" i="81" s="1"/>
  <c r="L21" i="81"/>
  <c r="N21" i="81" s="1"/>
  <c r="N78" i="81" s="1"/>
  <c r="D17" i="81"/>
  <c r="D16" i="81"/>
  <c r="D12" i="81"/>
  <c r="D11" i="81"/>
  <c r="D10" i="81"/>
  <c r="D9" i="81"/>
  <c r="M4" i="81"/>
  <c r="N17" i="80"/>
  <c r="I17" i="80"/>
  <c r="I16" i="80"/>
  <c r="F87" i="80"/>
  <c r="F86" i="80"/>
  <c r="C86" i="80"/>
  <c r="F85" i="80"/>
  <c r="C85" i="80"/>
  <c r="Q28" i="80"/>
  <c r="Q31" i="80" s="1"/>
  <c r="L21" i="80"/>
  <c r="N21" i="80" s="1"/>
  <c r="N78" i="80" s="1"/>
  <c r="D17" i="80"/>
  <c r="D16" i="80"/>
  <c r="D12" i="80"/>
  <c r="D11" i="80"/>
  <c r="D10" i="80"/>
  <c r="D9" i="80"/>
  <c r="M4" i="80"/>
  <c r="H22" i="79"/>
  <c r="G22" i="79"/>
  <c r="N17" i="79"/>
  <c r="I17" i="79"/>
  <c r="I16" i="79"/>
  <c r="F93" i="79"/>
  <c r="F92" i="79"/>
  <c r="C92" i="79"/>
  <c r="F91" i="79"/>
  <c r="C91" i="79"/>
  <c r="Q28" i="79"/>
  <c r="Q31" i="79" s="1"/>
  <c r="L21" i="79"/>
  <c r="N21" i="79" s="1"/>
  <c r="D17" i="79"/>
  <c r="D16" i="79"/>
  <c r="D12" i="79"/>
  <c r="D11" i="79"/>
  <c r="D10" i="79"/>
  <c r="D9" i="79"/>
  <c r="M4" i="79"/>
  <c r="L21" i="78"/>
  <c r="N21" i="78" s="1"/>
  <c r="N78" i="78" s="1"/>
  <c r="N17" i="78"/>
  <c r="I17" i="78"/>
  <c r="I16" i="78"/>
  <c r="F87" i="78"/>
  <c r="F86" i="78"/>
  <c r="C86" i="78"/>
  <c r="F85" i="78"/>
  <c r="C85" i="78"/>
  <c r="Q28" i="78"/>
  <c r="Q31" i="78" s="1"/>
  <c r="D17" i="78"/>
  <c r="D16" i="78"/>
  <c r="D12" i="78"/>
  <c r="D11" i="78"/>
  <c r="D10" i="78"/>
  <c r="D9" i="78"/>
  <c r="M4" i="78"/>
  <c r="C4" i="37"/>
  <c r="C5" i="37"/>
  <c r="C6" i="37"/>
  <c r="C7" i="37"/>
  <c r="C8" i="37"/>
  <c r="C9" i="37"/>
  <c r="C10" i="37"/>
  <c r="C11" i="37"/>
  <c r="C12" i="37"/>
  <c r="C13" i="37"/>
  <c r="C14" i="37"/>
  <c r="C15" i="37"/>
  <c r="C3" i="37"/>
  <c r="K21" i="77"/>
  <c r="N21" i="77" s="1"/>
  <c r="N78" i="77" s="1"/>
  <c r="N17" i="77"/>
  <c r="I17" i="77"/>
  <c r="I16" i="77"/>
  <c r="D17" i="77"/>
  <c r="D16" i="77"/>
  <c r="F87" i="77"/>
  <c r="F86" i="77"/>
  <c r="C86" i="77"/>
  <c r="F85" i="77"/>
  <c r="C85" i="77"/>
  <c r="Q28" i="77"/>
  <c r="Q31" i="77" s="1"/>
  <c r="D12" i="77"/>
  <c r="D11" i="77"/>
  <c r="D10" i="77"/>
  <c r="D9" i="77"/>
  <c r="M4" i="77"/>
  <c r="N17" i="56"/>
  <c r="I17" i="56"/>
  <c r="I16" i="56"/>
  <c r="F63" i="56"/>
  <c r="F62" i="56"/>
  <c r="C62" i="56"/>
  <c r="F61" i="56"/>
  <c r="C61" i="56"/>
  <c r="D17" i="56"/>
  <c r="D16" i="56"/>
  <c r="D12" i="56"/>
  <c r="D11" i="56"/>
  <c r="D10" i="56"/>
  <c r="D9" i="56"/>
  <c r="M4" i="56"/>
  <c r="N17" i="54"/>
  <c r="I17" i="54"/>
  <c r="I16" i="54"/>
  <c r="F87" i="54"/>
  <c r="F86" i="54"/>
  <c r="C86" i="54"/>
  <c r="F85" i="54"/>
  <c r="C85" i="54"/>
  <c r="D17" i="54"/>
  <c r="D16" i="54"/>
  <c r="D12" i="54"/>
  <c r="D11" i="54"/>
  <c r="D10" i="54"/>
  <c r="D9" i="54"/>
  <c r="M4" i="54"/>
  <c r="C3" i="35"/>
  <c r="C4" i="35"/>
  <c r="K21" i="94" l="1"/>
  <c r="N21" i="94" s="1"/>
  <c r="L23" i="120"/>
  <c r="I48" i="20"/>
  <c r="I51" i="20"/>
  <c r="I52" i="20"/>
  <c r="N78" i="116"/>
  <c r="N80" i="116" s="1"/>
  <c r="G22" i="108"/>
  <c r="M23" i="108" s="1"/>
  <c r="L21" i="106"/>
  <c r="N21" i="106" s="1"/>
  <c r="L26" i="108"/>
  <c r="N26" i="108" s="1"/>
  <c r="M27" i="108"/>
  <c r="N27" i="108" s="1"/>
  <c r="N78" i="106"/>
  <c r="L21" i="105"/>
  <c r="N21" i="105" s="1"/>
  <c r="N78" i="105" s="1"/>
  <c r="N80" i="105" s="1"/>
  <c r="D3" i="104" s="1"/>
  <c r="F40" i="20" s="1"/>
  <c r="I40" i="20" s="1"/>
  <c r="N23" i="108"/>
  <c r="L22" i="108"/>
  <c r="N22" i="108" s="1"/>
  <c r="N31" i="108"/>
  <c r="N30" i="108"/>
  <c r="D6" i="35"/>
  <c r="F9" i="20" s="1"/>
  <c r="I9" i="20" s="1"/>
  <c r="N80" i="112"/>
  <c r="N80" i="111"/>
  <c r="D5" i="35"/>
  <c r="F8" i="20" s="1"/>
  <c r="I8" i="20" s="1"/>
  <c r="N21" i="110"/>
  <c r="N21" i="107"/>
  <c r="N78" i="107" s="1"/>
  <c r="N80" i="107" s="1"/>
  <c r="D5" i="104" s="1"/>
  <c r="F42" i="20" s="1"/>
  <c r="I42" i="20" s="1"/>
  <c r="L21" i="93"/>
  <c r="N21" i="93" s="1"/>
  <c r="N78" i="91"/>
  <c r="N78" i="94"/>
  <c r="C4" i="95"/>
  <c r="I17" i="97"/>
  <c r="C3" i="95"/>
  <c r="I17" i="96"/>
  <c r="N22" i="96"/>
  <c r="N78" i="96" s="1"/>
  <c r="N80" i="89"/>
  <c r="D15" i="37"/>
  <c r="F28" i="20" s="1"/>
  <c r="I28" i="20" s="1"/>
  <c r="N80" i="88"/>
  <c r="D14" i="37"/>
  <c r="F27" i="20" s="1"/>
  <c r="I27" i="20" s="1"/>
  <c r="D12" i="37"/>
  <c r="F24" i="20" s="1"/>
  <c r="I24" i="20" s="1"/>
  <c r="N80" i="86"/>
  <c r="N80" i="85"/>
  <c r="D11" i="37"/>
  <c r="F23" i="20" s="1"/>
  <c r="I23" i="20" s="1"/>
  <c r="N80" i="84"/>
  <c r="D10" i="37"/>
  <c r="F22" i="20" s="1"/>
  <c r="I22" i="20" s="1"/>
  <c r="D8" i="37"/>
  <c r="F20" i="20" s="1"/>
  <c r="I20" i="20" s="1"/>
  <c r="N80" i="82"/>
  <c r="N80" i="81"/>
  <c r="D7" i="37"/>
  <c r="F19" i="20" s="1"/>
  <c r="I19" i="20" s="1"/>
  <c r="N80" i="80"/>
  <c r="D6" i="37"/>
  <c r="F18" i="20" s="1"/>
  <c r="I18" i="20" s="1"/>
  <c r="N80" i="78"/>
  <c r="D4" i="37"/>
  <c r="F15" i="20" s="1"/>
  <c r="I15" i="20" s="1"/>
  <c r="N80" i="77"/>
  <c r="D3" i="37"/>
  <c r="F14" i="20" s="1"/>
  <c r="I14" i="20" s="1"/>
  <c r="N21" i="54"/>
  <c r="N78" i="54" s="1"/>
  <c r="L22" i="79"/>
  <c r="N22" i="79" s="1"/>
  <c r="N84" i="79" s="1"/>
  <c r="N80" i="87"/>
  <c r="D13" i="37"/>
  <c r="F26" i="20" s="1"/>
  <c r="I26" i="20" s="1"/>
  <c r="N79" i="83"/>
  <c r="L21" i="92"/>
  <c r="N21" i="92" s="1"/>
  <c r="N70" i="92" s="1"/>
  <c r="N78" i="93" l="1"/>
  <c r="K21" i="121"/>
  <c r="N21" i="121" s="1"/>
  <c r="N78" i="121" s="1"/>
  <c r="N23" i="120"/>
  <c r="N78" i="120" s="1"/>
  <c r="N74" i="108"/>
  <c r="N76" i="108" s="1"/>
  <c r="D6" i="104" s="1"/>
  <c r="F43" i="20" s="1"/>
  <c r="I43" i="20" s="1"/>
  <c r="N80" i="106"/>
  <c r="D4" i="104"/>
  <c r="F41" i="20" s="1"/>
  <c r="I41" i="20" s="1"/>
  <c r="N78" i="110"/>
  <c r="N80" i="110" s="1"/>
  <c r="D8" i="104" s="1"/>
  <c r="F45" i="20" s="1"/>
  <c r="I45" i="20" s="1"/>
  <c r="N78" i="109"/>
  <c r="N78" i="98"/>
  <c r="D3" i="95"/>
  <c r="F36" i="20" s="1"/>
  <c r="I36" i="20" s="1"/>
  <c r="N80" i="96"/>
  <c r="N80" i="91"/>
  <c r="D3" i="45"/>
  <c r="F30" i="20" s="1"/>
  <c r="I30" i="20" s="1"/>
  <c r="D6" i="45"/>
  <c r="F33" i="20" s="1"/>
  <c r="I33" i="20" s="1"/>
  <c r="N80" i="94"/>
  <c r="D3" i="35"/>
  <c r="F6" i="20" s="1"/>
  <c r="I6" i="20" s="1"/>
  <c r="N80" i="54"/>
  <c r="N54" i="56"/>
  <c r="N86" i="79"/>
  <c r="D5" i="37"/>
  <c r="F16" i="20" s="1"/>
  <c r="I16" i="20" s="1"/>
  <c r="N72" i="92"/>
  <c r="D4" i="45"/>
  <c r="F31" i="20" s="1"/>
  <c r="I31" i="20" s="1"/>
  <c r="D9" i="37"/>
  <c r="F21" i="20" s="1"/>
  <c r="I21" i="20" s="1"/>
  <c r="N81" i="83"/>
  <c r="D5" i="45" l="1"/>
  <c r="F32" i="20" s="1"/>
  <c r="I32" i="20" s="1"/>
  <c r="N80" i="93"/>
  <c r="D6" i="115"/>
  <c r="F50" i="20" s="1"/>
  <c r="I50" i="20" s="1"/>
  <c r="N80" i="121"/>
  <c r="D5" i="115"/>
  <c r="F49" i="20" s="1"/>
  <c r="I49" i="20" s="1"/>
  <c r="N80" i="120"/>
  <c r="N80" i="109"/>
  <c r="D7" i="104"/>
  <c r="F44" i="20" s="1"/>
  <c r="I44" i="20" s="1"/>
  <c r="D5" i="95"/>
  <c r="F38" i="20" s="1"/>
  <c r="I38" i="20" s="1"/>
  <c r="N80" i="98"/>
  <c r="N56" i="56"/>
  <c r="D4" i="35"/>
  <c r="F7" i="20" s="1"/>
  <c r="I7" i="20" s="1"/>
  <c r="I54" i="20" l="1"/>
  <c r="I55" i="20" l="1"/>
  <c r="I56" i="20"/>
  <c r="I57" i="20"/>
  <c r="I58" i="20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<sst xmlns="http://schemas.openxmlformats.org/spreadsheetml/2006/main" count="1400" uniqueCount="203">
  <si>
    <t>N/A</t>
  </si>
  <si>
    <t xml:space="preserve">No. DE ORDEN </t>
  </si>
  <si>
    <t>ESPECIFICACIÓN</t>
  </si>
  <si>
    <t>GRAL.</t>
  </si>
  <si>
    <t>PART.</t>
  </si>
  <si>
    <t>DESCRIPCIÓN ÍTEM</t>
  </si>
  <si>
    <t>UND</t>
  </si>
  <si>
    <t>CANTIDAD</t>
  </si>
  <si>
    <t>VALOR                   UNITARIO</t>
  </si>
  <si>
    <t>INCREMENTO POR DISTANCIA</t>
  </si>
  <si>
    <t>VALOR TOTAL</t>
  </si>
  <si>
    <t>PRELIMINARES</t>
  </si>
  <si>
    <t>2.01.63</t>
  </si>
  <si>
    <t>M2</t>
  </si>
  <si>
    <t>3.03.10</t>
  </si>
  <si>
    <t>EXCAVACIÓN MANUAL EN MATERIAL COMUN</t>
  </si>
  <si>
    <t>M3</t>
  </si>
  <si>
    <t>2.05.06</t>
  </si>
  <si>
    <t>BASE EN MATERIAL DE AFIRMADO COMPACTADO</t>
  </si>
  <si>
    <t>ESTRUCTURA</t>
  </si>
  <si>
    <t>2.02.13</t>
  </si>
  <si>
    <t>2.03.33</t>
  </si>
  <si>
    <t>COLUMNAS  Y  PEDESTALES  EN  CONCRETO  DE 21 MPa - (3000 PSI), H &lt; = A 3.0 M. (FORMALETA METALICA).</t>
  </si>
  <si>
    <t>3.10.12</t>
  </si>
  <si>
    <t>SUMINISTRO  FIGURADO  Y  ARMADO  DE  ACERO DE REFUERZO 60000 PSI 420 MP</t>
  </si>
  <si>
    <t>KG</t>
  </si>
  <si>
    <t>3.13.24</t>
  </si>
  <si>
    <t>ML</t>
  </si>
  <si>
    <t>2.08.33</t>
  </si>
  <si>
    <t>SUMINISTRO E INSTALACIÓN PERFILERIA METALICA PARA ESTRUCTURA DE CUBIERTA DE EDIFICACIONES. DIMENSIONES Y CALIBRES SEGÚN DISEÑO</t>
  </si>
  <si>
    <t>2.08.38</t>
  </si>
  <si>
    <t>ACABADOS</t>
  </si>
  <si>
    <t>CAPITULO 2 - COMPOSTAJE</t>
  </si>
  <si>
    <t>2.05.10</t>
  </si>
  <si>
    <t>CONCRETO PARA ZAPATAS DE 21 MPa (3000 PSI) + FORMALETA MADERA</t>
  </si>
  <si>
    <t>2.05.26</t>
  </si>
  <si>
    <t>PLACA  BASE  EN  CONCRETO  E  =  10.0  CM.  17.5 MPa (2500 PSI)</t>
  </si>
  <si>
    <t>DRENAJE</t>
  </si>
  <si>
    <t>2.07.27</t>
  </si>
  <si>
    <t>SUMINISTRO E INSTALACIÓN DE TUBERÍA PVC D = 4" PARA DRENAJE SIN FILTRO</t>
  </si>
  <si>
    <t>2.08.05</t>
  </si>
  <si>
    <t>SUMINISTRO  E  INSTALACIÓN  DE  BAJANTE  PVC DE AGUAS LLUVIA. (REF. RAINGO O SIMILAR)</t>
  </si>
  <si>
    <t>2.08.18</t>
  </si>
  <si>
    <t>SUMINISTRO   E   INSTALACIÓN   DE   CANAL   EN LÁMINA    GALVANIZADA    CALIBRE    23    ANCHO HASTA 0.40M ALTURA HASTA 0.30M . (INCLUYE ANTICORROSIVO PRIMER Y PINTURA).</t>
  </si>
  <si>
    <t>COSTO DIRECTO OBRA</t>
  </si>
  <si>
    <t>VALOR TOTAL OBRA</t>
  </si>
  <si>
    <t>Item</t>
  </si>
  <si>
    <t>Descripcion</t>
  </si>
  <si>
    <t>Cant</t>
  </si>
  <si>
    <t>MUNICIPIO DE TUTA - BOYACÁ</t>
  </si>
  <si>
    <t>Fecha presente acta</t>
  </si>
  <si>
    <t>GESTION TÉCNICA</t>
  </si>
  <si>
    <t>MEMORIAS DE CANTIDADES ACTA UNICA DE PAGO</t>
  </si>
  <si>
    <t>Contrato de obra No.:</t>
  </si>
  <si>
    <t xml:space="preserve">Objeto: </t>
  </si>
  <si>
    <t>Contratista:</t>
  </si>
  <si>
    <t>NIT:</t>
  </si>
  <si>
    <t>Capitulo:</t>
  </si>
  <si>
    <t>Item:</t>
  </si>
  <si>
    <t>U.M.</t>
  </si>
  <si>
    <t>Subcapitulo:</t>
  </si>
  <si>
    <t>Descripción:</t>
  </si>
  <si>
    <t>REGISTRO FOTOGRAFICO</t>
  </si>
  <si>
    <t>No.</t>
  </si>
  <si>
    <t>DESCRIPCIÓN</t>
  </si>
  <si>
    <t>DIMENSIONES</t>
  </si>
  <si>
    <t>No. Elementos</t>
  </si>
  <si>
    <t>SUBTOTAL</t>
  </si>
  <si>
    <t>Longitud (m)</t>
  </si>
  <si>
    <t>Ancho (m)</t>
  </si>
  <si>
    <t>Diametro (m)</t>
  </si>
  <si>
    <r>
      <t>Area (m</t>
    </r>
    <r>
      <rPr>
        <b/>
        <sz val="12"/>
        <rFont val="Calibri"/>
        <family val="2"/>
      </rPr>
      <t>²</t>
    </r>
    <r>
      <rPr>
        <b/>
        <sz val="12"/>
        <rFont val="Aptos"/>
        <family val="2"/>
      </rPr>
      <t>)</t>
    </r>
  </si>
  <si>
    <r>
      <t>Volumen (m</t>
    </r>
    <r>
      <rPr>
        <b/>
        <sz val="12"/>
        <rFont val="Calibri"/>
        <family val="2"/>
      </rPr>
      <t>³</t>
    </r>
    <r>
      <rPr>
        <b/>
        <sz val="12"/>
        <rFont val="Aptos"/>
        <family val="2"/>
      </rPr>
      <t>)</t>
    </r>
  </si>
  <si>
    <t>Observaciones:</t>
  </si>
  <si>
    <t>Total presente acta</t>
  </si>
  <si>
    <t>Cantidad acumulada ejecutada actas anteriores</t>
  </si>
  <si>
    <t>Total ejecutado</t>
  </si>
  <si>
    <t>Altura (m)</t>
  </si>
  <si>
    <t>Peso (kg/m)</t>
  </si>
  <si>
    <t>No. Elementos Acero</t>
  </si>
  <si>
    <t>Peso (kg/m2)</t>
  </si>
  <si>
    <t>Muro Eje A</t>
  </si>
  <si>
    <t>Descuento Columna Eje A</t>
  </si>
  <si>
    <t>Muro Eje B</t>
  </si>
  <si>
    <t>Descuento Puerta 1 - Oficina</t>
  </si>
  <si>
    <t>Descuento ventana 1 - Oficina</t>
  </si>
  <si>
    <t>Descuento Puerta 2 - Bodega</t>
  </si>
  <si>
    <t>Descuento ventana 2 - Bodega</t>
  </si>
  <si>
    <t>Muro Eje 1</t>
  </si>
  <si>
    <t>Desciuento ventana baño</t>
  </si>
  <si>
    <t>Descuento Columnas Eje 1</t>
  </si>
  <si>
    <t>Muro eje 2 y 3</t>
  </si>
  <si>
    <t>Culata Eje A</t>
  </si>
  <si>
    <t>Culata Eje 1 y 3</t>
  </si>
  <si>
    <t>Baño</t>
  </si>
  <si>
    <t>Descuento puerta</t>
  </si>
  <si>
    <t>Descripción</t>
  </si>
  <si>
    <t>Area compostaje</t>
  </si>
  <si>
    <t>zapatas zona compostaje</t>
  </si>
  <si>
    <t>Zapatas zona compostaje</t>
  </si>
  <si>
    <t>Placa de contrapiso</t>
  </si>
  <si>
    <t>No. Zapatas</t>
  </si>
  <si>
    <t>Acero Zapatas</t>
  </si>
  <si>
    <t>Acero Longitudinal</t>
  </si>
  <si>
    <t>Flejes</t>
  </si>
  <si>
    <t>Cerchas Perfil Tubular 80 x 40 x 2.5 mm</t>
  </si>
  <si>
    <t>Cordon Inferior</t>
  </si>
  <si>
    <t>Cordon Superior</t>
  </si>
  <si>
    <t>Elemento No. 1 Vertical Celocia</t>
  </si>
  <si>
    <t>Elemento No. 2 Vertical Celocia</t>
  </si>
  <si>
    <t>Elemento No. 3 Vertical Celocia</t>
  </si>
  <si>
    <t>Elemento No. 1 Diagonal</t>
  </si>
  <si>
    <t>Elemento No. 2 Diagonal</t>
  </si>
  <si>
    <t>Columnas Perfil Tubular 100 x 100 x 2 mm</t>
  </si>
  <si>
    <t>Columnas Visibles + 50 cm embebidas dentro de pedestal</t>
  </si>
  <si>
    <t>Correas Perfil tubular 80 x 40 x 2.5mm</t>
  </si>
  <si>
    <t>Vigas Amarre Aereas Perfil Tubular 100 x 100 x 2 mm</t>
  </si>
  <si>
    <t>Vigas Aereas Amarre de Estructura Eje X</t>
  </si>
  <si>
    <t>Vigas Aereas Amarre de Estructura Eje Y</t>
  </si>
  <si>
    <t>Volumen (m3)</t>
  </si>
  <si>
    <t>Cubierta Compostaje</t>
  </si>
  <si>
    <t>Tuberia lixiviados</t>
  </si>
  <si>
    <t>Tuberia desague Canal Aguas lluvias</t>
  </si>
  <si>
    <t>Canal desague aguas lluvias Lateral</t>
  </si>
  <si>
    <t>DESCRIPCION DE LAS ACTIVIDADES</t>
  </si>
  <si>
    <t>1.03.12</t>
  </si>
  <si>
    <t>PAÑETE LISO MUROS 1:4</t>
  </si>
  <si>
    <t>1.03.01</t>
  </si>
  <si>
    <t>FILOS Y DILATACIONES EN PAÑETES</t>
  </si>
  <si>
    <t>ADMINISTRACIÓN</t>
  </si>
  <si>
    <t>IMPREVISTOS</t>
  </si>
  <si>
    <t>UTILIDAD</t>
  </si>
  <si>
    <t>Filos Para Pañetes</t>
  </si>
  <si>
    <t>CAPITULO 3 - PLACA DE DESCARGUE</t>
  </si>
  <si>
    <t>3.05.01</t>
  </si>
  <si>
    <t>CONCRETO PARA PAVIMENTO RIGIDO 24.5 MPa - (3500 PSI). (INCLUYE CORTE Y SELLO DE JUNTAS).</t>
  </si>
  <si>
    <t>3.04.07</t>
  </si>
  <si>
    <t>SUMINISTRO, EXTENDIDA Y COMPACTACIÓN DE MATERIAL SELECCIÓNADO PARA SUBBASE GRANULAR (INCLUYE ACARREO LIBRE HASTA 5KM) (**)</t>
  </si>
  <si>
    <t>EXCAVACIÓN MANUAL EN MATERIAL COMÚN</t>
  </si>
  <si>
    <t>2.01.70</t>
  </si>
  <si>
    <t>SUMINISTRO E INSTALACIÓN DE MALLA ELECTROSOLDADA</t>
  </si>
  <si>
    <t>SUMINISTRO, FIGURADA Y AMARRE DE ACERO DE 420 MPa (60000 PSI)</t>
  </si>
  <si>
    <t>2.02.35</t>
  </si>
  <si>
    <t>Placa descargue volquetas</t>
  </si>
  <si>
    <t>Refuerzo en malla para placa descargue</t>
  </si>
  <si>
    <t>Peso (kg)</t>
  </si>
  <si>
    <t>Pasadores 7/8"</t>
  </si>
  <si>
    <t>SUMINISTRO E INTALACION CUBIERTA ARQUITECTONICA METALICA TIPO ACESCO O SIMILAR DE 0.73 M. X 3.00 M</t>
  </si>
  <si>
    <t>Area de Teja</t>
  </si>
  <si>
    <t>Perfil Tubular 80 x 40 x 2.5 mm</t>
  </si>
  <si>
    <t>Perfiles Cerchas</t>
  </si>
  <si>
    <t>Perfiles Correas</t>
  </si>
  <si>
    <t>CAPITULO 4 - CUBIERTA VERMICOMPOSTAJE</t>
  </si>
  <si>
    <t>Tuberia Drenaje de Agua Lluvia Canal</t>
  </si>
  <si>
    <t>CONCRETO PARA VIGA DE AMARRE 21 MPa (3000 PSI) SECCION RECTANGULAR</t>
  </si>
  <si>
    <t>COLUMNAS Y PEDESTALES EN CONCRETO DE 21 MPa - (3000 PSI), H &lt; 3.00 M. (FORMALETA MADERA)</t>
  </si>
  <si>
    <t>2.03.01</t>
  </si>
  <si>
    <t>Acero 1/2" - Longitudinal</t>
  </si>
  <si>
    <t>Flejes 1/4"</t>
  </si>
  <si>
    <t>Acero Para Columnas</t>
  </si>
  <si>
    <t>SUMINISTRO E INSTALACIÓN DE SISTEMA SÉPTICO PLÁSTICO ANAEROBIO DE 1000L. INCLUYE TUBERÍA, TANQUE, TRAMPA DE GRASAS, FILTRO ANAEROBIO Y DEMÁS ACCESORIOS DE CONEXIÓN).</t>
  </si>
  <si>
    <t>5.02.21</t>
  </si>
  <si>
    <t>Excavacion para pozo septico</t>
  </si>
  <si>
    <t>SISTEMA SEPTICO PARA OFICINA</t>
  </si>
  <si>
    <t>2.02.27</t>
  </si>
  <si>
    <t>Tuberia conexión baño a pozo 4"</t>
  </si>
  <si>
    <t>Excavacion tuberia conexión bañor a pozo septico 4"</t>
  </si>
  <si>
    <t>LOCALIZACIÓN Y REPLANTEO DE OBRA ARQUITECTÓNICA. (NO INCLUYE COMISIÓN TOPOGRÁFICA).</t>
  </si>
  <si>
    <t>CAJAS DE INSPECCIÓN EN LADRILLO DE 0.60 X 0.60 x 0.60 M. (NO INCLUYE TAPA).</t>
  </si>
  <si>
    <t>2.02.02</t>
  </si>
  <si>
    <t>Caja de inspeccion conexión de baño</t>
  </si>
  <si>
    <t>CAPITULO 5 - INSTALACIÓN DE PORTONES</t>
  </si>
  <si>
    <t>2.02.10</t>
  </si>
  <si>
    <t>Excavacion de Zapatas</t>
  </si>
  <si>
    <t>Zapatas para Columnas Portones</t>
  </si>
  <si>
    <t>Columnas para portones</t>
  </si>
  <si>
    <t>Viga porton costado inferior</t>
  </si>
  <si>
    <t>Viga porton costado superior</t>
  </si>
  <si>
    <t>Acero Viga de Amarre Costado Inferior</t>
  </si>
  <si>
    <t>Acero Viga de Amarre Costado Superior</t>
  </si>
  <si>
    <t>Area para porton costado inferior</t>
  </si>
  <si>
    <t>Area para porton costado superior</t>
  </si>
  <si>
    <t>Excavación para vigas costado inferior</t>
  </si>
  <si>
    <t>Excavación para vigas costado superior</t>
  </si>
  <si>
    <t>CERRAMIENTO EN MALLA ESLABONADA CAL 10 (INCLUYE TUBO AGUA NEGRA DE 2" Y ANGULO 1" X 1" X 1/8")</t>
  </si>
  <si>
    <t>2.19.06</t>
  </si>
  <si>
    <t>CAPITULO 1 - ZONA DE OFICINA / BODEGA</t>
  </si>
  <si>
    <t>MURO EN BLOQUE DE ARCILLA No.4. E = 0.10 M.</t>
  </si>
  <si>
    <t>2.04.14</t>
  </si>
  <si>
    <t>PLACA BASE EN CONCRETO E = 10.0 CM. 17.5 MPa (2500 PSI)</t>
  </si>
  <si>
    <t>SUMINISTRO E INSTALACIÓN DE PUERTA VENTANA EN LÁMINA CAL 18 INC. ANTICORR. (INCLUYE MARCO Y VIDRIO)</t>
  </si>
  <si>
    <t>2.15.07</t>
  </si>
  <si>
    <t>SUMINSITRO E INSTALACIÓN DE VENTANA EN LÁMINA COLD ROLLED CAL.18 CON VIDRIO. (INCLUYE ANTICORROSIVO).</t>
  </si>
  <si>
    <t>2.15.12</t>
  </si>
  <si>
    <t>Muro Para zona almacenamiento</t>
  </si>
  <si>
    <t>Descuento Puerta</t>
  </si>
  <si>
    <t>Descuento Ventanas</t>
  </si>
  <si>
    <t>Placa piso para zona almacenamiento</t>
  </si>
  <si>
    <t xml:space="preserve"> </t>
  </si>
  <si>
    <t>Techo zona almacenamiento</t>
  </si>
  <si>
    <t>Puerta Ventana Acceso almacenamiento</t>
  </si>
  <si>
    <t>Ventanas zona almacenamiento</t>
  </si>
  <si>
    <t>CAPITULO 6 - ADEDUACIÓN ZONA ALMACENAMIENTO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</si>
</sst>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* #,##0.00\ &quot;Pts&quot;_-;\-* #,##0.00\ &quot;Pts&quot;_-;_-* &quot;-&quot;??\ &quot;Pts&quot;_-;_-@_-"/>
    <numFmt numFmtId="167" formatCode="_-[$$-240A]* #,##0.00_-;\-[$$-240A]* #,##0.00_-;_-[$$-240A]* &quot;-&quot;??_-;_-@_-"/>
    <numFmt numFmtId="168" formatCode="_(&quot;$&quot;\ * #,##0.00_);_(&quot;$&quot;\ * \(#,##0.00\);_(&quot;$&quot;\ * &quot;-&quot;_);_(@_)"/>
    <numFmt numFmtId="169" formatCode="0.000"/>
  </numFmts>
  <fonts count="15">
    <font>
      <sz val="10"/>
      <name val="Arial"/>
    </font>
    <font>
      <sz val="11"/>
      <color theme="1"/>
      <name val="Calibri"/>
      <family val="2"/>
      <scheme val="minor"/>
    </font>
    <font>
      <sz val="10"/>
      <name val="Geneva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ptos"/>
      <family val="2"/>
    </font>
    <font>
      <b/>
      <sz val="12"/>
      <name val="Aptos"/>
      <family val="2"/>
    </font>
    <font>
      <sz val="9"/>
      <name val="Aptos"/>
      <family val="2"/>
    </font>
    <font>
      <sz val="10"/>
      <name val="Aptos"/>
      <family val="2"/>
    </font>
    <font>
      <sz val="11"/>
      <name val="Aptos"/>
      <family val="2"/>
    </font>
    <font>
      <sz val="8"/>
      <name val="Aptos"/>
      <family val="2"/>
    </font>
    <font>
      <u/>
      <sz val="11"/>
      <color theme="10"/>
      <name val="Calibri"/>
      <family val="2"/>
      <scheme val="minor"/>
    </font>
    <font>
      <b/>
      <sz val="12"/>
      <name val="Calibri"/>
      <family val="2"/>
    </font>
    <font>
      <sz val="12"/>
      <color rgb="FFFF000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9" fontId="4" fillId="0" borderId="0" applyFont="0" applyFill="0" applyBorder="0" applyAlignment="0" applyProtection="0"/>
    <xf numFmtId="0" fontId="3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</cellStyleXfs>
  <cellXfs count="99">
    <xf numFmtId="0" fontId="0" fillId="0" borderId="0" xfId="0"/>
    <xf numFmtId="0" fontId="6" fillId="0" borderId="9" xfId="6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9" xfId="0" applyFont="1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14" fontId="6" fillId="0" borderId="6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169" fontId="6" fillId="0" borderId="9" xfId="0" applyNumberFormat="1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2" fontId="7" fillId="2" borderId="9" xfId="0" applyNumberFormat="1" applyFont="1" applyFill="1" applyBorder="1" applyAlignment="1">
      <alignment horizontal="center" vertical="center"/>
    </xf>
    <xf numFmtId="2" fontId="6" fillId="0" borderId="9" xfId="6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9" fontId="9" fillId="0" borderId="0" xfId="7" applyFont="1" applyAlignment="1">
      <alignment horizontal="center" vertical="center"/>
    </xf>
    <xf numFmtId="9" fontId="6" fillId="0" borderId="9" xfId="7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0" xfId="5" applyFont="1" applyAlignment="1">
      <alignment horizontal="left" vertical="center" wrapText="1"/>
    </xf>
    <xf numFmtId="9" fontId="7" fillId="0" borderId="0" xfId="7" applyFont="1" applyBorder="1" applyAlignment="1">
      <alignment horizontal="center" vertical="center"/>
    </xf>
    <xf numFmtId="0" fontId="7" fillId="0" borderId="9" xfId="6" applyFont="1" applyBorder="1" applyAlignment="1">
      <alignment horizontal="center" vertical="center"/>
    </xf>
    <xf numFmtId="0" fontId="6" fillId="0" borderId="9" xfId="6" applyFont="1" applyBorder="1" applyAlignment="1">
      <alignment horizontal="left" vertical="center" wrapText="1"/>
    </xf>
    <xf numFmtId="0" fontId="7" fillId="0" borderId="9" xfId="6" applyFont="1" applyBorder="1" applyAlignment="1">
      <alignment horizontal="center" vertical="center" wrapText="1"/>
    </xf>
    <xf numFmtId="4" fontId="7" fillId="0" borderId="9" xfId="6" applyNumberFormat="1" applyFont="1" applyBorder="1" applyAlignment="1">
      <alignment horizontal="center" vertical="center" wrapText="1"/>
    </xf>
    <xf numFmtId="9" fontId="7" fillId="0" borderId="9" xfId="7" applyFont="1" applyBorder="1" applyAlignment="1">
      <alignment horizontal="center" vertical="center" wrapText="1"/>
    </xf>
    <xf numFmtId="4" fontId="7" fillId="0" borderId="9" xfId="6" applyNumberFormat="1" applyFont="1" applyBorder="1" applyAlignment="1">
      <alignment horizontal="center" vertical="center"/>
    </xf>
    <xf numFmtId="1" fontId="6" fillId="0" borderId="9" xfId="6" applyNumberFormat="1" applyFont="1" applyBorder="1" applyAlignment="1">
      <alignment horizontal="center" vertical="center"/>
    </xf>
    <xf numFmtId="168" fontId="6" fillId="0" borderId="9" xfId="2" applyNumberFormat="1" applyFont="1" applyFill="1" applyBorder="1" applyAlignment="1">
      <alignment horizontal="center" vertical="center"/>
    </xf>
    <xf numFmtId="164" fontId="6" fillId="0" borderId="9" xfId="2" applyFont="1" applyFill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168" fontId="7" fillId="0" borderId="9" xfId="2" applyNumberFormat="1" applyFont="1" applyFill="1" applyBorder="1" applyAlignment="1" applyProtection="1">
      <alignment horizontal="center" vertical="center"/>
    </xf>
    <xf numFmtId="168" fontId="6" fillId="0" borderId="9" xfId="2" applyNumberFormat="1" applyFont="1" applyFill="1" applyBorder="1" applyAlignment="1" applyProtection="1">
      <alignment horizontal="center" vertical="center"/>
    </xf>
    <xf numFmtId="168" fontId="7" fillId="2" borderId="9" xfId="2" applyNumberFormat="1" applyFont="1" applyFill="1" applyBorder="1" applyAlignment="1" applyProtection="1">
      <alignment horizontal="center" vertical="center"/>
    </xf>
    <xf numFmtId="0" fontId="7" fillId="0" borderId="0" xfId="5" applyFont="1" applyAlignment="1">
      <alignment horizontal="center" vertical="center"/>
    </xf>
    <xf numFmtId="167" fontId="7" fillId="0" borderId="0" xfId="4" applyNumberFormat="1" applyFont="1" applyAlignment="1">
      <alignment horizontal="center" vertical="center"/>
    </xf>
    <xf numFmtId="0" fontId="8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165" fontId="6" fillId="0" borderId="0" xfId="1" applyFont="1" applyFill="1" applyAlignment="1">
      <alignment horizontal="center" vertical="center"/>
    </xf>
    <xf numFmtId="0" fontId="10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11" fillId="0" borderId="0" xfId="6" applyFont="1" applyAlignment="1">
      <alignment horizontal="center" vertical="center"/>
    </xf>
    <xf numFmtId="4" fontId="9" fillId="0" borderId="0" xfId="6" applyNumberFormat="1" applyFont="1" applyAlignment="1">
      <alignment horizontal="center" vertical="center"/>
    </xf>
    <xf numFmtId="0" fontId="9" fillId="0" borderId="0" xfId="6" applyFont="1" applyAlignment="1">
      <alignment horizontal="left" vertical="center"/>
    </xf>
    <xf numFmtId="0" fontId="9" fillId="0" borderId="0" xfId="6" applyFont="1" applyAlignment="1">
      <alignment horizontal="left" vertical="center" wrapText="1"/>
    </xf>
    <xf numFmtId="0" fontId="11" fillId="0" borderId="0" xfId="6" applyFont="1" applyAlignment="1">
      <alignment horizontal="left" vertical="center" wrapText="1"/>
    </xf>
    <xf numFmtId="0" fontId="6" fillId="0" borderId="9" xfId="0" applyFont="1" applyBorder="1" applyAlignment="1">
      <alignment vertical="center"/>
    </xf>
    <xf numFmtId="9" fontId="6" fillId="3" borderId="9" xfId="5" applyNumberFormat="1" applyFont="1" applyFill="1" applyBorder="1" applyAlignment="1">
      <alignment horizontal="center" vertical="center"/>
    </xf>
    <xf numFmtId="9" fontId="6" fillId="3" borderId="9" xfId="5" applyNumberFormat="1" applyFont="1" applyFill="1" applyBorder="1" applyAlignment="1">
      <alignment horizontal="center" vertical="center" wrapText="1"/>
    </xf>
    <xf numFmtId="165" fontId="6" fillId="0" borderId="0" xfId="1" applyFont="1" applyAlignment="1">
      <alignment horizontal="center" vertical="center"/>
    </xf>
    <xf numFmtId="0" fontId="6" fillId="0" borderId="9" xfId="6" applyFont="1" applyFill="1" applyBorder="1" applyAlignment="1">
      <alignment horizontal="left" vertical="center" wrapText="1"/>
    </xf>
    <xf numFmtId="0" fontId="7" fillId="2" borderId="9" xfId="5" applyFont="1" applyFill="1" applyBorder="1" applyAlignment="1">
      <alignment horizontal="right" vertical="center"/>
    </xf>
    <xf numFmtId="0" fontId="6" fillId="2" borderId="9" xfId="5" applyFont="1" applyFill="1" applyBorder="1" applyAlignment="1">
      <alignment horizontal="right" vertical="center" wrapText="1"/>
    </xf>
    <xf numFmtId="0" fontId="7" fillId="0" borderId="9" xfId="6" applyFont="1" applyBorder="1" applyAlignment="1">
      <alignment horizontal="center" vertical="center" wrapText="1"/>
    </xf>
    <xf numFmtId="0" fontId="7" fillId="0" borderId="9" xfId="6" applyFont="1" applyBorder="1" applyAlignment="1">
      <alignment horizontal="center" vertical="center"/>
    </xf>
    <xf numFmtId="0" fontId="6" fillId="2" borderId="9" xfId="5" applyFont="1" applyFill="1" applyBorder="1" applyAlignment="1">
      <alignment horizontal="right" vertical="center"/>
    </xf>
    <xf numFmtId="0" fontId="7" fillId="2" borderId="10" xfId="6" applyFont="1" applyFill="1" applyBorder="1" applyAlignment="1">
      <alignment horizontal="center" vertical="center" wrapText="1"/>
    </xf>
    <xf numFmtId="0" fontId="7" fillId="2" borderId="15" xfId="6" applyFont="1" applyFill="1" applyBorder="1" applyAlignment="1">
      <alignment horizontal="center" vertical="center" wrapText="1"/>
    </xf>
    <xf numFmtId="0" fontId="7" fillId="2" borderId="12" xfId="6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left" vertical="center"/>
    </xf>
    <xf numFmtId="2" fontId="6" fillId="0" borderId="9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top"/>
    </xf>
    <xf numFmtId="0" fontId="7" fillId="2" borderId="9" xfId="0" applyFont="1" applyFill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2">
    <cellStyle name="Hipervínculo 2" xfId="10" xr:uid="{00000000-0005-0000-0000-000000000000}"/>
    <cellStyle name="Moneda" xfId="1" builtinId="4"/>
    <cellStyle name="Moneda [0]" xfId="2" builtinId="7"/>
    <cellStyle name="Moneda 2 2 2 2 2" xfId="3" xr:uid="{00000000-0005-0000-0000-000004000000}"/>
    <cellStyle name="Normal" xfId="0" builtinId="0"/>
    <cellStyle name="Normal 10" xfId="8" xr:uid="{00000000-0005-0000-0000-000006000000}"/>
    <cellStyle name="Normal 2 10 2 2" xfId="4" xr:uid="{00000000-0005-0000-0000-000007000000}"/>
    <cellStyle name="Normal 2 2 2 3" xfId="9" xr:uid="{00000000-0005-0000-0000-000008000000}"/>
    <cellStyle name="Normal 3 2" xfId="11" xr:uid="{00000000-0005-0000-0000-000009000000}"/>
    <cellStyle name="Normal 3 2 2" xfId="5" xr:uid="{00000000-0005-0000-0000-00000A000000}"/>
    <cellStyle name="Normal_modelo ACTA OBRA y MODIFICACION" xfId="6" xr:uid="{00000000-0005-0000-0000-00000B000000}"/>
    <cellStyle name="Porcentaje" xfId="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sheetMetadata" Target="metadata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microsoft.com/office/2017/06/relationships/rdRichValueStructure" Target="richData/rdrichvaluestructure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22/10/relationships/richValueRel" Target="richData/richValueRel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5"/>
  <sheetViews>
    <sheetView tabSelected="1" topLeftCell="A49" zoomScale="70" zoomScaleNormal="70" workbookViewId="0">
      <selection activeCell="I66" sqref="I65:I66"/>
    </sheetView>
  </sheetViews>
  <sheetFormatPr baseColWidth="10" defaultColWidth="11.42578125" defaultRowHeight="13.5"/>
  <cols>
    <col min="1" max="1" width="19.5703125" style="61" customWidth="1"/>
    <col min="2" max="2" width="14.28515625" style="61" customWidth="1"/>
    <col min="3" max="3" width="16.5703125" style="61" customWidth="1"/>
    <col min="4" max="4" width="67.5703125" style="65" bestFit="1" customWidth="1"/>
    <col min="5" max="5" width="8.42578125" style="60" customWidth="1"/>
    <col min="6" max="6" width="13.140625" style="60" customWidth="1"/>
    <col min="7" max="7" width="22.140625" style="62" customWidth="1"/>
    <col min="8" max="8" width="21.7109375" style="35" customWidth="1"/>
    <col min="9" max="9" width="22.140625" style="62" customWidth="1"/>
    <col min="10" max="10" width="11.42578125" style="60"/>
    <col min="11" max="11" width="20.28515625" style="60" bestFit="1" customWidth="1"/>
    <col min="12" max="16384" width="11.42578125" style="60"/>
  </cols>
  <sheetData>
    <row r="1" spans="1:10" s="55" customFormat="1" ht="24.95" customHeight="1">
      <c r="A1" s="73" t="s">
        <v>1</v>
      </c>
      <c r="B1" s="74" t="s">
        <v>2</v>
      </c>
      <c r="C1" s="74"/>
      <c r="D1" s="74" t="s">
        <v>124</v>
      </c>
      <c r="E1" s="74"/>
      <c r="F1" s="74"/>
      <c r="G1" s="74"/>
      <c r="H1" s="74"/>
      <c r="I1" s="74"/>
    </row>
    <row r="2" spans="1:10" s="55" customFormat="1" ht="24.95" customHeight="1">
      <c r="A2" s="73"/>
      <c r="B2" s="74"/>
      <c r="C2" s="74"/>
      <c r="D2" s="74"/>
      <c r="E2" s="74"/>
      <c r="F2" s="74"/>
      <c r="G2" s="74"/>
      <c r="H2" s="74"/>
      <c r="I2" s="74"/>
    </row>
    <row r="3" spans="1:10" s="55" customFormat="1" ht="34.5" customHeight="1">
      <c r="A3" s="73"/>
      <c r="B3" s="40" t="s">
        <v>3</v>
      </c>
      <c r="C3" s="40" t="s">
        <v>4</v>
      </c>
      <c r="D3" s="42" t="s">
        <v>5</v>
      </c>
      <c r="E3" s="40" t="s">
        <v>6</v>
      </c>
      <c r="F3" s="40" t="s">
        <v>7</v>
      </c>
      <c r="G3" s="43" t="s">
        <v>8</v>
      </c>
      <c r="H3" s="44" t="s">
        <v>9</v>
      </c>
      <c r="I3" s="45" t="s">
        <v>10</v>
      </c>
    </row>
    <row r="4" spans="1:10" s="56" customFormat="1" ht="33.75" customHeight="1">
      <c r="A4" s="76" t="s">
        <v>186</v>
      </c>
      <c r="B4" s="77"/>
      <c r="C4" s="77"/>
      <c r="D4" s="77"/>
      <c r="E4" s="77"/>
      <c r="F4" s="77"/>
      <c r="G4" s="77"/>
      <c r="H4" s="77"/>
      <c r="I4" s="78"/>
    </row>
    <row r="5" spans="1:10" s="56" customFormat="1" ht="33.75" customHeight="1">
      <c r="A5" s="76" t="s">
        <v>31</v>
      </c>
      <c r="B5" s="77"/>
      <c r="C5" s="77"/>
      <c r="D5" s="77"/>
      <c r="E5" s="77"/>
      <c r="F5" s="77"/>
      <c r="G5" s="77"/>
      <c r="H5" s="77"/>
      <c r="I5" s="78"/>
    </row>
    <row r="6" spans="1:10" s="56" customFormat="1" ht="33.75" customHeight="1">
      <c r="A6" s="33">
        <v>1.01</v>
      </c>
      <c r="B6" s="1" t="s">
        <v>125</v>
      </c>
      <c r="C6" s="1"/>
      <c r="D6" s="41" t="s">
        <v>126</v>
      </c>
      <c r="E6" s="1" t="s">
        <v>13</v>
      </c>
      <c r="F6" s="33">
        <f>+'Resumen - Cap 1'!D3</f>
        <v>123.35</v>
      </c>
      <c r="G6" s="47">
        <v>35818.47</v>
      </c>
      <c r="H6" s="36">
        <v>0.03</v>
      </c>
      <c r="I6" s="47">
        <f>ROUND(F6*(G6*(1+H6)),2)</f>
        <v>4550754.5199999996</v>
      </c>
      <c r="J6" s="57"/>
    </row>
    <row r="7" spans="1:10" s="56" customFormat="1" ht="33.75" customHeight="1">
      <c r="A7" s="33">
        <v>1.02</v>
      </c>
      <c r="B7" s="1" t="s">
        <v>127</v>
      </c>
      <c r="C7" s="1"/>
      <c r="D7" s="41" t="s">
        <v>128</v>
      </c>
      <c r="E7" s="1" t="s">
        <v>27</v>
      </c>
      <c r="F7" s="33">
        <f>+'Resumen - Cap 1'!D4</f>
        <v>60</v>
      </c>
      <c r="G7" s="47">
        <v>12797.41</v>
      </c>
      <c r="H7" s="36">
        <v>0</v>
      </c>
      <c r="I7" s="47">
        <f t="shared" ref="I7" si="0">ROUND(F7*(G7*(1+H7)),2)</f>
        <v>767844.6</v>
      </c>
      <c r="J7" s="57"/>
    </row>
    <row r="8" spans="1:10" s="56" customFormat="1" ht="72" customHeight="1">
      <c r="A8" s="33">
        <v>1.03</v>
      </c>
      <c r="B8" s="1" t="s">
        <v>161</v>
      </c>
      <c r="C8" s="1"/>
      <c r="D8" s="41" t="s">
        <v>160</v>
      </c>
      <c r="E8" s="1" t="s">
        <v>6</v>
      </c>
      <c r="F8" s="33">
        <f>+'Resumen - Cap 1'!D5</f>
        <v>1</v>
      </c>
      <c r="G8" s="47">
        <v>3175159.33</v>
      </c>
      <c r="H8" s="36">
        <v>0.03</v>
      </c>
      <c r="I8" s="47">
        <f>ROUND(F8*(G8*(1+H8)),2)</f>
        <v>3270414.11</v>
      </c>
      <c r="J8" s="57"/>
    </row>
    <row r="9" spans="1:10" s="56" customFormat="1" ht="33.75" customHeight="1">
      <c r="A9" s="33">
        <v>1.04</v>
      </c>
      <c r="B9" s="1" t="s">
        <v>139</v>
      </c>
      <c r="C9" s="1"/>
      <c r="D9" s="41" t="s">
        <v>138</v>
      </c>
      <c r="E9" s="1" t="s">
        <v>16</v>
      </c>
      <c r="F9" s="33">
        <f>+'Resumen - Cap 1'!D6</f>
        <v>27.6</v>
      </c>
      <c r="G9" s="47">
        <v>70577.63</v>
      </c>
      <c r="H9" s="36">
        <v>0.03</v>
      </c>
      <c r="I9" s="47">
        <f>ROUND(F9*(G9*(1+H9)),2)</f>
        <v>2006380.87</v>
      </c>
      <c r="J9" s="57"/>
    </row>
    <row r="10" spans="1:10" s="56" customFormat="1" ht="33.75" customHeight="1">
      <c r="A10" s="33">
        <v>1.05</v>
      </c>
      <c r="B10" s="1" t="s">
        <v>164</v>
      </c>
      <c r="C10" s="1"/>
      <c r="D10" s="41" t="s">
        <v>39</v>
      </c>
      <c r="E10" s="1" t="s">
        <v>27</v>
      </c>
      <c r="F10" s="33">
        <f>+'Resumen - Cap 1'!D7</f>
        <v>12</v>
      </c>
      <c r="G10" s="47">
        <v>33484.589999999997</v>
      </c>
      <c r="H10" s="36">
        <v>0.03</v>
      </c>
      <c r="I10" s="47">
        <f>ROUND(F10*(G10*(1+H10)),2)</f>
        <v>413869.53</v>
      </c>
      <c r="J10" s="57"/>
    </row>
    <row r="11" spans="1:10" s="56" customFormat="1" ht="33.75" customHeight="1">
      <c r="A11" s="33">
        <v>1.06</v>
      </c>
      <c r="B11" s="1" t="s">
        <v>169</v>
      </c>
      <c r="C11" s="1"/>
      <c r="D11" s="41" t="s">
        <v>168</v>
      </c>
      <c r="E11" s="1" t="s">
        <v>6</v>
      </c>
      <c r="F11" s="33">
        <f>+'Resumen - Cap 1'!D8</f>
        <v>1</v>
      </c>
      <c r="G11" s="47">
        <v>437626.92</v>
      </c>
      <c r="H11" s="36">
        <v>0.03</v>
      </c>
      <c r="I11" s="47">
        <f>ROUND(F11*(G11*(1+H11)),2)</f>
        <v>450755.73</v>
      </c>
      <c r="J11" s="57"/>
    </row>
    <row r="12" spans="1:10" s="56" customFormat="1" ht="39" customHeight="1">
      <c r="A12" s="76" t="s">
        <v>32</v>
      </c>
      <c r="B12" s="77"/>
      <c r="C12" s="77"/>
      <c r="D12" s="77"/>
      <c r="E12" s="77"/>
      <c r="F12" s="77"/>
      <c r="G12" s="77"/>
      <c r="H12" s="77"/>
      <c r="I12" s="78"/>
    </row>
    <row r="13" spans="1:10" s="56" customFormat="1" ht="39" customHeight="1">
      <c r="A13" s="76" t="s">
        <v>11</v>
      </c>
      <c r="B13" s="77"/>
      <c r="C13" s="77"/>
      <c r="D13" s="77"/>
      <c r="E13" s="77"/>
      <c r="F13" s="77"/>
      <c r="G13" s="77"/>
      <c r="H13" s="77"/>
      <c r="I13" s="78"/>
    </row>
    <row r="14" spans="1:10" s="56" customFormat="1" ht="39" customHeight="1">
      <c r="A14" s="33">
        <v>2.0099999999999998</v>
      </c>
      <c r="B14" s="1" t="s">
        <v>12</v>
      </c>
      <c r="C14" s="1"/>
      <c r="D14" s="41" t="s">
        <v>167</v>
      </c>
      <c r="E14" s="1" t="s">
        <v>13</v>
      </c>
      <c r="F14" s="33">
        <f>+'Resumen Cap 2'!D3</f>
        <v>101.97</v>
      </c>
      <c r="G14" s="47">
        <v>3036.75</v>
      </c>
      <c r="H14" s="36">
        <v>0</v>
      </c>
      <c r="I14" s="47">
        <f t="shared" ref="I14:I37" si="1">ROUND(F14*(G14*(1+H14)),2)</f>
        <v>309657.40000000002</v>
      </c>
    </row>
    <row r="15" spans="1:10" s="56" customFormat="1" ht="39" customHeight="1">
      <c r="A15" s="33">
        <v>2.02</v>
      </c>
      <c r="B15" s="1" t="s">
        <v>14</v>
      </c>
      <c r="C15" s="1"/>
      <c r="D15" s="41" t="s">
        <v>15</v>
      </c>
      <c r="E15" s="1" t="s">
        <v>16</v>
      </c>
      <c r="F15" s="33">
        <f>+'Resumen Cap 2'!D4</f>
        <v>7.78</v>
      </c>
      <c r="G15" s="47">
        <v>70577.63</v>
      </c>
      <c r="H15" s="36">
        <v>0</v>
      </c>
      <c r="I15" s="47">
        <f t="shared" si="1"/>
        <v>549093.96</v>
      </c>
    </row>
    <row r="16" spans="1:10" s="56" customFormat="1" ht="39" customHeight="1">
      <c r="A16" s="33">
        <v>2.0299999999999998</v>
      </c>
      <c r="B16" s="1" t="s">
        <v>17</v>
      </c>
      <c r="C16" s="1"/>
      <c r="D16" s="41" t="s">
        <v>18</v>
      </c>
      <c r="E16" s="1" t="s">
        <v>16</v>
      </c>
      <c r="F16" s="33">
        <f>+'Resumen Cap 2'!D5</f>
        <v>13.11</v>
      </c>
      <c r="G16" s="47">
        <v>92883.83</v>
      </c>
      <c r="H16" s="36">
        <v>0</v>
      </c>
      <c r="I16" s="47">
        <f t="shared" si="1"/>
        <v>1217707.01</v>
      </c>
    </row>
    <row r="17" spans="1:9" s="56" customFormat="1" ht="39" customHeight="1">
      <c r="A17" s="76" t="s">
        <v>19</v>
      </c>
      <c r="B17" s="77"/>
      <c r="C17" s="77"/>
      <c r="D17" s="77"/>
      <c r="E17" s="77"/>
      <c r="F17" s="77"/>
      <c r="G17" s="77"/>
      <c r="H17" s="77"/>
      <c r="I17" s="78"/>
    </row>
    <row r="18" spans="1:9" s="56" customFormat="1" ht="39" customHeight="1">
      <c r="A18" s="33">
        <v>2.04</v>
      </c>
      <c r="B18" s="1" t="s">
        <v>33</v>
      </c>
      <c r="C18" s="1"/>
      <c r="D18" s="41" t="s">
        <v>34</v>
      </c>
      <c r="E18" s="1" t="s">
        <v>16</v>
      </c>
      <c r="F18" s="33">
        <f>+'Resumen Cap 2'!D6</f>
        <v>3.89</v>
      </c>
      <c r="G18" s="47">
        <v>918406.92</v>
      </c>
      <c r="H18" s="36">
        <v>0.03</v>
      </c>
      <c r="I18" s="47">
        <f t="shared" si="1"/>
        <v>3679781.01</v>
      </c>
    </row>
    <row r="19" spans="1:9" s="56" customFormat="1" ht="39" customHeight="1">
      <c r="A19" s="33">
        <v>2.0499999999999998</v>
      </c>
      <c r="B19" s="1" t="s">
        <v>21</v>
      </c>
      <c r="C19" s="1"/>
      <c r="D19" s="41" t="s">
        <v>22</v>
      </c>
      <c r="E19" s="1" t="s">
        <v>16</v>
      </c>
      <c r="F19" s="33">
        <f>+'Resumen Cap 2'!D7</f>
        <v>0.54</v>
      </c>
      <c r="G19" s="47">
        <v>1308131.18</v>
      </c>
      <c r="H19" s="36">
        <v>0.03</v>
      </c>
      <c r="I19" s="47">
        <f t="shared" si="1"/>
        <v>727582.56</v>
      </c>
    </row>
    <row r="20" spans="1:9" s="56" customFormat="1" ht="39" customHeight="1">
      <c r="A20" s="33">
        <v>2.06</v>
      </c>
      <c r="B20" s="1" t="s">
        <v>23</v>
      </c>
      <c r="C20" s="1"/>
      <c r="D20" s="41" t="s">
        <v>24</v>
      </c>
      <c r="E20" s="1" t="s">
        <v>25</v>
      </c>
      <c r="F20" s="33">
        <f>+'Resumen Cap 2'!D8</f>
        <v>232.01</v>
      </c>
      <c r="G20" s="47">
        <v>7675.05</v>
      </c>
      <c r="H20" s="36">
        <v>0.03</v>
      </c>
      <c r="I20" s="47">
        <f t="shared" si="1"/>
        <v>1834109</v>
      </c>
    </row>
    <row r="21" spans="1:9" s="56" customFormat="1" ht="52.5" customHeight="1">
      <c r="A21" s="33">
        <v>2.0699999999999998</v>
      </c>
      <c r="B21" s="1" t="s">
        <v>28</v>
      </c>
      <c r="C21" s="1"/>
      <c r="D21" s="41" t="s">
        <v>29</v>
      </c>
      <c r="E21" s="1" t="s">
        <v>25</v>
      </c>
      <c r="F21" s="33">
        <f>+'Resumen Cap 2'!D9</f>
        <v>1525.96</v>
      </c>
      <c r="G21" s="47">
        <v>22031.72</v>
      </c>
      <c r="H21" s="36">
        <v>0.03</v>
      </c>
      <c r="I21" s="47">
        <f t="shared" si="1"/>
        <v>34628109.149999999</v>
      </c>
    </row>
    <row r="22" spans="1:9" s="56" customFormat="1" ht="39" customHeight="1">
      <c r="A22" s="33">
        <v>2.08</v>
      </c>
      <c r="B22" s="1" t="s">
        <v>30</v>
      </c>
      <c r="C22" s="1"/>
      <c r="D22" s="41" t="s">
        <v>147</v>
      </c>
      <c r="E22" s="1" t="s">
        <v>13</v>
      </c>
      <c r="F22" s="33">
        <f>+'Resumen Cap 2'!D10</f>
        <v>105</v>
      </c>
      <c r="G22" s="47">
        <v>43938.12</v>
      </c>
      <c r="H22" s="36">
        <v>0.03</v>
      </c>
      <c r="I22" s="47">
        <f t="shared" si="1"/>
        <v>4751907.68</v>
      </c>
    </row>
    <row r="23" spans="1:9" s="56" customFormat="1" ht="39" customHeight="1">
      <c r="A23" s="33">
        <v>2.09</v>
      </c>
      <c r="B23" s="1" t="s">
        <v>35</v>
      </c>
      <c r="C23" s="1"/>
      <c r="D23" s="41" t="s">
        <v>36</v>
      </c>
      <c r="E23" s="1" t="s">
        <v>13</v>
      </c>
      <c r="F23" s="33">
        <f>+'Resumen Cap 2'!D11</f>
        <v>101.97</v>
      </c>
      <c r="G23" s="47">
        <v>87627.78</v>
      </c>
      <c r="H23" s="36">
        <v>0.03</v>
      </c>
      <c r="I23" s="47">
        <f t="shared" si="1"/>
        <v>9203466.8699999992</v>
      </c>
    </row>
    <row r="24" spans="1:9" s="56" customFormat="1" ht="39" customHeight="1">
      <c r="A24" s="33">
        <v>2.1</v>
      </c>
      <c r="B24" s="1" t="s">
        <v>26</v>
      </c>
      <c r="C24" s="1"/>
      <c r="D24" s="41" t="s">
        <v>140</v>
      </c>
      <c r="E24" s="1" t="s">
        <v>25</v>
      </c>
      <c r="F24" s="33">
        <f>+'Resumen Cap 2'!D12</f>
        <v>210.06</v>
      </c>
      <c r="G24" s="47">
        <v>7423.82</v>
      </c>
      <c r="H24" s="36">
        <v>0.03</v>
      </c>
      <c r="I24" s="47">
        <f t="shared" si="1"/>
        <v>1606231.06</v>
      </c>
    </row>
    <row r="25" spans="1:9" s="56" customFormat="1" ht="39" customHeight="1">
      <c r="A25" s="76" t="s">
        <v>37</v>
      </c>
      <c r="B25" s="77"/>
      <c r="C25" s="77"/>
      <c r="D25" s="77"/>
      <c r="E25" s="77"/>
      <c r="F25" s="77"/>
      <c r="G25" s="77"/>
      <c r="H25" s="77"/>
      <c r="I25" s="78"/>
    </row>
    <row r="26" spans="1:9" s="56" customFormat="1" ht="39" customHeight="1">
      <c r="A26" s="33">
        <v>2.11</v>
      </c>
      <c r="B26" s="1" t="s">
        <v>38</v>
      </c>
      <c r="C26" s="1"/>
      <c r="D26" s="41" t="s">
        <v>39</v>
      </c>
      <c r="E26" s="1" t="s">
        <v>27</v>
      </c>
      <c r="F26" s="33">
        <f>+'Resumen Cap 2'!D13</f>
        <v>10.3</v>
      </c>
      <c r="G26" s="47">
        <v>33484.589999999997</v>
      </c>
      <c r="H26" s="36">
        <v>0.03</v>
      </c>
      <c r="I26" s="47">
        <f t="shared" si="1"/>
        <v>355238.02</v>
      </c>
    </row>
    <row r="27" spans="1:9" s="56" customFormat="1" ht="39" customHeight="1">
      <c r="A27" s="33">
        <v>2.12</v>
      </c>
      <c r="B27" s="1" t="s">
        <v>40</v>
      </c>
      <c r="C27" s="1"/>
      <c r="D27" s="41" t="s">
        <v>41</v>
      </c>
      <c r="E27" s="1" t="s">
        <v>27</v>
      </c>
      <c r="F27" s="33">
        <f>+'Resumen Cap 2'!D14</f>
        <v>6</v>
      </c>
      <c r="G27" s="47">
        <v>60215.68</v>
      </c>
      <c r="H27" s="36">
        <v>0.03</v>
      </c>
      <c r="I27" s="47">
        <f t="shared" si="1"/>
        <v>372132.9</v>
      </c>
    </row>
    <row r="28" spans="1:9" s="56" customFormat="1" ht="52.5" customHeight="1">
      <c r="A28" s="33">
        <v>2.13</v>
      </c>
      <c r="B28" s="1" t="s">
        <v>42</v>
      </c>
      <c r="C28" s="1"/>
      <c r="D28" s="41" t="s">
        <v>43</v>
      </c>
      <c r="E28" s="1" t="s">
        <v>27</v>
      </c>
      <c r="F28" s="33">
        <f>+'Resumen Cap 2'!D15</f>
        <v>21</v>
      </c>
      <c r="G28" s="47">
        <v>147623.44</v>
      </c>
      <c r="H28" s="36">
        <v>0.03</v>
      </c>
      <c r="I28" s="47">
        <f t="shared" si="1"/>
        <v>3193095.01</v>
      </c>
    </row>
    <row r="29" spans="1:9" s="56" customFormat="1" ht="39" customHeight="1">
      <c r="A29" s="76" t="s">
        <v>133</v>
      </c>
      <c r="B29" s="77"/>
      <c r="C29" s="77"/>
      <c r="D29" s="77"/>
      <c r="E29" s="77"/>
      <c r="F29" s="77"/>
      <c r="G29" s="77"/>
      <c r="H29" s="77"/>
      <c r="I29" s="78"/>
    </row>
    <row r="30" spans="1:9" s="56" customFormat="1" ht="39" customHeight="1">
      <c r="A30" s="33">
        <v>3.01</v>
      </c>
      <c r="B30" s="1" t="s">
        <v>134</v>
      </c>
      <c r="C30" s="1"/>
      <c r="D30" s="41" t="s">
        <v>135</v>
      </c>
      <c r="E30" s="1" t="s">
        <v>16</v>
      </c>
      <c r="F30" s="33">
        <f>+'Resumen Cap 3'!D3</f>
        <v>7.2</v>
      </c>
      <c r="G30" s="47">
        <v>859804.69</v>
      </c>
      <c r="H30" s="36">
        <v>0.03</v>
      </c>
      <c r="I30" s="47">
        <f t="shared" si="1"/>
        <v>6376311.5800000001</v>
      </c>
    </row>
    <row r="31" spans="1:9" s="56" customFormat="1" ht="69" customHeight="1">
      <c r="A31" s="33">
        <v>3.02</v>
      </c>
      <c r="B31" s="1" t="s">
        <v>136</v>
      </c>
      <c r="C31" s="1"/>
      <c r="D31" s="41" t="s">
        <v>137</v>
      </c>
      <c r="E31" s="1" t="s">
        <v>16</v>
      </c>
      <c r="F31" s="33">
        <f>+'Resumen Cap 3'!D4</f>
        <v>7.2</v>
      </c>
      <c r="G31" s="47">
        <v>140355.91</v>
      </c>
      <c r="H31" s="36">
        <v>0</v>
      </c>
      <c r="I31" s="47">
        <f t="shared" si="1"/>
        <v>1010562.55</v>
      </c>
    </row>
    <row r="32" spans="1:9" s="56" customFormat="1" ht="39" customHeight="1">
      <c r="A32" s="33">
        <v>3.03</v>
      </c>
      <c r="B32" s="1" t="s">
        <v>139</v>
      </c>
      <c r="C32" s="1"/>
      <c r="D32" s="41" t="s">
        <v>138</v>
      </c>
      <c r="E32" s="1" t="s">
        <v>16</v>
      </c>
      <c r="F32" s="33">
        <f>+'Resumen Cap 3'!D5</f>
        <v>10.8</v>
      </c>
      <c r="G32" s="47">
        <v>70577.63</v>
      </c>
      <c r="H32" s="36">
        <v>0</v>
      </c>
      <c r="I32" s="47">
        <f t="shared" si="1"/>
        <v>762238.4</v>
      </c>
    </row>
    <row r="33" spans="1:9" s="56" customFormat="1" ht="39" customHeight="1">
      <c r="A33" s="33">
        <v>3.04</v>
      </c>
      <c r="B33" s="1" t="s">
        <v>26</v>
      </c>
      <c r="C33" s="1"/>
      <c r="D33" s="41" t="s">
        <v>140</v>
      </c>
      <c r="E33" s="1" t="s">
        <v>25</v>
      </c>
      <c r="F33" s="33">
        <f>+'Resumen Cap 3'!D6</f>
        <v>74.16</v>
      </c>
      <c r="G33" s="47">
        <v>7423.82</v>
      </c>
      <c r="H33" s="36">
        <v>0.03</v>
      </c>
      <c r="I33" s="47">
        <f t="shared" si="1"/>
        <v>567067.01</v>
      </c>
    </row>
    <row r="34" spans="1:9" s="56" customFormat="1" ht="39" customHeight="1">
      <c r="A34" s="33">
        <v>3.05</v>
      </c>
      <c r="B34" s="1" t="s">
        <v>142</v>
      </c>
      <c r="C34" s="1"/>
      <c r="D34" s="41" t="s">
        <v>141</v>
      </c>
      <c r="E34" s="1" t="s">
        <v>25</v>
      </c>
      <c r="F34" s="33">
        <f>+'Resumen Cap 3'!D7</f>
        <v>114.99</v>
      </c>
      <c r="G34" s="47">
        <v>7675.05</v>
      </c>
      <c r="H34" s="36">
        <v>0.03</v>
      </c>
      <c r="I34" s="47">
        <f t="shared" ref="I34" si="2">ROUND(F34*(G34*(1+H34)),2)</f>
        <v>909030.62</v>
      </c>
    </row>
    <row r="35" spans="1:9" s="56" customFormat="1" ht="39" customHeight="1">
      <c r="A35" s="76" t="s">
        <v>152</v>
      </c>
      <c r="B35" s="77"/>
      <c r="C35" s="77"/>
      <c r="D35" s="77"/>
      <c r="E35" s="77"/>
      <c r="F35" s="77"/>
      <c r="G35" s="77"/>
      <c r="H35" s="77"/>
      <c r="I35" s="78"/>
    </row>
    <row r="36" spans="1:9" s="56" customFormat="1" ht="57" customHeight="1">
      <c r="A36" s="33">
        <v>4.01</v>
      </c>
      <c r="B36" s="1" t="s">
        <v>28</v>
      </c>
      <c r="C36" s="1"/>
      <c r="D36" s="41" t="s">
        <v>29</v>
      </c>
      <c r="E36" s="1" t="s">
        <v>25</v>
      </c>
      <c r="F36" s="33">
        <f>+'Resumen Cap 4'!D3</f>
        <v>519.78</v>
      </c>
      <c r="G36" s="47">
        <v>22031.72</v>
      </c>
      <c r="H36" s="36">
        <v>0.03</v>
      </c>
      <c r="I36" s="47">
        <f t="shared" si="1"/>
        <v>11795196.84</v>
      </c>
    </row>
    <row r="37" spans="1:9" s="56" customFormat="1" ht="39" customHeight="1">
      <c r="A37" s="33">
        <v>4.0199999999999996</v>
      </c>
      <c r="B37" s="1" t="s">
        <v>30</v>
      </c>
      <c r="C37" s="1"/>
      <c r="D37" s="41" t="s">
        <v>147</v>
      </c>
      <c r="E37" s="1" t="s">
        <v>13</v>
      </c>
      <c r="F37" s="33">
        <f>+'Resumen Cap 4'!D4</f>
        <v>89.04</v>
      </c>
      <c r="G37" s="47">
        <v>43938.12</v>
      </c>
      <c r="H37" s="36">
        <v>0.03</v>
      </c>
      <c r="I37" s="47">
        <f t="shared" si="1"/>
        <v>4029617.71</v>
      </c>
    </row>
    <row r="38" spans="1:9" s="56" customFormat="1" ht="39" customHeight="1">
      <c r="A38" s="33">
        <v>4.03</v>
      </c>
      <c r="B38" s="1" t="s">
        <v>38</v>
      </c>
      <c r="C38" s="1"/>
      <c r="D38" s="41" t="s">
        <v>39</v>
      </c>
      <c r="E38" s="1" t="s">
        <v>27</v>
      </c>
      <c r="F38" s="33">
        <f>+'Resumen Cap 4'!D5</f>
        <v>15</v>
      </c>
      <c r="G38" s="47">
        <v>33484.589999999997</v>
      </c>
      <c r="H38" s="36">
        <v>0.03</v>
      </c>
      <c r="I38" s="47">
        <f t="shared" ref="I38:I52" si="3">ROUND(F38*(G38*(1+H38)),2)</f>
        <v>517336.92</v>
      </c>
    </row>
    <row r="39" spans="1:9" s="56" customFormat="1" ht="39" customHeight="1">
      <c r="A39" s="76" t="s">
        <v>171</v>
      </c>
      <c r="B39" s="77"/>
      <c r="C39" s="77"/>
      <c r="D39" s="77"/>
      <c r="E39" s="77"/>
      <c r="F39" s="77"/>
      <c r="G39" s="77"/>
      <c r="H39" s="77"/>
      <c r="I39" s="78"/>
    </row>
    <row r="40" spans="1:9" s="56" customFormat="1" ht="39" customHeight="1">
      <c r="A40" s="33">
        <v>5.01</v>
      </c>
      <c r="B40" s="1" t="s">
        <v>139</v>
      </c>
      <c r="C40" s="1"/>
      <c r="D40" s="41" t="s">
        <v>138</v>
      </c>
      <c r="E40" s="1" t="s">
        <v>16</v>
      </c>
      <c r="F40" s="33">
        <f>+'Resumen Cap 5'!D3</f>
        <v>2.0499999999999998</v>
      </c>
      <c r="G40" s="47">
        <v>70577.63</v>
      </c>
      <c r="H40" s="36">
        <v>0</v>
      </c>
      <c r="I40" s="47">
        <f t="shared" si="3"/>
        <v>144684.14000000001</v>
      </c>
    </row>
    <row r="41" spans="1:9" s="56" customFormat="1" ht="39" customHeight="1">
      <c r="A41" s="33">
        <v>5.0199999999999996</v>
      </c>
      <c r="B41" s="1" t="s">
        <v>20</v>
      </c>
      <c r="C41" s="1"/>
      <c r="D41" s="41" t="s">
        <v>154</v>
      </c>
      <c r="E41" s="1" t="s">
        <v>16</v>
      </c>
      <c r="F41" s="33">
        <f>+'Resumen Cap 5'!D4</f>
        <v>1.08</v>
      </c>
      <c r="G41" s="47">
        <v>887295</v>
      </c>
      <c r="H41" s="36">
        <v>0.03</v>
      </c>
      <c r="I41" s="47">
        <f t="shared" si="3"/>
        <v>987026.96</v>
      </c>
    </row>
    <row r="42" spans="1:9" s="56" customFormat="1" ht="39" customHeight="1">
      <c r="A42" s="33">
        <v>5.03</v>
      </c>
      <c r="B42" s="1" t="s">
        <v>156</v>
      </c>
      <c r="C42" s="1"/>
      <c r="D42" s="41" t="s">
        <v>155</v>
      </c>
      <c r="E42" s="1" t="s">
        <v>16</v>
      </c>
      <c r="F42" s="33">
        <f>+'Resumen Cap 5'!D5</f>
        <v>1.08</v>
      </c>
      <c r="G42" s="47">
        <v>1136574.77</v>
      </c>
      <c r="H42" s="36">
        <v>0.03</v>
      </c>
      <c r="I42" s="47">
        <f t="shared" si="3"/>
        <v>1264325.77</v>
      </c>
    </row>
    <row r="43" spans="1:9" s="56" customFormat="1" ht="39" customHeight="1">
      <c r="A43" s="33">
        <v>5.04</v>
      </c>
      <c r="B43" s="1" t="s">
        <v>142</v>
      </c>
      <c r="C43" s="1"/>
      <c r="D43" s="41" t="s">
        <v>141</v>
      </c>
      <c r="E43" s="1" t="s">
        <v>25</v>
      </c>
      <c r="F43" s="33">
        <f>+'Resumen Cap 5'!D6</f>
        <v>148.44999999999999</v>
      </c>
      <c r="G43" s="47">
        <v>7675.05</v>
      </c>
      <c r="H43" s="36">
        <v>0.03</v>
      </c>
      <c r="I43" s="47">
        <f t="shared" si="3"/>
        <v>1173542.01</v>
      </c>
    </row>
    <row r="44" spans="1:9" s="56" customFormat="1" ht="39" customHeight="1">
      <c r="A44" s="33">
        <v>5.05</v>
      </c>
      <c r="B44" s="1" t="s">
        <v>172</v>
      </c>
      <c r="C44" s="1"/>
      <c r="D44" s="41" t="s">
        <v>34</v>
      </c>
      <c r="E44" s="1" t="s">
        <v>16</v>
      </c>
      <c r="F44" s="33">
        <f>+'Resumen Cap 5'!D7</f>
        <v>0.97</v>
      </c>
      <c r="G44" s="47">
        <v>918406.92</v>
      </c>
      <c r="H44" s="36">
        <v>0.03</v>
      </c>
      <c r="I44" s="47">
        <f t="shared" si="3"/>
        <v>917580.35</v>
      </c>
    </row>
    <row r="45" spans="1:9" s="56" customFormat="1" ht="39" customHeight="1">
      <c r="A45" s="33">
        <v>5.0599999999999996</v>
      </c>
      <c r="B45" s="1" t="s">
        <v>185</v>
      </c>
      <c r="C45" s="1"/>
      <c r="D45" s="41" t="s">
        <v>184</v>
      </c>
      <c r="E45" s="1" t="s">
        <v>13</v>
      </c>
      <c r="F45" s="33">
        <f>+'Resumen Cap 5'!D8</f>
        <v>30</v>
      </c>
      <c r="G45" s="47">
        <v>358866.03</v>
      </c>
      <c r="H45" s="36">
        <v>0.03</v>
      </c>
      <c r="I45" s="47">
        <f t="shared" si="3"/>
        <v>11088960.33</v>
      </c>
    </row>
    <row r="46" spans="1:9" s="56" customFormat="1" ht="39" customHeight="1">
      <c r="A46" s="76" t="s">
        <v>202</v>
      </c>
      <c r="B46" s="77"/>
      <c r="C46" s="77"/>
      <c r="D46" s="77"/>
      <c r="E46" s="77"/>
      <c r="F46" s="77"/>
      <c r="G46" s="77"/>
      <c r="H46" s="77"/>
      <c r="I46" s="78"/>
    </row>
    <row r="47" spans="1:9" s="56" customFormat="1" ht="39" customHeight="1">
      <c r="A47" s="33">
        <v>6.01</v>
      </c>
      <c r="B47" s="1" t="s">
        <v>188</v>
      </c>
      <c r="C47" s="1"/>
      <c r="D47" s="41" t="s">
        <v>187</v>
      </c>
      <c r="E47" s="1" t="s">
        <v>13</v>
      </c>
      <c r="F47" s="33">
        <f>+'Resumen Cap 6'!D3</f>
        <v>49.3</v>
      </c>
      <c r="G47" s="47">
        <v>68169.33</v>
      </c>
      <c r="H47" s="36">
        <v>0.03</v>
      </c>
      <c r="I47" s="47">
        <f t="shared" si="3"/>
        <v>3461570.41</v>
      </c>
    </row>
    <row r="48" spans="1:9" s="56" customFormat="1" ht="39" customHeight="1">
      <c r="A48" s="33">
        <v>6.02</v>
      </c>
      <c r="B48" s="1" t="s">
        <v>35</v>
      </c>
      <c r="C48" s="1"/>
      <c r="D48" s="41" t="s">
        <v>189</v>
      </c>
      <c r="E48" s="1" t="s">
        <v>13</v>
      </c>
      <c r="F48" s="33">
        <f>+'Resumen Cap 6'!D4</f>
        <v>28</v>
      </c>
      <c r="G48" s="47">
        <v>87627.78</v>
      </c>
      <c r="H48" s="36">
        <v>0.03</v>
      </c>
      <c r="I48" s="47">
        <f t="shared" si="3"/>
        <v>2527185.1800000002</v>
      </c>
    </row>
    <row r="49" spans="1:11" s="56" customFormat="1" ht="60.75" customHeight="1">
      <c r="A49" s="33">
        <v>6.03</v>
      </c>
      <c r="B49" s="1" t="s">
        <v>28</v>
      </c>
      <c r="C49" s="1"/>
      <c r="D49" s="70" t="s">
        <v>29</v>
      </c>
      <c r="E49" s="1" t="s">
        <v>25</v>
      </c>
      <c r="F49" s="33">
        <f>+'Resumen Cap 6'!D5</f>
        <v>38.630000000000003</v>
      </c>
      <c r="G49" s="47">
        <v>22031.72</v>
      </c>
      <c r="H49" s="36">
        <v>0.03</v>
      </c>
      <c r="I49" s="47">
        <f t="shared" si="3"/>
        <v>876617.9</v>
      </c>
    </row>
    <row r="50" spans="1:11" s="56" customFormat="1" ht="39" customHeight="1">
      <c r="A50" s="33">
        <v>6.04</v>
      </c>
      <c r="B50" s="1" t="s">
        <v>30</v>
      </c>
      <c r="C50" s="1"/>
      <c r="D50" s="41" t="s">
        <v>147</v>
      </c>
      <c r="E50" s="1" t="s">
        <v>13</v>
      </c>
      <c r="F50" s="33">
        <f>+'Resumen Cap 6'!D6</f>
        <v>37.840000000000003</v>
      </c>
      <c r="G50" s="47">
        <v>43938.12</v>
      </c>
      <c r="H50" s="36">
        <v>0.03</v>
      </c>
      <c r="I50" s="47">
        <f t="shared" si="3"/>
        <v>1712497.01</v>
      </c>
    </row>
    <row r="51" spans="1:11" s="56" customFormat="1" ht="39" customHeight="1">
      <c r="A51" s="33">
        <v>6.05</v>
      </c>
      <c r="B51" s="1" t="s">
        <v>191</v>
      </c>
      <c r="C51" s="1"/>
      <c r="D51" s="41" t="s">
        <v>190</v>
      </c>
      <c r="E51" s="1" t="s">
        <v>13</v>
      </c>
      <c r="F51" s="33">
        <f>+'Resumen Cap 6'!D7</f>
        <v>2.2000000000000002</v>
      </c>
      <c r="G51" s="47">
        <v>321920.34999999998</v>
      </c>
      <c r="H51" s="36">
        <v>0.03</v>
      </c>
      <c r="I51" s="47">
        <f t="shared" si="3"/>
        <v>729471.51</v>
      </c>
    </row>
    <row r="52" spans="1:11" s="56" customFormat="1" ht="39" customHeight="1">
      <c r="A52" s="33">
        <v>6.06</v>
      </c>
      <c r="B52" s="1" t="s">
        <v>193</v>
      </c>
      <c r="C52" s="1"/>
      <c r="D52" s="41" t="s">
        <v>192</v>
      </c>
      <c r="E52" s="1" t="s">
        <v>13</v>
      </c>
      <c r="F52" s="33">
        <f>+'Resumen Cap 6'!D8</f>
        <v>6</v>
      </c>
      <c r="G52" s="47">
        <v>277796</v>
      </c>
      <c r="H52" s="36">
        <v>0.03</v>
      </c>
      <c r="I52" s="47">
        <f t="shared" si="3"/>
        <v>1716779.28</v>
      </c>
    </row>
    <row r="53" spans="1:11" s="56" customFormat="1" ht="15.75">
      <c r="A53" s="46"/>
      <c r="B53" s="1"/>
      <c r="C53" s="1"/>
      <c r="D53" s="41"/>
      <c r="E53" s="1"/>
      <c r="F53" s="1"/>
      <c r="G53" s="48"/>
      <c r="H53" s="36"/>
      <c r="I53" s="48"/>
    </row>
    <row r="54" spans="1:11" s="56" customFormat="1" ht="15.75">
      <c r="A54" s="49"/>
      <c r="B54" s="71" t="s">
        <v>44</v>
      </c>
      <c r="C54" s="71"/>
      <c r="D54" s="71"/>
      <c r="E54" s="71"/>
      <c r="F54" s="71"/>
      <c r="G54" s="71"/>
      <c r="H54" s="71"/>
      <c r="I54" s="50">
        <f>+SUM(I6:I53)</f>
        <v>126455733.47000003</v>
      </c>
    </row>
    <row r="55" spans="1:11" s="56" customFormat="1" ht="15.75">
      <c r="A55" s="49"/>
      <c r="B55" s="75" t="s">
        <v>129</v>
      </c>
      <c r="C55" s="75"/>
      <c r="D55" s="75"/>
      <c r="E55" s="75"/>
      <c r="F55" s="75"/>
      <c r="G55" s="75"/>
      <c r="H55" s="67">
        <v>0.2</v>
      </c>
      <c r="I55" s="51">
        <f>+$I$54*H55</f>
        <v>25291146.694000006</v>
      </c>
    </row>
    <row r="56" spans="1:11" s="56" customFormat="1" ht="15.75">
      <c r="A56" s="49"/>
      <c r="B56" s="75" t="s">
        <v>130</v>
      </c>
      <c r="C56" s="75"/>
      <c r="D56" s="75"/>
      <c r="E56" s="75"/>
      <c r="F56" s="75"/>
      <c r="G56" s="75"/>
      <c r="H56" s="67">
        <v>0.01</v>
      </c>
      <c r="I56" s="51">
        <f t="shared" ref="I56:I57" si="4">+$I$54*H56</f>
        <v>1264557.3347000002</v>
      </c>
    </row>
    <row r="57" spans="1:11" s="56" customFormat="1" ht="15.75" customHeight="1">
      <c r="A57" s="49"/>
      <c r="B57" s="72" t="s">
        <v>131</v>
      </c>
      <c r="C57" s="72"/>
      <c r="D57" s="72"/>
      <c r="E57" s="72"/>
      <c r="F57" s="72"/>
      <c r="G57" s="72"/>
      <c r="H57" s="68">
        <v>0.05</v>
      </c>
      <c r="I57" s="51">
        <f t="shared" si="4"/>
        <v>6322786.6735000014</v>
      </c>
    </row>
    <row r="58" spans="1:11" s="56" customFormat="1" ht="15.75">
      <c r="A58" s="49"/>
      <c r="B58" s="71" t="s">
        <v>45</v>
      </c>
      <c r="C58" s="71"/>
      <c r="D58" s="71"/>
      <c r="E58" s="71"/>
      <c r="F58" s="71"/>
      <c r="G58" s="71"/>
      <c r="H58" s="71"/>
      <c r="I58" s="52">
        <f>+SUM(I54:I57)</f>
        <v>159334224.17220002</v>
      </c>
      <c r="K58" s="58"/>
    </row>
    <row r="59" spans="1:11" s="59" customFormat="1" ht="15.75">
      <c r="A59" s="49"/>
      <c r="B59" s="53"/>
      <c r="C59" s="53"/>
      <c r="D59" s="38"/>
      <c r="E59" s="53"/>
      <c r="F59" s="53"/>
      <c r="G59" s="53"/>
      <c r="H59" s="39"/>
      <c r="I59" s="54"/>
    </row>
    <row r="60" spans="1:11">
      <c r="A60" s="60"/>
      <c r="B60" s="60"/>
      <c r="C60" s="60"/>
      <c r="D60" s="63"/>
      <c r="G60" s="60"/>
      <c r="I60" s="60"/>
    </row>
    <row r="61" spans="1:11">
      <c r="A61" s="60"/>
      <c r="B61" s="60"/>
      <c r="C61" s="60"/>
      <c r="D61" s="64"/>
      <c r="G61" s="60"/>
      <c r="I61" s="60"/>
    </row>
    <row r="62" spans="1:11" ht="13.5" customHeight="1">
      <c r="A62" s="60"/>
      <c r="B62" s="60"/>
      <c r="C62" s="60"/>
      <c r="D62" s="64"/>
      <c r="G62" s="60"/>
      <c r="I62" s="60"/>
    </row>
    <row r="63" spans="1:11">
      <c r="A63" s="60"/>
      <c r="B63" s="60"/>
      <c r="C63" s="60"/>
      <c r="D63" s="64"/>
      <c r="G63" s="60"/>
      <c r="I63" s="60"/>
    </row>
    <row r="64" spans="1:11">
      <c r="A64" s="60"/>
      <c r="B64" s="60"/>
      <c r="C64" s="60"/>
      <c r="D64" s="64"/>
      <c r="G64" s="60"/>
      <c r="I64" s="60"/>
    </row>
    <row r="65" spans="4:8" s="60" customFormat="1">
      <c r="D65" s="64"/>
      <c r="H65" s="35"/>
    </row>
    <row r="66" spans="4:8" s="60" customFormat="1">
      <c r="D66" s="64"/>
      <c r="H66" s="35"/>
    </row>
    <row r="67" spans="4:8" s="60" customFormat="1">
      <c r="D67" s="64"/>
      <c r="H67" s="35"/>
    </row>
    <row r="68" spans="4:8" s="60" customFormat="1">
      <c r="D68" s="64"/>
      <c r="H68" s="35"/>
    </row>
    <row r="69" spans="4:8" s="60" customFormat="1">
      <c r="D69" s="64"/>
      <c r="H69" s="35"/>
    </row>
    <row r="70" spans="4:8" s="60" customFormat="1">
      <c r="D70" s="64"/>
      <c r="H70" s="35"/>
    </row>
    <row r="71" spans="4:8" s="60" customFormat="1">
      <c r="D71" s="64"/>
      <c r="H71" s="35"/>
    </row>
    <row r="72" spans="4:8" s="60" customFormat="1">
      <c r="D72" s="64"/>
      <c r="H72" s="35"/>
    </row>
    <row r="73" spans="4:8" s="60" customFormat="1">
      <c r="D73" s="64"/>
      <c r="H73" s="35"/>
    </row>
    <row r="74" spans="4:8" s="60" customFormat="1">
      <c r="D74" s="64"/>
      <c r="H74" s="35"/>
    </row>
    <row r="75" spans="4:8" s="60" customFormat="1" ht="14.1" customHeight="1">
      <c r="D75" s="64"/>
      <c r="H75" s="35"/>
    </row>
    <row r="76" spans="4:8" s="60" customFormat="1" ht="14.1" customHeight="1">
      <c r="D76" s="64"/>
      <c r="H76" s="35"/>
    </row>
    <row r="77" spans="4:8" s="60" customFormat="1" ht="14.1" customHeight="1">
      <c r="D77" s="64"/>
      <c r="H77" s="35"/>
    </row>
    <row r="78" spans="4:8" s="60" customFormat="1" ht="14.1" customHeight="1">
      <c r="D78" s="64"/>
      <c r="H78" s="35"/>
    </row>
    <row r="79" spans="4:8" s="60" customFormat="1">
      <c r="D79" s="64"/>
      <c r="H79" s="35"/>
    </row>
    <row r="80" spans="4:8" s="60" customFormat="1">
      <c r="D80" s="64"/>
      <c r="H80" s="35"/>
    </row>
    <row r="81" spans="4:8" s="60" customFormat="1">
      <c r="D81" s="64"/>
      <c r="H81" s="35"/>
    </row>
    <row r="82" spans="4:8" s="60" customFormat="1">
      <c r="D82" s="64"/>
      <c r="H82" s="35"/>
    </row>
    <row r="83" spans="4:8" s="60" customFormat="1">
      <c r="D83" s="64"/>
      <c r="H83" s="35"/>
    </row>
    <row r="84" spans="4:8" s="60" customFormat="1">
      <c r="D84" s="64"/>
      <c r="H84" s="35"/>
    </row>
    <row r="85" spans="4:8" s="60" customFormat="1">
      <c r="D85" s="64"/>
      <c r="H85" s="35"/>
    </row>
    <row r="86" spans="4:8" s="60" customFormat="1">
      <c r="D86" s="64"/>
      <c r="H86" s="35"/>
    </row>
    <row r="87" spans="4:8" s="60" customFormat="1">
      <c r="D87" s="64"/>
      <c r="H87" s="35"/>
    </row>
    <row r="88" spans="4:8" s="60" customFormat="1">
      <c r="D88" s="64"/>
      <c r="H88" s="35"/>
    </row>
    <row r="89" spans="4:8" s="60" customFormat="1">
      <c r="D89" s="64"/>
      <c r="H89" s="35"/>
    </row>
    <row r="90" spans="4:8" s="60" customFormat="1" ht="13.5" customHeight="1">
      <c r="D90" s="64"/>
      <c r="H90" s="35"/>
    </row>
    <row r="91" spans="4:8" s="60" customFormat="1">
      <c r="D91" s="64"/>
      <c r="H91" s="35"/>
    </row>
    <row r="92" spans="4:8" s="60" customFormat="1" ht="14.25" customHeight="1">
      <c r="D92" s="64"/>
      <c r="H92" s="35"/>
    </row>
    <row r="93" spans="4:8" s="60" customFormat="1">
      <c r="D93" s="64"/>
      <c r="H93" s="35"/>
    </row>
    <row r="94" spans="4:8" s="60" customFormat="1" ht="11.1" customHeight="1">
      <c r="D94" s="64"/>
      <c r="H94" s="35"/>
    </row>
    <row r="95" spans="4:8" s="60" customFormat="1">
      <c r="D95" s="64"/>
      <c r="H95" s="35"/>
    </row>
    <row r="96" spans="4:8" s="60" customFormat="1">
      <c r="D96" s="64"/>
      <c r="H96" s="35"/>
    </row>
    <row r="97" spans="4:8" s="60" customFormat="1">
      <c r="D97" s="64"/>
      <c r="H97" s="35"/>
    </row>
    <row r="98" spans="4:8" s="60" customFormat="1">
      <c r="D98" s="64"/>
      <c r="H98" s="35"/>
    </row>
    <row r="99" spans="4:8" s="60" customFormat="1">
      <c r="D99" s="64"/>
      <c r="H99" s="35"/>
    </row>
    <row r="100" spans="4:8" s="60" customFormat="1">
      <c r="D100" s="64"/>
      <c r="H100" s="35"/>
    </row>
    <row r="101" spans="4:8" s="60" customFormat="1">
      <c r="D101" s="64"/>
      <c r="H101" s="35"/>
    </row>
    <row r="102" spans="4:8" s="60" customFormat="1" ht="12.75" customHeight="1">
      <c r="D102" s="64"/>
      <c r="H102" s="35"/>
    </row>
    <row r="103" spans="4:8" s="60" customFormat="1">
      <c r="D103" s="64"/>
      <c r="H103" s="35"/>
    </row>
    <row r="104" spans="4:8" s="60" customFormat="1">
      <c r="D104" s="64"/>
      <c r="H104" s="35"/>
    </row>
    <row r="105" spans="4:8" s="60" customFormat="1">
      <c r="D105" s="64"/>
      <c r="H105" s="35"/>
    </row>
    <row r="106" spans="4:8" s="60" customFormat="1">
      <c r="D106" s="64"/>
      <c r="H106" s="35"/>
    </row>
    <row r="107" spans="4:8" s="60" customFormat="1">
      <c r="D107" s="64"/>
      <c r="H107" s="35"/>
    </row>
    <row r="108" spans="4:8" s="60" customFormat="1">
      <c r="D108" s="64"/>
      <c r="H108" s="35"/>
    </row>
    <row r="109" spans="4:8" s="60" customFormat="1" ht="14.1" customHeight="1">
      <c r="D109" s="64"/>
      <c r="H109" s="35"/>
    </row>
    <row r="110" spans="4:8" s="60" customFormat="1" ht="14.1" customHeight="1">
      <c r="D110" s="64"/>
      <c r="H110" s="35"/>
    </row>
    <row r="111" spans="4:8" s="60" customFormat="1" ht="14.1" customHeight="1">
      <c r="D111" s="64"/>
      <c r="H111" s="35"/>
    </row>
    <row r="112" spans="4:8" s="60" customFormat="1" ht="14.1" customHeight="1">
      <c r="D112" s="64"/>
      <c r="H112" s="35"/>
    </row>
    <row r="113" spans="4:8" s="60" customFormat="1">
      <c r="D113" s="64"/>
      <c r="H113" s="35"/>
    </row>
    <row r="114" spans="4:8" s="60" customFormat="1">
      <c r="D114" s="64"/>
      <c r="H114" s="35"/>
    </row>
    <row r="115" spans="4:8" s="60" customFormat="1">
      <c r="D115" s="64"/>
      <c r="H115" s="35"/>
    </row>
    <row r="116" spans="4:8" s="60" customFormat="1">
      <c r="D116" s="64"/>
      <c r="H116" s="35"/>
    </row>
    <row r="117" spans="4:8" s="60" customFormat="1">
      <c r="D117" s="64"/>
      <c r="H117" s="35"/>
    </row>
    <row r="118" spans="4:8" s="60" customFormat="1">
      <c r="D118" s="64"/>
      <c r="H118" s="35"/>
    </row>
    <row r="119" spans="4:8" s="60" customFormat="1">
      <c r="D119" s="64"/>
      <c r="H119" s="35"/>
    </row>
    <row r="120" spans="4:8" s="60" customFormat="1">
      <c r="D120" s="64"/>
      <c r="H120" s="35"/>
    </row>
    <row r="121" spans="4:8" s="60" customFormat="1">
      <c r="D121" s="64"/>
      <c r="H121" s="35"/>
    </row>
    <row r="122" spans="4:8" s="60" customFormat="1" ht="13.5" customHeight="1">
      <c r="D122" s="64"/>
      <c r="H122" s="35"/>
    </row>
    <row r="123" spans="4:8" s="60" customFormat="1">
      <c r="D123" s="64"/>
      <c r="H123" s="35"/>
    </row>
    <row r="124" spans="4:8" s="60" customFormat="1" ht="14.25" customHeight="1">
      <c r="D124" s="64"/>
      <c r="H124" s="35"/>
    </row>
    <row r="125" spans="4:8" s="60" customFormat="1">
      <c r="D125" s="64"/>
      <c r="H125" s="35"/>
    </row>
    <row r="126" spans="4:8" s="60" customFormat="1" ht="11.1" customHeight="1">
      <c r="D126" s="64"/>
      <c r="H126" s="35"/>
    </row>
    <row r="127" spans="4:8" s="60" customFormat="1">
      <c r="D127" s="64"/>
      <c r="H127" s="35"/>
    </row>
    <row r="128" spans="4:8" s="60" customFormat="1">
      <c r="D128" s="64"/>
      <c r="H128" s="35"/>
    </row>
    <row r="129" spans="4:8" s="60" customFormat="1">
      <c r="D129" s="64"/>
      <c r="H129" s="35"/>
    </row>
    <row r="130" spans="4:8" s="60" customFormat="1">
      <c r="D130" s="64"/>
      <c r="H130" s="35"/>
    </row>
    <row r="131" spans="4:8" s="60" customFormat="1">
      <c r="D131" s="64"/>
      <c r="H131" s="35"/>
    </row>
    <row r="132" spans="4:8" s="60" customFormat="1">
      <c r="D132" s="64"/>
      <c r="H132" s="35"/>
    </row>
    <row r="133" spans="4:8" s="60" customFormat="1">
      <c r="D133" s="64"/>
      <c r="H133" s="35"/>
    </row>
    <row r="134" spans="4:8" s="60" customFormat="1">
      <c r="D134" s="64"/>
      <c r="H134" s="35"/>
    </row>
    <row r="135" spans="4:8" s="60" customFormat="1">
      <c r="D135" s="64"/>
      <c r="H135" s="35"/>
    </row>
    <row r="136" spans="4:8" s="60" customFormat="1">
      <c r="D136" s="64"/>
      <c r="H136" s="35"/>
    </row>
    <row r="137" spans="4:8" s="60" customFormat="1">
      <c r="D137" s="64"/>
      <c r="H137" s="35"/>
    </row>
    <row r="138" spans="4:8" s="60" customFormat="1">
      <c r="D138" s="64"/>
      <c r="H138" s="35"/>
    </row>
    <row r="139" spans="4:8" s="60" customFormat="1">
      <c r="D139" s="64"/>
      <c r="H139" s="35"/>
    </row>
    <row r="140" spans="4:8" s="60" customFormat="1">
      <c r="D140" s="64"/>
      <c r="H140" s="35"/>
    </row>
    <row r="141" spans="4:8" s="60" customFormat="1">
      <c r="D141" s="64"/>
      <c r="H141" s="35"/>
    </row>
    <row r="142" spans="4:8" s="60" customFormat="1">
      <c r="D142" s="64"/>
      <c r="H142" s="35"/>
    </row>
    <row r="143" spans="4:8" s="60" customFormat="1" ht="6" customHeight="1">
      <c r="D143" s="64"/>
      <c r="H143" s="35"/>
    </row>
    <row r="144" spans="4:8" s="60" customFormat="1">
      <c r="D144" s="64"/>
      <c r="H144" s="35"/>
    </row>
    <row r="145" spans="4:8" s="60" customFormat="1" ht="14.1" customHeight="1">
      <c r="D145" s="64"/>
      <c r="H145" s="35"/>
    </row>
    <row r="146" spans="4:8" s="60" customFormat="1" ht="14.1" customHeight="1">
      <c r="D146" s="64"/>
      <c r="H146" s="35"/>
    </row>
    <row r="147" spans="4:8" s="60" customFormat="1" ht="14.1" customHeight="1">
      <c r="D147" s="64"/>
      <c r="H147" s="35"/>
    </row>
    <row r="148" spans="4:8" s="60" customFormat="1">
      <c r="D148" s="64"/>
      <c r="H148" s="35"/>
    </row>
    <row r="149" spans="4:8" s="60" customFormat="1">
      <c r="D149" s="64"/>
      <c r="H149" s="35"/>
    </row>
    <row r="150" spans="4:8" s="60" customFormat="1">
      <c r="D150" s="64"/>
      <c r="H150" s="35"/>
    </row>
    <row r="151" spans="4:8" s="60" customFormat="1">
      <c r="D151" s="64"/>
      <c r="H151" s="35"/>
    </row>
    <row r="152" spans="4:8" s="60" customFormat="1">
      <c r="D152" s="64"/>
      <c r="H152" s="35"/>
    </row>
    <row r="153" spans="4:8" s="60" customFormat="1">
      <c r="D153" s="64"/>
      <c r="H153" s="35"/>
    </row>
    <row r="154" spans="4:8" s="60" customFormat="1">
      <c r="D154" s="64"/>
      <c r="H154" s="35"/>
    </row>
    <row r="155" spans="4:8" s="60" customFormat="1">
      <c r="D155" s="64"/>
      <c r="H155" s="35"/>
    </row>
    <row r="156" spans="4:8" s="60" customFormat="1" ht="6.75" customHeight="1">
      <c r="D156" s="64"/>
      <c r="H156" s="35"/>
    </row>
    <row r="157" spans="4:8" s="60" customFormat="1">
      <c r="D157" s="64"/>
      <c r="H157" s="35"/>
    </row>
    <row r="158" spans="4:8" s="60" customFormat="1">
      <c r="D158" s="64"/>
      <c r="H158" s="35"/>
    </row>
    <row r="159" spans="4:8" s="60" customFormat="1">
      <c r="D159" s="64"/>
      <c r="H159" s="35"/>
    </row>
    <row r="160" spans="4:8" s="60" customFormat="1">
      <c r="D160" s="64"/>
      <c r="H160" s="35"/>
    </row>
    <row r="161" spans="4:8" s="60" customFormat="1">
      <c r="D161" s="64"/>
      <c r="H161" s="35"/>
    </row>
    <row r="162" spans="4:8" s="60" customFormat="1">
      <c r="D162" s="64"/>
      <c r="H162" s="35"/>
    </row>
    <row r="163" spans="4:8" s="60" customFormat="1">
      <c r="D163" s="64"/>
      <c r="H163" s="35"/>
    </row>
    <row r="164" spans="4:8" s="60" customFormat="1">
      <c r="D164" s="64"/>
      <c r="H164" s="35"/>
    </row>
    <row r="165" spans="4:8" s="60" customFormat="1">
      <c r="D165" s="64"/>
      <c r="H165" s="35"/>
    </row>
    <row r="166" spans="4:8" s="60" customFormat="1">
      <c r="D166" s="64"/>
      <c r="H166" s="35"/>
    </row>
    <row r="167" spans="4:8" s="60" customFormat="1">
      <c r="D167" s="64"/>
      <c r="H167" s="35"/>
    </row>
    <row r="168" spans="4:8" s="60" customFormat="1">
      <c r="D168" s="64"/>
      <c r="H168" s="35"/>
    </row>
    <row r="169" spans="4:8" s="60" customFormat="1">
      <c r="D169" s="64"/>
      <c r="H169" s="35"/>
    </row>
    <row r="170" spans="4:8" s="60" customFormat="1">
      <c r="D170" s="64"/>
      <c r="H170" s="35"/>
    </row>
    <row r="171" spans="4:8" s="60" customFormat="1">
      <c r="D171" s="64"/>
      <c r="H171" s="35"/>
    </row>
    <row r="172" spans="4:8" s="60" customFormat="1">
      <c r="D172" s="64"/>
      <c r="H172" s="35"/>
    </row>
    <row r="173" spans="4:8" s="60" customFormat="1">
      <c r="D173" s="64"/>
      <c r="H173" s="35"/>
    </row>
    <row r="174" spans="4:8" s="60" customFormat="1">
      <c r="D174" s="64"/>
      <c r="H174" s="35"/>
    </row>
    <row r="175" spans="4:8" s="60" customFormat="1">
      <c r="D175" s="64"/>
      <c r="H175" s="35"/>
    </row>
    <row r="176" spans="4:8" s="60" customFormat="1" ht="6.75" customHeight="1">
      <c r="D176" s="64"/>
      <c r="H176" s="35"/>
    </row>
    <row r="177" spans="4:8" s="60" customFormat="1">
      <c r="D177" s="64"/>
      <c r="H177" s="35"/>
    </row>
    <row r="178" spans="4:8" s="60" customFormat="1">
      <c r="D178" s="64"/>
      <c r="H178" s="35"/>
    </row>
    <row r="179" spans="4:8" s="60" customFormat="1">
      <c r="D179" s="64"/>
      <c r="H179" s="35"/>
    </row>
    <row r="180" spans="4:8" s="60" customFormat="1">
      <c r="D180" s="64"/>
      <c r="H180" s="35"/>
    </row>
    <row r="181" spans="4:8" s="60" customFormat="1">
      <c r="D181" s="64"/>
      <c r="H181" s="35"/>
    </row>
    <row r="182" spans="4:8" s="60" customFormat="1">
      <c r="D182" s="64"/>
      <c r="H182" s="35"/>
    </row>
    <row r="183" spans="4:8" s="60" customFormat="1">
      <c r="D183" s="64"/>
      <c r="H183" s="35"/>
    </row>
    <row r="184" spans="4:8" s="60" customFormat="1">
      <c r="D184" s="64"/>
      <c r="H184" s="35"/>
    </row>
    <row r="185" spans="4:8" s="60" customFormat="1">
      <c r="D185" s="64"/>
      <c r="H185" s="35"/>
    </row>
    <row r="186" spans="4:8" s="60" customFormat="1">
      <c r="D186" s="64"/>
      <c r="H186" s="35"/>
    </row>
    <row r="187" spans="4:8" s="60" customFormat="1">
      <c r="D187" s="64"/>
      <c r="H187" s="35"/>
    </row>
    <row r="188" spans="4:8" s="60" customFormat="1">
      <c r="D188" s="64"/>
      <c r="H188" s="35"/>
    </row>
    <row r="189" spans="4:8" s="60" customFormat="1">
      <c r="D189" s="64"/>
      <c r="H189" s="35"/>
    </row>
    <row r="190" spans="4:8" s="60" customFormat="1">
      <c r="D190" s="64"/>
      <c r="H190" s="35"/>
    </row>
    <row r="191" spans="4:8" s="60" customFormat="1">
      <c r="D191" s="64"/>
      <c r="H191" s="35"/>
    </row>
    <row r="192" spans="4:8" s="60" customFormat="1">
      <c r="D192" s="64"/>
      <c r="H192" s="35"/>
    </row>
    <row r="193" spans="4:8" s="60" customFormat="1">
      <c r="D193" s="64"/>
      <c r="H193" s="35"/>
    </row>
    <row r="194" spans="4:8" s="60" customFormat="1">
      <c r="D194" s="64"/>
      <c r="H194" s="35"/>
    </row>
    <row r="195" spans="4:8" s="60" customFormat="1" ht="8.1" customHeight="1">
      <c r="D195" s="64"/>
      <c r="H195" s="35"/>
    </row>
    <row r="196" spans="4:8" s="60" customFormat="1">
      <c r="D196" s="64"/>
      <c r="H196" s="35"/>
    </row>
    <row r="197" spans="4:8" s="60" customFormat="1">
      <c r="D197" s="64"/>
      <c r="H197" s="35"/>
    </row>
    <row r="198" spans="4:8" s="60" customFormat="1">
      <c r="D198" s="64"/>
      <c r="H198" s="35"/>
    </row>
    <row r="199" spans="4:8" s="60" customFormat="1">
      <c r="D199" s="64"/>
      <c r="H199" s="35"/>
    </row>
    <row r="200" spans="4:8" s="60" customFormat="1">
      <c r="D200" s="64"/>
      <c r="H200" s="35"/>
    </row>
    <row r="201" spans="4:8" s="60" customFormat="1">
      <c r="D201" s="64"/>
      <c r="H201" s="35"/>
    </row>
    <row r="202" spans="4:8" s="60" customFormat="1">
      <c r="D202" s="64"/>
      <c r="H202" s="35"/>
    </row>
    <row r="203" spans="4:8" s="60" customFormat="1">
      <c r="D203" s="64"/>
      <c r="H203" s="35"/>
    </row>
    <row r="204" spans="4:8" s="60" customFormat="1">
      <c r="D204" s="64"/>
      <c r="H204" s="35"/>
    </row>
    <row r="205" spans="4:8" s="60" customFormat="1">
      <c r="D205" s="64"/>
      <c r="H205" s="35"/>
    </row>
    <row r="206" spans="4:8" s="60" customFormat="1">
      <c r="D206" s="64"/>
      <c r="H206" s="35"/>
    </row>
    <row r="207" spans="4:8" s="60" customFormat="1">
      <c r="D207" s="64"/>
      <c r="H207" s="35"/>
    </row>
    <row r="208" spans="4:8" s="60" customFormat="1">
      <c r="D208" s="64"/>
      <c r="H208" s="35"/>
    </row>
    <row r="209" spans="4:8" s="60" customFormat="1">
      <c r="D209" s="64"/>
      <c r="H209" s="35"/>
    </row>
    <row r="210" spans="4:8" s="60" customFormat="1">
      <c r="D210" s="64"/>
      <c r="H210" s="35"/>
    </row>
    <row r="211" spans="4:8" s="60" customFormat="1">
      <c r="D211" s="64"/>
      <c r="H211" s="35"/>
    </row>
    <row r="212" spans="4:8" s="60" customFormat="1">
      <c r="D212" s="64"/>
      <c r="H212" s="35"/>
    </row>
    <row r="213" spans="4:8" s="60" customFormat="1">
      <c r="D213" s="64"/>
      <c r="H213" s="35"/>
    </row>
    <row r="214" spans="4:8" s="60" customFormat="1">
      <c r="D214" s="64"/>
      <c r="H214" s="35"/>
    </row>
    <row r="215" spans="4:8" s="60" customFormat="1">
      <c r="D215" s="64"/>
      <c r="H215" s="35"/>
    </row>
    <row r="216" spans="4:8" s="60" customFormat="1">
      <c r="D216" s="64"/>
      <c r="H216" s="35"/>
    </row>
    <row r="217" spans="4:8" s="60" customFormat="1">
      <c r="D217" s="64"/>
      <c r="H217" s="35"/>
    </row>
    <row r="218" spans="4:8" s="60" customFormat="1">
      <c r="D218" s="64"/>
      <c r="H218" s="35"/>
    </row>
    <row r="219" spans="4:8" s="60" customFormat="1">
      <c r="D219" s="64"/>
      <c r="H219" s="35"/>
    </row>
    <row r="220" spans="4:8" s="60" customFormat="1" ht="8.1" customHeight="1">
      <c r="D220" s="64"/>
      <c r="H220" s="35"/>
    </row>
    <row r="221" spans="4:8" s="60" customFormat="1">
      <c r="D221" s="64"/>
      <c r="H221" s="35"/>
    </row>
    <row r="222" spans="4:8" s="60" customFormat="1">
      <c r="D222" s="64"/>
      <c r="H222" s="35"/>
    </row>
    <row r="223" spans="4:8" s="60" customFormat="1">
      <c r="D223" s="64"/>
      <c r="H223" s="35"/>
    </row>
    <row r="224" spans="4:8" s="60" customFormat="1" ht="17.100000000000001" customHeight="1">
      <c r="D224" s="64"/>
      <c r="H224" s="35"/>
    </row>
    <row r="225" spans="4:8" s="60" customFormat="1" ht="18" customHeight="1">
      <c r="D225" s="64"/>
      <c r="H225" s="35"/>
    </row>
    <row r="226" spans="4:8" s="60" customFormat="1" ht="15.75" customHeight="1">
      <c r="D226" s="64"/>
      <c r="H226" s="35"/>
    </row>
    <row r="227" spans="4:8" s="60" customFormat="1" ht="14.1" customHeight="1">
      <c r="D227" s="64"/>
      <c r="H227" s="35"/>
    </row>
    <row r="228" spans="4:8" s="60" customFormat="1" ht="12" customHeight="1">
      <c r="D228" s="64"/>
      <c r="H228" s="35"/>
    </row>
    <row r="229" spans="4:8" s="60" customFormat="1" ht="12" customHeight="1">
      <c r="D229" s="64"/>
      <c r="H229" s="35"/>
    </row>
    <row r="230" spans="4:8" s="60" customFormat="1" ht="12" customHeight="1">
      <c r="D230" s="64"/>
      <c r="H230" s="35"/>
    </row>
    <row r="231" spans="4:8" s="60" customFormat="1">
      <c r="D231" s="64"/>
      <c r="H231" s="35"/>
    </row>
    <row r="232" spans="4:8" s="60" customFormat="1">
      <c r="D232" s="64"/>
      <c r="H232" s="35"/>
    </row>
    <row r="233" spans="4:8" s="60" customFormat="1">
      <c r="D233" s="64"/>
      <c r="H233" s="35"/>
    </row>
    <row r="234" spans="4:8" s="60" customFormat="1">
      <c r="D234" s="64"/>
      <c r="H234" s="35"/>
    </row>
    <row r="235" spans="4:8" s="60" customFormat="1">
      <c r="D235" s="64"/>
      <c r="H235" s="35"/>
    </row>
    <row r="236" spans="4:8" s="60" customFormat="1">
      <c r="D236" s="64"/>
      <c r="H236" s="35"/>
    </row>
    <row r="237" spans="4:8" s="60" customFormat="1">
      <c r="D237" s="64"/>
      <c r="H237" s="35"/>
    </row>
    <row r="238" spans="4:8" s="60" customFormat="1">
      <c r="D238" s="64"/>
      <c r="H238" s="35"/>
    </row>
    <row r="239" spans="4:8" s="60" customFormat="1">
      <c r="D239" s="64"/>
      <c r="H239" s="35"/>
    </row>
    <row r="240" spans="4:8" s="60" customFormat="1">
      <c r="D240" s="64"/>
      <c r="H240" s="35"/>
    </row>
    <row r="241" spans="4:8" s="60" customFormat="1">
      <c r="D241" s="64"/>
      <c r="H241" s="35"/>
    </row>
    <row r="242" spans="4:8" s="60" customFormat="1">
      <c r="D242" s="64"/>
      <c r="H242" s="35"/>
    </row>
    <row r="243" spans="4:8" s="60" customFormat="1">
      <c r="D243" s="64"/>
      <c r="H243" s="35"/>
    </row>
    <row r="244" spans="4:8" s="60" customFormat="1" ht="11.1" customHeight="1">
      <c r="D244" s="64"/>
      <c r="H244" s="35"/>
    </row>
    <row r="245" spans="4:8" s="60" customFormat="1" ht="11.1" customHeight="1">
      <c r="D245" s="64"/>
      <c r="H245" s="35"/>
    </row>
    <row r="246" spans="4:8" s="60" customFormat="1">
      <c r="D246" s="64"/>
      <c r="H246" s="35"/>
    </row>
    <row r="247" spans="4:8" s="60" customFormat="1">
      <c r="D247" s="64"/>
      <c r="H247" s="35"/>
    </row>
    <row r="248" spans="4:8" s="60" customFormat="1">
      <c r="D248" s="64"/>
      <c r="H248" s="35"/>
    </row>
    <row r="249" spans="4:8" s="60" customFormat="1">
      <c r="D249" s="64"/>
      <c r="H249" s="35"/>
    </row>
    <row r="250" spans="4:8" s="60" customFormat="1">
      <c r="D250" s="64"/>
      <c r="H250" s="35"/>
    </row>
    <row r="251" spans="4:8" s="60" customFormat="1">
      <c r="D251" s="64"/>
      <c r="H251" s="35"/>
    </row>
    <row r="252" spans="4:8" s="60" customFormat="1">
      <c r="D252" s="64"/>
      <c r="H252" s="35"/>
    </row>
    <row r="253" spans="4:8" s="60" customFormat="1">
      <c r="D253" s="64"/>
      <c r="H253" s="35"/>
    </row>
    <row r="254" spans="4:8" s="60" customFormat="1">
      <c r="D254" s="64"/>
      <c r="H254" s="35"/>
    </row>
    <row r="255" spans="4:8" s="60" customFormat="1">
      <c r="D255" s="64"/>
      <c r="H255" s="35"/>
    </row>
    <row r="256" spans="4:8" s="60" customFormat="1">
      <c r="D256" s="64"/>
      <c r="H256" s="35"/>
    </row>
    <row r="257" spans="4:8" s="60" customFormat="1">
      <c r="D257" s="64"/>
      <c r="H257" s="35"/>
    </row>
    <row r="258" spans="4:8" s="60" customFormat="1">
      <c r="D258" s="64"/>
      <c r="H258" s="35"/>
    </row>
    <row r="259" spans="4:8" s="60" customFormat="1">
      <c r="D259" s="64"/>
      <c r="H259" s="35"/>
    </row>
    <row r="260" spans="4:8" s="60" customFormat="1">
      <c r="D260" s="64"/>
      <c r="H260" s="35"/>
    </row>
    <row r="261" spans="4:8" s="60" customFormat="1">
      <c r="D261" s="64"/>
      <c r="H261" s="35"/>
    </row>
    <row r="262" spans="4:8" s="60" customFormat="1">
      <c r="D262" s="64"/>
      <c r="H262" s="35"/>
    </row>
    <row r="263" spans="4:8" s="60" customFormat="1">
      <c r="D263" s="64"/>
      <c r="H263" s="35"/>
    </row>
    <row r="264" spans="4:8" s="60" customFormat="1">
      <c r="D264" s="64"/>
      <c r="H264" s="35"/>
    </row>
    <row r="265" spans="4:8" s="60" customFormat="1">
      <c r="D265" s="64"/>
      <c r="H265" s="35"/>
    </row>
    <row r="266" spans="4:8" s="60" customFormat="1">
      <c r="D266" s="64"/>
      <c r="H266" s="35"/>
    </row>
    <row r="267" spans="4:8" s="60" customFormat="1">
      <c r="D267" s="64"/>
      <c r="H267" s="35"/>
    </row>
    <row r="268" spans="4:8" s="60" customFormat="1">
      <c r="D268" s="64"/>
      <c r="H268" s="35"/>
    </row>
    <row r="269" spans="4:8" s="60" customFormat="1">
      <c r="D269" s="64"/>
      <c r="H269" s="35"/>
    </row>
    <row r="270" spans="4:8" s="60" customFormat="1">
      <c r="D270" s="64"/>
      <c r="H270" s="35"/>
    </row>
    <row r="271" spans="4:8" s="60" customFormat="1">
      <c r="D271" s="64"/>
      <c r="H271" s="35"/>
    </row>
    <row r="272" spans="4:8" s="60" customFormat="1">
      <c r="D272" s="64"/>
      <c r="H272" s="35"/>
    </row>
    <row r="273" spans="4:8" s="60" customFormat="1">
      <c r="D273" s="64"/>
      <c r="H273" s="35"/>
    </row>
    <row r="274" spans="4:8" s="60" customFormat="1">
      <c r="D274" s="64"/>
      <c r="H274" s="35"/>
    </row>
    <row r="275" spans="4:8" s="60" customFormat="1">
      <c r="D275" s="64"/>
      <c r="H275" s="35"/>
    </row>
    <row r="276" spans="4:8" s="60" customFormat="1">
      <c r="D276" s="64"/>
      <c r="H276" s="35"/>
    </row>
    <row r="277" spans="4:8" s="60" customFormat="1">
      <c r="D277" s="64"/>
      <c r="H277" s="35"/>
    </row>
    <row r="278" spans="4:8" s="60" customFormat="1">
      <c r="D278" s="64"/>
      <c r="H278" s="35"/>
    </row>
    <row r="279" spans="4:8" s="60" customFormat="1">
      <c r="D279" s="64"/>
      <c r="H279" s="35"/>
    </row>
    <row r="280" spans="4:8" s="60" customFormat="1">
      <c r="D280" s="64"/>
      <c r="H280" s="35"/>
    </row>
    <row r="281" spans="4:8" s="60" customFormat="1">
      <c r="D281" s="64"/>
      <c r="H281" s="35"/>
    </row>
    <row r="282" spans="4:8" s="60" customFormat="1">
      <c r="D282" s="64"/>
      <c r="H282" s="35"/>
    </row>
    <row r="283" spans="4:8" s="60" customFormat="1">
      <c r="D283" s="64"/>
      <c r="H283" s="35"/>
    </row>
    <row r="284" spans="4:8" s="60" customFormat="1">
      <c r="D284" s="64"/>
      <c r="H284" s="35"/>
    </row>
    <row r="285" spans="4:8" s="60" customFormat="1">
      <c r="D285" s="64"/>
      <c r="H285" s="35"/>
    </row>
    <row r="286" spans="4:8" s="60" customFormat="1">
      <c r="D286" s="64"/>
      <c r="H286" s="35"/>
    </row>
    <row r="287" spans="4:8" s="60" customFormat="1">
      <c r="D287" s="64"/>
      <c r="H287" s="35"/>
    </row>
    <row r="288" spans="4:8" s="60" customFormat="1">
      <c r="D288" s="64"/>
      <c r="H288" s="35"/>
    </row>
    <row r="289" spans="4:8" s="60" customFormat="1">
      <c r="D289" s="64"/>
      <c r="H289" s="35"/>
    </row>
    <row r="290" spans="4:8" s="60" customFormat="1">
      <c r="D290" s="64"/>
      <c r="H290" s="35"/>
    </row>
    <row r="291" spans="4:8" s="60" customFormat="1">
      <c r="D291" s="64"/>
      <c r="H291" s="35"/>
    </row>
    <row r="292" spans="4:8" s="60" customFormat="1">
      <c r="D292" s="64"/>
      <c r="H292" s="35"/>
    </row>
    <row r="293" spans="4:8" s="60" customFormat="1">
      <c r="D293" s="64"/>
      <c r="H293" s="35"/>
    </row>
    <row r="294" spans="4:8" s="60" customFormat="1">
      <c r="D294" s="64"/>
      <c r="H294" s="35"/>
    </row>
    <row r="295" spans="4:8" s="60" customFormat="1">
      <c r="D295" s="64"/>
      <c r="H295" s="35"/>
    </row>
    <row r="296" spans="4:8" s="60" customFormat="1">
      <c r="D296" s="64"/>
      <c r="H296" s="35"/>
    </row>
    <row r="297" spans="4:8" s="60" customFormat="1">
      <c r="D297" s="64"/>
      <c r="H297" s="35"/>
    </row>
    <row r="298" spans="4:8" s="60" customFormat="1">
      <c r="D298" s="64"/>
      <c r="H298" s="35"/>
    </row>
    <row r="299" spans="4:8" s="60" customFormat="1">
      <c r="D299" s="64"/>
      <c r="H299" s="35"/>
    </row>
    <row r="300" spans="4:8" s="60" customFormat="1">
      <c r="D300" s="64"/>
      <c r="H300" s="35"/>
    </row>
    <row r="301" spans="4:8" s="60" customFormat="1">
      <c r="D301" s="64"/>
      <c r="H301" s="35"/>
    </row>
    <row r="302" spans="4:8" s="60" customFormat="1">
      <c r="D302" s="64"/>
      <c r="H302" s="35"/>
    </row>
    <row r="303" spans="4:8" s="60" customFormat="1">
      <c r="D303" s="64"/>
      <c r="H303" s="35"/>
    </row>
    <row r="304" spans="4:8" s="60" customFormat="1">
      <c r="D304" s="64"/>
      <c r="H304" s="35"/>
    </row>
    <row r="305" spans="4:8" s="60" customFormat="1">
      <c r="D305" s="64"/>
      <c r="H305" s="35"/>
    </row>
    <row r="306" spans="4:8" s="60" customFormat="1">
      <c r="D306" s="64"/>
      <c r="H306" s="35"/>
    </row>
    <row r="307" spans="4:8" s="60" customFormat="1">
      <c r="D307" s="64"/>
      <c r="H307" s="35"/>
    </row>
    <row r="308" spans="4:8" s="60" customFormat="1">
      <c r="D308" s="64"/>
      <c r="H308" s="35"/>
    </row>
    <row r="309" spans="4:8" s="60" customFormat="1">
      <c r="D309" s="64"/>
      <c r="H309" s="35"/>
    </row>
    <row r="310" spans="4:8" s="60" customFormat="1">
      <c r="D310" s="64"/>
      <c r="H310" s="35"/>
    </row>
    <row r="311" spans="4:8" s="60" customFormat="1">
      <c r="D311" s="64"/>
      <c r="H311" s="35"/>
    </row>
    <row r="312" spans="4:8" s="60" customFormat="1">
      <c r="D312" s="64"/>
      <c r="H312" s="35"/>
    </row>
    <row r="313" spans="4:8" s="60" customFormat="1">
      <c r="D313" s="64"/>
      <c r="H313" s="35"/>
    </row>
    <row r="314" spans="4:8" s="60" customFormat="1">
      <c r="D314" s="64"/>
      <c r="H314" s="35"/>
    </row>
    <row r="315" spans="4:8" s="60" customFormat="1">
      <c r="D315" s="64"/>
      <c r="H315" s="35"/>
    </row>
  </sheetData>
  <mergeCells count="18">
    <mergeCell ref="A39:I39"/>
    <mergeCell ref="A46:I46"/>
    <mergeCell ref="B58:H58"/>
    <mergeCell ref="B54:H54"/>
    <mergeCell ref="B57:G57"/>
    <mergeCell ref="A1:A3"/>
    <mergeCell ref="B1:C2"/>
    <mergeCell ref="D1:I2"/>
    <mergeCell ref="B55:G55"/>
    <mergeCell ref="B56:G56"/>
    <mergeCell ref="A4:I4"/>
    <mergeCell ref="A5:I5"/>
    <mergeCell ref="A12:I12"/>
    <mergeCell ref="A13:I13"/>
    <mergeCell ref="A17:I17"/>
    <mergeCell ref="A25:I25"/>
    <mergeCell ref="A29:I29"/>
    <mergeCell ref="A35:I35"/>
  </mergeCells>
  <phoneticPr fontId="5" type="noConversion"/>
  <printOptions horizontalCentered="1"/>
  <pageMargins left="0.78740157480314965" right="0.78740157480314965" top="0.78740157480314965" bottom="0.78740157480314965" header="0" footer="0"/>
  <pageSetup paperSize="14" scale="35" fitToHeight="0" orientation="landscape" r:id="rId1"/>
  <headerFooter alignWithMargins="0">
    <oddHeader>&amp;R
&amp;P    de    &amp;N                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2:D8"/>
  <sheetViews>
    <sheetView workbookViewId="0">
      <selection activeCell="B9" sqref="B9"/>
    </sheetView>
  </sheetViews>
  <sheetFormatPr baseColWidth="10" defaultColWidth="11.42578125" defaultRowHeight="15.75"/>
  <cols>
    <col min="1" max="1" width="4.140625" style="2" customWidth="1"/>
    <col min="2" max="2" width="11.42578125" style="2"/>
    <col min="3" max="3" width="72.42578125" style="3" bestFit="1" customWidth="1"/>
    <col min="4" max="16384" width="11.42578125" style="2"/>
  </cols>
  <sheetData>
    <row r="2" spans="2:4">
      <c r="B2" s="26" t="s">
        <v>46</v>
      </c>
      <c r="C2" s="34" t="s">
        <v>47</v>
      </c>
      <c r="D2" s="26" t="s">
        <v>48</v>
      </c>
    </row>
    <row r="3" spans="2:4">
      <c r="B3" s="5">
        <v>1</v>
      </c>
      <c r="C3" s="29" t="str">
        <f>+'Sabana Acta Unica'!D6</f>
        <v>PAÑETE LISO MUROS 1:4</v>
      </c>
      <c r="D3" s="31">
        <f>+'1 (1)'!N78</f>
        <v>123.35</v>
      </c>
    </row>
    <row r="4" spans="2:4">
      <c r="B4" s="5">
        <v>2</v>
      </c>
      <c r="C4" s="29" t="str">
        <f>+'Sabana Acta Unica'!D7</f>
        <v>FILOS Y DILATACIONES EN PAÑETES</v>
      </c>
      <c r="D4" s="31">
        <f>+'1 (2)'!N54</f>
        <v>60</v>
      </c>
    </row>
    <row r="5" spans="2:4" ht="47.25">
      <c r="B5" s="5">
        <v>3</v>
      </c>
      <c r="C5" s="29" t="str">
        <f>+'Sabana Acta Unica'!D8</f>
        <v>SUMINISTRO E INSTALACIÓN DE SISTEMA SÉPTICO PLÁSTICO ANAEROBIO DE 1000L. INCLUYE TUBERÍA, TANQUE, TRAMPA DE GRASAS, FILTRO ANAEROBIO Y DEMÁS ACCESORIOS DE CONEXIÓN).</v>
      </c>
      <c r="D5" s="31">
        <f>+'1 (3)'!N78</f>
        <v>1</v>
      </c>
    </row>
    <row r="6" spans="2:4">
      <c r="B6" s="5">
        <v>4</v>
      </c>
      <c r="C6" s="29" t="str">
        <f>+'Sabana Acta Unica'!D9</f>
        <v>EXCAVACIÓN MANUAL EN MATERIAL COMÚN</v>
      </c>
      <c r="D6" s="31">
        <f>+'1 (4)'!N78</f>
        <v>27.6</v>
      </c>
    </row>
    <row r="7" spans="2:4" ht="31.5">
      <c r="B7" s="5">
        <v>5</v>
      </c>
      <c r="C7" s="29" t="str">
        <f>+'Sabana Acta Unica'!D10</f>
        <v>SUMINISTRO E INSTALACIÓN DE TUBERÍA PVC D = 4" PARA DRENAJE SIN FILTRO</v>
      </c>
      <c r="D7" s="31">
        <f>+'1 (5)'!N78</f>
        <v>12</v>
      </c>
    </row>
    <row r="8" spans="2:4" ht="31.5">
      <c r="B8" s="5">
        <v>6</v>
      </c>
      <c r="C8" s="29" t="str">
        <f>+'Sabana Acta Unica'!D11</f>
        <v>CAJAS DE INSPECCIÓN EN LADRILLO DE 0.60 X 0.60 x 0.60 M. (NO INCLUYE TAPA).</v>
      </c>
      <c r="D8" s="31">
        <f>+'1 (6)'!N78</f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B1:O87"/>
  <sheetViews>
    <sheetView topLeftCell="A10"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</f>
        <v>CAPITULO 1 - ZONA DE OFICINA / BODEGA</v>
      </c>
      <c r="E16" s="86"/>
      <c r="F16" s="86"/>
      <c r="H16" s="27" t="s">
        <v>58</v>
      </c>
      <c r="I16" s="87">
        <f>+'Sabana Acta Unica'!A6</f>
        <v>1.01</v>
      </c>
      <c r="J16" s="86"/>
      <c r="K16" s="86"/>
      <c r="L16" s="86"/>
      <c r="M16" s="86"/>
      <c r="N16" s="26" t="s">
        <v>59</v>
      </c>
      <c r="O16" s="24"/>
    </row>
    <row r="17" spans="2:15" s="6" customFormat="1" ht="45" customHeight="1">
      <c r="B17" s="23"/>
      <c r="C17" s="27" t="s">
        <v>60</v>
      </c>
      <c r="D17" s="86" t="e">
        <f>+'Sabana Acta Unica'!#REF!</f>
        <v>#REF!</v>
      </c>
      <c r="E17" s="86"/>
      <c r="F17" s="86"/>
      <c r="H17" s="27" t="s">
        <v>61</v>
      </c>
      <c r="I17" s="88" t="str">
        <f>+'Sabana Acta Unica'!D6</f>
        <v>PAÑETE LISO MUROS 1:4</v>
      </c>
      <c r="J17" s="88"/>
      <c r="K17" s="88"/>
      <c r="L17" s="88"/>
      <c r="M17" s="88"/>
      <c r="N17" s="4" t="str">
        <f>+'Sabana Acta Unica'!E6</f>
        <v>M2</v>
      </c>
      <c r="O17" s="24"/>
    </row>
    <row r="18" spans="2:15" ht="8.25" customHeight="1">
      <c r="B18" s="18"/>
      <c r="O18" s="19"/>
    </row>
    <row r="19" spans="2:15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5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70</v>
      </c>
      <c r="K20" s="26" t="s">
        <v>71</v>
      </c>
      <c r="L20" s="26" t="s">
        <v>72</v>
      </c>
      <c r="M20" s="93"/>
      <c r="N20" s="82"/>
      <c r="O20" s="19"/>
    </row>
    <row r="21" spans="2:15">
      <c r="B21" s="18"/>
      <c r="C21" s="94"/>
      <c r="D21" s="94"/>
      <c r="E21" s="7"/>
      <c r="F21" s="4" t="s">
        <v>81</v>
      </c>
      <c r="G21" s="4">
        <v>8.1999999999999993</v>
      </c>
      <c r="H21" s="4"/>
      <c r="I21" s="4">
        <v>2.16</v>
      </c>
      <c r="J21" s="4"/>
      <c r="K21" s="4">
        <f>+G21*I21</f>
        <v>17.712</v>
      </c>
      <c r="L21" s="4"/>
      <c r="M21" s="4">
        <v>2</v>
      </c>
      <c r="N21" s="4">
        <f>+K21*M21</f>
        <v>35.423999999999999</v>
      </c>
      <c r="O21" s="19"/>
    </row>
    <row r="22" spans="2:15">
      <c r="B22" s="18"/>
      <c r="C22" s="94"/>
      <c r="D22" s="94"/>
      <c r="E22" s="5"/>
      <c r="F22" s="4" t="s">
        <v>82</v>
      </c>
      <c r="G22" s="4">
        <v>0.2</v>
      </c>
      <c r="H22" s="4"/>
      <c r="I22" s="4">
        <v>2.16</v>
      </c>
      <c r="J22" s="4"/>
      <c r="K22" s="4">
        <f t="shared" ref="K22:K36" si="0">+G22*I22</f>
        <v>0.43200000000000005</v>
      </c>
      <c r="L22" s="4"/>
      <c r="M22" s="4">
        <v>-6</v>
      </c>
      <c r="N22" s="4">
        <f t="shared" ref="N22:N36" si="1">+K22*M22</f>
        <v>-2.5920000000000005</v>
      </c>
      <c r="O22" s="19"/>
    </row>
    <row r="23" spans="2:15">
      <c r="B23" s="18"/>
      <c r="C23" s="94"/>
      <c r="D23" s="94"/>
      <c r="E23" s="4"/>
      <c r="F23" s="4" t="s">
        <v>83</v>
      </c>
      <c r="G23" s="4">
        <v>8.1999999999999993</v>
      </c>
      <c r="H23" s="4"/>
      <c r="I23" s="4">
        <v>2.16</v>
      </c>
      <c r="J23" s="4"/>
      <c r="K23" s="4">
        <f t="shared" si="0"/>
        <v>17.712</v>
      </c>
      <c r="L23" s="4"/>
      <c r="M23" s="4">
        <v>2</v>
      </c>
      <c r="N23" s="4">
        <f t="shared" si="1"/>
        <v>35.423999999999999</v>
      </c>
      <c r="O23" s="19"/>
    </row>
    <row r="24" spans="2:15">
      <c r="B24" s="18"/>
      <c r="C24" s="94"/>
      <c r="D24" s="94"/>
      <c r="E24" s="4"/>
      <c r="F24" s="4" t="s">
        <v>84</v>
      </c>
      <c r="G24" s="4">
        <v>2</v>
      </c>
      <c r="H24" s="4"/>
      <c r="I24" s="4">
        <v>0.9</v>
      </c>
      <c r="J24" s="4"/>
      <c r="K24" s="4">
        <f t="shared" si="0"/>
        <v>1.8</v>
      </c>
      <c r="L24" s="4"/>
      <c r="M24" s="4">
        <v>-2</v>
      </c>
      <c r="N24" s="4">
        <f t="shared" si="1"/>
        <v>-3.6</v>
      </c>
      <c r="O24" s="19"/>
    </row>
    <row r="25" spans="2:15">
      <c r="B25" s="18"/>
      <c r="C25" s="94"/>
      <c r="D25" s="94"/>
      <c r="E25" s="4"/>
      <c r="F25" s="4" t="s">
        <v>85</v>
      </c>
      <c r="G25" s="4">
        <v>1.35</v>
      </c>
      <c r="H25" s="4"/>
      <c r="I25" s="4">
        <v>0.88</v>
      </c>
      <c r="J25" s="4"/>
      <c r="K25" s="4">
        <f t="shared" si="0"/>
        <v>1.1880000000000002</v>
      </c>
      <c r="L25" s="4"/>
      <c r="M25" s="4">
        <v>-2</v>
      </c>
      <c r="N25" s="4">
        <f t="shared" si="1"/>
        <v>-2.3760000000000003</v>
      </c>
      <c r="O25" s="19"/>
    </row>
    <row r="26" spans="2:15">
      <c r="B26" s="18"/>
      <c r="C26" s="94"/>
      <c r="D26" s="94"/>
      <c r="E26" s="4"/>
      <c r="F26" s="4" t="s">
        <v>86</v>
      </c>
      <c r="G26" s="4">
        <v>2</v>
      </c>
      <c r="H26" s="4"/>
      <c r="I26" s="4">
        <v>1</v>
      </c>
      <c r="J26" s="4"/>
      <c r="K26" s="4">
        <f t="shared" si="0"/>
        <v>2</v>
      </c>
      <c r="L26" s="4"/>
      <c r="M26" s="4">
        <v>-2</v>
      </c>
      <c r="N26" s="4">
        <f t="shared" si="1"/>
        <v>-4</v>
      </c>
      <c r="O26" s="19"/>
    </row>
    <row r="27" spans="2:15">
      <c r="B27" s="18"/>
      <c r="C27" s="94"/>
      <c r="D27" s="94"/>
      <c r="E27" s="4"/>
      <c r="F27" s="29" t="s">
        <v>87</v>
      </c>
      <c r="G27" s="4">
        <v>1.2</v>
      </c>
      <c r="H27" s="4"/>
      <c r="I27" s="4">
        <v>0.45</v>
      </c>
      <c r="J27" s="4"/>
      <c r="K27" s="4">
        <f t="shared" si="0"/>
        <v>0.54</v>
      </c>
      <c r="L27" s="4"/>
      <c r="M27" s="4">
        <v>-2</v>
      </c>
      <c r="N27" s="4">
        <f t="shared" si="1"/>
        <v>-1.08</v>
      </c>
      <c r="O27" s="19"/>
    </row>
    <row r="28" spans="2:15">
      <c r="B28" s="18"/>
      <c r="C28" s="94"/>
      <c r="D28" s="94"/>
      <c r="E28" s="4"/>
      <c r="F28" s="4" t="s">
        <v>88</v>
      </c>
      <c r="G28" s="4">
        <v>4</v>
      </c>
      <c r="H28" s="4"/>
      <c r="I28" s="4">
        <v>2.16</v>
      </c>
      <c r="J28" s="4"/>
      <c r="K28" s="4">
        <f t="shared" si="0"/>
        <v>8.64</v>
      </c>
      <c r="L28" s="4"/>
      <c r="M28" s="4">
        <v>2</v>
      </c>
      <c r="N28" s="4">
        <f t="shared" si="1"/>
        <v>17.28</v>
      </c>
      <c r="O28" s="19"/>
    </row>
    <row r="29" spans="2:15">
      <c r="B29" s="18"/>
      <c r="C29" s="94"/>
      <c r="D29" s="94"/>
      <c r="E29" s="4"/>
      <c r="F29" s="4" t="s">
        <v>89</v>
      </c>
      <c r="G29" s="4">
        <v>0.63</v>
      </c>
      <c r="H29" s="4"/>
      <c r="I29" s="4">
        <v>0.43</v>
      </c>
      <c r="J29" s="4"/>
      <c r="K29" s="4">
        <f t="shared" si="0"/>
        <v>0.27089999999999997</v>
      </c>
      <c r="L29" s="4"/>
      <c r="M29" s="4">
        <v>-2</v>
      </c>
      <c r="N29" s="4">
        <f t="shared" si="1"/>
        <v>-0.54179999999999995</v>
      </c>
      <c r="O29" s="19"/>
    </row>
    <row r="30" spans="2:15">
      <c r="B30" s="18"/>
      <c r="C30" s="94"/>
      <c r="D30" s="94"/>
      <c r="E30" s="4"/>
      <c r="F30" s="4" t="s">
        <v>90</v>
      </c>
      <c r="G30" s="4">
        <v>0.2</v>
      </c>
      <c r="H30" s="4"/>
      <c r="I30" s="4">
        <v>2.16</v>
      </c>
      <c r="J30" s="4"/>
      <c r="K30" s="4">
        <f t="shared" si="0"/>
        <v>0.43200000000000005</v>
      </c>
      <c r="L30" s="4"/>
      <c r="M30" s="4">
        <v>-4</v>
      </c>
      <c r="N30" s="4">
        <f t="shared" si="1"/>
        <v>-1.7280000000000002</v>
      </c>
      <c r="O30" s="19"/>
    </row>
    <row r="31" spans="2:15">
      <c r="B31" s="18"/>
      <c r="C31" s="94"/>
      <c r="D31" s="94"/>
      <c r="E31" s="4"/>
      <c r="F31" s="4" t="s">
        <v>91</v>
      </c>
      <c r="G31" s="4">
        <v>3.6</v>
      </c>
      <c r="H31" s="4"/>
      <c r="I31" s="4">
        <v>2.16</v>
      </c>
      <c r="J31" s="4"/>
      <c r="K31" s="4">
        <f t="shared" si="0"/>
        <v>7.7760000000000007</v>
      </c>
      <c r="L31" s="4"/>
      <c r="M31" s="4">
        <v>4</v>
      </c>
      <c r="N31" s="4">
        <f t="shared" si="1"/>
        <v>31.104000000000003</v>
      </c>
      <c r="O31" s="19"/>
    </row>
    <row r="32" spans="2:15">
      <c r="B32" s="18"/>
      <c r="C32" s="94"/>
      <c r="D32" s="94"/>
      <c r="E32" s="4"/>
      <c r="F32" s="4" t="s">
        <v>92</v>
      </c>
      <c r="G32" s="4">
        <v>7.7999999999999989</v>
      </c>
      <c r="H32" s="4"/>
      <c r="I32" s="4">
        <v>0.35</v>
      </c>
      <c r="J32" s="4"/>
      <c r="K32" s="4">
        <f t="shared" si="0"/>
        <v>2.7299999999999995</v>
      </c>
      <c r="L32" s="4"/>
      <c r="M32" s="4">
        <v>2</v>
      </c>
      <c r="N32" s="4">
        <f t="shared" si="1"/>
        <v>5.4599999999999991</v>
      </c>
      <c r="O32" s="19"/>
    </row>
    <row r="33" spans="2:15">
      <c r="B33" s="18"/>
      <c r="C33" s="94"/>
      <c r="D33" s="94"/>
      <c r="E33" s="4"/>
      <c r="F33" s="4" t="s">
        <v>93</v>
      </c>
      <c r="G33" s="4">
        <v>3.6</v>
      </c>
      <c r="H33" s="4"/>
      <c r="I33" s="4">
        <v>0.17499999999999999</v>
      </c>
      <c r="J33" s="4"/>
      <c r="K33" s="4">
        <f t="shared" si="0"/>
        <v>0.63</v>
      </c>
      <c r="L33" s="4"/>
      <c r="M33" s="4">
        <v>2</v>
      </c>
      <c r="N33" s="4">
        <f t="shared" si="1"/>
        <v>1.26</v>
      </c>
      <c r="O33" s="19"/>
    </row>
    <row r="34" spans="2:15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4"/>
      <c r="O34" s="19"/>
    </row>
    <row r="35" spans="2:15">
      <c r="B35" s="18"/>
      <c r="C35" s="94"/>
      <c r="D35" s="94"/>
      <c r="E35" s="4"/>
      <c r="F35" s="4" t="s">
        <v>94</v>
      </c>
      <c r="G35" s="4">
        <v>3.73</v>
      </c>
      <c r="H35" s="4"/>
      <c r="I35" s="4">
        <v>2.16</v>
      </c>
      <c r="J35" s="4"/>
      <c r="K35" s="4">
        <f t="shared" si="0"/>
        <v>8.0568000000000008</v>
      </c>
      <c r="L35" s="4"/>
      <c r="M35" s="4">
        <v>2</v>
      </c>
      <c r="N35" s="4">
        <f t="shared" si="1"/>
        <v>16.113600000000002</v>
      </c>
      <c r="O35" s="19"/>
    </row>
    <row r="36" spans="2:15">
      <c r="B36" s="18"/>
      <c r="C36" s="94"/>
      <c r="D36" s="94"/>
      <c r="E36" s="4"/>
      <c r="F36" s="4" t="s">
        <v>95</v>
      </c>
      <c r="G36" s="4">
        <v>0.71</v>
      </c>
      <c r="H36" s="4"/>
      <c r="I36" s="4">
        <v>1.97</v>
      </c>
      <c r="J36" s="4"/>
      <c r="K36" s="4">
        <f t="shared" si="0"/>
        <v>1.3986999999999998</v>
      </c>
      <c r="L36" s="4"/>
      <c r="M36" s="4">
        <v>-2</v>
      </c>
      <c r="N36" s="4">
        <f t="shared" si="1"/>
        <v>-2.7973999999999997</v>
      </c>
      <c r="O36" s="19"/>
    </row>
    <row r="37" spans="2:15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5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5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5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5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5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5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5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5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5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5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5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123.35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123.35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B1:O63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</f>
        <v>CAPITULO 1 - ZONA DE OFICINA / BODEGA</v>
      </c>
      <c r="E16" s="86"/>
      <c r="F16" s="86"/>
      <c r="H16" s="27" t="s">
        <v>58</v>
      </c>
      <c r="I16" s="87">
        <f>+'Sabana Acta Unica'!A7</f>
        <v>1.02</v>
      </c>
      <c r="J16" s="86"/>
      <c r="K16" s="86"/>
      <c r="L16" s="86"/>
      <c r="M16" s="86"/>
      <c r="N16" s="26" t="s">
        <v>59</v>
      </c>
      <c r="O16" s="24"/>
    </row>
    <row r="17" spans="2:15" s="6" customFormat="1" ht="45" customHeight="1">
      <c r="B17" s="23"/>
      <c r="C17" s="27" t="s">
        <v>60</v>
      </c>
      <c r="D17" s="86" t="e">
        <f>+'Sabana Acta Unica'!#REF!</f>
        <v>#REF!</v>
      </c>
      <c r="E17" s="86"/>
      <c r="F17" s="86"/>
      <c r="H17" s="27" t="s">
        <v>61</v>
      </c>
      <c r="I17" s="88" t="str">
        <f>+'Sabana Acta Unica'!D7</f>
        <v>FILOS Y DILATACIONES EN PAÑETES</v>
      </c>
      <c r="J17" s="88"/>
      <c r="K17" s="88"/>
      <c r="L17" s="88"/>
      <c r="M17" s="88"/>
      <c r="N17" s="4" t="str">
        <f>+'Sabana Acta Unica'!E7</f>
        <v>ML</v>
      </c>
      <c r="O17" s="24"/>
    </row>
    <row r="18" spans="2:15" ht="8.25" customHeight="1">
      <c r="B18" s="18"/>
      <c r="O18" s="19"/>
    </row>
    <row r="19" spans="2:15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5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70</v>
      </c>
      <c r="K20" s="26" t="s">
        <v>71</v>
      </c>
      <c r="L20" s="26" t="s">
        <v>72</v>
      </c>
      <c r="M20" s="93"/>
      <c r="N20" s="82"/>
      <c r="O20" s="19"/>
    </row>
    <row r="21" spans="2:15">
      <c r="B21" s="18"/>
      <c r="C21" s="94"/>
      <c r="D21" s="94"/>
      <c r="E21" s="7"/>
      <c r="F21" s="4" t="s">
        <v>132</v>
      </c>
      <c r="G21" s="4">
        <v>60</v>
      </c>
      <c r="H21" s="4"/>
      <c r="I21" s="4"/>
      <c r="J21" s="4"/>
      <c r="K21" s="4"/>
      <c r="L21" s="4"/>
      <c r="M21" s="4">
        <v>1</v>
      </c>
      <c r="N21" s="4">
        <f>+G21*M21</f>
        <v>60</v>
      </c>
      <c r="O21" s="19"/>
    </row>
    <row r="22" spans="2:15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5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5">
      <c r="B24" s="18"/>
      <c r="C24" s="94"/>
      <c r="D24" s="94"/>
      <c r="E24" s="4"/>
      <c r="F24" s="4"/>
      <c r="G24" s="4"/>
      <c r="H24" s="4"/>
      <c r="I24" s="4"/>
      <c r="J24" s="4"/>
      <c r="K24" s="31"/>
      <c r="L24" s="4"/>
      <c r="M24" s="4"/>
      <c r="N24" s="30"/>
      <c r="O24" s="19"/>
    </row>
    <row r="25" spans="2:15">
      <c r="B25" s="18"/>
      <c r="C25" s="94"/>
      <c r="D25" s="94"/>
      <c r="E25" s="4"/>
      <c r="F25" s="4"/>
      <c r="G25" s="4"/>
      <c r="H25" s="4"/>
      <c r="I25" s="4"/>
      <c r="J25" s="4"/>
      <c r="K25" s="4"/>
      <c r="L25" s="4"/>
      <c r="M25" s="4"/>
      <c r="N25" s="30"/>
      <c r="O25" s="19"/>
    </row>
    <row r="26" spans="2:15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30"/>
      <c r="O26" s="19"/>
    </row>
    <row r="27" spans="2:15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30"/>
      <c r="O27" s="19"/>
    </row>
    <row r="28" spans="2:15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30"/>
      <c r="O28" s="19"/>
    </row>
    <row r="29" spans="2:15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30"/>
      <c r="O29" s="19"/>
    </row>
    <row r="30" spans="2:15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30"/>
      <c r="O30" s="19"/>
    </row>
    <row r="31" spans="2:15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30"/>
      <c r="O31" s="19"/>
    </row>
    <row r="32" spans="2:15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30"/>
      <c r="O32" s="19"/>
    </row>
    <row r="33" spans="2:15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30"/>
      <c r="O33" s="19"/>
    </row>
    <row r="34" spans="2:15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5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5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5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5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5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5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5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5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5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5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5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5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5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5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4"/>
      <c r="F50" s="4"/>
      <c r="G50" s="4"/>
      <c r="H50" s="4"/>
      <c r="I50" s="4"/>
      <c r="J50" s="4"/>
      <c r="K50" s="4"/>
      <c r="L50" s="4"/>
      <c r="M50" s="4"/>
      <c r="N50" s="4"/>
      <c r="O50" s="19"/>
    </row>
    <row r="51" spans="2:15">
      <c r="B51" s="18"/>
      <c r="C51" s="94"/>
      <c r="D51" s="94"/>
      <c r="E51" s="4"/>
      <c r="F51" s="4"/>
      <c r="G51" s="4"/>
      <c r="H51" s="4"/>
      <c r="I51" s="4"/>
      <c r="J51" s="4"/>
      <c r="K51" s="4"/>
      <c r="L51" s="4"/>
      <c r="M51" s="4"/>
      <c r="N51" s="30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4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4"/>
      <c r="L53" s="4"/>
      <c r="M53" s="4"/>
      <c r="N53" s="4"/>
      <c r="O53" s="19"/>
    </row>
    <row r="54" spans="2:15">
      <c r="B54" s="18"/>
      <c r="C54" s="95" t="s">
        <v>73</v>
      </c>
      <c r="D54" s="95"/>
      <c r="E54" s="95"/>
      <c r="F54" s="95"/>
      <c r="G54" s="95"/>
      <c r="H54" s="95"/>
      <c r="I54" s="95"/>
      <c r="J54" s="96" t="s">
        <v>74</v>
      </c>
      <c r="K54" s="96"/>
      <c r="L54" s="96"/>
      <c r="M54" s="96"/>
      <c r="N54" s="32">
        <f>ROUND(SUM(N21:N53),2)</f>
        <v>60</v>
      </c>
      <c r="O54" s="19"/>
    </row>
    <row r="55" spans="2:15">
      <c r="B55" s="18"/>
      <c r="C55" s="95"/>
      <c r="D55" s="95"/>
      <c r="E55" s="95"/>
      <c r="F55" s="95"/>
      <c r="G55" s="95"/>
      <c r="H55" s="95"/>
      <c r="I55" s="95"/>
      <c r="J55" s="97" t="s">
        <v>75</v>
      </c>
      <c r="K55" s="97"/>
      <c r="L55" s="97"/>
      <c r="M55" s="97"/>
      <c r="N55" s="31">
        <v>0</v>
      </c>
      <c r="O55" s="19"/>
    </row>
    <row r="56" spans="2:15">
      <c r="B56" s="18"/>
      <c r="C56" s="95"/>
      <c r="D56" s="95"/>
      <c r="E56" s="95"/>
      <c r="F56" s="95"/>
      <c r="G56" s="95"/>
      <c r="H56" s="95"/>
      <c r="I56" s="95"/>
      <c r="J56" s="96" t="s">
        <v>76</v>
      </c>
      <c r="K56" s="96"/>
      <c r="L56" s="96"/>
      <c r="M56" s="96"/>
      <c r="N56" s="32">
        <f>+N55+N54</f>
        <v>60</v>
      </c>
      <c r="O56" s="19"/>
    </row>
    <row r="57" spans="2:15" ht="9.75" customHeight="1" thickBot="1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2"/>
    </row>
    <row r="60" spans="2:15" ht="31.5" customHeight="1"/>
    <row r="61" spans="2:15">
      <c r="C61" s="98" t="e">
        <f>+#REF!</f>
        <v>#REF!</v>
      </c>
      <c r="D61" s="98"/>
      <c r="F61" s="28" t="e">
        <f>+#REF!</f>
        <v>#REF!</v>
      </c>
      <c r="I61" s="98"/>
      <c r="J61" s="98"/>
      <c r="K61" s="98"/>
    </row>
    <row r="62" spans="2:15">
      <c r="C62" s="81" t="e">
        <f>+#REF!</f>
        <v>#REF!</v>
      </c>
      <c r="D62" s="81"/>
      <c r="F62" s="2" t="e">
        <f>+#REF!</f>
        <v>#REF!</v>
      </c>
      <c r="I62" s="81"/>
      <c r="J62" s="81"/>
      <c r="K62" s="81"/>
    </row>
    <row r="63" spans="2:15">
      <c r="C63" s="81"/>
      <c r="D63" s="81"/>
      <c r="F63" s="2" t="e">
        <f>+#REF!</f>
        <v>#REF!</v>
      </c>
      <c r="I63" s="81"/>
      <c r="J63" s="81"/>
      <c r="K63" s="81"/>
    </row>
  </sheetData>
  <mergeCells count="31">
    <mergeCell ref="C61:D61"/>
    <mergeCell ref="I61:K61"/>
    <mergeCell ref="C62:D62"/>
    <mergeCell ref="I62:K62"/>
    <mergeCell ref="C63:D63"/>
    <mergeCell ref="I63:K63"/>
    <mergeCell ref="N19:N20"/>
    <mergeCell ref="C21:D53"/>
    <mergeCell ref="C54:I56"/>
    <mergeCell ref="J54:M54"/>
    <mergeCell ref="J55:M55"/>
    <mergeCell ref="J56:M56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2B615-34FB-41A3-9C98-495D0249B41F}">
  <sheetPr>
    <tabColor rgb="FF92D050"/>
    <pageSetUpPr fitToPage="1"/>
  </sheetPr>
  <dimension ref="B1:Q87"/>
  <sheetViews>
    <sheetView workbookViewId="0">
      <selection activeCell="C19" sqref="C19:D20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</f>
        <v>CAPITULO 1 - ZONA DE OFICINA / BODEGA</v>
      </c>
      <c r="E16" s="86"/>
      <c r="F16" s="86"/>
      <c r="H16" s="27" t="s">
        <v>58</v>
      </c>
      <c r="I16" s="87">
        <f>+'Sabana Acta Unica'!A8</f>
        <v>1.03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e">
        <f>+'Sabana Acta Unica'!#REF!</f>
        <v>#REF!</v>
      </c>
      <c r="E17" s="86"/>
      <c r="F17" s="86"/>
      <c r="H17" s="27" t="s">
        <v>61</v>
      </c>
      <c r="I17" s="88" t="str">
        <f>+'Sabana Acta Unica'!D8</f>
        <v>SUMINISTRO E INSTALACIÓN DE SISTEMA SÉPTICO PLÁSTICO ANAEROBIO DE 1000L. INCLUYE TUBERÍA, TANQUE, TRAMPA DE GRASAS, FILTRO ANAEROBIO Y DEMÁS ACCESORIOS DE CONEXIÓN).</v>
      </c>
      <c r="J17" s="88"/>
      <c r="K17" s="88"/>
      <c r="L17" s="88"/>
      <c r="M17" s="88"/>
      <c r="N17" s="4" t="str">
        <f>+'Sabana Acta Unica'!E8</f>
        <v>UND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72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163</v>
      </c>
      <c r="G21" s="4"/>
      <c r="H21" s="4"/>
      <c r="I21" s="4"/>
      <c r="J21" s="4"/>
      <c r="K21" s="4"/>
      <c r="L21" s="4"/>
      <c r="M21" s="4">
        <v>1</v>
      </c>
      <c r="N21" s="4">
        <f>+M21</f>
        <v>1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9DBC1-DDA4-4839-A617-76DC86E1C11D}">
  <sheetPr>
    <tabColor rgb="FF92D05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</f>
        <v>CAPITULO 1 - ZONA DE OFICINA / BODEGA</v>
      </c>
      <c r="E16" s="86"/>
      <c r="F16" s="86"/>
      <c r="H16" s="27" t="s">
        <v>58</v>
      </c>
      <c r="I16" s="87">
        <f>+'Sabana Acta Unica'!A9</f>
        <v>1.04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e">
        <f>+'Sabana Acta Unica'!#REF!</f>
        <v>#REF!</v>
      </c>
      <c r="E17" s="86"/>
      <c r="F17" s="86"/>
      <c r="H17" s="27" t="s">
        <v>61</v>
      </c>
      <c r="I17" s="88" t="str">
        <f>+'Sabana Acta Unica'!D9</f>
        <v>EXCAVACIÓN MANUAL EN MATERIAL COMÚN</v>
      </c>
      <c r="J17" s="88"/>
      <c r="K17" s="88"/>
      <c r="L17" s="88"/>
      <c r="M17" s="88"/>
      <c r="N17" s="4" t="str">
        <f>+'Sabana Acta Unica'!E9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72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162</v>
      </c>
      <c r="G21" s="4">
        <v>2</v>
      </c>
      <c r="H21" s="4">
        <v>2</v>
      </c>
      <c r="I21" s="4">
        <v>2</v>
      </c>
      <c r="J21" s="4"/>
      <c r="K21" s="4"/>
      <c r="L21" s="4">
        <f>+G21*H21*I21</f>
        <v>8</v>
      </c>
      <c r="M21" s="4">
        <v>3</v>
      </c>
      <c r="N21" s="4">
        <f>+L21*M21</f>
        <v>24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 ht="34.5" customHeight="1">
      <c r="B23" s="18"/>
      <c r="C23" s="94"/>
      <c r="D23" s="94"/>
      <c r="E23" s="4"/>
      <c r="F23" s="29" t="s">
        <v>166</v>
      </c>
      <c r="G23" s="4">
        <f>+'1 (5)'!G21</f>
        <v>12</v>
      </c>
      <c r="H23" s="4">
        <v>0.3</v>
      </c>
      <c r="I23" s="4">
        <v>1</v>
      </c>
      <c r="J23" s="4"/>
      <c r="K23" s="4"/>
      <c r="L23" s="4">
        <f>+G23*H23*I23</f>
        <v>3.5999999999999996</v>
      </c>
      <c r="M23" s="4">
        <v>1</v>
      </c>
      <c r="N23" s="4">
        <f>+L23*M23</f>
        <v>3.5999999999999996</v>
      </c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27.6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27.6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ADA20-CDAC-4405-B131-7912F1E0E2D1}">
  <sheetPr>
    <tabColor rgb="FF92D05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</f>
        <v>CAPITULO 1 - ZONA DE OFICINA / BODEGA</v>
      </c>
      <c r="E16" s="86"/>
      <c r="F16" s="86"/>
      <c r="H16" s="27" t="s">
        <v>58</v>
      </c>
      <c r="I16" s="87">
        <f>+'Sabana Acta Unica'!A10</f>
        <v>1.05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e">
        <f>+'Sabana Acta Unica'!#REF!</f>
        <v>#REF!</v>
      </c>
      <c r="E17" s="86"/>
      <c r="F17" s="86"/>
      <c r="H17" s="27" t="s">
        <v>61</v>
      </c>
      <c r="I17" s="88" t="str">
        <f>+'Sabana Acta Unica'!D10</f>
        <v>SUMINISTRO E INSTALACIÓN DE TUBERÍA PVC D = 4" PARA DRENAJE SIN FILTRO</v>
      </c>
      <c r="J17" s="88"/>
      <c r="K17" s="88"/>
      <c r="L17" s="88"/>
      <c r="M17" s="88"/>
      <c r="N17" s="4" t="str">
        <f>+'Sabana Acta Unica'!E10</f>
        <v>ML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72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165</v>
      </c>
      <c r="G21" s="4">
        <v>12</v>
      </c>
      <c r="H21" s="4"/>
      <c r="I21" s="4"/>
      <c r="J21" s="4"/>
      <c r="K21" s="4"/>
      <c r="L21" s="4"/>
      <c r="M21" s="4">
        <v>1</v>
      </c>
      <c r="N21" s="4">
        <f>+M21*G21</f>
        <v>12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12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12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089E-6159-4C4B-9DFD-5DBD3E67B23B}">
  <sheetPr>
    <tabColor rgb="FF92D050"/>
    <pageSetUpPr fitToPage="1"/>
  </sheetPr>
  <dimension ref="B1:Q87"/>
  <sheetViews>
    <sheetView topLeftCell="F8" workbookViewId="0">
      <selection activeCell="K23" sqref="K23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</f>
        <v>CAPITULO 1 - ZONA DE OFICINA / BODEGA</v>
      </c>
      <c r="E16" s="86"/>
      <c r="F16" s="86"/>
      <c r="H16" s="27" t="s">
        <v>58</v>
      </c>
      <c r="I16" s="87">
        <f>+'Sabana Acta Unica'!A11</f>
        <v>1.06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e">
        <f>+'Sabana Acta Unica'!#REF!</f>
        <v>#REF!</v>
      </c>
      <c r="E17" s="86"/>
      <c r="F17" s="86"/>
      <c r="H17" s="27" t="s">
        <v>61</v>
      </c>
      <c r="I17" s="88" t="str">
        <f>+'Sabana Acta Unica'!D11</f>
        <v>CAJAS DE INSPECCIÓN EN LADRILLO DE 0.60 X 0.60 x 0.60 M. (NO INCLUYE TAPA).</v>
      </c>
      <c r="J17" s="88"/>
      <c r="K17" s="88"/>
      <c r="L17" s="88"/>
      <c r="M17" s="88"/>
      <c r="N17" s="4" t="str">
        <f>+'Sabana Acta Unica'!E11</f>
        <v>UND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72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170</v>
      </c>
      <c r="G21" s="4"/>
      <c r="H21" s="4"/>
      <c r="I21" s="4"/>
      <c r="J21" s="4"/>
      <c r="K21" s="4"/>
      <c r="L21" s="4"/>
      <c r="M21" s="4">
        <v>1</v>
      </c>
      <c r="N21" s="4">
        <f>+M21</f>
        <v>1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C000"/>
  </sheetPr>
  <dimension ref="B2:D15"/>
  <sheetViews>
    <sheetView topLeftCell="A7" workbookViewId="0">
      <selection activeCell="B1" sqref="B1"/>
    </sheetView>
  </sheetViews>
  <sheetFormatPr baseColWidth="10" defaultColWidth="11.42578125" defaultRowHeight="15.75"/>
  <cols>
    <col min="1" max="2" width="11.42578125" style="2"/>
    <col min="3" max="3" width="54" style="3" customWidth="1"/>
    <col min="4" max="16384" width="11.42578125" style="2"/>
  </cols>
  <sheetData>
    <row r="2" spans="2:4">
      <c r="B2" s="26" t="s">
        <v>46</v>
      </c>
      <c r="C2" s="34" t="s">
        <v>96</v>
      </c>
      <c r="D2" s="26" t="s">
        <v>48</v>
      </c>
    </row>
    <row r="3" spans="2:4" ht="47.25">
      <c r="B3" s="4">
        <v>1</v>
      </c>
      <c r="C3" s="29" t="str">
        <f>+'Sabana Acta Unica'!D14</f>
        <v>LOCALIZACIÓN Y REPLANTEO DE OBRA ARQUITECTÓNICA. (NO INCLUYE COMISIÓN TOPOGRÁFICA).</v>
      </c>
      <c r="D3" s="31">
        <f>+'2 (1)'!N78</f>
        <v>101.97</v>
      </c>
    </row>
    <row r="4" spans="2:4">
      <c r="B4" s="4">
        <v>2</v>
      </c>
      <c r="C4" s="29" t="str">
        <f>+'Sabana Acta Unica'!D15</f>
        <v>EXCAVACIÓN MANUAL EN MATERIAL COMUN</v>
      </c>
      <c r="D4" s="31">
        <f>+'2 (2)'!N78</f>
        <v>7.78</v>
      </c>
    </row>
    <row r="5" spans="2:4">
      <c r="B5" s="4">
        <v>3</v>
      </c>
      <c r="C5" s="29" t="str">
        <f>+'Sabana Acta Unica'!D16</f>
        <v>BASE EN MATERIAL DE AFIRMADO COMPACTADO</v>
      </c>
      <c r="D5" s="31">
        <f>+'2 (3)'!N84</f>
        <v>13.11</v>
      </c>
    </row>
    <row r="6" spans="2:4" ht="31.5">
      <c r="B6" s="4">
        <v>4</v>
      </c>
      <c r="C6" s="29" t="str">
        <f>+'Sabana Acta Unica'!D18</f>
        <v>CONCRETO PARA ZAPATAS DE 21 MPa (3000 PSI) + FORMALETA MADERA</v>
      </c>
      <c r="D6" s="31">
        <f>+'2 (4)'!N78</f>
        <v>3.89</v>
      </c>
    </row>
    <row r="7" spans="2:4" ht="47.25">
      <c r="B7" s="4">
        <v>5</v>
      </c>
      <c r="C7" s="29" t="str">
        <f>+'Sabana Acta Unica'!D19</f>
        <v>COLUMNAS  Y  PEDESTALES  EN  CONCRETO  DE 21 MPa - (3000 PSI), H &lt; = A 3.0 M. (FORMALETA METALICA).</v>
      </c>
      <c r="D7" s="31">
        <f>+'2 (5)'!N78</f>
        <v>0.54</v>
      </c>
    </row>
    <row r="8" spans="2:4" ht="31.5">
      <c r="B8" s="4">
        <v>6</v>
      </c>
      <c r="C8" s="29" t="str">
        <f>+'Sabana Acta Unica'!D20</f>
        <v>SUMINISTRO  FIGURADO  Y  ARMADO  DE  ACERO DE REFUERZO 60000 PSI 420 MP</v>
      </c>
      <c r="D8" s="31">
        <f>+'2 (6)'!N78</f>
        <v>232.01</v>
      </c>
    </row>
    <row r="9" spans="2:4" ht="63">
      <c r="B9" s="4">
        <v>7</v>
      </c>
      <c r="C9" s="29" t="str">
        <f>+'Sabana Acta Unica'!D21</f>
        <v>SUMINISTRO E INSTALACIÓN PERFILERIA METALICA PARA ESTRUCTURA DE CUBIERTA DE EDIFICACIONES. DIMENSIONES Y CALIBRES SEGÚN DISEÑO</v>
      </c>
      <c r="D9" s="31">
        <f>+'2 (7)'!N79</f>
        <v>1525.96</v>
      </c>
    </row>
    <row r="10" spans="2:4" ht="47.25">
      <c r="B10" s="4">
        <v>8</v>
      </c>
      <c r="C10" s="29" t="str">
        <f>+'Sabana Acta Unica'!D22</f>
        <v>SUMINISTRO E INTALACION CUBIERTA ARQUITECTONICA METALICA TIPO ACESCO O SIMILAR DE 0.73 M. X 3.00 M</v>
      </c>
      <c r="D10" s="31">
        <f>+'2 (8)'!N78</f>
        <v>105</v>
      </c>
    </row>
    <row r="11" spans="2:4" ht="31.5">
      <c r="B11" s="4">
        <v>9</v>
      </c>
      <c r="C11" s="29" t="str">
        <f>+'Sabana Acta Unica'!D23</f>
        <v>PLACA  BASE  EN  CONCRETO  E  =  10.0  CM.  17.5 MPa (2500 PSI)</v>
      </c>
      <c r="D11" s="31">
        <f>+'2 (9)'!N78</f>
        <v>101.97</v>
      </c>
    </row>
    <row r="12" spans="2:4" ht="31.5">
      <c r="B12" s="4">
        <v>10</v>
      </c>
      <c r="C12" s="29" t="str">
        <f>+'Sabana Acta Unica'!D24</f>
        <v>SUMINISTRO E INSTALACIÓN DE MALLA ELECTROSOLDADA</v>
      </c>
      <c r="D12" s="31">
        <f>+'2 (10)'!N78</f>
        <v>210.06</v>
      </c>
    </row>
    <row r="13" spans="2:4" ht="31.5">
      <c r="B13" s="4">
        <v>11</v>
      </c>
      <c r="C13" s="29" t="str">
        <f>+'Sabana Acta Unica'!D26</f>
        <v>SUMINISTRO E INSTALACIÓN DE TUBERÍA PVC D = 4" PARA DRENAJE SIN FILTRO</v>
      </c>
      <c r="D13" s="31">
        <f>+'2 (11)'!N78</f>
        <v>10.3</v>
      </c>
    </row>
    <row r="14" spans="2:4" ht="31.5">
      <c r="B14" s="4">
        <v>12</v>
      </c>
      <c r="C14" s="29" t="str">
        <f>+'Sabana Acta Unica'!D27</f>
        <v>SUMINISTRO  E  INSTALACIÓN  DE  BAJANTE  PVC DE AGUAS LLUVIA. (REF. RAINGO O SIMILAR)</v>
      </c>
      <c r="D14" s="31">
        <f>+'2 (12)'!N78</f>
        <v>6</v>
      </c>
    </row>
    <row r="15" spans="2:4" ht="63">
      <c r="B15" s="4">
        <v>13</v>
      </c>
      <c r="C15" s="29" t="str">
        <f>+'Sabana Acta Unica'!D28</f>
        <v>SUMINISTRO   E   INSTALACIÓN   DE   CANAL   EN LÁMINA    GALVANIZADA    CALIBRE    23    ANCHO HASTA 0.40M ALTURA HASTA 0.30M . (INCLUYE ANTICORROSIVO PRIMER Y PINTURA).</v>
      </c>
      <c r="D15" s="31">
        <f>+'2 (13)'!N78</f>
        <v>21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Unica'!A14</f>
        <v>2.0099999999999998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Unica'!D14</f>
        <v>LOCALIZACIÓN Y REPLANTEO DE OBRA ARQUITECTÓNICA. (NO INCLUYE COMISIÓN TOPOGRÁFICA).</v>
      </c>
      <c r="J17" s="88"/>
      <c r="K17" s="88"/>
      <c r="L17" s="88"/>
      <c r="M17" s="88"/>
      <c r="N17" s="4" t="str">
        <f>+'Sabana Acta Unica'!E14</f>
        <v>M2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72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97</v>
      </c>
      <c r="G21" s="4">
        <v>10.3</v>
      </c>
      <c r="H21" s="4">
        <v>9.9</v>
      </c>
      <c r="I21" s="4"/>
      <c r="J21" s="4"/>
      <c r="K21" s="4">
        <f>+G21*H21</f>
        <v>101.97000000000001</v>
      </c>
      <c r="L21" s="4"/>
      <c r="M21" s="4">
        <v>1</v>
      </c>
      <c r="N21" s="4">
        <f>+K21*M21</f>
        <v>101.97000000000001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101.97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101.97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Unica'!A15</f>
        <v>2.02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Unica'!D15</f>
        <v>EXCAVACIÓN MANUAL EN MATERIAL COMUN</v>
      </c>
      <c r="J17" s="88"/>
      <c r="K17" s="88"/>
      <c r="L17" s="88"/>
      <c r="M17" s="88"/>
      <c r="N17" s="4" t="str">
        <f>+'Sabana Acta Unica'!E15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72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98</v>
      </c>
      <c r="G21" s="4">
        <v>0.9</v>
      </c>
      <c r="H21" s="4">
        <v>0.9</v>
      </c>
      <c r="I21" s="4">
        <v>0.8</v>
      </c>
      <c r="J21" s="4"/>
      <c r="K21" s="4"/>
      <c r="L21" s="4">
        <f>+G21*H21*I21</f>
        <v>0.64800000000000013</v>
      </c>
      <c r="M21" s="4">
        <v>12</v>
      </c>
      <c r="N21" s="4">
        <f>+L21*M21</f>
        <v>7.7760000000000016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7.78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7.78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C000"/>
    <pageSetUpPr fitToPage="1"/>
  </sheetPr>
  <dimension ref="B1:Q93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Unica'!A16</f>
        <v>2.0299999999999998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Unica'!D16</f>
        <v>BASE EN MATERIAL DE AFIRMADO COMPACTADO</v>
      </c>
      <c r="J17" s="88"/>
      <c r="K17" s="88"/>
      <c r="L17" s="88"/>
      <c r="M17" s="88"/>
      <c r="N17" s="4" t="str">
        <f>+'Sabana Acta Unica'!E16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72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99</v>
      </c>
      <c r="G21" s="4">
        <v>0.9</v>
      </c>
      <c r="H21" s="4">
        <v>0.9</v>
      </c>
      <c r="I21" s="4">
        <v>0.3</v>
      </c>
      <c r="J21" s="4"/>
      <c r="K21" s="4"/>
      <c r="L21" s="4">
        <f>+G21*H21*I21</f>
        <v>0.24299999999999999</v>
      </c>
      <c r="M21" s="4">
        <v>12</v>
      </c>
      <c r="N21" s="4">
        <f>+L21*M21</f>
        <v>2.9159999999999999</v>
      </c>
      <c r="O21" s="19"/>
    </row>
    <row r="22" spans="2:17">
      <c r="B22" s="18"/>
      <c r="C22" s="94"/>
      <c r="D22" s="94"/>
      <c r="E22" s="5"/>
      <c r="F22" s="4" t="s">
        <v>100</v>
      </c>
      <c r="G22" s="4">
        <f>+'2 (1)'!G21</f>
        <v>10.3</v>
      </c>
      <c r="H22" s="4">
        <f>+'2 (1)'!H21</f>
        <v>9.9</v>
      </c>
      <c r="I22" s="4">
        <v>0.1</v>
      </c>
      <c r="J22" s="4"/>
      <c r="K22" s="4"/>
      <c r="L22" s="4">
        <f>+G22*H22*I22</f>
        <v>10.197000000000003</v>
      </c>
      <c r="M22" s="4">
        <v>1</v>
      </c>
      <c r="N22" s="4">
        <f>+L22*M22</f>
        <v>10.197000000000003</v>
      </c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4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30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4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30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30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30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30"/>
      <c r="O63" s="19"/>
    </row>
    <row r="64" spans="2:15">
      <c r="B64" s="18"/>
      <c r="C64" s="94"/>
      <c r="D64" s="94"/>
      <c r="E64" s="4"/>
      <c r="F64" s="4"/>
      <c r="G64" s="4"/>
      <c r="H64" s="4"/>
      <c r="I64" s="4"/>
      <c r="J64" s="4"/>
      <c r="K64" s="4"/>
      <c r="L64" s="4"/>
      <c r="M64" s="4"/>
      <c r="N64" s="30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4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30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30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30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31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29"/>
      <c r="G76" s="4"/>
      <c r="H76" s="4"/>
      <c r="I76" s="4"/>
      <c r="J76" s="4"/>
      <c r="K76" s="4"/>
      <c r="L76" s="4"/>
      <c r="M76" s="4"/>
      <c r="N76" s="30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4"/>
      <c r="D78" s="94"/>
      <c r="E78" s="4"/>
      <c r="F78" s="4"/>
      <c r="G78" s="4"/>
      <c r="H78" s="4"/>
      <c r="I78" s="4"/>
      <c r="J78" s="4"/>
      <c r="K78" s="4"/>
      <c r="L78" s="4"/>
      <c r="M78" s="4"/>
      <c r="N78" s="30"/>
      <c r="O78" s="19"/>
    </row>
    <row r="79" spans="2:15">
      <c r="B79" s="18"/>
      <c r="C79" s="94"/>
      <c r="D79" s="94"/>
      <c r="E79" s="4"/>
      <c r="F79" s="4"/>
      <c r="G79" s="4"/>
      <c r="H79" s="4"/>
      <c r="I79" s="4"/>
      <c r="J79" s="4"/>
      <c r="K79" s="4"/>
      <c r="L79" s="4"/>
      <c r="M79" s="4"/>
      <c r="N79" s="4"/>
      <c r="O79" s="19"/>
    </row>
    <row r="80" spans="2:15">
      <c r="B80" s="18"/>
      <c r="C80" s="94"/>
      <c r="D80" s="94"/>
      <c r="E80" s="4"/>
      <c r="F80" s="4"/>
      <c r="G80" s="4"/>
      <c r="H80" s="4"/>
      <c r="I80" s="4"/>
      <c r="J80" s="4"/>
      <c r="K80" s="4"/>
      <c r="L80" s="4"/>
      <c r="M80" s="4"/>
      <c r="N80" s="30"/>
      <c r="O80" s="19"/>
    </row>
    <row r="81" spans="2:15">
      <c r="B81" s="18"/>
      <c r="C81" s="94"/>
      <c r="D81" s="94"/>
      <c r="E81" s="4"/>
      <c r="F81" s="4"/>
      <c r="G81" s="4"/>
      <c r="H81" s="4"/>
      <c r="I81" s="4"/>
      <c r="J81" s="4"/>
      <c r="K81" s="4"/>
      <c r="L81" s="4"/>
      <c r="M81" s="4"/>
      <c r="N81" s="4"/>
      <c r="O81" s="19"/>
    </row>
    <row r="82" spans="2:15">
      <c r="B82" s="18"/>
      <c r="C82" s="94"/>
      <c r="D82" s="94"/>
      <c r="E82" s="4"/>
      <c r="F82" s="4"/>
      <c r="G82" s="4"/>
      <c r="H82" s="4"/>
      <c r="I82" s="4"/>
      <c r="J82" s="4"/>
      <c r="K82" s="4"/>
      <c r="L82" s="4"/>
      <c r="M82" s="4"/>
      <c r="N82" s="30"/>
      <c r="O82" s="19"/>
    </row>
    <row r="83" spans="2:15">
      <c r="B83" s="18"/>
      <c r="C83" s="94"/>
      <c r="D83" s="94"/>
      <c r="E83" s="4"/>
      <c r="F83" s="4"/>
      <c r="G83" s="4"/>
      <c r="H83" s="4"/>
      <c r="I83" s="4"/>
      <c r="J83" s="4"/>
      <c r="K83" s="4"/>
      <c r="L83" s="4"/>
      <c r="M83" s="4"/>
      <c r="N83" s="4"/>
      <c r="O83" s="19"/>
    </row>
    <row r="84" spans="2:15">
      <c r="B84" s="18"/>
      <c r="C84" s="95" t="s">
        <v>73</v>
      </c>
      <c r="D84" s="95"/>
      <c r="E84" s="95"/>
      <c r="F84" s="95"/>
      <c r="G84" s="95"/>
      <c r="H84" s="95"/>
      <c r="I84" s="95"/>
      <c r="J84" s="96" t="s">
        <v>74</v>
      </c>
      <c r="K84" s="96"/>
      <c r="L84" s="96"/>
      <c r="M84" s="96"/>
      <c r="N84" s="32">
        <f>ROUND(SUM(N21:N83),2)</f>
        <v>13.11</v>
      </c>
      <c r="O84" s="19"/>
    </row>
    <row r="85" spans="2:15">
      <c r="B85" s="18"/>
      <c r="C85" s="95"/>
      <c r="D85" s="95"/>
      <c r="E85" s="95"/>
      <c r="F85" s="95"/>
      <c r="G85" s="95"/>
      <c r="H85" s="95"/>
      <c r="I85" s="95"/>
      <c r="J85" s="97" t="s">
        <v>75</v>
      </c>
      <c r="K85" s="97"/>
      <c r="L85" s="97"/>
      <c r="M85" s="97"/>
      <c r="N85" s="31">
        <v>0</v>
      </c>
      <c r="O85" s="19"/>
    </row>
    <row r="86" spans="2:15">
      <c r="B86" s="18"/>
      <c r="C86" s="95"/>
      <c r="D86" s="95"/>
      <c r="E86" s="95"/>
      <c r="F86" s="95"/>
      <c r="G86" s="95"/>
      <c r="H86" s="95"/>
      <c r="I86" s="95"/>
      <c r="J86" s="96" t="s">
        <v>76</v>
      </c>
      <c r="K86" s="96"/>
      <c r="L86" s="96"/>
      <c r="M86" s="96"/>
      <c r="N86" s="32">
        <f>+N85+N84</f>
        <v>13.11</v>
      </c>
      <c r="O86" s="19"/>
    </row>
    <row r="87" spans="2:15" ht="9.75" customHeight="1" thickBot="1">
      <c r="B87" s="20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2"/>
    </row>
    <row r="90" spans="2:15" ht="31.5" customHeight="1"/>
    <row r="91" spans="2:15">
      <c r="C91" s="98" t="e">
        <f>+#REF!</f>
        <v>#REF!</v>
      </c>
      <c r="D91" s="98"/>
      <c r="F91" s="28" t="e">
        <f>+#REF!</f>
        <v>#REF!</v>
      </c>
      <c r="I91" s="98"/>
      <c r="J91" s="98"/>
      <c r="K91" s="98"/>
    </row>
    <row r="92" spans="2:15">
      <c r="C92" s="81" t="e">
        <f>+#REF!</f>
        <v>#REF!</v>
      </c>
      <c r="D92" s="81"/>
      <c r="F92" s="2" t="e">
        <f>+#REF!</f>
        <v>#REF!</v>
      </c>
      <c r="I92" s="81"/>
      <c r="J92" s="81"/>
      <c r="K92" s="81"/>
    </row>
    <row r="93" spans="2:15">
      <c r="C93" s="81"/>
      <c r="D93" s="81"/>
      <c r="F93" s="2" t="e">
        <f>+#REF!</f>
        <v>#REF!</v>
      </c>
      <c r="I93" s="81"/>
      <c r="J93" s="81"/>
      <c r="K93" s="81"/>
    </row>
  </sheetData>
  <mergeCells count="31">
    <mergeCell ref="C91:D91"/>
    <mergeCell ref="I91:K91"/>
    <mergeCell ref="C92:D92"/>
    <mergeCell ref="I92:K92"/>
    <mergeCell ref="C93:D93"/>
    <mergeCell ref="I93:K93"/>
    <mergeCell ref="N19:N20"/>
    <mergeCell ref="C21:D83"/>
    <mergeCell ref="C84:I86"/>
    <mergeCell ref="J84:M84"/>
    <mergeCell ref="J85:M85"/>
    <mergeCell ref="J86:M86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Unica'!A18</f>
        <v>2.04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Unica'!D18</f>
        <v>CONCRETO PARA ZAPATAS DE 21 MPa (3000 PSI) + FORMALETA MADERA</v>
      </c>
      <c r="J17" s="88"/>
      <c r="K17" s="88"/>
      <c r="L17" s="88"/>
      <c r="M17" s="88"/>
      <c r="N17" s="4" t="str">
        <f>+'Sabana Acta Unica'!E18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72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99</v>
      </c>
      <c r="G21" s="4">
        <v>0.9</v>
      </c>
      <c r="H21" s="4">
        <v>0.9</v>
      </c>
      <c r="I21" s="4">
        <v>0.4</v>
      </c>
      <c r="J21" s="4"/>
      <c r="K21" s="4"/>
      <c r="L21" s="4">
        <f>+G21*H21*I21</f>
        <v>0.32400000000000007</v>
      </c>
      <c r="M21" s="4">
        <v>12</v>
      </c>
      <c r="N21" s="4">
        <f>+L21*M21</f>
        <v>3.8880000000000008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3.89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3.89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5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Unica'!A19</f>
        <v>2.0499999999999998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Unica'!D19</f>
        <v>COLUMNAS  Y  PEDESTALES  EN  CONCRETO  DE 21 MPa - (3000 PSI), H &lt; = A 3.0 M. (FORMALETA METALICA).</v>
      </c>
      <c r="J17" s="88"/>
      <c r="K17" s="88"/>
      <c r="L17" s="88"/>
      <c r="M17" s="88"/>
      <c r="N17" s="4" t="str">
        <f>+'Sabana Acta Unica'!E19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72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99</v>
      </c>
      <c r="G21" s="4">
        <v>0.3</v>
      </c>
      <c r="H21" s="4">
        <v>0.3</v>
      </c>
      <c r="I21" s="4">
        <v>0.5</v>
      </c>
      <c r="J21" s="4"/>
      <c r="K21" s="4"/>
      <c r="L21" s="4">
        <f>+G21*H21*I21</f>
        <v>4.4999999999999998E-2</v>
      </c>
      <c r="M21" s="4">
        <v>12</v>
      </c>
      <c r="N21" s="4">
        <f>+L21*M21</f>
        <v>0.54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0.54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0.54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Unica'!A20</f>
        <v>2.06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Unica'!D20</f>
        <v>SUMINISTRO  FIGURADO  Y  ARMADO  DE  ACERO DE REFUERZO 60000 PSI 420 MP</v>
      </c>
      <c r="J17" s="88"/>
      <c r="K17" s="88"/>
      <c r="L17" s="88"/>
      <c r="M17" s="88"/>
      <c r="N17" s="4" t="str">
        <f>+'Sabana Acta Unica'!E20</f>
        <v>KG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101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66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102</v>
      </c>
      <c r="G21" s="4">
        <f>0.9-0.15+0.2</f>
        <v>0.95</v>
      </c>
      <c r="H21" s="4"/>
      <c r="I21" s="4"/>
      <c r="J21" s="4">
        <v>0.99399999999999999</v>
      </c>
      <c r="K21" s="4"/>
      <c r="L21" s="4">
        <v>12</v>
      </c>
      <c r="M21" s="4">
        <v>12</v>
      </c>
      <c r="N21" s="4">
        <f>+M21*J21*G21*L21</f>
        <v>135.97919999999999</v>
      </c>
      <c r="O21" s="19"/>
    </row>
    <row r="22" spans="2:17">
      <c r="B22" s="18"/>
      <c r="C22" s="94"/>
      <c r="D22" s="94"/>
      <c r="E22" s="5"/>
      <c r="F22" s="4" t="s">
        <v>103</v>
      </c>
      <c r="G22" s="4">
        <v>1.1000000000000001</v>
      </c>
      <c r="H22" s="4"/>
      <c r="I22" s="4"/>
      <c r="J22" s="4">
        <v>0.99399999999999999</v>
      </c>
      <c r="K22" s="4"/>
      <c r="L22" s="4">
        <v>4</v>
      </c>
      <c r="M22" s="4">
        <f>+M21</f>
        <v>12</v>
      </c>
      <c r="N22" s="4">
        <f>+M22*J22*G22*L22</f>
        <v>52.483200000000011</v>
      </c>
      <c r="O22" s="19"/>
    </row>
    <row r="23" spans="2:17">
      <c r="B23" s="18"/>
      <c r="C23" s="94"/>
      <c r="D23" s="94"/>
      <c r="E23" s="4"/>
      <c r="F23" s="4" t="s">
        <v>104</v>
      </c>
      <c r="G23" s="4">
        <f>0.22*4+0.2</f>
        <v>1.08</v>
      </c>
      <c r="H23" s="4"/>
      <c r="I23" s="4"/>
      <c r="J23" s="4">
        <v>0.56000000000000005</v>
      </c>
      <c r="K23" s="4"/>
      <c r="L23" s="4">
        <v>6</v>
      </c>
      <c r="M23" s="4">
        <f>+M21</f>
        <v>12</v>
      </c>
      <c r="N23" s="4">
        <f>+M23*J23*G23*L23</f>
        <v>43.545600000000007</v>
      </c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232.01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232.01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C000"/>
    <pageSetUpPr fitToPage="1"/>
  </sheetPr>
  <dimension ref="A1:Q88"/>
  <sheetViews>
    <sheetView topLeftCell="I17" workbookViewId="0">
      <selection activeCell="M31" sqref="M31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24.85546875" style="2" customWidth="1"/>
    <col min="13" max="13" width="15.28515625" style="2" customWidth="1"/>
    <col min="14" max="14" width="13.7109375" style="2" customWidth="1"/>
    <col min="15" max="15" width="1.85546875" style="2" customWidth="1"/>
    <col min="16" max="16" width="11.42578125" style="2"/>
    <col min="17" max="17" width="18.28515625" style="2" bestFit="1" customWidth="1"/>
    <col min="18" max="16384" width="11.42578125" style="2"/>
  </cols>
  <sheetData>
    <row r="1" spans="1:15" ht="16.5" thickBot="1">
      <c r="A1" s="2" t="s">
        <v>198</v>
      </c>
    </row>
    <row r="2" spans="1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1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1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1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1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1:15" ht="7.5" customHeight="1" thickBot="1"/>
    <row r="8" spans="1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1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1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1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1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1:15" ht="7.5" customHeight="1" thickBot="1"/>
    <row r="15" spans="1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1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Unica'!A21</f>
        <v>2.0699999999999998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Unica'!D21</f>
        <v>SUMINISTRO E INSTALACIÓN PERFILERIA METALICA PARA ESTRUCTURA DE CUBIERTA DE EDIFICACIONES. DIMENSIONES Y CALIBRES SEGÚN DISEÑO</v>
      </c>
      <c r="J17" s="88"/>
      <c r="K17" s="88"/>
      <c r="L17" s="88"/>
      <c r="M17" s="88"/>
      <c r="N17" s="4" t="str">
        <f>+'Sabana Acta Unica'!E21</f>
        <v>KG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79</v>
      </c>
      <c r="M20" s="93"/>
      <c r="N20" s="82"/>
      <c r="O20" s="19"/>
    </row>
    <row r="21" spans="2:17">
      <c r="B21" s="18"/>
      <c r="C21" s="94"/>
      <c r="D21" s="94"/>
      <c r="E21" s="7"/>
      <c r="F21" s="37" t="s">
        <v>105</v>
      </c>
      <c r="G21" s="4"/>
      <c r="H21" s="4"/>
      <c r="I21" s="4"/>
      <c r="J21" s="4"/>
      <c r="K21" s="4"/>
      <c r="L21" s="4"/>
      <c r="M21" s="4"/>
      <c r="N21" s="4"/>
      <c r="O21" s="19"/>
    </row>
    <row r="22" spans="2:17">
      <c r="B22" s="18"/>
      <c r="C22" s="94"/>
      <c r="D22" s="94"/>
      <c r="E22" s="5"/>
      <c r="F22" s="4" t="s">
        <v>106</v>
      </c>
      <c r="G22" s="4">
        <v>9.6</v>
      </c>
      <c r="H22" s="4"/>
      <c r="I22" s="4"/>
      <c r="J22" s="4">
        <v>4.3899999999999997</v>
      </c>
      <c r="K22" s="4"/>
      <c r="L22" s="4">
        <v>1</v>
      </c>
      <c r="M22" s="4">
        <v>4</v>
      </c>
      <c r="N22" s="4">
        <f>+G22*J22*L22*M22</f>
        <v>168.57599999999999</v>
      </c>
      <c r="O22" s="19"/>
    </row>
    <row r="23" spans="2:17">
      <c r="B23" s="18"/>
      <c r="C23" s="94"/>
      <c r="D23" s="94"/>
      <c r="E23" s="4"/>
      <c r="F23" s="4" t="s">
        <v>107</v>
      </c>
      <c r="G23" s="4">
        <v>4.84</v>
      </c>
      <c r="H23" s="4"/>
      <c r="I23" s="4"/>
      <c r="J23" s="4">
        <v>4.3899999999999997</v>
      </c>
      <c r="K23" s="4"/>
      <c r="L23" s="4">
        <v>2</v>
      </c>
      <c r="M23" s="4">
        <f>+$M$22</f>
        <v>4</v>
      </c>
      <c r="N23" s="4">
        <f t="shared" ref="N23:N28" si="0">+G23*J23*L23*M23</f>
        <v>169.98079999999999</v>
      </c>
      <c r="O23" s="19"/>
    </row>
    <row r="24" spans="2:17">
      <c r="B24" s="18"/>
      <c r="C24" s="94"/>
      <c r="D24" s="94"/>
      <c r="E24" s="4"/>
      <c r="F24" s="4" t="s">
        <v>108</v>
      </c>
      <c r="G24" s="4">
        <v>0.2</v>
      </c>
      <c r="H24" s="4"/>
      <c r="I24" s="4"/>
      <c r="J24" s="4">
        <v>4.3899999999999997</v>
      </c>
      <c r="K24" s="4"/>
      <c r="L24" s="4">
        <v>2</v>
      </c>
      <c r="M24" s="4">
        <f t="shared" ref="M24:M28" si="1">+$M$22</f>
        <v>4</v>
      </c>
      <c r="N24" s="4">
        <f t="shared" si="0"/>
        <v>7.024</v>
      </c>
      <c r="O24" s="19"/>
    </row>
    <row r="25" spans="2:17">
      <c r="B25" s="18"/>
      <c r="C25" s="94"/>
      <c r="D25" s="94"/>
      <c r="E25" s="4"/>
      <c r="F25" s="4" t="s">
        <v>109</v>
      </c>
      <c r="G25" s="4">
        <v>0.41</v>
      </c>
      <c r="H25" s="4"/>
      <c r="I25" s="4"/>
      <c r="J25" s="4">
        <v>4.3899999999999997</v>
      </c>
      <c r="K25" s="4"/>
      <c r="L25" s="4">
        <v>2</v>
      </c>
      <c r="M25" s="4">
        <f t="shared" si="1"/>
        <v>4</v>
      </c>
      <c r="N25" s="4">
        <f t="shared" si="0"/>
        <v>14.399199999999999</v>
      </c>
      <c r="O25" s="19"/>
      <c r="Q25" s="2">
        <v>1404.54</v>
      </c>
    </row>
    <row r="26" spans="2:17">
      <c r="B26" s="18"/>
      <c r="C26" s="94"/>
      <c r="D26" s="94"/>
      <c r="E26" s="4"/>
      <c r="F26" s="4" t="s">
        <v>110</v>
      </c>
      <c r="G26" s="4">
        <v>0.62</v>
      </c>
      <c r="H26" s="4"/>
      <c r="I26" s="4"/>
      <c r="J26" s="4">
        <v>4.3899999999999997</v>
      </c>
      <c r="K26" s="4"/>
      <c r="L26" s="4">
        <v>1</v>
      </c>
      <c r="M26" s="4">
        <v>4</v>
      </c>
      <c r="N26" s="4">
        <f t="shared" si="0"/>
        <v>10.8872</v>
      </c>
      <c r="O26" s="19"/>
    </row>
    <row r="27" spans="2:17">
      <c r="B27" s="18"/>
      <c r="C27" s="94"/>
      <c r="D27" s="94"/>
      <c r="E27" s="4"/>
      <c r="F27" s="4" t="s">
        <v>111</v>
      </c>
      <c r="G27" s="4">
        <v>1.61</v>
      </c>
      <c r="H27" s="4"/>
      <c r="I27" s="4"/>
      <c r="J27" s="4">
        <v>4.3899999999999997</v>
      </c>
      <c r="K27" s="4"/>
      <c r="L27" s="4">
        <v>2</v>
      </c>
      <c r="M27" s="4">
        <f t="shared" si="1"/>
        <v>4</v>
      </c>
      <c r="N27" s="4">
        <f t="shared" si="0"/>
        <v>56.543199999999999</v>
      </c>
      <c r="O27" s="19"/>
      <c r="Q27" s="2">
        <v>51</v>
      </c>
    </row>
    <row r="28" spans="2:17">
      <c r="B28" s="18"/>
      <c r="C28" s="94"/>
      <c r="D28" s="94"/>
      <c r="E28" s="4"/>
      <c r="F28" s="29" t="s">
        <v>112</v>
      </c>
      <c r="G28" s="4">
        <v>1.65</v>
      </c>
      <c r="H28" s="4"/>
      <c r="I28" s="4"/>
      <c r="J28" s="4">
        <v>4.3899999999999997</v>
      </c>
      <c r="K28" s="4"/>
      <c r="L28" s="4">
        <v>2</v>
      </c>
      <c r="M28" s="4">
        <f t="shared" si="1"/>
        <v>4</v>
      </c>
      <c r="N28" s="4">
        <f t="shared" si="0"/>
        <v>57.947999999999993</v>
      </c>
      <c r="O28" s="19"/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f>+Q25/Q27</f>
        <v>27.54</v>
      </c>
    </row>
    <row r="30" spans="2:17">
      <c r="B30" s="18"/>
      <c r="C30" s="94"/>
      <c r="D30" s="94"/>
      <c r="E30" s="4"/>
      <c r="F30" s="5" t="s">
        <v>113</v>
      </c>
      <c r="G30" s="4"/>
      <c r="H30" s="4"/>
      <c r="I30" s="4"/>
      <c r="J30" s="4"/>
      <c r="K30" s="4"/>
      <c r="L30" s="4"/>
      <c r="M30" s="4"/>
      <c r="N30" s="4"/>
      <c r="O30" s="19"/>
      <c r="Q30" s="2">
        <v>6</v>
      </c>
    </row>
    <row r="31" spans="2:17" ht="31.5">
      <c r="B31" s="18"/>
      <c r="C31" s="94"/>
      <c r="D31" s="94"/>
      <c r="E31" s="4"/>
      <c r="F31" s="29" t="s">
        <v>114</v>
      </c>
      <c r="G31" s="4">
        <f>1.95+0.5</f>
        <v>2.4500000000000002</v>
      </c>
      <c r="H31" s="4"/>
      <c r="I31" s="4"/>
      <c r="J31" s="4">
        <v>6.21</v>
      </c>
      <c r="K31" s="4"/>
      <c r="L31" s="4">
        <v>1</v>
      </c>
      <c r="M31" s="4">
        <v>12</v>
      </c>
      <c r="N31" s="4">
        <f>+G31*J31*L31*M31</f>
        <v>182.57400000000001</v>
      </c>
      <c r="O31" s="19"/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  <c r="Q32" s="2">
        <f>+Q29/Q30</f>
        <v>4.59</v>
      </c>
    </row>
    <row r="33" spans="2:17">
      <c r="B33" s="18"/>
      <c r="C33" s="94"/>
      <c r="D33" s="94"/>
      <c r="E33" s="4"/>
      <c r="F33" s="5" t="s">
        <v>115</v>
      </c>
      <c r="G33" s="4"/>
      <c r="H33" s="4"/>
      <c r="I33" s="4"/>
      <c r="J33" s="4"/>
      <c r="K33" s="4"/>
      <c r="L33" s="4"/>
      <c r="M33" s="4"/>
      <c r="N33" s="4"/>
      <c r="O33" s="19"/>
    </row>
    <row r="34" spans="2:17">
      <c r="B34" s="18"/>
      <c r="C34" s="94"/>
      <c r="D34" s="94"/>
      <c r="E34" s="4"/>
      <c r="F34" s="4" t="s">
        <v>115</v>
      </c>
      <c r="G34" s="4">
        <v>10</v>
      </c>
      <c r="H34" s="4"/>
      <c r="I34" s="4"/>
      <c r="J34" s="4">
        <v>4.3899999999999997</v>
      </c>
      <c r="K34" s="4"/>
      <c r="L34" s="4">
        <v>1</v>
      </c>
      <c r="M34" s="4">
        <v>14</v>
      </c>
      <c r="N34" s="4">
        <f>+G34*J34*L34*M34</f>
        <v>614.6</v>
      </c>
      <c r="O34" s="19"/>
      <c r="Q34" s="2">
        <v>4.3899999999999997</v>
      </c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4"/>
      <c r="O35" s="19"/>
    </row>
    <row r="36" spans="2:17" ht="31.5">
      <c r="B36" s="18"/>
      <c r="C36" s="94"/>
      <c r="D36" s="94"/>
      <c r="E36" s="4"/>
      <c r="F36" s="37" t="s">
        <v>116</v>
      </c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4"/>
      <c r="F37" s="4" t="s">
        <v>117</v>
      </c>
      <c r="G37" s="4">
        <v>10</v>
      </c>
      <c r="H37" s="4"/>
      <c r="I37" s="4"/>
      <c r="J37" s="4">
        <v>6.21</v>
      </c>
      <c r="K37" s="4"/>
      <c r="L37" s="4">
        <v>1</v>
      </c>
      <c r="M37" s="4">
        <v>2</v>
      </c>
      <c r="N37" s="4">
        <f>+G37*J37*L37*M37</f>
        <v>124.2</v>
      </c>
      <c r="O37" s="19"/>
    </row>
    <row r="38" spans="2:17">
      <c r="B38" s="18"/>
      <c r="C38" s="94"/>
      <c r="D38" s="94"/>
      <c r="E38" s="5"/>
      <c r="F38" s="4" t="s">
        <v>118</v>
      </c>
      <c r="G38" s="4">
        <v>9.6</v>
      </c>
      <c r="H38" s="4"/>
      <c r="I38" s="4"/>
      <c r="J38" s="4">
        <v>6.21</v>
      </c>
      <c r="K38" s="4"/>
      <c r="L38" s="4">
        <v>1</v>
      </c>
      <c r="M38" s="4">
        <v>2</v>
      </c>
      <c r="N38" s="4">
        <f>+G38*J38*L38*M38</f>
        <v>119.232</v>
      </c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4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31"/>
      <c r="L40" s="4"/>
      <c r="M40" s="4"/>
      <c r="N40" s="30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4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  <c r="Q42" s="6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30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4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30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4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30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4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30"/>
      <c r="O49" s="19"/>
    </row>
    <row r="50" spans="2:15">
      <c r="B50" s="18"/>
      <c r="C50" s="94"/>
      <c r="D50" s="94"/>
      <c r="E50" s="4"/>
      <c r="F50" s="4"/>
      <c r="G50" s="4"/>
      <c r="H50" s="4"/>
      <c r="I50" s="4"/>
      <c r="J50" s="4"/>
      <c r="K50" s="4"/>
      <c r="L50" s="4"/>
      <c r="M50" s="4"/>
      <c r="N50" s="4"/>
      <c r="O50" s="19"/>
    </row>
    <row r="51" spans="2:15">
      <c r="B51" s="18"/>
      <c r="C51" s="94"/>
      <c r="D51" s="94"/>
      <c r="E51" s="7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5"/>
      <c r="F52" s="7"/>
      <c r="G52" s="7"/>
      <c r="H52" s="7"/>
      <c r="I52" s="7"/>
      <c r="J52" s="7"/>
      <c r="K52" s="7"/>
      <c r="L52" s="7"/>
      <c r="M52" s="7"/>
      <c r="N52" s="7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4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31"/>
      <c r="L54" s="4"/>
      <c r="M54" s="4"/>
      <c r="N54" s="30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4"/>
      <c r="O55" s="19"/>
    </row>
    <row r="56" spans="2:15">
      <c r="B56" s="18"/>
      <c r="C56" s="94"/>
      <c r="D56" s="94"/>
      <c r="E56" s="4"/>
      <c r="F56" s="4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29"/>
      <c r="G57" s="4"/>
      <c r="H57" s="4"/>
      <c r="I57" s="4"/>
      <c r="J57" s="4"/>
      <c r="K57" s="4"/>
      <c r="L57" s="4"/>
      <c r="M57" s="4"/>
      <c r="N57" s="30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4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30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4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30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4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30"/>
      <c r="O63" s="19"/>
    </row>
    <row r="64" spans="2:15">
      <c r="B64" s="18"/>
      <c r="C64" s="94"/>
      <c r="D64" s="94"/>
      <c r="E64" s="4"/>
      <c r="F64" s="4"/>
      <c r="G64" s="4"/>
      <c r="H64" s="4"/>
      <c r="I64" s="4"/>
      <c r="J64" s="4"/>
      <c r="K64" s="4"/>
      <c r="L64" s="4"/>
      <c r="M64" s="4"/>
      <c r="N64" s="4"/>
      <c r="O64" s="19"/>
    </row>
    <row r="65" spans="2:15">
      <c r="B65" s="18"/>
      <c r="C65" s="94"/>
      <c r="D65" s="94"/>
      <c r="E65" s="5"/>
      <c r="F65" s="7"/>
      <c r="G65" s="7"/>
      <c r="H65" s="7"/>
      <c r="I65" s="7"/>
      <c r="J65" s="7"/>
      <c r="K65" s="7"/>
      <c r="L65" s="7"/>
      <c r="M65" s="7"/>
      <c r="N65" s="7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4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31"/>
      <c r="L67" s="4"/>
      <c r="M67" s="4"/>
      <c r="N67" s="30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4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30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4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30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4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30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4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30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4"/>
      <c r="D78" s="94"/>
      <c r="E78" s="4"/>
      <c r="F78" s="4"/>
      <c r="G78" s="4"/>
      <c r="H78" s="4"/>
      <c r="I78" s="4"/>
      <c r="J78" s="4"/>
      <c r="K78" s="4"/>
      <c r="L78" s="4"/>
      <c r="M78" s="4"/>
      <c r="N78" s="4"/>
      <c r="O78" s="19"/>
    </row>
    <row r="79" spans="2:15">
      <c r="B79" s="18"/>
      <c r="C79" s="95" t="s">
        <v>73</v>
      </c>
      <c r="D79" s="95"/>
      <c r="E79" s="95"/>
      <c r="F79" s="95"/>
      <c r="G79" s="95"/>
      <c r="H79" s="95"/>
      <c r="I79" s="95"/>
      <c r="J79" s="96" t="s">
        <v>74</v>
      </c>
      <c r="K79" s="96"/>
      <c r="L79" s="96"/>
      <c r="M79" s="96"/>
      <c r="N79" s="32">
        <f>ROUND(SUM(N21:N78),2)</f>
        <v>1525.96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7" t="s">
        <v>75</v>
      </c>
      <c r="K80" s="97"/>
      <c r="L80" s="97"/>
      <c r="M80" s="97"/>
      <c r="N80" s="31">
        <v>0</v>
      </c>
      <c r="O80" s="19"/>
    </row>
    <row r="81" spans="2:15">
      <c r="B81" s="18"/>
      <c r="C81" s="95"/>
      <c r="D81" s="95"/>
      <c r="E81" s="95"/>
      <c r="F81" s="95"/>
      <c r="G81" s="95"/>
      <c r="H81" s="95"/>
      <c r="I81" s="95"/>
      <c r="J81" s="96" t="s">
        <v>76</v>
      </c>
      <c r="K81" s="96"/>
      <c r="L81" s="96"/>
      <c r="M81" s="96"/>
      <c r="N81" s="32">
        <f>+N80+N79</f>
        <v>1525.96</v>
      </c>
      <c r="O81" s="19"/>
    </row>
    <row r="82" spans="2:15" ht="9.75" customHeight="1" thickBot="1">
      <c r="B82" s="20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2"/>
    </row>
    <row r="85" spans="2:15" ht="31.5" customHeight="1"/>
    <row r="86" spans="2:15">
      <c r="C86" s="98" t="e">
        <f>+#REF!</f>
        <v>#REF!</v>
      </c>
      <c r="D86" s="98"/>
      <c r="F86" s="28" t="e">
        <f>+#REF!</f>
        <v>#REF!</v>
      </c>
      <c r="I86" s="98"/>
      <c r="J86" s="98"/>
      <c r="K86" s="98"/>
    </row>
    <row r="87" spans="2:15">
      <c r="C87" s="81" t="e">
        <f>+#REF!</f>
        <v>#REF!</v>
      </c>
      <c r="D87" s="81"/>
      <c r="F87" s="2" t="e">
        <f>+#REF!</f>
        <v>#REF!</v>
      </c>
      <c r="I87" s="81"/>
      <c r="J87" s="81"/>
      <c r="K87" s="81"/>
    </row>
    <row r="88" spans="2:15">
      <c r="C88" s="81"/>
      <c r="D88" s="81"/>
      <c r="F88" s="2" t="e">
        <f>+#REF!</f>
        <v>#REF!</v>
      </c>
      <c r="I88" s="81"/>
      <c r="J88" s="81"/>
      <c r="K88" s="81"/>
    </row>
  </sheetData>
  <mergeCells count="31">
    <mergeCell ref="C86:D86"/>
    <mergeCell ref="I86:K86"/>
    <mergeCell ref="C87:D87"/>
    <mergeCell ref="I87:K87"/>
    <mergeCell ref="C88:D88"/>
    <mergeCell ref="I88:K88"/>
    <mergeCell ref="N19:N20"/>
    <mergeCell ref="C21:D78"/>
    <mergeCell ref="C79:I81"/>
    <mergeCell ref="J79:M79"/>
    <mergeCell ref="J80:M80"/>
    <mergeCell ref="J81:M81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4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FFC000"/>
    <pageSetUpPr fitToPage="1"/>
  </sheetPr>
  <dimension ref="B1:O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Unica'!A22</f>
        <v>2.08</v>
      </c>
      <c r="J16" s="86"/>
      <c r="K16" s="86"/>
      <c r="L16" s="86"/>
      <c r="M16" s="86"/>
      <c r="N16" s="26" t="s">
        <v>59</v>
      </c>
      <c r="O16" s="24"/>
    </row>
    <row r="17" spans="2:15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Unica'!D22</f>
        <v>SUMINISTRO E INTALACION CUBIERTA ARQUITECTONICA METALICA TIPO ACESCO O SIMILAR DE 0.73 M. X 3.00 M</v>
      </c>
      <c r="J17" s="88"/>
      <c r="K17" s="88"/>
      <c r="L17" s="88"/>
      <c r="M17" s="88"/>
      <c r="N17" s="4" t="str">
        <f>+'Sabana Acta Unica'!E22</f>
        <v>M2</v>
      </c>
      <c r="O17" s="24"/>
    </row>
    <row r="18" spans="2:15" ht="8.25" customHeight="1">
      <c r="B18" s="18"/>
      <c r="O18" s="19"/>
    </row>
    <row r="19" spans="2:15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5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5">
      <c r="B21" s="18"/>
      <c r="C21" s="94"/>
      <c r="D21" s="94"/>
      <c r="E21" s="7"/>
      <c r="F21" s="29" t="s">
        <v>120</v>
      </c>
      <c r="G21" s="4">
        <v>5</v>
      </c>
      <c r="H21" s="4">
        <v>10.5</v>
      </c>
      <c r="I21" s="4"/>
      <c r="J21" s="4"/>
      <c r="K21" s="4">
        <f>+G21*H21</f>
        <v>52.5</v>
      </c>
      <c r="L21" s="4"/>
      <c r="M21" s="4">
        <v>2</v>
      </c>
      <c r="N21" s="4">
        <f>+K21*M21</f>
        <v>105</v>
      </c>
      <c r="O21" s="19"/>
    </row>
    <row r="22" spans="2:15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5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5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5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</row>
    <row r="26" spans="2:15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</row>
    <row r="27" spans="2:15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5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</row>
    <row r="29" spans="2:15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</row>
    <row r="30" spans="2:15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5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</row>
    <row r="32" spans="2:15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5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</row>
    <row r="34" spans="2:15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5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5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5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5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5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5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5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5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5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5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5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5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5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5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105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105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Unica'!A23</f>
        <v>2.09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Unica'!D23</f>
        <v>PLACA  BASE  EN  CONCRETO  E  =  10.0  CM.  17.5 MPa (2500 PSI)</v>
      </c>
      <c r="J17" s="88"/>
      <c r="K17" s="88"/>
      <c r="L17" s="88"/>
      <c r="M17" s="88"/>
      <c r="N17" s="4" t="str">
        <f>+'Sabana Acta Unica'!E23</f>
        <v>M2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tr">
        <f>+'2 (1)'!F21</f>
        <v>Area compostaje</v>
      </c>
      <c r="G21" s="29">
        <f>+'2 (1)'!G21</f>
        <v>10.3</v>
      </c>
      <c r="H21" s="29">
        <f>+'2 (1)'!H21</f>
        <v>9.9</v>
      </c>
      <c r="I21" s="4"/>
      <c r="J21" s="4"/>
      <c r="K21" s="4">
        <f>+G21*H21</f>
        <v>101.97000000000001</v>
      </c>
      <c r="L21" s="4"/>
      <c r="M21" s="4">
        <v>1</v>
      </c>
      <c r="N21" s="4">
        <f>+K21*M21</f>
        <v>101.97000000000001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101.97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101.97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Unica'!A24</f>
        <v>2.1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Unica'!D24</f>
        <v>SUMINISTRO E INSTALACIÓN DE MALLA ELECTROSOLDADA</v>
      </c>
      <c r="J17" s="88"/>
      <c r="K17" s="88"/>
      <c r="L17" s="88"/>
      <c r="M17" s="88"/>
      <c r="N17" s="4" t="str">
        <f>+'Sabana Acta Unica'!E24</f>
        <v>KG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tr">
        <f>+'2 (1)'!F21</f>
        <v>Area compostaje</v>
      </c>
      <c r="G21" s="29">
        <f>+'2 (1)'!G21</f>
        <v>10.3</v>
      </c>
      <c r="H21" s="29">
        <f>+'2 (1)'!H21</f>
        <v>9.9</v>
      </c>
      <c r="I21" s="4"/>
      <c r="J21" s="4">
        <v>2.06</v>
      </c>
      <c r="K21" s="4">
        <f>+G21*H21</f>
        <v>101.97000000000001</v>
      </c>
      <c r="L21" s="4"/>
      <c r="M21" s="4">
        <v>1</v>
      </c>
      <c r="N21" s="4">
        <f>+K21*M21*J21</f>
        <v>210.05820000000003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210.06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210.06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Unica'!A26</f>
        <v>2.11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Unica'!D26</f>
        <v>SUMINISTRO E INSTALACIÓN DE TUBERÍA PVC D = 4" PARA DRENAJE SIN FILTRO</v>
      </c>
      <c r="J17" s="88"/>
      <c r="K17" s="88"/>
      <c r="L17" s="88"/>
      <c r="M17" s="88"/>
      <c r="N17" s="4" t="str">
        <f>+'Sabana Acta Unica'!E26</f>
        <v>ML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121</v>
      </c>
      <c r="G21" s="29">
        <v>10.3</v>
      </c>
      <c r="H21" s="29"/>
      <c r="I21" s="4"/>
      <c r="J21" s="4"/>
      <c r="K21" s="4"/>
      <c r="L21" s="4"/>
      <c r="M21" s="4">
        <v>1</v>
      </c>
      <c r="N21" s="4">
        <f>+M21*G21</f>
        <v>10.3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10.3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10.3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Unica'!A27</f>
        <v>2.12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Unica'!D27</f>
        <v>SUMINISTRO  E  INSTALACIÓN  DE  BAJANTE  PVC DE AGUAS LLUVIA. (REF. RAINGO O SIMILAR)</v>
      </c>
      <c r="J17" s="88"/>
      <c r="K17" s="88"/>
      <c r="L17" s="88"/>
      <c r="M17" s="88"/>
      <c r="N17" s="4" t="str">
        <f>+'Sabana Acta Unica'!E27</f>
        <v>ML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122</v>
      </c>
      <c r="G21" s="29">
        <v>3</v>
      </c>
      <c r="H21" s="29"/>
      <c r="I21" s="4"/>
      <c r="J21" s="4"/>
      <c r="K21" s="4"/>
      <c r="L21" s="4"/>
      <c r="M21" s="4">
        <v>2</v>
      </c>
      <c r="N21" s="4">
        <f>+M21*G21</f>
        <v>6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6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6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FFC0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Unica'!A12</f>
        <v>CAPITULO 2 - COMPOSTAJE</v>
      </c>
      <c r="E16" s="86"/>
      <c r="F16" s="86"/>
      <c r="H16" s="27" t="s">
        <v>58</v>
      </c>
      <c r="I16" s="87">
        <f>+'Sabana Acta Unica'!A28</f>
        <v>2.13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tr">
        <f>+'Sabana Acta Unica'!A13</f>
        <v>PRELIMINARES</v>
      </c>
      <c r="E17" s="86"/>
      <c r="F17" s="86"/>
      <c r="H17" s="27" t="s">
        <v>61</v>
      </c>
      <c r="I17" s="88" t="str">
        <f>+'Sabana Acta Unica'!D28</f>
        <v>SUMINISTRO   E   INSTALACIÓN   DE   CANAL   EN LÁMINA    GALVANIZADA    CALIBRE    23    ANCHO HASTA 0.40M ALTURA HASTA 0.30M . (INCLUYE ANTICORROSIVO PRIMER Y PINTURA).</v>
      </c>
      <c r="J17" s="88"/>
      <c r="K17" s="88"/>
      <c r="L17" s="88"/>
      <c r="M17" s="88"/>
      <c r="N17" s="4" t="str">
        <f>+'Sabana Acta Unica'!E28</f>
        <v>ML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123</v>
      </c>
      <c r="G21" s="29">
        <f>+'2 (8)'!H21</f>
        <v>10.5</v>
      </c>
      <c r="H21" s="29"/>
      <c r="I21" s="4"/>
      <c r="J21" s="4"/>
      <c r="K21" s="4"/>
      <c r="L21" s="4"/>
      <c r="M21" s="4">
        <v>2</v>
      </c>
      <c r="N21" s="4">
        <f>+M21*G21</f>
        <v>21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21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21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00B0F0"/>
  </sheetPr>
  <dimension ref="B2:D7"/>
  <sheetViews>
    <sheetView workbookViewId="0"/>
  </sheetViews>
  <sheetFormatPr baseColWidth="10" defaultColWidth="11.42578125" defaultRowHeight="15.75"/>
  <cols>
    <col min="1" max="2" width="11.42578125" style="2"/>
    <col min="3" max="3" width="49.85546875" style="3" bestFit="1" customWidth="1"/>
    <col min="4" max="16384" width="11.42578125" style="2"/>
  </cols>
  <sheetData>
    <row r="2" spans="2:4">
      <c r="B2" s="5" t="s">
        <v>46</v>
      </c>
      <c r="C2" s="37" t="s">
        <v>47</v>
      </c>
      <c r="D2" s="5" t="s">
        <v>48</v>
      </c>
    </row>
    <row r="3" spans="2:4" ht="47.25">
      <c r="B3" s="4">
        <v>1</v>
      </c>
      <c r="C3" s="29" t="str">
        <f>+'Sabana Acta Unica'!D30</f>
        <v>CONCRETO PARA PAVIMENTO RIGIDO 24.5 MPa - (3500 PSI). (INCLUYE CORTE Y SELLO DE JUNTAS).</v>
      </c>
      <c r="D3" s="31">
        <f>+'3 (1)'!N78</f>
        <v>7.2</v>
      </c>
    </row>
    <row r="4" spans="2:4" ht="63">
      <c r="B4" s="4">
        <v>2</v>
      </c>
      <c r="C4" s="29" t="str">
        <f>+'Sabana Acta Unica'!D31</f>
        <v>SUMINISTRO, EXTENDIDA Y COMPACTACIÓN DE MATERIAL SELECCIÓNADO PARA SUBBASE GRANULAR (INCLUYE ACARREO LIBRE HASTA 5KM) (**)</v>
      </c>
      <c r="D4" s="31">
        <f>+'3 (2)'!N70</f>
        <v>7.2</v>
      </c>
    </row>
    <row r="5" spans="2:4">
      <c r="B5" s="4">
        <v>3</v>
      </c>
      <c r="C5" s="29" t="str">
        <f>+'Sabana Acta Unica'!D32</f>
        <v>EXCAVACIÓN MANUAL EN MATERIAL COMÚN</v>
      </c>
      <c r="D5" s="31">
        <f>+'3 (3)'!N78</f>
        <v>10.8</v>
      </c>
    </row>
    <row r="6" spans="2:4" ht="31.5">
      <c r="B6" s="4">
        <v>4</v>
      </c>
      <c r="C6" s="29" t="str">
        <f>+'Sabana Acta Unica'!D33</f>
        <v>SUMINISTRO E INSTALACIÓN DE MALLA ELECTROSOLDADA</v>
      </c>
      <c r="D6" s="31">
        <f>+'3 (4)'!N78</f>
        <v>74.16</v>
      </c>
    </row>
    <row r="7" spans="2:4" ht="31.5">
      <c r="B7" s="4">
        <v>5</v>
      </c>
      <c r="C7" s="29" t="str">
        <f>+'Sabana Acta Unica'!D34</f>
        <v>SUMINISTRO, FIGURADA Y AMARRE DE ACERO DE 420 MPa (60000 PSI)</v>
      </c>
      <c r="D7" s="31">
        <f>+'3 (5)'!N80</f>
        <v>114.99</v>
      </c>
    </row>
  </sheetData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00B0F0"/>
    <pageSetUpPr fitToPage="1"/>
  </sheetPr>
  <dimension ref="B1:Q87"/>
  <sheetViews>
    <sheetView workbookViewId="0">
      <selection activeCell="I21" sqref="I21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Unica'!A29</f>
        <v>CAPITULO 3 - PLACA DE DESCARGUE</v>
      </c>
      <c r="E16" s="86"/>
      <c r="F16" s="86"/>
      <c r="H16" s="27" t="s">
        <v>58</v>
      </c>
      <c r="I16" s="87">
        <f>+'Sabana Acta Unica'!A30</f>
        <v>3.01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Unica'!D30</f>
        <v>CONCRETO PARA PAVIMENTO RIGIDO 24.5 MPa - (3500 PSI). (INCLUYE CORTE Y SELLO DE JUNTAS).</v>
      </c>
      <c r="J17" s="88"/>
      <c r="K17" s="88"/>
      <c r="L17" s="88"/>
      <c r="M17" s="88"/>
      <c r="N17" s="4" t="str">
        <f>+'Sabana Acta Unica'!E30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143</v>
      </c>
      <c r="G21" s="29">
        <v>6</v>
      </c>
      <c r="H21" s="29">
        <v>6</v>
      </c>
      <c r="I21" s="4">
        <v>0.2</v>
      </c>
      <c r="J21" s="4"/>
      <c r="K21" s="4"/>
      <c r="L21" s="4">
        <f>+G21*H21*I21</f>
        <v>7.2</v>
      </c>
      <c r="M21" s="4">
        <v>1</v>
      </c>
      <c r="N21" s="4">
        <f>+L21*M21</f>
        <v>7.2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7.2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7.2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00B0F0"/>
    <pageSetUpPr fitToPage="1"/>
  </sheetPr>
  <dimension ref="B1:Q79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Unica'!A29</f>
        <v>CAPITULO 3 - PLACA DE DESCARGUE</v>
      </c>
      <c r="E16" s="86"/>
      <c r="F16" s="86"/>
      <c r="H16" s="27" t="s">
        <v>58</v>
      </c>
      <c r="I16" s="87">
        <f>+'Sabana Acta Unica'!A31</f>
        <v>3.02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Unica'!D31</f>
        <v>SUMINISTRO, EXTENDIDA Y COMPACTACIÓN DE MATERIAL SELECCIÓNADO PARA SUBBASE GRANULAR (INCLUYE ACARREO LIBRE HASTA 5KM) (**)</v>
      </c>
      <c r="J17" s="88"/>
      <c r="K17" s="88"/>
      <c r="L17" s="88"/>
      <c r="M17" s="88"/>
      <c r="N17" s="4" t="str">
        <f>+'Sabana Acta Unica'!E31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143</v>
      </c>
      <c r="G21" s="29">
        <f>+'3 (1)'!G21</f>
        <v>6</v>
      </c>
      <c r="H21" s="29">
        <f>+'3 (1)'!H21</f>
        <v>6</v>
      </c>
      <c r="I21" s="4">
        <v>0.2</v>
      </c>
      <c r="J21" s="4"/>
      <c r="K21" s="4"/>
      <c r="L21" s="4">
        <f>+G21*H21*I21</f>
        <v>7.2</v>
      </c>
      <c r="M21" s="4">
        <v>1</v>
      </c>
      <c r="N21" s="4">
        <f>+L21*M21</f>
        <v>7.2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4"/>
      <c r="F37" s="4"/>
      <c r="G37" s="4"/>
      <c r="H37" s="4"/>
      <c r="I37" s="4"/>
      <c r="J37" s="4"/>
      <c r="K37" s="4"/>
      <c r="L37" s="4"/>
      <c r="M37" s="4"/>
      <c r="N37" s="30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4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30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30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30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30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30"/>
      <c r="O49" s="19"/>
    </row>
    <row r="50" spans="2:15">
      <c r="B50" s="18"/>
      <c r="C50" s="94"/>
      <c r="D50" s="94"/>
      <c r="E50" s="4"/>
      <c r="F50" s="4"/>
      <c r="G50" s="4"/>
      <c r="H50" s="4"/>
      <c r="I50" s="4"/>
      <c r="J50" s="4"/>
      <c r="K50" s="4"/>
      <c r="L50" s="4"/>
      <c r="M50" s="4"/>
      <c r="N50" s="30"/>
      <c r="O50" s="19"/>
    </row>
    <row r="51" spans="2:15">
      <c r="B51" s="18"/>
      <c r="C51" s="94"/>
      <c r="D51" s="94"/>
      <c r="E51" s="4"/>
      <c r="F51" s="4"/>
      <c r="G51" s="4"/>
      <c r="H51" s="4"/>
      <c r="I51" s="4"/>
      <c r="J51" s="4"/>
      <c r="K51" s="4"/>
      <c r="L51" s="4"/>
      <c r="M51" s="4"/>
      <c r="N51" s="30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4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30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4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30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5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31"/>
      <c r="L61" s="4"/>
      <c r="M61" s="4"/>
      <c r="N61" s="30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4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30"/>
      <c r="O63" s="19"/>
    </row>
    <row r="64" spans="2:15">
      <c r="B64" s="18"/>
      <c r="C64" s="94"/>
      <c r="D64" s="94"/>
      <c r="E64" s="4"/>
      <c r="F64" s="4"/>
      <c r="G64" s="4"/>
      <c r="H64" s="4"/>
      <c r="I64" s="4"/>
      <c r="J64" s="4"/>
      <c r="K64" s="4"/>
      <c r="L64" s="4"/>
      <c r="M64" s="4"/>
      <c r="N64" s="30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4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4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4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4"/>
      <c r="O69" s="19"/>
    </row>
    <row r="70" spans="2:15">
      <c r="B70" s="18"/>
      <c r="C70" s="95" t="s">
        <v>73</v>
      </c>
      <c r="D70" s="95"/>
      <c r="E70" s="95"/>
      <c r="F70" s="95"/>
      <c r="G70" s="95"/>
      <c r="H70" s="95"/>
      <c r="I70" s="95"/>
      <c r="J70" s="96" t="s">
        <v>74</v>
      </c>
      <c r="K70" s="96"/>
      <c r="L70" s="96"/>
      <c r="M70" s="96"/>
      <c r="N70" s="32">
        <f>ROUND(SUM(N21:N69),2)</f>
        <v>7.2</v>
      </c>
      <c r="O70" s="19"/>
    </row>
    <row r="71" spans="2:15">
      <c r="B71" s="18"/>
      <c r="C71" s="95"/>
      <c r="D71" s="95"/>
      <c r="E71" s="95"/>
      <c r="F71" s="95"/>
      <c r="G71" s="95"/>
      <c r="H71" s="95"/>
      <c r="I71" s="95"/>
      <c r="J71" s="97" t="s">
        <v>75</v>
      </c>
      <c r="K71" s="97"/>
      <c r="L71" s="97"/>
      <c r="M71" s="97"/>
      <c r="N71" s="31">
        <v>0</v>
      </c>
      <c r="O71" s="19"/>
    </row>
    <row r="72" spans="2:15">
      <c r="B72" s="18"/>
      <c r="C72" s="95"/>
      <c r="D72" s="95"/>
      <c r="E72" s="95"/>
      <c r="F72" s="95"/>
      <c r="G72" s="95"/>
      <c r="H72" s="95"/>
      <c r="I72" s="95"/>
      <c r="J72" s="96" t="s">
        <v>76</v>
      </c>
      <c r="K72" s="96"/>
      <c r="L72" s="96"/>
      <c r="M72" s="96"/>
      <c r="N72" s="32">
        <f>+N71+N70</f>
        <v>7.2</v>
      </c>
      <c r="O72" s="19"/>
    </row>
    <row r="73" spans="2:15" ht="9.75" customHeight="1" thickBot="1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2"/>
    </row>
    <row r="76" spans="2:15" ht="31.5" customHeight="1"/>
    <row r="77" spans="2:15">
      <c r="C77" s="98" t="e">
        <f>+#REF!</f>
        <v>#REF!</v>
      </c>
      <c r="D77" s="98"/>
      <c r="F77" s="28" t="e">
        <f>+#REF!</f>
        <v>#REF!</v>
      </c>
      <c r="I77" s="98"/>
      <c r="J77" s="98"/>
      <c r="K77" s="98"/>
    </row>
    <row r="78" spans="2:15">
      <c r="C78" s="81" t="e">
        <f>+#REF!</f>
        <v>#REF!</v>
      </c>
      <c r="D78" s="81"/>
      <c r="F78" s="2" t="e">
        <f>+#REF!</f>
        <v>#REF!</v>
      </c>
      <c r="I78" s="81"/>
      <c r="J78" s="81"/>
      <c r="K78" s="81"/>
    </row>
    <row r="79" spans="2:15">
      <c r="C79" s="81"/>
      <c r="D79" s="81"/>
      <c r="F79" s="2" t="e">
        <f>+#REF!</f>
        <v>#REF!</v>
      </c>
      <c r="I79" s="81"/>
      <c r="J79" s="81"/>
      <c r="K79" s="81"/>
    </row>
  </sheetData>
  <mergeCells count="31">
    <mergeCell ref="C77:D77"/>
    <mergeCell ref="I77:K77"/>
    <mergeCell ref="C78:D78"/>
    <mergeCell ref="I78:K78"/>
    <mergeCell ref="C79:D79"/>
    <mergeCell ref="I79:K79"/>
    <mergeCell ref="N19:N20"/>
    <mergeCell ref="C21:D69"/>
    <mergeCell ref="C70:I72"/>
    <mergeCell ref="J70:M70"/>
    <mergeCell ref="J71:M71"/>
    <mergeCell ref="J72:M72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00B0F0"/>
    <pageSetUpPr fitToPage="1"/>
  </sheetPr>
  <dimension ref="B1:Q87"/>
  <sheetViews>
    <sheetView topLeftCell="F16" workbookViewId="0">
      <selection activeCell="I22" sqref="I22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Unica'!A29</f>
        <v>CAPITULO 3 - PLACA DE DESCARGUE</v>
      </c>
      <c r="E16" s="86"/>
      <c r="F16" s="86"/>
      <c r="H16" s="27" t="s">
        <v>58</v>
      </c>
      <c r="I16" s="87">
        <f>+'Sabana Acta Unica'!A32</f>
        <v>3.03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Unica'!D32</f>
        <v>EXCAVACIÓN MANUAL EN MATERIAL COMÚN</v>
      </c>
      <c r="J17" s="88"/>
      <c r="K17" s="88"/>
      <c r="L17" s="88"/>
      <c r="M17" s="88"/>
      <c r="N17" s="4" t="str">
        <f>+'Sabana Acta Unica'!E32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143</v>
      </c>
      <c r="G21" s="29">
        <f>+'3 (1)'!G21</f>
        <v>6</v>
      </c>
      <c r="H21" s="29">
        <f>+'3 (1)'!H21</f>
        <v>6</v>
      </c>
      <c r="I21" s="4">
        <v>0.3</v>
      </c>
      <c r="J21" s="4"/>
      <c r="K21" s="4"/>
      <c r="L21" s="4">
        <f>+G21*H21*I21</f>
        <v>10.799999999999999</v>
      </c>
      <c r="M21" s="4">
        <v>1</v>
      </c>
      <c r="N21" s="4">
        <f>+L21*M21</f>
        <v>10.799999999999999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10.8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10.8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00B0F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Unica'!A29</f>
        <v>CAPITULO 3 - PLACA DE DESCARGUE</v>
      </c>
      <c r="E16" s="86"/>
      <c r="F16" s="86"/>
      <c r="H16" s="27" t="s">
        <v>58</v>
      </c>
      <c r="I16" s="87">
        <f>+'Sabana Acta Unica'!A33</f>
        <v>3.04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Unica'!D33</f>
        <v>SUMINISTRO E INSTALACIÓN DE MALLA ELECTROSOLDADA</v>
      </c>
      <c r="J17" s="88"/>
      <c r="K17" s="88"/>
      <c r="L17" s="88"/>
      <c r="M17" s="88"/>
      <c r="N17" s="4" t="str">
        <f>+'Sabana Acta Unica'!E33</f>
        <v>KG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144</v>
      </c>
      <c r="G21" s="29">
        <f>+'3 (1)'!G21</f>
        <v>6</v>
      </c>
      <c r="H21" s="29">
        <f>+'3 (1)'!H21</f>
        <v>6</v>
      </c>
      <c r="I21" s="29"/>
      <c r="J21" s="4">
        <v>2.06</v>
      </c>
      <c r="K21" s="4">
        <f>+G21*H21</f>
        <v>36</v>
      </c>
      <c r="L21" s="4"/>
      <c r="M21" s="4">
        <v>1</v>
      </c>
      <c r="N21" s="4">
        <f>+K21*M21*J21</f>
        <v>74.16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74.16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74.16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07451-DB8F-42F3-A464-EB59BDEE4FDC}">
  <sheetPr>
    <tabColor rgb="FF00B0F0"/>
    <pageSetUpPr fitToPage="1"/>
  </sheetPr>
  <dimension ref="B1:Q87"/>
  <sheetViews>
    <sheetView topLeftCell="E13" workbookViewId="0">
      <selection activeCell="N22" sqref="N22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Unica'!A29</f>
        <v>CAPITULO 3 - PLACA DE DESCARGUE</v>
      </c>
      <c r="E16" s="86"/>
      <c r="F16" s="86"/>
      <c r="H16" s="27" t="s">
        <v>58</v>
      </c>
      <c r="I16" s="87">
        <f>+'Sabana Acta Unica'!A34</f>
        <v>3.05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Unica'!D34</f>
        <v>SUMINISTRO, FIGURADA Y AMARRE DE ACERO DE 420 MPa (60000 PSI)</v>
      </c>
      <c r="J17" s="88"/>
      <c r="K17" s="88"/>
      <c r="L17" s="88"/>
      <c r="M17" s="88"/>
      <c r="N17" s="4" t="str">
        <f>+'Sabana Acta Unica'!E34</f>
        <v>KG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145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146</v>
      </c>
      <c r="G21" s="29">
        <v>0.35</v>
      </c>
      <c r="H21" s="29"/>
      <c r="I21" s="29"/>
      <c r="J21" s="4">
        <v>3.0419999999999998</v>
      </c>
      <c r="K21" s="4">
        <f>+G21*J21</f>
        <v>1.0646999999999998</v>
      </c>
      <c r="L21" s="4"/>
      <c r="M21" s="4">
        <f>300*0.36</f>
        <v>108</v>
      </c>
      <c r="N21" s="31">
        <f>+K21*M21</f>
        <v>114.98759999999997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114.99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114.99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FFFF00"/>
  </sheetPr>
  <dimension ref="B2:D5"/>
  <sheetViews>
    <sheetView workbookViewId="0">
      <selection activeCell="A6" sqref="A6:XFD9"/>
    </sheetView>
  </sheetViews>
  <sheetFormatPr baseColWidth="10" defaultColWidth="11.42578125" defaultRowHeight="15.75"/>
  <cols>
    <col min="1" max="2" width="11.42578125" style="2"/>
    <col min="3" max="3" width="49.85546875" style="3" bestFit="1" customWidth="1"/>
    <col min="4" max="16384" width="11.42578125" style="2"/>
  </cols>
  <sheetData>
    <row r="2" spans="2:4">
      <c r="B2" s="5" t="s">
        <v>46</v>
      </c>
      <c r="C2" s="37" t="s">
        <v>47</v>
      </c>
      <c r="D2" s="5" t="s">
        <v>48</v>
      </c>
    </row>
    <row r="3" spans="2:4" ht="63">
      <c r="B3" s="4">
        <v>1</v>
      </c>
      <c r="C3" s="29" t="str">
        <f>+'Sabana Acta Unica'!D36</f>
        <v>SUMINISTRO E INSTALACIÓN PERFILERIA METALICA PARA ESTRUCTURA DE CUBIERTA DE EDIFICACIONES. DIMENSIONES Y CALIBRES SEGÚN DISEÑO</v>
      </c>
      <c r="D3" s="31">
        <f>+'4 (1)'!N78</f>
        <v>519.78</v>
      </c>
    </row>
    <row r="4" spans="2:4" ht="47.25">
      <c r="B4" s="4">
        <v>2</v>
      </c>
      <c r="C4" s="29" t="str">
        <f>+'Sabana Acta Unica'!D37</f>
        <v>SUMINISTRO E INTALACION CUBIERTA ARQUITECTONICA METALICA TIPO ACESCO O SIMILAR DE 0.73 M. X 3.00 M</v>
      </c>
      <c r="D4" s="31">
        <f>+'4 (2)'!N80</f>
        <v>89.04</v>
      </c>
    </row>
    <row r="5" spans="2:4" ht="31.5">
      <c r="B5" s="4">
        <v>3</v>
      </c>
      <c r="C5" s="29" t="s">
        <v>39</v>
      </c>
      <c r="D5" s="31">
        <f>+'4 (3)'!N78</f>
        <v>15</v>
      </c>
    </row>
  </sheetData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FFFF00"/>
    <pageSetUpPr fitToPage="1"/>
  </sheetPr>
  <dimension ref="B1:Q87"/>
  <sheetViews>
    <sheetView topLeftCell="E10" workbookViewId="0">
      <selection activeCell="F23" sqref="F23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Unica'!A35</f>
        <v>CAPITULO 4 - CUBIERTA VERMICOMPOSTAJE</v>
      </c>
      <c r="E16" s="86"/>
      <c r="F16" s="86"/>
      <c r="H16" s="27" t="s">
        <v>58</v>
      </c>
      <c r="I16" s="87">
        <f>+'Sabana Acta Unica'!A36</f>
        <v>4.01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Unica'!D36</f>
        <v>SUMINISTRO E INSTALACIÓN PERFILERIA METALICA PARA ESTRUCTURA DE CUBIERTA DE EDIFICACIONES. DIMENSIONES Y CALIBRES SEGÚN DISEÑO</v>
      </c>
      <c r="J17" s="88"/>
      <c r="K17" s="88"/>
      <c r="L17" s="88"/>
      <c r="M17" s="88"/>
      <c r="N17" s="4" t="str">
        <f>+'Sabana Acta Unica'!E36</f>
        <v>KG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145</v>
      </c>
      <c r="M20" s="93"/>
      <c r="N20" s="82"/>
      <c r="O20" s="19"/>
    </row>
    <row r="21" spans="2:17">
      <c r="B21" s="18"/>
      <c r="C21" s="94"/>
      <c r="D21" s="94"/>
      <c r="E21" s="7"/>
      <c r="F21" s="37" t="s">
        <v>149</v>
      </c>
      <c r="G21" s="4"/>
      <c r="H21" s="4"/>
      <c r="I21" s="4"/>
      <c r="J21" s="4"/>
      <c r="K21" s="4"/>
      <c r="L21" s="4"/>
      <c r="M21" s="4"/>
      <c r="N21" s="4"/>
      <c r="O21" s="19"/>
    </row>
    <row r="22" spans="2:17">
      <c r="B22" s="18"/>
      <c r="C22" s="94"/>
      <c r="D22" s="94"/>
      <c r="E22" s="5"/>
      <c r="F22" s="4" t="s">
        <v>150</v>
      </c>
      <c r="G22" s="4">
        <f>+'4 (2)'!H21</f>
        <v>4.2</v>
      </c>
      <c r="H22" s="4"/>
      <c r="I22" s="4"/>
      <c r="J22" s="4">
        <v>4.3899999999999997</v>
      </c>
      <c r="K22" s="4"/>
      <c r="L22" s="4">
        <f>+G22*J22</f>
        <v>18.437999999999999</v>
      </c>
      <c r="M22" s="4">
        <v>8</v>
      </c>
      <c r="N22" s="4">
        <f>+L22*M22</f>
        <v>147.50399999999999</v>
      </c>
      <c r="O22" s="19"/>
    </row>
    <row r="23" spans="2:17">
      <c r="B23" s="18"/>
      <c r="C23" s="94"/>
      <c r="D23" s="94"/>
      <c r="E23" s="4"/>
      <c r="F23" s="4" t="s">
        <v>151</v>
      </c>
      <c r="G23" s="4">
        <f>+'4 (2)'!G21</f>
        <v>21.2</v>
      </c>
      <c r="H23" s="4"/>
      <c r="I23" s="4"/>
      <c r="J23" s="4">
        <f>+J22</f>
        <v>4.3899999999999997</v>
      </c>
      <c r="K23" s="4"/>
      <c r="L23" s="4">
        <f>+G23*J23</f>
        <v>93.067999999999984</v>
      </c>
      <c r="M23" s="4">
        <v>4</v>
      </c>
      <c r="N23" s="4">
        <f>+L23*M23</f>
        <v>372.27199999999993</v>
      </c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519.78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519.78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FF00"/>
    <pageSetUpPr fitToPage="1"/>
  </sheetPr>
  <dimension ref="B1:Q87"/>
  <sheetViews>
    <sheetView topLeftCell="E10"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Unica'!A35</f>
        <v>CAPITULO 4 - CUBIERTA VERMICOMPOSTAJE</v>
      </c>
      <c r="E16" s="86"/>
      <c r="F16" s="86"/>
      <c r="H16" s="27" t="s">
        <v>58</v>
      </c>
      <c r="I16" s="87">
        <f>+'Sabana Acta Unica'!A37</f>
        <v>4.0199999999999996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Unica'!D37</f>
        <v>SUMINISTRO E INTALACION CUBIERTA ARQUITECTONICA METALICA TIPO ACESCO O SIMILAR DE 0.73 M. X 3.00 M</v>
      </c>
      <c r="J17" s="88"/>
      <c r="K17" s="88"/>
      <c r="L17" s="88"/>
      <c r="M17" s="88"/>
      <c r="N17" s="4" t="str">
        <f>+'Sabana Acta Unica'!E37</f>
        <v>M2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148</v>
      </c>
      <c r="G21" s="29">
        <f>20+1.2</f>
        <v>21.2</v>
      </c>
      <c r="H21" s="29">
        <f>3+1.2</f>
        <v>4.2</v>
      </c>
      <c r="I21" s="29"/>
      <c r="J21" s="4"/>
      <c r="K21" s="4">
        <f>+G21*H21</f>
        <v>89.04</v>
      </c>
      <c r="L21" s="4"/>
      <c r="M21" s="4">
        <v>1</v>
      </c>
      <c r="N21" s="4">
        <f>+K21*M21</f>
        <v>89.04</v>
      </c>
      <c r="O21" s="19"/>
    </row>
    <row r="22" spans="2:17">
      <c r="B22" s="18"/>
      <c r="C22" s="94"/>
      <c r="D22" s="94"/>
      <c r="E22" s="5"/>
      <c r="F22" s="29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89.04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89.04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FFFF0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Unica'!A35</f>
        <v>CAPITULO 4 - CUBIERTA VERMICOMPOSTAJE</v>
      </c>
      <c r="E16" s="86"/>
      <c r="F16" s="86"/>
      <c r="H16" s="27" t="s">
        <v>58</v>
      </c>
      <c r="I16" s="87">
        <f>+'Sabana Acta Unica'!A38</f>
        <v>4.03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Unica'!D38</f>
        <v>SUMINISTRO E INSTALACIÓN DE TUBERÍA PVC D = 4" PARA DRENAJE SIN FILTRO</v>
      </c>
      <c r="J17" s="88"/>
      <c r="K17" s="88"/>
      <c r="L17" s="88"/>
      <c r="M17" s="88"/>
      <c r="N17" s="4" t="str">
        <f>+'Sabana Acta Unica'!E38</f>
        <v>ML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80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7"/>
      <c r="F21" s="29" t="s">
        <v>153</v>
      </c>
      <c r="G21" s="29">
        <v>15</v>
      </c>
      <c r="H21" s="29"/>
      <c r="I21" s="29"/>
      <c r="J21" s="29"/>
      <c r="K21" s="29"/>
      <c r="L21" s="29"/>
      <c r="M21" s="29">
        <v>1</v>
      </c>
      <c r="N21" s="4">
        <f>+G21*M21</f>
        <v>15</v>
      </c>
      <c r="O21" s="19"/>
    </row>
    <row r="22" spans="2:17">
      <c r="B22" s="18"/>
      <c r="C22" s="94"/>
      <c r="D22" s="94"/>
      <c r="E22" s="5"/>
      <c r="F22" s="29"/>
      <c r="G22" s="29"/>
      <c r="H22" s="29"/>
      <c r="I22" s="29"/>
      <c r="J22" s="29"/>
      <c r="K22" s="29"/>
      <c r="L22" s="29"/>
      <c r="M22" s="29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15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15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F7924-6AE9-4CAC-B180-875DA45A0E20}">
  <sheetPr>
    <tabColor rgb="FF7030A0"/>
  </sheetPr>
  <dimension ref="B2:D8"/>
  <sheetViews>
    <sheetView workbookViewId="0">
      <selection activeCell="A9" sqref="A9:XFD9"/>
    </sheetView>
  </sheetViews>
  <sheetFormatPr baseColWidth="10" defaultColWidth="11.42578125" defaultRowHeight="15.75"/>
  <cols>
    <col min="1" max="2" width="11.42578125" style="2"/>
    <col min="3" max="3" width="49.85546875" style="3" bestFit="1" customWidth="1"/>
    <col min="4" max="16384" width="11.42578125" style="2"/>
  </cols>
  <sheetData>
    <row r="2" spans="2:4">
      <c r="B2" s="5" t="s">
        <v>46</v>
      </c>
      <c r="C2" s="37" t="s">
        <v>47</v>
      </c>
      <c r="D2" s="5" t="s">
        <v>48</v>
      </c>
    </row>
    <row r="3" spans="2:4">
      <c r="B3" s="4">
        <v>1</v>
      </c>
      <c r="C3" s="29" t="str">
        <f>+'Sabana Acta Unica'!D40</f>
        <v>EXCAVACIÓN MANUAL EN MATERIAL COMÚN</v>
      </c>
      <c r="D3" s="31">
        <f>+'5 (1)'!N80</f>
        <v>2.0499999999999998</v>
      </c>
    </row>
    <row r="4" spans="2:4" ht="31.5">
      <c r="B4" s="4">
        <v>2</v>
      </c>
      <c r="C4" s="29" t="str">
        <f>+'Sabana Acta Unica'!D41</f>
        <v>CONCRETO PARA VIGA DE AMARRE 21 MPa (3000 PSI) SECCION RECTANGULAR</v>
      </c>
      <c r="D4" s="31">
        <f>+'5 (2)'!N78</f>
        <v>1.08</v>
      </c>
    </row>
    <row r="5" spans="2:4" ht="47.25">
      <c r="B5" s="4">
        <v>3</v>
      </c>
      <c r="C5" s="29" t="str">
        <f>+'Sabana Acta Unica'!D42</f>
        <v>COLUMNAS Y PEDESTALES EN CONCRETO DE 21 MPa - (3000 PSI), H &lt; 3.00 M. (FORMALETA MADERA)</v>
      </c>
      <c r="D5" s="31">
        <f>+'5 (3)'!N80</f>
        <v>1.08</v>
      </c>
    </row>
    <row r="6" spans="2:4" ht="31.5">
      <c r="B6" s="4">
        <v>4</v>
      </c>
      <c r="C6" s="29" t="str">
        <f>+'Sabana Acta Unica'!D43</f>
        <v>SUMINISTRO, FIGURADA Y AMARRE DE ACERO DE 420 MPa (60000 PSI)</v>
      </c>
      <c r="D6" s="31">
        <f>+'5 (4)'!N76</f>
        <v>148.44999999999999</v>
      </c>
    </row>
    <row r="7" spans="2:4" ht="31.5">
      <c r="B7" s="4">
        <v>5</v>
      </c>
      <c r="C7" s="29" t="str">
        <f>+'Sabana Acta Unica'!D44</f>
        <v>CONCRETO PARA ZAPATAS DE 21 MPa (3000 PSI) + FORMALETA MADERA</v>
      </c>
      <c r="D7" s="31">
        <f>+'5 (5)'!N78</f>
        <v>0.97</v>
      </c>
    </row>
    <row r="8" spans="2:4" ht="47.25">
      <c r="B8" s="4">
        <v>6</v>
      </c>
      <c r="C8" s="29" t="str">
        <f>+'Sabana Acta Unica'!D45</f>
        <v>CERRAMIENTO EN MALLA ESLABONADA CAL 10 (INCLUYE TUBO AGUA NEGRA DE 2" Y ANGULO 1" X 1" X 1/8")</v>
      </c>
      <c r="D8" s="31">
        <f>+'5 (6)'!N80</f>
        <v>30</v>
      </c>
    </row>
  </sheetData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FC86E-3733-4369-86F9-028916ACB257}">
  <sheetPr>
    <tabColor rgb="FF7030A0"/>
    <pageSetUpPr fitToPage="1"/>
  </sheetPr>
  <dimension ref="B1:Q87"/>
  <sheetViews>
    <sheetView workbookViewId="0"/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Unica'!A39</f>
        <v>CAPITULO 5 - INSTALACIÓN DE PORTONES</v>
      </c>
      <c r="E16" s="86"/>
      <c r="F16" s="86"/>
      <c r="H16" s="27" t="s">
        <v>58</v>
      </c>
      <c r="I16" s="87">
        <f>+'Sabana Acta Unica'!A40</f>
        <v>5.01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Unica'!D40</f>
        <v>EXCAVACIÓN MANUAL EN MATERIAL COMÚN</v>
      </c>
      <c r="J17" s="88"/>
      <c r="K17" s="88"/>
      <c r="L17" s="88"/>
      <c r="M17" s="88"/>
      <c r="N17" s="4" t="str">
        <f>+'Sabana Acta Unica'!E40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66"/>
      <c r="F21" s="29" t="s">
        <v>173</v>
      </c>
      <c r="G21" s="4">
        <f>+'5 (5)'!G21</f>
        <v>0.9</v>
      </c>
      <c r="H21" s="4">
        <f>+'5 (5)'!H21</f>
        <v>0.9</v>
      </c>
      <c r="I21" s="4">
        <f>+'5 (5)'!I21</f>
        <v>0.3</v>
      </c>
      <c r="J21" s="4"/>
      <c r="K21" s="4"/>
      <c r="L21" s="4">
        <f>+G21*H21*I21</f>
        <v>0.24299999999999999</v>
      </c>
      <c r="M21" s="4">
        <v>4</v>
      </c>
      <c r="N21" s="4">
        <f>+L21*M21</f>
        <v>0.97199999999999998</v>
      </c>
      <c r="O21" s="19"/>
    </row>
    <row r="22" spans="2:17">
      <c r="B22" s="18"/>
      <c r="C22" s="94"/>
      <c r="D22" s="94"/>
      <c r="E22" s="5"/>
      <c r="F22" s="4" t="s">
        <v>182</v>
      </c>
      <c r="G22" s="4">
        <f>+'5 (2)'!G21</f>
        <v>6</v>
      </c>
      <c r="H22" s="4">
        <f>+'5 (2)'!H21</f>
        <v>0.3</v>
      </c>
      <c r="I22" s="4">
        <f>+'5 (2)'!I21</f>
        <v>0.3</v>
      </c>
      <c r="J22" s="4"/>
      <c r="K22" s="4"/>
      <c r="L22" s="4">
        <f t="shared" ref="L22:L23" si="0">+G22*H22*I22</f>
        <v>0.53999999999999992</v>
      </c>
      <c r="M22" s="4">
        <v>1</v>
      </c>
      <c r="N22" s="4">
        <f t="shared" ref="N22:N23" si="1">+L22*M22</f>
        <v>0.53999999999999992</v>
      </c>
      <c r="O22" s="19"/>
    </row>
    <row r="23" spans="2:17">
      <c r="B23" s="18"/>
      <c r="C23" s="94"/>
      <c r="D23" s="94"/>
      <c r="E23" s="4"/>
      <c r="F23" s="4" t="s">
        <v>183</v>
      </c>
      <c r="G23" s="4">
        <f>+'5 (2)'!G22</f>
        <v>6</v>
      </c>
      <c r="H23" s="4">
        <f>+'5 (2)'!H22</f>
        <v>0.3</v>
      </c>
      <c r="I23" s="4">
        <f>+'5 (2)'!I22</f>
        <v>0.3</v>
      </c>
      <c r="J23" s="4"/>
      <c r="K23" s="4"/>
      <c r="L23" s="4">
        <f t="shared" si="0"/>
        <v>0.53999999999999992</v>
      </c>
      <c r="M23" s="4">
        <v>1</v>
      </c>
      <c r="N23" s="4">
        <f t="shared" si="1"/>
        <v>0.53999999999999992</v>
      </c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2.0499999999999998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2.0499999999999998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9ECB5-0C6B-4BFE-97D1-C9CCD9C2C7AB}">
  <sheetPr>
    <tabColor rgb="FF7030A0"/>
    <pageSetUpPr fitToPage="1"/>
  </sheetPr>
  <dimension ref="B1:Q87"/>
  <sheetViews>
    <sheetView workbookViewId="0">
      <selection activeCell="D17" sqref="D17:F17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Unica'!A39</f>
        <v>CAPITULO 5 - INSTALACIÓN DE PORTONES</v>
      </c>
      <c r="E16" s="86"/>
      <c r="F16" s="86"/>
      <c r="H16" s="27" t="s">
        <v>58</v>
      </c>
      <c r="I16" s="87">
        <f>+'Sabana Acta Unica'!A41</f>
        <v>5.0199999999999996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Unica'!D41</f>
        <v>CONCRETO PARA VIGA DE AMARRE 21 MPa (3000 PSI) SECCION RECTANGULAR</v>
      </c>
      <c r="J17" s="88"/>
      <c r="K17" s="88"/>
      <c r="L17" s="88"/>
      <c r="M17" s="88"/>
      <c r="N17" s="4" t="str">
        <f>+'Sabana Acta Unica'!E41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66"/>
      <c r="F21" s="29" t="s">
        <v>176</v>
      </c>
      <c r="G21" s="4">
        <f>+'5 (6)'!G21</f>
        <v>6</v>
      </c>
      <c r="H21" s="4">
        <v>0.3</v>
      </c>
      <c r="I21" s="4">
        <v>0.3</v>
      </c>
      <c r="J21" s="4"/>
      <c r="K21" s="4"/>
      <c r="L21" s="4">
        <f>+G21*H21*I21</f>
        <v>0.53999999999999992</v>
      </c>
      <c r="M21" s="4">
        <v>1</v>
      </c>
      <c r="N21" s="4">
        <f>+L21*M21</f>
        <v>0.53999999999999992</v>
      </c>
      <c r="O21" s="19"/>
    </row>
    <row r="22" spans="2:17">
      <c r="B22" s="18"/>
      <c r="C22" s="94"/>
      <c r="D22" s="94"/>
      <c r="E22" s="5"/>
      <c r="F22" s="4" t="s">
        <v>177</v>
      </c>
      <c r="G22" s="4">
        <f>+'5 (6)'!G22</f>
        <v>6</v>
      </c>
      <c r="H22" s="4">
        <v>0.3</v>
      </c>
      <c r="I22" s="4">
        <v>0.3</v>
      </c>
      <c r="J22" s="4"/>
      <c r="K22" s="4"/>
      <c r="L22" s="4">
        <f>+G22*H22*I22</f>
        <v>0.53999999999999992</v>
      </c>
      <c r="M22" s="4">
        <v>1</v>
      </c>
      <c r="N22" s="4">
        <f>+L22*M22</f>
        <v>0.53999999999999992</v>
      </c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1.08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1.08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55F5A-8BDE-4DF4-AF6A-0CC2A3BA0D30}">
  <sheetPr>
    <tabColor rgb="FF7030A0"/>
    <pageSetUpPr fitToPage="1"/>
  </sheetPr>
  <dimension ref="B1:Q87"/>
  <sheetViews>
    <sheetView workbookViewId="0">
      <selection activeCell="I17" sqref="I17:M17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Unica'!A39</f>
        <v>CAPITULO 5 - INSTALACIÓN DE PORTONES</v>
      </c>
      <c r="E16" s="86"/>
      <c r="F16" s="86"/>
      <c r="H16" s="27" t="s">
        <v>58</v>
      </c>
      <c r="I16" s="87">
        <f>+'Sabana Acta Unica'!A42</f>
        <v>5.03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Unica'!D42</f>
        <v>COLUMNAS Y PEDESTALES EN CONCRETO DE 21 MPa - (3000 PSI), H &lt; 3.00 M. (FORMALETA MADERA)</v>
      </c>
      <c r="J17" s="88"/>
      <c r="K17" s="88"/>
      <c r="L17" s="88"/>
      <c r="M17" s="88"/>
      <c r="N17" s="4" t="str">
        <f>+'Sabana Acta Unica'!E42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 t="e" vm="1">
        <v>#VALUE!</v>
      </c>
      <c r="D21" s="94"/>
      <c r="E21" s="66"/>
      <c r="F21" s="29" t="s">
        <v>175</v>
      </c>
      <c r="G21" s="4">
        <v>0.3</v>
      </c>
      <c r="H21" s="4">
        <v>0.3</v>
      </c>
      <c r="I21" s="4">
        <v>3</v>
      </c>
      <c r="J21" s="4"/>
      <c r="K21" s="4"/>
      <c r="L21" s="4">
        <f>+G21*H21*I21</f>
        <v>0.27</v>
      </c>
      <c r="M21" s="4">
        <v>4</v>
      </c>
      <c r="N21" s="4">
        <f>+L21*M21</f>
        <v>1.08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1.08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1.08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DD11-29AF-43A1-9EFF-1202CB9EE2CD}">
  <sheetPr>
    <tabColor rgb="FF7030A0"/>
    <pageSetUpPr fitToPage="1"/>
  </sheetPr>
  <dimension ref="B1:Q83"/>
  <sheetViews>
    <sheetView topLeftCell="A10" workbookViewId="0">
      <selection activeCell="I17" sqref="I17:M17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Unica'!A39</f>
        <v>CAPITULO 5 - INSTALACIÓN DE PORTONES</v>
      </c>
      <c r="E16" s="86"/>
      <c r="F16" s="86"/>
      <c r="H16" s="27" t="s">
        <v>58</v>
      </c>
      <c r="I16" s="87">
        <f>+'Sabana Acta Unica'!A43</f>
        <v>5.04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Unica'!D43</f>
        <v>SUMINISTRO, FIGURADA Y AMARRE DE ACERO DE 420 MPa (60000 PSI)</v>
      </c>
      <c r="J17" s="88"/>
      <c r="K17" s="88"/>
      <c r="L17" s="88"/>
      <c r="M17" s="88"/>
      <c r="N17" s="4" t="str">
        <f>+'Sabana Acta Unica'!E43</f>
        <v>KG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145</v>
      </c>
      <c r="M20" s="93"/>
      <c r="N20" s="82"/>
      <c r="O20" s="19"/>
    </row>
    <row r="21" spans="2:17">
      <c r="B21" s="18"/>
      <c r="C21" s="94"/>
      <c r="D21" s="94"/>
      <c r="E21" s="66"/>
      <c r="F21" s="37" t="s">
        <v>178</v>
      </c>
      <c r="G21" s="4"/>
      <c r="H21" s="4"/>
      <c r="I21" s="4"/>
      <c r="J21" s="4"/>
      <c r="K21" s="4"/>
      <c r="L21" s="4"/>
      <c r="M21" s="4"/>
      <c r="N21" s="4"/>
      <c r="O21" s="19"/>
    </row>
    <row r="22" spans="2:17">
      <c r="B22" s="18"/>
      <c r="C22" s="94"/>
      <c r="D22" s="94"/>
      <c r="E22" s="5"/>
      <c r="F22" s="4" t="s">
        <v>157</v>
      </c>
      <c r="G22" s="4">
        <f>+'5 (2)'!G21+0.3</f>
        <v>6.3</v>
      </c>
      <c r="H22" s="4"/>
      <c r="I22" s="4"/>
      <c r="J22" s="4">
        <v>0.99399999999999999</v>
      </c>
      <c r="K22" s="4"/>
      <c r="L22" s="4">
        <f>+G22*J22</f>
        <v>6.2622</v>
      </c>
      <c r="M22" s="4">
        <v>4</v>
      </c>
      <c r="N22" s="4">
        <f>+L22*M22</f>
        <v>25.0488</v>
      </c>
      <c r="O22" s="19"/>
    </row>
    <row r="23" spans="2:17">
      <c r="B23" s="18"/>
      <c r="C23" s="94"/>
      <c r="D23" s="94"/>
      <c r="E23" s="4"/>
      <c r="F23" s="4" t="s">
        <v>158</v>
      </c>
      <c r="G23" s="4">
        <f>0.22*4+0.2</f>
        <v>1.08</v>
      </c>
      <c r="H23" s="4"/>
      <c r="I23" s="4"/>
      <c r="J23" s="4">
        <v>0.25</v>
      </c>
      <c r="K23" s="4"/>
      <c r="L23" s="4">
        <f>+G23*J23</f>
        <v>0.27</v>
      </c>
      <c r="M23" s="4">
        <f>+ROUNDUP(G22/0.15,0)</f>
        <v>42</v>
      </c>
      <c r="N23" s="4">
        <f>+L23*M23</f>
        <v>11.34</v>
      </c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  <c r="Q24" s="2">
        <v>1404.54</v>
      </c>
    </row>
    <row r="25" spans="2:17">
      <c r="B25" s="18"/>
      <c r="C25" s="94"/>
      <c r="D25" s="94"/>
      <c r="E25" s="4"/>
      <c r="F25" s="37" t="s">
        <v>179</v>
      </c>
      <c r="G25" s="4"/>
      <c r="H25" s="4"/>
      <c r="I25" s="4"/>
      <c r="J25" s="4"/>
      <c r="K25" s="4"/>
      <c r="L25" s="4"/>
      <c r="M25" s="4"/>
      <c r="N25" s="4"/>
      <c r="O25" s="19"/>
      <c r="Q25" s="2">
        <v>51</v>
      </c>
    </row>
    <row r="26" spans="2:17">
      <c r="B26" s="18"/>
      <c r="C26" s="94"/>
      <c r="D26" s="94"/>
      <c r="E26" s="4"/>
      <c r="F26" s="4" t="s">
        <v>157</v>
      </c>
      <c r="G26" s="4">
        <f>+'5 (2)'!G22+0.3</f>
        <v>6.3</v>
      </c>
      <c r="H26" s="4"/>
      <c r="I26" s="4"/>
      <c r="J26" s="4">
        <v>0.99399999999999999</v>
      </c>
      <c r="K26" s="4"/>
      <c r="L26" s="4">
        <f>+G26*J26</f>
        <v>6.2622</v>
      </c>
      <c r="M26" s="4">
        <v>4</v>
      </c>
      <c r="N26" s="4">
        <f>+L26*M26</f>
        <v>25.0488</v>
      </c>
      <c r="O26" s="19"/>
    </row>
    <row r="27" spans="2:17">
      <c r="B27" s="18"/>
      <c r="C27" s="94"/>
      <c r="D27" s="94"/>
      <c r="E27" s="4"/>
      <c r="F27" s="4" t="s">
        <v>158</v>
      </c>
      <c r="G27" s="4">
        <f>0.22*4+0.2</f>
        <v>1.08</v>
      </c>
      <c r="H27" s="4"/>
      <c r="I27" s="4"/>
      <c r="J27" s="4">
        <v>0.25</v>
      </c>
      <c r="K27" s="4"/>
      <c r="L27" s="4">
        <f>+G27*J27</f>
        <v>0.27</v>
      </c>
      <c r="M27" s="4">
        <f>+ROUNDUP(G26/0.15,0)</f>
        <v>42</v>
      </c>
      <c r="N27" s="4">
        <f>+L27*M27</f>
        <v>11.34</v>
      </c>
      <c r="O27" s="19"/>
      <c r="Q27" s="2">
        <f>+Q24/Q25</f>
        <v>27.54</v>
      </c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</row>
    <row r="29" spans="2:17">
      <c r="B29" s="18"/>
      <c r="C29" s="94"/>
      <c r="D29" s="94"/>
      <c r="E29" s="4"/>
      <c r="F29" s="5" t="s">
        <v>159</v>
      </c>
      <c r="G29" s="4"/>
      <c r="H29" s="4"/>
      <c r="I29" s="4"/>
      <c r="J29" s="4"/>
      <c r="K29" s="4"/>
      <c r="L29" s="4"/>
      <c r="M29" s="4"/>
      <c r="N29" s="4"/>
      <c r="O29" s="19"/>
      <c r="Q29" s="2">
        <v>4.3899999999999997</v>
      </c>
    </row>
    <row r="30" spans="2:17">
      <c r="B30" s="18"/>
      <c r="C30" s="94"/>
      <c r="D30" s="94"/>
      <c r="E30" s="4"/>
      <c r="F30" s="4" t="s">
        <v>157</v>
      </c>
      <c r="G30" s="4">
        <f>3+0.15+0.25</f>
        <v>3.4</v>
      </c>
      <c r="H30" s="4"/>
      <c r="I30" s="4"/>
      <c r="J30" s="4">
        <v>0.99399999999999999</v>
      </c>
      <c r="K30" s="4"/>
      <c r="L30" s="4">
        <f>+G30*J30</f>
        <v>3.3795999999999999</v>
      </c>
      <c r="M30" s="4">
        <f>+'5 (3)'!M21*4</f>
        <v>16</v>
      </c>
      <c r="N30" s="4">
        <f>+L30*M30</f>
        <v>54.073599999999999</v>
      </c>
      <c r="O30" s="19"/>
    </row>
    <row r="31" spans="2:17">
      <c r="B31" s="18"/>
      <c r="C31" s="94"/>
      <c r="D31" s="94"/>
      <c r="E31" s="4"/>
      <c r="F31" s="4" t="s">
        <v>158</v>
      </c>
      <c r="G31" s="4">
        <f>0.22*4+0.2</f>
        <v>1.08</v>
      </c>
      <c r="H31" s="4"/>
      <c r="I31" s="4"/>
      <c r="J31" s="4">
        <v>0.25</v>
      </c>
      <c r="K31" s="4"/>
      <c r="L31" s="4">
        <f>+G31*J31</f>
        <v>0.27</v>
      </c>
      <c r="M31" s="4">
        <f>ROUNDUP('5 (3)'!M21*(3/0.15),0)</f>
        <v>80</v>
      </c>
      <c r="N31" s="4">
        <f>+L31*M31</f>
        <v>21.6</v>
      </c>
      <c r="O31" s="19"/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30"/>
      <c r="O32" s="19"/>
    </row>
    <row r="33" spans="2:15">
      <c r="B33" s="18"/>
      <c r="C33" s="94"/>
      <c r="D33" s="94"/>
      <c r="E33" s="5"/>
      <c r="F33" s="4"/>
      <c r="G33" s="4"/>
      <c r="H33" s="4"/>
      <c r="I33" s="4"/>
      <c r="J33" s="4"/>
      <c r="K33" s="4"/>
      <c r="L33" s="4"/>
      <c r="M33" s="4"/>
      <c r="N33" s="4"/>
      <c r="O33" s="19"/>
    </row>
    <row r="34" spans="2:15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5">
      <c r="B35" s="18"/>
      <c r="C35" s="94"/>
      <c r="D35" s="94"/>
      <c r="E35" s="4"/>
      <c r="F35" s="4"/>
      <c r="G35" s="4"/>
      <c r="H35" s="4"/>
      <c r="I35" s="4"/>
      <c r="J35" s="4"/>
      <c r="K35" s="31"/>
      <c r="L35" s="4"/>
      <c r="M35" s="4"/>
      <c r="N35" s="30"/>
      <c r="O35" s="19"/>
    </row>
    <row r="36" spans="2:15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4"/>
      <c r="O36" s="19"/>
    </row>
    <row r="37" spans="2:15">
      <c r="B37" s="18"/>
      <c r="C37" s="94"/>
      <c r="D37" s="94"/>
      <c r="E37" s="4"/>
      <c r="F37" s="4"/>
      <c r="G37" s="4"/>
      <c r="H37" s="4"/>
      <c r="I37" s="4"/>
      <c r="J37" s="4"/>
      <c r="K37" s="4"/>
      <c r="L37" s="4"/>
      <c r="M37" s="4"/>
      <c r="N37" s="30"/>
      <c r="O37" s="19"/>
    </row>
    <row r="38" spans="2:15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5">
      <c r="B39" s="18"/>
      <c r="C39" s="94"/>
      <c r="D39" s="94"/>
      <c r="E39" s="4"/>
      <c r="F39" s="4"/>
      <c r="G39" s="4"/>
      <c r="H39" s="4"/>
      <c r="I39" s="4"/>
      <c r="J39" s="4"/>
      <c r="K39" s="4"/>
      <c r="L39" s="4"/>
      <c r="M39" s="4"/>
      <c r="N39" s="4"/>
      <c r="O39" s="19"/>
    </row>
    <row r="40" spans="2:15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30"/>
      <c r="O40" s="19"/>
    </row>
    <row r="41" spans="2:15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4"/>
      <c r="O41" s="19"/>
    </row>
    <row r="42" spans="2:15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5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5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5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5">
      <c r="B46" s="18"/>
      <c r="C46" s="94"/>
      <c r="D46" s="94"/>
      <c r="E46" s="7"/>
      <c r="F46" s="7"/>
      <c r="G46" s="7"/>
      <c r="H46" s="7"/>
      <c r="I46" s="7"/>
      <c r="J46" s="7"/>
      <c r="K46" s="7"/>
      <c r="L46" s="7"/>
      <c r="M46" s="7"/>
      <c r="N46" s="7"/>
      <c r="O46" s="19"/>
    </row>
    <row r="47" spans="2:15">
      <c r="B47" s="18"/>
      <c r="C47" s="94"/>
      <c r="D47" s="94"/>
      <c r="E47" s="5"/>
      <c r="F47" s="7"/>
      <c r="G47" s="7"/>
      <c r="H47" s="7"/>
      <c r="I47" s="7"/>
      <c r="J47" s="7"/>
      <c r="K47" s="7"/>
      <c r="L47" s="7"/>
      <c r="M47" s="7"/>
      <c r="N47" s="7"/>
      <c r="O47" s="19"/>
    </row>
    <row r="48" spans="2:15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31"/>
      <c r="L49" s="4"/>
      <c r="M49" s="4"/>
      <c r="N49" s="30"/>
      <c r="O49" s="19"/>
    </row>
    <row r="50" spans="2:15">
      <c r="B50" s="18"/>
      <c r="C50" s="94"/>
      <c r="D50" s="94"/>
      <c r="E50" s="4"/>
      <c r="F50" s="4"/>
      <c r="G50" s="4"/>
      <c r="H50" s="4"/>
      <c r="I50" s="4"/>
      <c r="J50" s="4"/>
      <c r="K50" s="4"/>
      <c r="L50" s="4"/>
      <c r="M50" s="4"/>
      <c r="N50" s="4"/>
      <c r="O50" s="19"/>
    </row>
    <row r="51" spans="2:15">
      <c r="B51" s="18"/>
      <c r="C51" s="94"/>
      <c r="D51" s="94"/>
      <c r="E51" s="4"/>
      <c r="F51" s="4"/>
      <c r="G51" s="4"/>
      <c r="H51" s="4"/>
      <c r="I51" s="4"/>
      <c r="J51" s="4"/>
      <c r="K51" s="4"/>
      <c r="L51" s="4"/>
      <c r="M51" s="4"/>
      <c r="N51" s="30"/>
      <c r="O51" s="19"/>
    </row>
    <row r="52" spans="2:15">
      <c r="B52" s="18"/>
      <c r="C52" s="94"/>
      <c r="D52" s="94"/>
      <c r="E52" s="4"/>
      <c r="F52" s="29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4"/>
      <c r="L53" s="4"/>
      <c r="M53" s="4"/>
      <c r="N53" s="4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30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4"/>
      <c r="O55" s="19"/>
    </row>
    <row r="56" spans="2:15">
      <c r="B56" s="18"/>
      <c r="C56" s="94"/>
      <c r="D56" s="94"/>
      <c r="E56" s="4"/>
      <c r="F56" s="4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5"/>
      <c r="F60" s="7"/>
      <c r="G60" s="7"/>
      <c r="H60" s="7"/>
      <c r="I60" s="7"/>
      <c r="J60" s="7"/>
      <c r="K60" s="7"/>
      <c r="L60" s="7"/>
      <c r="M60" s="7"/>
      <c r="N60" s="7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30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31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4"/>
      <c r="F64" s="4"/>
      <c r="G64" s="4"/>
      <c r="H64" s="4"/>
      <c r="I64" s="4"/>
      <c r="J64" s="4"/>
      <c r="K64" s="4"/>
      <c r="L64" s="4"/>
      <c r="M64" s="4"/>
      <c r="N64" s="30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4"/>
      <c r="L66" s="4"/>
      <c r="M66" s="4"/>
      <c r="N66" s="4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30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4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4"/>
      <c r="O73" s="19"/>
    </row>
    <row r="74" spans="2:15">
      <c r="B74" s="18"/>
      <c r="C74" s="95" t="s">
        <v>73</v>
      </c>
      <c r="D74" s="95"/>
      <c r="E74" s="95"/>
      <c r="F74" s="95"/>
      <c r="G74" s="95"/>
      <c r="H74" s="95"/>
      <c r="I74" s="95"/>
      <c r="J74" s="96" t="s">
        <v>74</v>
      </c>
      <c r="K74" s="96"/>
      <c r="L74" s="96"/>
      <c r="M74" s="96"/>
      <c r="N74" s="32">
        <f>ROUND(SUM(N21:N73),2)</f>
        <v>148.44999999999999</v>
      </c>
      <c r="O74" s="19"/>
    </row>
    <row r="75" spans="2:15">
      <c r="B75" s="18"/>
      <c r="C75" s="95"/>
      <c r="D75" s="95"/>
      <c r="E75" s="95"/>
      <c r="F75" s="95"/>
      <c r="G75" s="95"/>
      <c r="H75" s="95"/>
      <c r="I75" s="95"/>
      <c r="J75" s="97" t="s">
        <v>75</v>
      </c>
      <c r="K75" s="97"/>
      <c r="L75" s="97"/>
      <c r="M75" s="97"/>
      <c r="N75" s="31">
        <v>0</v>
      </c>
      <c r="O75" s="19"/>
    </row>
    <row r="76" spans="2:15">
      <c r="B76" s="18"/>
      <c r="C76" s="95"/>
      <c r="D76" s="95"/>
      <c r="E76" s="95"/>
      <c r="F76" s="95"/>
      <c r="G76" s="95"/>
      <c r="H76" s="95"/>
      <c r="I76" s="95"/>
      <c r="J76" s="96" t="s">
        <v>76</v>
      </c>
      <c r="K76" s="96"/>
      <c r="L76" s="96"/>
      <c r="M76" s="96"/>
      <c r="N76" s="32">
        <f>+N75+N74</f>
        <v>148.44999999999999</v>
      </c>
      <c r="O76" s="19"/>
    </row>
    <row r="77" spans="2:15" ht="9.75" customHeight="1" thickBot="1">
      <c r="B77" s="20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2"/>
    </row>
    <row r="80" spans="2:15" ht="31.5" customHeight="1"/>
    <row r="81" spans="3:11">
      <c r="C81" s="98" t="e">
        <f>+#REF!</f>
        <v>#REF!</v>
      </c>
      <c r="D81" s="98"/>
      <c r="F81" s="28" t="e">
        <f>+#REF!</f>
        <v>#REF!</v>
      </c>
      <c r="I81" s="98"/>
      <c r="J81" s="98"/>
      <c r="K81" s="98"/>
    </row>
    <row r="82" spans="3:11">
      <c r="C82" s="81" t="e">
        <f>+#REF!</f>
        <v>#REF!</v>
      </c>
      <c r="D82" s="81"/>
      <c r="F82" s="2" t="e">
        <f>+#REF!</f>
        <v>#REF!</v>
      </c>
      <c r="I82" s="81"/>
      <c r="J82" s="81"/>
      <c r="K82" s="81"/>
    </row>
    <row r="83" spans="3:11">
      <c r="C83" s="81"/>
      <c r="D83" s="81"/>
      <c r="F83" s="2" t="e">
        <f>+#REF!</f>
        <v>#REF!</v>
      </c>
      <c r="I83" s="81"/>
      <c r="J83" s="81"/>
      <c r="K83" s="81"/>
    </row>
  </sheetData>
  <mergeCells count="31">
    <mergeCell ref="C81:D81"/>
    <mergeCell ref="I81:K81"/>
    <mergeCell ref="C82:D82"/>
    <mergeCell ref="I82:K82"/>
    <mergeCell ref="C83:D83"/>
    <mergeCell ref="I83:K83"/>
    <mergeCell ref="N19:N20"/>
    <mergeCell ref="C21:D73"/>
    <mergeCell ref="C74:I76"/>
    <mergeCell ref="J74:M74"/>
    <mergeCell ref="J75:M75"/>
    <mergeCell ref="J76:M76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04C6B-4B34-4B48-9F72-A141EE3E721C}">
  <sheetPr>
    <tabColor rgb="FF7030A0"/>
    <pageSetUpPr fitToPage="1"/>
  </sheetPr>
  <dimension ref="B1:Q87"/>
  <sheetViews>
    <sheetView workbookViewId="0">
      <selection activeCell="G19" sqref="G19:L19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Unica'!A39</f>
        <v>CAPITULO 5 - INSTALACIÓN DE PORTONES</v>
      </c>
      <c r="E16" s="86"/>
      <c r="F16" s="86"/>
      <c r="H16" s="27" t="s">
        <v>58</v>
      </c>
      <c r="I16" s="87">
        <f>+'Sabana Acta Unica'!A44</f>
        <v>5.05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Unica'!D44</f>
        <v>CONCRETO PARA ZAPATAS DE 21 MPa (3000 PSI) + FORMALETA MADERA</v>
      </c>
      <c r="J17" s="88"/>
      <c r="K17" s="88"/>
      <c r="L17" s="88"/>
      <c r="M17" s="88"/>
      <c r="N17" s="4" t="str">
        <f>+'Sabana Acta Unica'!E44</f>
        <v>M3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66"/>
      <c r="F21" s="29" t="s">
        <v>174</v>
      </c>
      <c r="G21" s="4">
        <v>0.9</v>
      </c>
      <c r="H21" s="4">
        <v>0.9</v>
      </c>
      <c r="I21" s="4">
        <v>0.3</v>
      </c>
      <c r="J21" s="4"/>
      <c r="K21" s="4"/>
      <c r="L21" s="4">
        <f>+G21*H21*I21</f>
        <v>0.24299999999999999</v>
      </c>
      <c r="M21" s="4">
        <v>4</v>
      </c>
      <c r="N21" s="4">
        <f>+L21*M21</f>
        <v>0.97199999999999998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5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4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0.97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0.97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34550-C9C0-4EBC-871E-67D04C059866}">
  <sheetPr>
    <tabColor rgb="FF7030A0"/>
    <pageSetUpPr fitToPage="1"/>
  </sheetPr>
  <dimension ref="B1:Q87"/>
  <sheetViews>
    <sheetView topLeftCell="E16" workbookViewId="0">
      <selection activeCell="I24" sqref="I24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Unica'!A39</f>
        <v>CAPITULO 5 - INSTALACIÓN DE PORTONES</v>
      </c>
      <c r="E16" s="86"/>
      <c r="F16" s="86"/>
      <c r="H16" s="27" t="s">
        <v>58</v>
      </c>
      <c r="I16" s="87">
        <f>+'Sabana Acta Unica'!A45</f>
        <v>5.0599999999999996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Unica'!D45</f>
        <v>CERRAMIENTO EN MALLA ESLABONADA CAL 10 (INCLUYE TUBO AGUA NEGRA DE 2" Y ANGULO 1" X 1" X 1/8")</v>
      </c>
      <c r="J17" s="88"/>
      <c r="K17" s="88"/>
      <c r="L17" s="88"/>
      <c r="M17" s="88"/>
      <c r="N17" s="4" t="str">
        <f>+'Sabana Acta Unica'!E45</f>
        <v>M2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145</v>
      </c>
      <c r="M20" s="93"/>
      <c r="N20" s="82"/>
      <c r="O20" s="19"/>
    </row>
    <row r="21" spans="2:17">
      <c r="B21" s="18"/>
      <c r="C21" s="94"/>
      <c r="D21" s="94"/>
      <c r="E21" s="66"/>
      <c r="F21" s="29" t="s">
        <v>180</v>
      </c>
      <c r="G21" s="4">
        <v>6</v>
      </c>
      <c r="H21" s="4"/>
      <c r="I21" s="4">
        <v>2.5</v>
      </c>
      <c r="J21" s="4"/>
      <c r="K21" s="4">
        <f>+G21*I21</f>
        <v>15</v>
      </c>
      <c r="L21" s="4"/>
      <c r="M21" s="4">
        <v>1</v>
      </c>
      <c r="N21" s="4">
        <f>+K21*M21</f>
        <v>15</v>
      </c>
      <c r="O21" s="19"/>
    </row>
    <row r="22" spans="2:17">
      <c r="B22" s="18"/>
      <c r="C22" s="94"/>
      <c r="D22" s="94"/>
      <c r="E22" s="5"/>
      <c r="F22" s="29" t="s">
        <v>181</v>
      </c>
      <c r="G22" s="4">
        <v>6</v>
      </c>
      <c r="H22" s="4"/>
      <c r="I22" s="4">
        <v>2.5</v>
      </c>
      <c r="J22" s="4"/>
      <c r="K22" s="4">
        <f>+G22*I22</f>
        <v>15</v>
      </c>
      <c r="L22" s="4"/>
      <c r="M22" s="4">
        <v>1</v>
      </c>
      <c r="N22" s="4">
        <f>+K22*M22</f>
        <v>15</v>
      </c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5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4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30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30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191AF-7791-4063-AEBB-2DB0716FC300}">
  <sheetPr>
    <tabColor rgb="FFFFFF00"/>
  </sheetPr>
  <dimension ref="B2:D8"/>
  <sheetViews>
    <sheetView workbookViewId="0">
      <selection activeCell="C6" sqref="C6"/>
    </sheetView>
  </sheetViews>
  <sheetFormatPr baseColWidth="10" defaultColWidth="11.42578125" defaultRowHeight="15.75"/>
  <cols>
    <col min="1" max="2" width="11.42578125" style="2"/>
    <col min="3" max="3" width="49.85546875" style="3" bestFit="1" customWidth="1"/>
    <col min="4" max="16384" width="11.42578125" style="2"/>
  </cols>
  <sheetData>
    <row r="2" spans="2:4">
      <c r="B2" s="5" t="s">
        <v>46</v>
      </c>
      <c r="C2" s="37" t="s">
        <v>47</v>
      </c>
      <c r="D2" s="5" t="s">
        <v>48</v>
      </c>
    </row>
    <row r="3" spans="2:4" ht="31.5">
      <c r="B3" s="4">
        <v>1</v>
      </c>
      <c r="C3" s="29" t="str">
        <f>+'Sabana Acta Unica'!D47</f>
        <v>MURO EN BLOQUE DE ARCILLA No.4. E = 0.10 M.</v>
      </c>
      <c r="D3" s="31">
        <f>+'6 (1)'!N78</f>
        <v>49.3</v>
      </c>
    </row>
    <row r="4" spans="2:4" ht="31.5">
      <c r="B4" s="4">
        <v>2</v>
      </c>
      <c r="C4" s="29" t="str">
        <f>+'Sabana Acta Unica'!D48</f>
        <v>PLACA BASE EN CONCRETO E = 10.0 CM. 17.5 MPa (2500 PSI)</v>
      </c>
      <c r="D4" s="31">
        <f>+'6 (2)'!N78</f>
        <v>28</v>
      </c>
    </row>
    <row r="5" spans="2:4" ht="63">
      <c r="B5" s="4">
        <v>3</v>
      </c>
      <c r="C5" s="29" t="str">
        <f>+'Sabana Acta Unica'!D49</f>
        <v>SUMINISTRO E INSTALACIÓN PERFILERIA METALICA PARA ESTRUCTURA DE CUBIERTA DE EDIFICACIONES. DIMENSIONES Y CALIBRES SEGÚN DISEÑO</v>
      </c>
      <c r="D5" s="31">
        <f>+'6 (3)'!N78</f>
        <v>38.630000000000003</v>
      </c>
    </row>
    <row r="6" spans="2:4" ht="47.25">
      <c r="B6" s="4">
        <v>4</v>
      </c>
      <c r="C6" s="29" t="str">
        <f>+'Sabana Acta Unica'!D50</f>
        <v>SUMINISTRO E INTALACION CUBIERTA ARQUITECTONICA METALICA TIPO ACESCO O SIMILAR DE 0.73 M. X 3.00 M</v>
      </c>
      <c r="D6" s="31">
        <f>+'6 (4)'!N78</f>
        <v>37.840000000000003</v>
      </c>
    </row>
    <row r="7" spans="2:4" ht="47.25">
      <c r="B7" s="4">
        <v>5</v>
      </c>
      <c r="C7" s="29" t="str">
        <f>+'Sabana Acta Unica'!D51</f>
        <v>SUMINISTRO E INSTALACIÓN DE PUERTA VENTANA EN LÁMINA CAL 18 INC. ANTICORR. (INCLUYE MARCO Y VIDRIO)</v>
      </c>
      <c r="D7" s="31">
        <f>+'6 (5)'!N78</f>
        <v>2.2000000000000002</v>
      </c>
    </row>
    <row r="8" spans="2:4" ht="47.25">
      <c r="B8" s="4">
        <v>6</v>
      </c>
      <c r="C8" s="29" t="str">
        <f>+'Sabana Acta Unica'!D52</f>
        <v>SUMINSITRO E INSTALACIÓN DE VENTANA EN LÁMINA COLD ROLLED CAL.18 CON VIDRIO. (INCLUYE ANTICORROSIVO).</v>
      </c>
      <c r="D8" s="31">
        <f>+'6 (7)'!N78</f>
        <v>6</v>
      </c>
    </row>
  </sheetData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D5075-E4F9-4F5A-92B7-C6DB6E25EEDE}">
  <sheetPr>
    <tabColor rgb="FFFFFF00"/>
    <pageSetUpPr fitToPage="1"/>
  </sheetPr>
  <dimension ref="B1:Q87"/>
  <sheetViews>
    <sheetView topLeftCell="D9" workbookViewId="0">
      <selection activeCell="H18" sqref="H18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Unica'!A46</f>
        <v>CAPITULO 6 - ADEDUACIÓN ZONA ALMACENAMIENTO</v>
      </c>
      <c r="E16" s="86"/>
      <c r="F16" s="86"/>
      <c r="H16" s="27" t="s">
        <v>58</v>
      </c>
      <c r="I16" s="87">
        <f>+'Sabana Acta Unica'!A47</f>
        <v>6.01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Unica'!D47</f>
        <v>MURO EN BLOQUE DE ARCILLA No.4. E = 0.10 M.</v>
      </c>
      <c r="J17" s="88"/>
      <c r="K17" s="88"/>
      <c r="L17" s="88"/>
      <c r="M17" s="88"/>
      <c r="N17" s="4" t="str">
        <f>+'Sabana Acta Unica'!E47</f>
        <v>M2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66"/>
      <c r="F21" s="29" t="s">
        <v>194</v>
      </c>
      <c r="G21" s="4">
        <f>+('6 (2)'!G21+'6 (2)'!H21)*2</f>
        <v>23</v>
      </c>
      <c r="H21" s="4"/>
      <c r="I21" s="4">
        <v>2.5</v>
      </c>
      <c r="J21" s="4"/>
      <c r="K21" s="4">
        <f>+G21*I21</f>
        <v>57.5</v>
      </c>
      <c r="L21" s="4"/>
      <c r="M21" s="4">
        <v>1</v>
      </c>
      <c r="N21" s="4">
        <f>+K21*M21</f>
        <v>57.5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 t="s">
        <v>195</v>
      </c>
      <c r="G23" s="4"/>
      <c r="H23" s="4">
        <f>+'6 (5)'!H21</f>
        <v>1</v>
      </c>
      <c r="I23" s="4">
        <f>+'6 (5)'!I21</f>
        <v>2.2000000000000002</v>
      </c>
      <c r="J23" s="4"/>
      <c r="K23" s="4">
        <f>+H23*I23</f>
        <v>2.2000000000000002</v>
      </c>
      <c r="L23" s="4"/>
      <c r="M23" s="4">
        <v>-1</v>
      </c>
      <c r="N23" s="4">
        <f t="shared" ref="N23:N26" si="0">+K23*M23</f>
        <v>-2.2000000000000002</v>
      </c>
      <c r="O23" s="19"/>
    </row>
    <row r="24" spans="2:17">
      <c r="B24" s="18"/>
      <c r="C24" s="94"/>
      <c r="D24" s="94"/>
      <c r="E24" s="4"/>
      <c r="F24" s="4" t="s">
        <v>196</v>
      </c>
      <c r="G24" s="4"/>
      <c r="H24" s="4">
        <f>+'6 (7)'!H21</f>
        <v>1.5</v>
      </c>
      <c r="I24" s="4">
        <f>+'6 (7)'!I21</f>
        <v>1</v>
      </c>
      <c r="J24" s="4"/>
      <c r="K24" s="4">
        <f>+H24*I24</f>
        <v>1.5</v>
      </c>
      <c r="L24" s="4"/>
      <c r="M24" s="4">
        <f>-'6 (7)'!M21</f>
        <v>-4</v>
      </c>
      <c r="N24" s="4">
        <f t="shared" si="0"/>
        <v>-6</v>
      </c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>
        <f t="shared" si="0"/>
        <v>0</v>
      </c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>
        <f t="shared" si="0"/>
        <v>0</v>
      </c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49.3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49.3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9FF96-69A5-4721-B0F5-DDFDD3E6BCB2}">
  <sheetPr>
    <tabColor rgb="FFFFFF00"/>
    <pageSetUpPr fitToPage="1"/>
  </sheetPr>
  <dimension ref="B1:Q87"/>
  <sheetViews>
    <sheetView topLeftCell="A8" workbookViewId="0">
      <selection activeCell="M22" sqref="M22:N24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Unica'!A46</f>
        <v>CAPITULO 6 - ADEDUACIÓN ZONA ALMACENAMIENTO</v>
      </c>
      <c r="E16" s="86"/>
      <c r="F16" s="86"/>
      <c r="H16" s="27" t="s">
        <v>58</v>
      </c>
      <c r="I16" s="87">
        <f>+'Sabana Acta Unica'!A48</f>
        <v>6.02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Unica'!D48</f>
        <v>PLACA BASE EN CONCRETO E = 10.0 CM. 17.5 MPa (2500 PSI)</v>
      </c>
      <c r="J17" s="88"/>
      <c r="K17" s="88"/>
      <c r="L17" s="88"/>
      <c r="M17" s="88"/>
      <c r="N17" s="4" t="str">
        <f>+'Sabana Acta Unica'!E48</f>
        <v>M2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66"/>
      <c r="F21" s="29" t="s">
        <v>197</v>
      </c>
      <c r="G21" s="4">
        <v>8</v>
      </c>
      <c r="H21" s="4">
        <v>3.5</v>
      </c>
      <c r="I21" s="4"/>
      <c r="J21" s="4"/>
      <c r="K21" s="4">
        <f>+G21*H21</f>
        <v>28</v>
      </c>
      <c r="L21" s="4"/>
      <c r="M21" s="4">
        <v>1</v>
      </c>
      <c r="N21" s="4">
        <f>+K21*M21</f>
        <v>28</v>
      </c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/>
      <c r="G23" s="4"/>
      <c r="H23" s="4"/>
      <c r="I23" s="4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4"/>
      <c r="G24" s="4"/>
      <c r="H24" s="4"/>
      <c r="I24" s="4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4"/>
      <c r="G25" s="4"/>
      <c r="H25" s="4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4"/>
      <c r="G26" s="4"/>
      <c r="H26" s="4"/>
      <c r="I26" s="4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4"/>
      <c r="H27" s="4"/>
      <c r="I27" s="4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4"/>
      <c r="G28" s="4"/>
      <c r="H28" s="4"/>
      <c r="I28" s="4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4"/>
      <c r="G29" s="4"/>
      <c r="H29" s="4"/>
      <c r="I29" s="4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4"/>
      <c r="G30" s="4"/>
      <c r="H30" s="4"/>
      <c r="I30" s="4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4"/>
      <c r="G32" s="4"/>
      <c r="H32" s="4"/>
      <c r="I32" s="4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4"/>
      <c r="G33" s="4"/>
      <c r="H33" s="4"/>
      <c r="I33" s="4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4"/>
      <c r="G34" s="4"/>
      <c r="H34" s="4"/>
      <c r="I34" s="4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28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28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73627-DF8E-4DCA-80FF-DAE076003051}">
  <sheetPr>
    <tabColor rgb="FFFFFF00"/>
    <pageSetUpPr fitToPage="1"/>
  </sheetPr>
  <dimension ref="B1:Q87"/>
  <sheetViews>
    <sheetView topLeftCell="D10" workbookViewId="0">
      <selection activeCell="M24" sqref="M24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Unica'!A46</f>
        <v>CAPITULO 6 - ADEDUACIÓN ZONA ALMACENAMIENTO</v>
      </c>
      <c r="E16" s="86"/>
      <c r="F16" s="86"/>
      <c r="H16" s="27" t="s">
        <v>58</v>
      </c>
      <c r="I16" s="87">
        <f>+'Sabana Acta Unica'!A49</f>
        <v>6.03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Unica'!D49</f>
        <v>SUMINISTRO E INSTALACIÓN PERFILERIA METALICA PARA ESTRUCTURA DE CUBIERTA DE EDIFICACIONES. DIMENSIONES Y CALIBRES SEGÚN DISEÑO</v>
      </c>
      <c r="J17" s="88"/>
      <c r="K17" s="88"/>
      <c r="L17" s="88"/>
      <c r="M17" s="88"/>
      <c r="N17" s="4" t="str">
        <f>+'Sabana Acta Unica'!E49</f>
        <v>KG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145</v>
      </c>
      <c r="M20" s="93"/>
      <c r="N20" s="82"/>
      <c r="O20" s="19"/>
    </row>
    <row r="21" spans="2:17">
      <c r="B21" s="18"/>
      <c r="C21" s="94"/>
      <c r="D21" s="94"/>
      <c r="E21" s="66"/>
      <c r="F21" s="37" t="s">
        <v>149</v>
      </c>
      <c r="G21" s="4"/>
      <c r="H21" s="4"/>
      <c r="I21" s="4"/>
      <c r="J21" s="4"/>
      <c r="K21" s="4"/>
      <c r="L21" s="4"/>
      <c r="M21" s="4"/>
      <c r="N21" s="4"/>
      <c r="O21" s="19"/>
    </row>
    <row r="22" spans="2:17">
      <c r="B22" s="18"/>
      <c r="C22" s="94"/>
      <c r="D22" s="94"/>
      <c r="E22" s="5"/>
      <c r="F22" s="4"/>
      <c r="G22" s="4"/>
      <c r="H22" s="4"/>
      <c r="I22" s="4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4" t="s">
        <v>151</v>
      </c>
      <c r="G23" s="4">
        <f>+'6 (2)'!G21+0.8</f>
        <v>8.8000000000000007</v>
      </c>
      <c r="H23" s="4"/>
      <c r="I23" s="4"/>
      <c r="J23" s="4">
        <v>4.3899999999999997</v>
      </c>
      <c r="K23" s="4"/>
      <c r="L23" s="4">
        <f>+G23*J23</f>
        <v>38.631999999999998</v>
      </c>
      <c r="M23" s="4">
        <v>1</v>
      </c>
      <c r="N23" s="4">
        <f>+L23*M23</f>
        <v>38.631999999999998</v>
      </c>
      <c r="O23" s="19"/>
    </row>
    <row r="24" spans="2:17">
      <c r="B24" s="18"/>
      <c r="C24" s="94"/>
      <c r="D24" s="94"/>
      <c r="E24" s="4"/>
      <c r="F24" s="29"/>
      <c r="G24" s="29"/>
      <c r="H24" s="29"/>
      <c r="I24" s="29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29"/>
      <c r="G25" s="29"/>
      <c r="H25" s="29"/>
      <c r="I25" s="29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29"/>
      <c r="G26" s="29"/>
      <c r="H26" s="29"/>
      <c r="I26" s="29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29"/>
      <c r="H27" s="29"/>
      <c r="I27" s="29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29"/>
      <c r="G28" s="29"/>
      <c r="H28" s="29"/>
      <c r="I28" s="29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29"/>
      <c r="G29" s="29"/>
      <c r="H29" s="29"/>
      <c r="I29" s="29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29"/>
      <c r="G30" s="29"/>
      <c r="H30" s="29"/>
      <c r="I30" s="29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29"/>
      <c r="G31" s="29"/>
      <c r="H31" s="29"/>
      <c r="I31" s="29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29"/>
      <c r="G32" s="29"/>
      <c r="H32" s="29"/>
      <c r="I32" s="29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29"/>
      <c r="G33" s="29"/>
      <c r="H33" s="29"/>
      <c r="I33" s="29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29"/>
      <c r="G34" s="29"/>
      <c r="H34" s="29"/>
      <c r="I34" s="29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38.630000000000003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38.630000000000003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09D6B-B3EC-48DE-93DE-36485EE82A43}">
  <sheetPr>
    <tabColor rgb="FFFFFF00"/>
    <pageSetUpPr fitToPage="1"/>
  </sheetPr>
  <dimension ref="B1:Q87"/>
  <sheetViews>
    <sheetView topLeftCell="E1" workbookViewId="0">
      <selection activeCell="D16" sqref="D16:F16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Unica'!A46</f>
        <v>CAPITULO 6 - ADEDUACIÓN ZONA ALMACENAMIENTO</v>
      </c>
      <c r="E16" s="86"/>
      <c r="F16" s="86"/>
      <c r="H16" s="27" t="s">
        <v>58</v>
      </c>
      <c r="I16" s="87">
        <f>+'Sabana Acta Unica'!A50</f>
        <v>6.04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Unica'!D50</f>
        <v>SUMINISTRO E INTALACION CUBIERTA ARQUITECTONICA METALICA TIPO ACESCO O SIMILAR DE 0.73 M. X 3.00 M</v>
      </c>
      <c r="J17" s="88"/>
      <c r="K17" s="88"/>
      <c r="L17" s="88"/>
      <c r="M17" s="88"/>
      <c r="N17" s="4" t="str">
        <f>+'Sabana Acta Unica'!E50</f>
        <v>M2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66"/>
      <c r="F21" s="29" t="s">
        <v>199</v>
      </c>
      <c r="G21" s="29">
        <v>8.8000000000000007</v>
      </c>
      <c r="H21" s="29">
        <v>4.3</v>
      </c>
      <c r="I21" s="29"/>
      <c r="J21" s="4"/>
      <c r="K21" s="4">
        <f>+G21*H21</f>
        <v>37.840000000000003</v>
      </c>
      <c r="L21" s="4"/>
      <c r="M21" s="4">
        <v>1</v>
      </c>
      <c r="N21" s="4">
        <f>+K21*M21</f>
        <v>37.840000000000003</v>
      </c>
      <c r="O21" s="19"/>
    </row>
    <row r="22" spans="2:17">
      <c r="B22" s="18"/>
      <c r="C22" s="94"/>
      <c r="D22" s="94"/>
      <c r="E22" s="5"/>
      <c r="F22" s="29"/>
      <c r="G22" s="29"/>
      <c r="H22" s="29"/>
      <c r="I22" s="29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29"/>
      <c r="G23" s="29"/>
      <c r="H23" s="29"/>
      <c r="I23" s="29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29"/>
      <c r="G24" s="29"/>
      <c r="H24" s="29"/>
      <c r="I24" s="29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29"/>
      <c r="G25" s="29"/>
      <c r="H25" s="29"/>
      <c r="I25" s="29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29"/>
      <c r="G26" s="29"/>
      <c r="H26" s="29"/>
      <c r="I26" s="29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29"/>
      <c r="H27" s="29"/>
      <c r="I27" s="29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29"/>
      <c r="G28" s="29"/>
      <c r="H28" s="29"/>
      <c r="I28" s="29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29"/>
      <c r="G29" s="29"/>
      <c r="H29" s="29"/>
      <c r="I29" s="29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29"/>
      <c r="G30" s="29"/>
      <c r="H30" s="29"/>
      <c r="I30" s="29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29"/>
      <c r="G31" s="29"/>
      <c r="H31" s="29"/>
      <c r="I31" s="29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29"/>
      <c r="G32" s="29"/>
      <c r="H32" s="29"/>
      <c r="I32" s="29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29"/>
      <c r="G33" s="29"/>
      <c r="H33" s="29"/>
      <c r="I33" s="29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29"/>
      <c r="G34" s="29"/>
      <c r="H34" s="29"/>
      <c r="I34" s="29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37.840000000000003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37.840000000000003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212FE-F848-4E3A-BE9F-7985DA2D40A7}">
  <sheetPr>
    <tabColor rgb="FFFFFF00"/>
    <pageSetUpPr fitToPage="1"/>
  </sheetPr>
  <dimension ref="B1:Q87"/>
  <sheetViews>
    <sheetView topLeftCell="D1" workbookViewId="0">
      <selection activeCell="I25" sqref="I25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Unica'!A46</f>
        <v>CAPITULO 6 - ADEDUACIÓN ZONA ALMACENAMIENTO</v>
      </c>
      <c r="E16" s="86"/>
      <c r="F16" s="86"/>
      <c r="H16" s="27" t="s">
        <v>58</v>
      </c>
      <c r="I16" s="87">
        <f>+'Sabana Acta Unica'!A51</f>
        <v>6.05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Unica'!D51</f>
        <v>SUMINISTRO E INSTALACIÓN DE PUERTA VENTANA EN LÁMINA CAL 18 INC. ANTICORR. (INCLUYE MARCO Y VIDRIO)</v>
      </c>
      <c r="J17" s="88"/>
      <c r="K17" s="88"/>
      <c r="L17" s="88"/>
      <c r="M17" s="88"/>
      <c r="N17" s="4" t="str">
        <f>+'Sabana Acta Unica'!E51</f>
        <v>M2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66"/>
      <c r="F21" s="29" t="s">
        <v>200</v>
      </c>
      <c r="G21" s="29"/>
      <c r="H21" s="29">
        <v>1</v>
      </c>
      <c r="I21" s="29">
        <v>2.2000000000000002</v>
      </c>
      <c r="J21" s="4"/>
      <c r="K21" s="4">
        <f>+H21*I21</f>
        <v>2.2000000000000002</v>
      </c>
      <c r="L21" s="4"/>
      <c r="M21" s="4">
        <v>1</v>
      </c>
      <c r="N21" s="4">
        <f>+K21*M21</f>
        <v>2.2000000000000002</v>
      </c>
      <c r="O21" s="19"/>
    </row>
    <row r="22" spans="2:17">
      <c r="B22" s="18"/>
      <c r="C22" s="94"/>
      <c r="D22" s="94"/>
      <c r="E22" s="5"/>
      <c r="F22" s="29"/>
      <c r="G22" s="29"/>
      <c r="H22" s="29"/>
      <c r="I22" s="29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29"/>
      <c r="G23" s="29"/>
      <c r="H23" s="29"/>
      <c r="I23" s="29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29"/>
      <c r="G24" s="29"/>
      <c r="H24" s="29"/>
      <c r="I24" s="29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29"/>
      <c r="G25" s="29"/>
      <c r="H25" s="29"/>
      <c r="I25" s="29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29"/>
      <c r="G26" s="29"/>
      <c r="H26" s="29"/>
      <c r="I26" s="29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29"/>
      <c r="H27" s="29"/>
      <c r="I27" s="29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29"/>
      <c r="G28" s="29"/>
      <c r="H28" s="29"/>
      <c r="I28" s="29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29"/>
      <c r="G29" s="29"/>
      <c r="H29" s="29"/>
      <c r="I29" s="29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29"/>
      <c r="G30" s="29"/>
      <c r="H30" s="29"/>
      <c r="I30" s="29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29"/>
      <c r="G31" s="29"/>
      <c r="H31" s="29"/>
      <c r="I31" s="29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29"/>
      <c r="G32" s="29"/>
      <c r="H32" s="29"/>
      <c r="I32" s="29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29"/>
      <c r="G33" s="29"/>
      <c r="H33" s="29"/>
      <c r="I33" s="29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29"/>
      <c r="G34" s="29"/>
      <c r="H34" s="29"/>
      <c r="I34" s="29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2.2000000000000002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2.2000000000000002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69EAE-F461-474A-ACFE-06850C6303D5}">
  <sheetPr>
    <tabColor rgb="FFFFFF00"/>
    <pageSetUpPr fitToPage="1"/>
  </sheetPr>
  <dimension ref="B1:Q87"/>
  <sheetViews>
    <sheetView topLeftCell="A16" workbookViewId="0">
      <selection activeCell="B29" sqref="B29"/>
    </sheetView>
  </sheetViews>
  <sheetFormatPr baseColWidth="10" defaultColWidth="11.42578125" defaultRowHeight="15.75"/>
  <cols>
    <col min="1" max="1" width="3" style="2" customWidth="1"/>
    <col min="2" max="2" width="1.5703125" style="2" customWidth="1"/>
    <col min="3" max="3" width="23.85546875" style="2" bestFit="1" customWidth="1"/>
    <col min="4" max="4" width="54.42578125" style="2" customWidth="1"/>
    <col min="5" max="5" width="11.42578125" style="2"/>
    <col min="6" max="6" width="46.140625" style="2" customWidth="1"/>
    <col min="7" max="10" width="15" style="2" customWidth="1"/>
    <col min="11" max="11" width="17.5703125" style="2" customWidth="1"/>
    <col min="12" max="12" width="17" style="2" customWidth="1"/>
    <col min="13" max="13" width="13" style="2" customWidth="1"/>
    <col min="14" max="14" width="13.7109375" style="2" customWidth="1"/>
    <col min="15" max="15" width="1.85546875" style="2" customWidth="1"/>
    <col min="16" max="16384" width="11.42578125" style="2"/>
  </cols>
  <sheetData>
    <row r="1" spans="2:15" ht="16.5" thickBot="1"/>
    <row r="2" spans="2:15" ht="6.75" customHeight="1">
      <c r="B2" s="79"/>
      <c r="C2" s="80"/>
      <c r="D2" s="80"/>
      <c r="E2" s="80"/>
      <c r="F2" s="80"/>
      <c r="G2" s="80"/>
      <c r="H2" s="80"/>
      <c r="I2" s="80"/>
      <c r="J2" s="80"/>
      <c r="K2" s="80"/>
      <c r="L2" s="80"/>
      <c r="M2" s="16"/>
      <c r="N2" s="16"/>
      <c r="O2" s="17"/>
    </row>
    <row r="3" spans="2:15">
      <c r="B3" s="18"/>
      <c r="C3" s="81" t="s">
        <v>49</v>
      </c>
      <c r="D3" s="81"/>
      <c r="E3" s="81"/>
      <c r="F3" s="81"/>
      <c r="G3" s="81"/>
      <c r="H3" s="81"/>
      <c r="I3" s="81"/>
      <c r="J3" s="81"/>
      <c r="K3" s="81"/>
      <c r="L3" s="81"/>
      <c r="M3" s="82" t="s">
        <v>50</v>
      </c>
      <c r="N3" s="82"/>
      <c r="O3" s="19"/>
    </row>
    <row r="4" spans="2:15">
      <c r="B4" s="18"/>
      <c r="C4" s="81" t="s">
        <v>51</v>
      </c>
      <c r="D4" s="81"/>
      <c r="E4" s="81"/>
      <c r="F4" s="81"/>
      <c r="G4" s="81"/>
      <c r="H4" s="81"/>
      <c r="I4" s="81"/>
      <c r="J4" s="81"/>
      <c r="K4" s="81"/>
      <c r="L4" s="81"/>
      <c r="M4" s="83" t="e">
        <f>+'Sabana Acta Unica'!#REF!</f>
        <v>#REF!</v>
      </c>
      <c r="N4" s="83"/>
      <c r="O4" s="19"/>
    </row>
    <row r="5" spans="2:15">
      <c r="B5" s="18"/>
      <c r="C5" s="81" t="s">
        <v>52</v>
      </c>
      <c r="D5" s="81"/>
      <c r="E5" s="81"/>
      <c r="F5" s="81"/>
      <c r="G5" s="81"/>
      <c r="H5" s="81"/>
      <c r="I5" s="81"/>
      <c r="J5" s="81"/>
      <c r="K5" s="81"/>
      <c r="L5" s="81"/>
      <c r="M5" s="83"/>
      <c r="N5" s="83"/>
      <c r="O5" s="19"/>
    </row>
    <row r="6" spans="2:15" ht="8.25" customHeight="1" thickBot="1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5"/>
      <c r="N6" s="25"/>
      <c r="O6" s="22"/>
    </row>
    <row r="7" spans="2:15" ht="7.5" customHeight="1" thickBot="1"/>
    <row r="8" spans="2:15" s="6" customFormat="1" ht="9" customHeight="1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2:15" s="6" customFormat="1" ht="19.5" customHeight="1">
      <c r="B9" s="23"/>
      <c r="C9" s="11" t="s">
        <v>53</v>
      </c>
      <c r="D9" s="6" t="e">
        <f>+'Sabana Acta Unica'!#REF!</f>
        <v>#REF!</v>
      </c>
      <c r="J9" s="84"/>
      <c r="K9" s="84"/>
      <c r="O9" s="24"/>
    </row>
    <row r="10" spans="2:15" s="6" customFormat="1" ht="40.5" customHeight="1">
      <c r="B10" s="23"/>
      <c r="C10" s="11" t="s">
        <v>54</v>
      </c>
      <c r="D10" s="85" t="e">
        <f>+'Sabana Acta Unica'!#REF!</f>
        <v>#REF!</v>
      </c>
      <c r="E10" s="85"/>
      <c r="F10" s="85"/>
      <c r="G10" s="85"/>
      <c r="H10" s="85"/>
      <c r="J10" s="84"/>
      <c r="K10" s="84"/>
      <c r="O10" s="24"/>
    </row>
    <row r="11" spans="2:15" s="6" customFormat="1" ht="19.5" customHeight="1">
      <c r="B11" s="23"/>
      <c r="C11" s="11" t="s">
        <v>55</v>
      </c>
      <c r="D11" s="6" t="e">
        <f>+'Sabana Acta Unica'!#REF!</f>
        <v>#REF!</v>
      </c>
      <c r="J11" s="84"/>
      <c r="K11" s="84"/>
      <c r="O11" s="24"/>
    </row>
    <row r="12" spans="2:15" s="6" customFormat="1" ht="19.5" customHeight="1">
      <c r="B12" s="23"/>
      <c r="C12" s="11" t="s">
        <v>56</v>
      </c>
      <c r="D12" s="6" t="e">
        <f>+'Sabana Acta Unica'!#REF!</f>
        <v>#REF!</v>
      </c>
      <c r="O12" s="24"/>
    </row>
    <row r="13" spans="2:15" s="6" customFormat="1" ht="9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2:15" ht="7.5" customHeight="1" thickBot="1"/>
    <row r="15" spans="2:15" ht="9.7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</row>
    <row r="16" spans="2:15" s="6" customFormat="1" ht="21" customHeight="1">
      <c r="B16" s="23"/>
      <c r="C16" s="27" t="s">
        <v>57</v>
      </c>
      <c r="D16" s="86" t="str">
        <f>+'Sabana Acta Unica'!A46</f>
        <v>CAPITULO 6 - ADEDUACIÓN ZONA ALMACENAMIENTO</v>
      </c>
      <c r="E16" s="86"/>
      <c r="F16" s="86"/>
      <c r="H16" s="27" t="s">
        <v>58</v>
      </c>
      <c r="I16" s="87">
        <f>+'Sabana Acta Unica'!A52</f>
        <v>6.06</v>
      </c>
      <c r="J16" s="86"/>
      <c r="K16" s="86"/>
      <c r="L16" s="86"/>
      <c r="M16" s="86"/>
      <c r="N16" s="26" t="s">
        <v>59</v>
      </c>
      <c r="O16" s="24"/>
    </row>
    <row r="17" spans="2:17" s="6" customFormat="1" ht="54" customHeight="1">
      <c r="B17" s="23"/>
      <c r="C17" s="27" t="s">
        <v>60</v>
      </c>
      <c r="D17" s="86" t="s">
        <v>0</v>
      </c>
      <c r="E17" s="86"/>
      <c r="F17" s="86"/>
      <c r="H17" s="27" t="s">
        <v>61</v>
      </c>
      <c r="I17" s="88" t="str">
        <f>+'Sabana Acta Unica'!D52</f>
        <v>SUMINSITRO E INSTALACIÓN DE VENTANA EN LÁMINA COLD ROLLED CAL.18 CON VIDRIO. (INCLUYE ANTICORROSIVO).</v>
      </c>
      <c r="J17" s="88"/>
      <c r="K17" s="88"/>
      <c r="L17" s="88"/>
      <c r="M17" s="88"/>
      <c r="N17" s="4" t="str">
        <f>+'Sabana Acta Unica'!E52</f>
        <v>M2</v>
      </c>
      <c r="O17" s="24"/>
    </row>
    <row r="18" spans="2:17" ht="8.25" customHeight="1">
      <c r="B18" s="18"/>
      <c r="O18" s="19"/>
    </row>
    <row r="19" spans="2:17">
      <c r="B19" s="18"/>
      <c r="C19" s="89" t="s">
        <v>62</v>
      </c>
      <c r="D19" s="90"/>
      <c r="E19" s="82" t="s">
        <v>63</v>
      </c>
      <c r="F19" s="82" t="s">
        <v>64</v>
      </c>
      <c r="G19" s="82" t="s">
        <v>65</v>
      </c>
      <c r="H19" s="82"/>
      <c r="I19" s="82"/>
      <c r="J19" s="82"/>
      <c r="K19" s="82"/>
      <c r="L19" s="82"/>
      <c r="M19" s="93" t="s">
        <v>66</v>
      </c>
      <c r="N19" s="82" t="s">
        <v>67</v>
      </c>
      <c r="O19" s="19"/>
    </row>
    <row r="20" spans="2:17">
      <c r="B20" s="18"/>
      <c r="C20" s="91"/>
      <c r="D20" s="92"/>
      <c r="E20" s="82"/>
      <c r="F20" s="82"/>
      <c r="G20" s="26" t="s">
        <v>68</v>
      </c>
      <c r="H20" s="26" t="s">
        <v>69</v>
      </c>
      <c r="I20" s="26" t="s">
        <v>77</v>
      </c>
      <c r="J20" s="26" t="s">
        <v>78</v>
      </c>
      <c r="K20" s="26" t="s">
        <v>71</v>
      </c>
      <c r="L20" s="26" t="s">
        <v>119</v>
      </c>
      <c r="M20" s="93"/>
      <c r="N20" s="82"/>
      <c r="O20" s="19"/>
    </row>
    <row r="21" spans="2:17">
      <c r="B21" s="18"/>
      <c r="C21" s="94"/>
      <c r="D21" s="94"/>
      <c r="E21" s="66"/>
      <c r="F21" s="29" t="s">
        <v>201</v>
      </c>
      <c r="G21" s="29"/>
      <c r="H21" s="29">
        <v>1.5</v>
      </c>
      <c r="I21" s="29">
        <v>1</v>
      </c>
      <c r="J21" s="4"/>
      <c r="K21" s="4">
        <f>+H21*I21</f>
        <v>1.5</v>
      </c>
      <c r="L21" s="4"/>
      <c r="M21" s="4">
        <v>4</v>
      </c>
      <c r="N21" s="4">
        <f>+K21*M21</f>
        <v>6</v>
      </c>
      <c r="O21" s="19"/>
    </row>
    <row r="22" spans="2:17">
      <c r="B22" s="18"/>
      <c r="C22" s="94"/>
      <c r="D22" s="94"/>
      <c r="E22" s="5"/>
      <c r="F22" s="29"/>
      <c r="G22" s="29"/>
      <c r="H22" s="29"/>
      <c r="I22" s="29"/>
      <c r="J22" s="4"/>
      <c r="K22" s="4"/>
      <c r="L22" s="4"/>
      <c r="M22" s="4"/>
      <c r="N22" s="4"/>
      <c r="O22" s="19"/>
    </row>
    <row r="23" spans="2:17">
      <c r="B23" s="18"/>
      <c r="C23" s="94"/>
      <c r="D23" s="94"/>
      <c r="E23" s="4"/>
      <c r="F23" s="29"/>
      <c r="G23" s="29"/>
      <c r="H23" s="29"/>
      <c r="I23" s="29"/>
      <c r="J23" s="4"/>
      <c r="K23" s="4"/>
      <c r="L23" s="4"/>
      <c r="M23" s="4"/>
      <c r="N23" s="4"/>
      <c r="O23" s="19"/>
    </row>
    <row r="24" spans="2:17">
      <c r="B24" s="18"/>
      <c r="C24" s="94"/>
      <c r="D24" s="94"/>
      <c r="E24" s="4"/>
      <c r="F24" s="29"/>
      <c r="G24" s="29"/>
      <c r="H24" s="29"/>
      <c r="I24" s="29"/>
      <c r="J24" s="4"/>
      <c r="K24" s="4"/>
      <c r="L24" s="4"/>
      <c r="M24" s="4"/>
      <c r="N24" s="4"/>
      <c r="O24" s="19"/>
    </row>
    <row r="25" spans="2:17">
      <c r="B25" s="18"/>
      <c r="C25" s="94"/>
      <c r="D25" s="94"/>
      <c r="E25" s="4"/>
      <c r="F25" s="29"/>
      <c r="G25" s="29"/>
      <c r="H25" s="29"/>
      <c r="I25" s="29"/>
      <c r="J25" s="4"/>
      <c r="K25" s="4"/>
      <c r="L25" s="4"/>
      <c r="M25" s="4"/>
      <c r="N25" s="4"/>
      <c r="O25" s="19"/>
      <c r="Q25" s="2">
        <v>1404.54</v>
      </c>
    </row>
    <row r="26" spans="2:17">
      <c r="B26" s="18"/>
      <c r="C26" s="94"/>
      <c r="D26" s="94"/>
      <c r="E26" s="4"/>
      <c r="F26" s="29"/>
      <c r="G26" s="29"/>
      <c r="H26" s="29"/>
      <c r="I26" s="29"/>
      <c r="J26" s="4"/>
      <c r="K26" s="4"/>
      <c r="L26" s="4"/>
      <c r="M26" s="4"/>
      <c r="N26" s="4"/>
      <c r="O26" s="19"/>
      <c r="Q26" s="2">
        <v>51</v>
      </c>
    </row>
    <row r="27" spans="2:17">
      <c r="B27" s="18"/>
      <c r="C27" s="94"/>
      <c r="D27" s="94"/>
      <c r="E27" s="4"/>
      <c r="F27" s="29"/>
      <c r="G27" s="29"/>
      <c r="H27" s="29"/>
      <c r="I27" s="29"/>
      <c r="J27" s="4"/>
      <c r="K27" s="4"/>
      <c r="L27" s="4"/>
      <c r="M27" s="4"/>
      <c r="N27" s="4"/>
      <c r="O27" s="19"/>
    </row>
    <row r="28" spans="2:17">
      <c r="B28" s="18"/>
      <c r="C28" s="94"/>
      <c r="D28" s="94"/>
      <c r="E28" s="4"/>
      <c r="F28" s="29"/>
      <c r="G28" s="29"/>
      <c r="H28" s="29"/>
      <c r="I28" s="29"/>
      <c r="J28" s="4"/>
      <c r="K28" s="4"/>
      <c r="L28" s="4"/>
      <c r="M28" s="4"/>
      <c r="N28" s="4"/>
      <c r="O28" s="19"/>
      <c r="Q28" s="2">
        <f>+Q25/Q26</f>
        <v>27.54</v>
      </c>
    </row>
    <row r="29" spans="2:17">
      <c r="B29" s="18"/>
      <c r="C29" s="94"/>
      <c r="D29" s="94"/>
      <c r="E29" s="4"/>
      <c r="F29" s="29"/>
      <c r="G29" s="29"/>
      <c r="H29" s="29"/>
      <c r="I29" s="29"/>
      <c r="J29" s="4"/>
      <c r="K29" s="4"/>
      <c r="L29" s="4"/>
      <c r="M29" s="4"/>
      <c r="N29" s="4"/>
      <c r="O29" s="19"/>
      <c r="Q29" s="2">
        <v>6</v>
      </c>
    </row>
    <row r="30" spans="2:17">
      <c r="B30" s="18"/>
      <c r="C30" s="94"/>
      <c r="D30" s="94"/>
      <c r="E30" s="4"/>
      <c r="F30" s="29"/>
      <c r="G30" s="29"/>
      <c r="H30" s="29"/>
      <c r="I30" s="29"/>
      <c r="J30" s="4"/>
      <c r="K30" s="4"/>
      <c r="L30" s="4"/>
      <c r="M30" s="4"/>
      <c r="N30" s="4"/>
      <c r="O30" s="19"/>
    </row>
    <row r="31" spans="2:17">
      <c r="B31" s="18"/>
      <c r="C31" s="94"/>
      <c r="D31" s="94"/>
      <c r="E31" s="4"/>
      <c r="F31" s="29"/>
      <c r="G31" s="29"/>
      <c r="H31" s="29"/>
      <c r="I31" s="29"/>
      <c r="J31" s="4"/>
      <c r="K31" s="4"/>
      <c r="L31" s="4"/>
      <c r="M31" s="4"/>
      <c r="N31" s="4"/>
      <c r="O31" s="19"/>
      <c r="Q31" s="2">
        <f>+Q28/Q29</f>
        <v>4.59</v>
      </c>
    </row>
    <row r="32" spans="2:17">
      <c r="B32" s="18"/>
      <c r="C32" s="94"/>
      <c r="D32" s="94"/>
      <c r="E32" s="4"/>
      <c r="F32" s="29"/>
      <c r="G32" s="29"/>
      <c r="H32" s="29"/>
      <c r="I32" s="29"/>
      <c r="J32" s="4"/>
      <c r="K32" s="4"/>
      <c r="L32" s="4"/>
      <c r="M32" s="4"/>
      <c r="N32" s="4"/>
      <c r="O32" s="19"/>
    </row>
    <row r="33" spans="2:17">
      <c r="B33" s="18"/>
      <c r="C33" s="94"/>
      <c r="D33" s="94"/>
      <c r="E33" s="4"/>
      <c r="F33" s="29"/>
      <c r="G33" s="29"/>
      <c r="H33" s="29"/>
      <c r="I33" s="29"/>
      <c r="J33" s="4"/>
      <c r="K33" s="4"/>
      <c r="L33" s="4"/>
      <c r="M33" s="4"/>
      <c r="N33" s="4"/>
      <c r="O33" s="19"/>
      <c r="Q33" s="2">
        <v>4.3899999999999997</v>
      </c>
    </row>
    <row r="34" spans="2:17">
      <c r="B34" s="18"/>
      <c r="C34" s="94"/>
      <c r="D34" s="94"/>
      <c r="E34" s="4"/>
      <c r="F34" s="29"/>
      <c r="G34" s="29"/>
      <c r="H34" s="29"/>
      <c r="I34" s="29"/>
      <c r="J34" s="4"/>
      <c r="K34" s="4"/>
      <c r="L34" s="4"/>
      <c r="M34" s="4"/>
      <c r="N34" s="30"/>
      <c r="O34" s="19"/>
    </row>
    <row r="35" spans="2:17">
      <c r="B35" s="18"/>
      <c r="C35" s="94"/>
      <c r="D35" s="94"/>
      <c r="E35" s="4"/>
      <c r="F35" s="4"/>
      <c r="G35" s="4"/>
      <c r="H35" s="4"/>
      <c r="I35" s="4"/>
      <c r="J35" s="4"/>
      <c r="K35" s="4"/>
      <c r="L35" s="4"/>
      <c r="M35" s="4"/>
      <c r="N35" s="30"/>
      <c r="O35" s="19"/>
    </row>
    <row r="36" spans="2:17">
      <c r="B36" s="18"/>
      <c r="C36" s="94"/>
      <c r="D36" s="94"/>
      <c r="E36" s="4"/>
      <c r="F36" s="4"/>
      <c r="G36" s="4"/>
      <c r="H36" s="4"/>
      <c r="I36" s="4"/>
      <c r="J36" s="4"/>
      <c r="K36" s="4"/>
      <c r="L36" s="4"/>
      <c r="M36" s="4"/>
      <c r="N36" s="30"/>
      <c r="O36" s="19"/>
    </row>
    <row r="37" spans="2:17">
      <c r="B37" s="18"/>
      <c r="C37" s="94"/>
      <c r="D37" s="94"/>
      <c r="E37" s="5"/>
      <c r="F37" s="4"/>
      <c r="G37" s="4"/>
      <c r="H37" s="4"/>
      <c r="I37" s="4"/>
      <c r="J37" s="4"/>
      <c r="K37" s="4"/>
      <c r="L37" s="4"/>
      <c r="M37" s="4"/>
      <c r="N37" s="4"/>
      <c r="O37" s="19"/>
    </row>
    <row r="38" spans="2:17">
      <c r="B38" s="18"/>
      <c r="C38" s="94"/>
      <c r="D38" s="94"/>
      <c r="E38" s="4"/>
      <c r="F38" s="4"/>
      <c r="G38" s="4"/>
      <c r="H38" s="4"/>
      <c r="I38" s="4"/>
      <c r="J38" s="4"/>
      <c r="K38" s="4"/>
      <c r="L38" s="4"/>
      <c r="M38" s="4"/>
      <c r="N38" s="30"/>
      <c r="O38" s="19"/>
    </row>
    <row r="39" spans="2:17">
      <c r="B39" s="18"/>
      <c r="C39" s="94"/>
      <c r="D39" s="94"/>
      <c r="E39" s="4"/>
      <c r="F39" s="4"/>
      <c r="G39" s="4"/>
      <c r="H39" s="4"/>
      <c r="I39" s="4"/>
      <c r="J39" s="4"/>
      <c r="K39" s="31"/>
      <c r="L39" s="4"/>
      <c r="M39" s="4"/>
      <c r="N39" s="30"/>
      <c r="O39" s="19"/>
    </row>
    <row r="40" spans="2:17">
      <c r="B40" s="18"/>
      <c r="C40" s="94"/>
      <c r="D40" s="94"/>
      <c r="E40" s="4"/>
      <c r="F40" s="4"/>
      <c r="G40" s="4"/>
      <c r="H40" s="4"/>
      <c r="I40" s="4"/>
      <c r="J40" s="4"/>
      <c r="K40" s="4"/>
      <c r="L40" s="4"/>
      <c r="M40" s="4"/>
      <c r="N40" s="4"/>
      <c r="O40" s="19"/>
    </row>
    <row r="41" spans="2:17">
      <c r="B41" s="18"/>
      <c r="C41" s="94"/>
      <c r="D41" s="94"/>
      <c r="E41" s="4"/>
      <c r="F41" s="4"/>
      <c r="G41" s="4"/>
      <c r="H41" s="4"/>
      <c r="I41" s="4"/>
      <c r="J41" s="4"/>
      <c r="K41" s="4"/>
      <c r="L41" s="4"/>
      <c r="M41" s="4"/>
      <c r="N41" s="30"/>
      <c r="O41" s="19"/>
    </row>
    <row r="42" spans="2:17">
      <c r="B42" s="18"/>
      <c r="C42" s="94"/>
      <c r="D42" s="94"/>
      <c r="E42" s="4"/>
      <c r="F42" s="4"/>
      <c r="G42" s="4"/>
      <c r="H42" s="4"/>
      <c r="I42" s="4"/>
      <c r="J42" s="4"/>
      <c r="K42" s="4"/>
      <c r="L42" s="4"/>
      <c r="M42" s="4"/>
      <c r="N42" s="30"/>
      <c r="O42" s="19"/>
    </row>
    <row r="43" spans="2:17">
      <c r="B43" s="18"/>
      <c r="C43" s="94"/>
      <c r="D43" s="94"/>
      <c r="E43" s="4"/>
      <c r="F43" s="4"/>
      <c r="G43" s="4"/>
      <c r="H43" s="4"/>
      <c r="I43" s="4"/>
      <c r="J43" s="4"/>
      <c r="K43" s="4"/>
      <c r="L43" s="4"/>
      <c r="M43" s="4"/>
      <c r="N43" s="4"/>
      <c r="O43" s="19"/>
    </row>
    <row r="44" spans="2:17">
      <c r="B44" s="18"/>
      <c r="C44" s="94"/>
      <c r="D44" s="94"/>
      <c r="E44" s="4"/>
      <c r="F44" s="4"/>
      <c r="G44" s="4"/>
      <c r="H44" s="4"/>
      <c r="I44" s="4"/>
      <c r="J44" s="4"/>
      <c r="K44" s="4"/>
      <c r="L44" s="4"/>
      <c r="M44" s="4"/>
      <c r="N44" s="30"/>
      <c r="O44" s="19"/>
    </row>
    <row r="45" spans="2:17">
      <c r="B45" s="18"/>
      <c r="C45" s="94"/>
      <c r="D45" s="94"/>
      <c r="E45" s="4"/>
      <c r="F45" s="4"/>
      <c r="G45" s="4"/>
      <c r="H45" s="4"/>
      <c r="I45" s="4"/>
      <c r="J45" s="4"/>
      <c r="K45" s="4"/>
      <c r="L45" s="4"/>
      <c r="M45" s="4"/>
      <c r="N45" s="4"/>
      <c r="O45" s="19"/>
    </row>
    <row r="46" spans="2:17">
      <c r="B46" s="18"/>
      <c r="C46" s="94"/>
      <c r="D46" s="94"/>
      <c r="E46" s="4"/>
      <c r="F46" s="4"/>
      <c r="G46" s="4"/>
      <c r="H46" s="4"/>
      <c r="I46" s="4"/>
      <c r="J46" s="4"/>
      <c r="K46" s="4"/>
      <c r="L46" s="4"/>
      <c r="M46" s="4"/>
      <c r="N46" s="30"/>
      <c r="O46" s="19"/>
    </row>
    <row r="47" spans="2:17">
      <c r="B47" s="18"/>
      <c r="C47" s="94"/>
      <c r="D47" s="94"/>
      <c r="E47" s="4"/>
      <c r="F47" s="4"/>
      <c r="G47" s="4"/>
      <c r="H47" s="4"/>
      <c r="I47" s="4"/>
      <c r="J47" s="4"/>
      <c r="K47" s="4"/>
      <c r="L47" s="4"/>
      <c r="M47" s="4"/>
      <c r="N47" s="4"/>
      <c r="O47" s="19"/>
    </row>
    <row r="48" spans="2:17">
      <c r="B48" s="18"/>
      <c r="C48" s="94"/>
      <c r="D48" s="94"/>
      <c r="E48" s="4"/>
      <c r="F48" s="4"/>
      <c r="G48" s="4"/>
      <c r="H48" s="4"/>
      <c r="I48" s="4"/>
      <c r="J48" s="4"/>
      <c r="K48" s="4"/>
      <c r="L48" s="4"/>
      <c r="M48" s="4"/>
      <c r="N48" s="30"/>
      <c r="O48" s="19"/>
    </row>
    <row r="49" spans="2:15">
      <c r="B49" s="18"/>
      <c r="C49" s="94"/>
      <c r="D49" s="94"/>
      <c r="E49" s="4"/>
      <c r="F49" s="4"/>
      <c r="G49" s="4"/>
      <c r="H49" s="4"/>
      <c r="I49" s="4"/>
      <c r="J49" s="4"/>
      <c r="K49" s="4"/>
      <c r="L49" s="4"/>
      <c r="M49" s="4"/>
      <c r="N49" s="4"/>
      <c r="O49" s="19"/>
    </row>
    <row r="50" spans="2:15">
      <c r="B50" s="18"/>
      <c r="C50" s="94"/>
      <c r="D50" s="94"/>
      <c r="E50" s="7"/>
      <c r="F50" s="7"/>
      <c r="G50" s="7"/>
      <c r="H50" s="7"/>
      <c r="I50" s="7"/>
      <c r="J50" s="7"/>
      <c r="K50" s="7"/>
      <c r="L50" s="7"/>
      <c r="M50" s="7"/>
      <c r="N50" s="7"/>
      <c r="O50" s="19"/>
    </row>
    <row r="51" spans="2:15">
      <c r="B51" s="18"/>
      <c r="C51" s="94"/>
      <c r="D51" s="94"/>
      <c r="E51" s="5"/>
      <c r="F51" s="7"/>
      <c r="G51" s="7"/>
      <c r="H51" s="7"/>
      <c r="I51" s="7"/>
      <c r="J51" s="7"/>
      <c r="K51" s="7"/>
      <c r="L51" s="7"/>
      <c r="M51" s="7"/>
      <c r="N51" s="7"/>
      <c r="O51" s="19"/>
    </row>
    <row r="52" spans="2:15">
      <c r="B52" s="18"/>
      <c r="C52" s="94"/>
      <c r="D52" s="94"/>
      <c r="E52" s="4"/>
      <c r="F52" s="4"/>
      <c r="G52" s="4"/>
      <c r="H52" s="4"/>
      <c r="I52" s="4"/>
      <c r="J52" s="4"/>
      <c r="K52" s="4"/>
      <c r="L52" s="4"/>
      <c r="M52" s="4"/>
      <c r="N52" s="30"/>
      <c r="O52" s="19"/>
    </row>
    <row r="53" spans="2:15">
      <c r="B53" s="18"/>
      <c r="C53" s="94"/>
      <c r="D53" s="94"/>
      <c r="E53" s="4"/>
      <c r="F53" s="4"/>
      <c r="G53" s="4"/>
      <c r="H53" s="4"/>
      <c r="I53" s="4"/>
      <c r="J53" s="4"/>
      <c r="K53" s="31"/>
      <c r="L53" s="4"/>
      <c r="M53" s="4"/>
      <c r="N53" s="30"/>
      <c r="O53" s="19"/>
    </row>
    <row r="54" spans="2:15">
      <c r="B54" s="18"/>
      <c r="C54" s="94"/>
      <c r="D54" s="94"/>
      <c r="E54" s="4"/>
      <c r="F54" s="4"/>
      <c r="G54" s="4"/>
      <c r="H54" s="4"/>
      <c r="I54" s="4"/>
      <c r="J54" s="4"/>
      <c r="K54" s="4"/>
      <c r="L54" s="4"/>
      <c r="M54" s="4"/>
      <c r="N54" s="4"/>
      <c r="O54" s="19"/>
    </row>
    <row r="55" spans="2:15">
      <c r="B55" s="18"/>
      <c r="C55" s="94"/>
      <c r="D55" s="94"/>
      <c r="E55" s="4"/>
      <c r="F55" s="4"/>
      <c r="G55" s="4"/>
      <c r="H55" s="4"/>
      <c r="I55" s="4"/>
      <c r="J55" s="4"/>
      <c r="K55" s="4"/>
      <c r="L55" s="4"/>
      <c r="M55" s="4"/>
      <c r="N55" s="30"/>
      <c r="O55" s="19"/>
    </row>
    <row r="56" spans="2:15">
      <c r="B56" s="18"/>
      <c r="C56" s="94"/>
      <c r="D56" s="94"/>
      <c r="E56" s="4"/>
      <c r="F56" s="29"/>
      <c r="G56" s="4"/>
      <c r="H56" s="4"/>
      <c r="I56" s="4"/>
      <c r="J56" s="4"/>
      <c r="K56" s="4"/>
      <c r="L56" s="4"/>
      <c r="M56" s="4"/>
      <c r="N56" s="30"/>
      <c r="O56" s="19"/>
    </row>
    <row r="57" spans="2:15">
      <c r="B57" s="18"/>
      <c r="C57" s="94"/>
      <c r="D57" s="94"/>
      <c r="E57" s="4"/>
      <c r="F57" s="4"/>
      <c r="G57" s="4"/>
      <c r="H57" s="4"/>
      <c r="I57" s="4"/>
      <c r="J57" s="4"/>
      <c r="K57" s="4"/>
      <c r="L57" s="4"/>
      <c r="M57" s="4"/>
      <c r="N57" s="4"/>
      <c r="O57" s="19"/>
    </row>
    <row r="58" spans="2:15">
      <c r="B58" s="18"/>
      <c r="C58" s="94"/>
      <c r="D58" s="94"/>
      <c r="E58" s="4"/>
      <c r="F58" s="4"/>
      <c r="G58" s="4"/>
      <c r="H58" s="4"/>
      <c r="I58" s="4"/>
      <c r="J58" s="4"/>
      <c r="K58" s="4"/>
      <c r="L58" s="4"/>
      <c r="M58" s="4"/>
      <c r="N58" s="30"/>
      <c r="O58" s="19"/>
    </row>
    <row r="59" spans="2:15">
      <c r="B59" s="18"/>
      <c r="C59" s="94"/>
      <c r="D59" s="94"/>
      <c r="E59" s="4"/>
      <c r="F59" s="4"/>
      <c r="G59" s="4"/>
      <c r="H59" s="4"/>
      <c r="I59" s="4"/>
      <c r="J59" s="4"/>
      <c r="K59" s="4"/>
      <c r="L59" s="4"/>
      <c r="M59" s="4"/>
      <c r="N59" s="4"/>
      <c r="O59" s="19"/>
    </row>
    <row r="60" spans="2:15">
      <c r="B60" s="18"/>
      <c r="C60" s="94"/>
      <c r="D60" s="94"/>
      <c r="E60" s="4"/>
      <c r="F60" s="4"/>
      <c r="G60" s="4"/>
      <c r="H60" s="4"/>
      <c r="I60" s="4"/>
      <c r="J60" s="4"/>
      <c r="K60" s="4"/>
      <c r="L60" s="4"/>
      <c r="M60" s="4"/>
      <c r="N60" s="30"/>
      <c r="O60" s="19"/>
    </row>
    <row r="61" spans="2:15">
      <c r="B61" s="18"/>
      <c r="C61" s="94"/>
      <c r="D61" s="94"/>
      <c r="E61" s="4"/>
      <c r="F61" s="4"/>
      <c r="G61" s="4"/>
      <c r="H61" s="4"/>
      <c r="I61" s="4"/>
      <c r="J61" s="4"/>
      <c r="K61" s="4"/>
      <c r="L61" s="4"/>
      <c r="M61" s="4"/>
      <c r="N61" s="4"/>
      <c r="O61" s="19"/>
    </row>
    <row r="62" spans="2:15">
      <c r="B62" s="18"/>
      <c r="C62" s="94"/>
      <c r="D62" s="94"/>
      <c r="E62" s="4"/>
      <c r="F62" s="4"/>
      <c r="G62" s="4"/>
      <c r="H62" s="4"/>
      <c r="I62" s="4"/>
      <c r="J62" s="4"/>
      <c r="K62" s="4"/>
      <c r="L62" s="4"/>
      <c r="M62" s="4"/>
      <c r="N62" s="30"/>
      <c r="O62" s="19"/>
    </row>
    <row r="63" spans="2:15">
      <c r="B63" s="18"/>
      <c r="C63" s="94"/>
      <c r="D63" s="94"/>
      <c r="E63" s="4"/>
      <c r="F63" s="4"/>
      <c r="G63" s="4"/>
      <c r="H63" s="4"/>
      <c r="I63" s="4"/>
      <c r="J63" s="4"/>
      <c r="K63" s="4"/>
      <c r="L63" s="4"/>
      <c r="M63" s="4"/>
      <c r="N63" s="4"/>
      <c r="O63" s="19"/>
    </row>
    <row r="64" spans="2:15">
      <c r="B64" s="18"/>
      <c r="C64" s="94"/>
      <c r="D64" s="94"/>
      <c r="E64" s="5"/>
      <c r="F64" s="7"/>
      <c r="G64" s="7"/>
      <c r="H64" s="7"/>
      <c r="I64" s="7"/>
      <c r="J64" s="7"/>
      <c r="K64" s="7"/>
      <c r="L64" s="7"/>
      <c r="M64" s="7"/>
      <c r="N64" s="7"/>
      <c r="O64" s="19"/>
    </row>
    <row r="65" spans="2:15">
      <c r="B65" s="18"/>
      <c r="C65" s="94"/>
      <c r="D65" s="94"/>
      <c r="E65" s="4"/>
      <c r="F65" s="4"/>
      <c r="G65" s="4"/>
      <c r="H65" s="4"/>
      <c r="I65" s="4"/>
      <c r="J65" s="4"/>
      <c r="K65" s="4"/>
      <c r="L65" s="4"/>
      <c r="M65" s="4"/>
      <c r="N65" s="30"/>
      <c r="O65" s="19"/>
    </row>
    <row r="66" spans="2:15">
      <c r="B66" s="18"/>
      <c r="C66" s="94"/>
      <c r="D66" s="94"/>
      <c r="E66" s="4"/>
      <c r="F66" s="4"/>
      <c r="G66" s="4"/>
      <c r="H66" s="4"/>
      <c r="I66" s="4"/>
      <c r="J66" s="4"/>
      <c r="K66" s="31"/>
      <c r="L66" s="4"/>
      <c r="M66" s="4"/>
      <c r="N66" s="30"/>
      <c r="O66" s="19"/>
    </row>
    <row r="67" spans="2:15">
      <c r="B67" s="18"/>
      <c r="C67" s="94"/>
      <c r="D67" s="94"/>
      <c r="E67" s="4"/>
      <c r="F67" s="4"/>
      <c r="G67" s="4"/>
      <c r="H67" s="4"/>
      <c r="I67" s="4"/>
      <c r="J67" s="4"/>
      <c r="K67" s="4"/>
      <c r="L67" s="4"/>
      <c r="M67" s="4"/>
      <c r="N67" s="4"/>
      <c r="O67" s="19"/>
    </row>
    <row r="68" spans="2:15">
      <c r="B68" s="18"/>
      <c r="C68" s="94"/>
      <c r="D68" s="94"/>
      <c r="E68" s="4"/>
      <c r="F68" s="4"/>
      <c r="G68" s="4"/>
      <c r="H68" s="4"/>
      <c r="I68" s="4"/>
      <c r="J68" s="4"/>
      <c r="K68" s="4"/>
      <c r="L68" s="4"/>
      <c r="M68" s="4"/>
      <c r="N68" s="30"/>
      <c r="O68" s="19"/>
    </row>
    <row r="69" spans="2:15">
      <c r="B69" s="18"/>
      <c r="C69" s="94"/>
      <c r="D69" s="94"/>
      <c r="E69" s="4"/>
      <c r="F69" s="4"/>
      <c r="G69" s="4"/>
      <c r="H69" s="4"/>
      <c r="I69" s="4"/>
      <c r="J69" s="4"/>
      <c r="K69" s="4"/>
      <c r="L69" s="4"/>
      <c r="M69" s="4"/>
      <c r="N69" s="30"/>
      <c r="O69" s="19"/>
    </row>
    <row r="70" spans="2:15">
      <c r="B70" s="18"/>
      <c r="C70" s="94"/>
      <c r="D70" s="94"/>
      <c r="E70" s="4"/>
      <c r="F70" s="4"/>
      <c r="G70" s="4"/>
      <c r="H70" s="4"/>
      <c r="I70" s="4"/>
      <c r="J70" s="4"/>
      <c r="K70" s="4"/>
      <c r="L70" s="4"/>
      <c r="M70" s="4"/>
      <c r="N70" s="4"/>
      <c r="O70" s="19"/>
    </row>
    <row r="71" spans="2:15">
      <c r="B71" s="18"/>
      <c r="C71" s="94"/>
      <c r="D71" s="94"/>
      <c r="E71" s="4"/>
      <c r="F71" s="4"/>
      <c r="G71" s="4"/>
      <c r="H71" s="4"/>
      <c r="I71" s="4"/>
      <c r="J71" s="4"/>
      <c r="K71" s="4"/>
      <c r="L71" s="4"/>
      <c r="M71" s="4"/>
      <c r="N71" s="30"/>
      <c r="O71" s="19"/>
    </row>
    <row r="72" spans="2:15">
      <c r="B72" s="18"/>
      <c r="C72" s="94"/>
      <c r="D72" s="94"/>
      <c r="E72" s="4"/>
      <c r="F72" s="4"/>
      <c r="G72" s="4"/>
      <c r="H72" s="4"/>
      <c r="I72" s="4"/>
      <c r="J72" s="4"/>
      <c r="K72" s="4"/>
      <c r="L72" s="4"/>
      <c r="M72" s="4"/>
      <c r="N72" s="4"/>
      <c r="O72" s="19"/>
    </row>
    <row r="73" spans="2:15">
      <c r="B73" s="18"/>
      <c r="C73" s="94"/>
      <c r="D73" s="94"/>
      <c r="E73" s="4"/>
      <c r="F73" s="4"/>
      <c r="G73" s="4"/>
      <c r="H73" s="4"/>
      <c r="I73" s="4"/>
      <c r="J73" s="4"/>
      <c r="K73" s="4"/>
      <c r="L73" s="4"/>
      <c r="M73" s="4"/>
      <c r="N73" s="30"/>
      <c r="O73" s="19"/>
    </row>
    <row r="74" spans="2:15">
      <c r="B74" s="18"/>
      <c r="C74" s="94"/>
      <c r="D74" s="94"/>
      <c r="E74" s="4"/>
      <c r="F74" s="4"/>
      <c r="G74" s="4"/>
      <c r="H74" s="4"/>
      <c r="I74" s="4"/>
      <c r="J74" s="4"/>
      <c r="K74" s="4"/>
      <c r="L74" s="4"/>
      <c r="M74" s="4"/>
      <c r="N74" s="4"/>
      <c r="O74" s="19"/>
    </row>
    <row r="75" spans="2:15">
      <c r="B75" s="18"/>
      <c r="C75" s="94"/>
      <c r="D75" s="94"/>
      <c r="E75" s="4"/>
      <c r="F75" s="4"/>
      <c r="G75" s="4"/>
      <c r="H75" s="4"/>
      <c r="I75" s="4"/>
      <c r="J75" s="4"/>
      <c r="K75" s="4"/>
      <c r="L75" s="4"/>
      <c r="M75" s="4"/>
      <c r="N75" s="30"/>
      <c r="O75" s="19"/>
    </row>
    <row r="76" spans="2:15">
      <c r="B76" s="18"/>
      <c r="C76" s="94"/>
      <c r="D76" s="94"/>
      <c r="E76" s="4"/>
      <c r="F76" s="4"/>
      <c r="G76" s="4"/>
      <c r="H76" s="4"/>
      <c r="I76" s="4"/>
      <c r="J76" s="4"/>
      <c r="K76" s="4"/>
      <c r="L76" s="4"/>
      <c r="M76" s="4"/>
      <c r="N76" s="4"/>
      <c r="O76" s="19"/>
    </row>
    <row r="77" spans="2:15">
      <c r="B77" s="18"/>
      <c r="C77" s="94"/>
      <c r="D77" s="94"/>
      <c r="E77" s="4"/>
      <c r="F77" s="4"/>
      <c r="G77" s="4"/>
      <c r="H77" s="4"/>
      <c r="I77" s="4"/>
      <c r="J77" s="4"/>
      <c r="K77" s="4"/>
      <c r="L77" s="4"/>
      <c r="M77" s="4"/>
      <c r="N77" s="4"/>
      <c r="O77" s="19"/>
    </row>
    <row r="78" spans="2:15">
      <c r="B78" s="18"/>
      <c r="C78" s="95" t="s">
        <v>73</v>
      </c>
      <c r="D78" s="95"/>
      <c r="E78" s="95"/>
      <c r="F78" s="95"/>
      <c r="G78" s="95"/>
      <c r="H78" s="95"/>
      <c r="I78" s="95"/>
      <c r="J78" s="96" t="s">
        <v>74</v>
      </c>
      <c r="K78" s="96"/>
      <c r="L78" s="96"/>
      <c r="M78" s="96"/>
      <c r="N78" s="32">
        <f>ROUND(SUM(N21:N77),2)</f>
        <v>6</v>
      </c>
      <c r="O78" s="19"/>
    </row>
    <row r="79" spans="2:15">
      <c r="B79" s="18"/>
      <c r="C79" s="95"/>
      <c r="D79" s="95"/>
      <c r="E79" s="95"/>
      <c r="F79" s="95"/>
      <c r="G79" s="95"/>
      <c r="H79" s="95"/>
      <c r="I79" s="95"/>
      <c r="J79" s="97" t="s">
        <v>75</v>
      </c>
      <c r="K79" s="97"/>
      <c r="L79" s="97"/>
      <c r="M79" s="97"/>
      <c r="N79" s="31">
        <v>0</v>
      </c>
      <c r="O79" s="19"/>
    </row>
    <row r="80" spans="2:15">
      <c r="B80" s="18"/>
      <c r="C80" s="95"/>
      <c r="D80" s="95"/>
      <c r="E80" s="95"/>
      <c r="F80" s="95"/>
      <c r="G80" s="95"/>
      <c r="H80" s="95"/>
      <c r="I80" s="95"/>
      <c r="J80" s="96" t="s">
        <v>76</v>
      </c>
      <c r="K80" s="96"/>
      <c r="L80" s="96"/>
      <c r="M80" s="96"/>
      <c r="N80" s="32">
        <f>+N79+N78</f>
        <v>6</v>
      </c>
      <c r="O80" s="19"/>
    </row>
    <row r="81" spans="2:15" ht="9.75" customHeight="1" thickBot="1">
      <c r="B81" s="20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2"/>
    </row>
    <row r="84" spans="2:15" ht="31.5" customHeight="1"/>
    <row r="85" spans="2:15">
      <c r="C85" s="98" t="e">
        <f>+#REF!</f>
        <v>#REF!</v>
      </c>
      <c r="D85" s="98"/>
      <c r="F85" s="28" t="e">
        <f>+#REF!</f>
        <v>#REF!</v>
      </c>
      <c r="I85" s="98"/>
      <c r="J85" s="98"/>
      <c r="K85" s="98"/>
    </row>
    <row r="86" spans="2:15">
      <c r="C86" s="81" t="e">
        <f>+#REF!</f>
        <v>#REF!</v>
      </c>
      <c r="D86" s="81"/>
      <c r="F86" s="2" t="e">
        <f>+#REF!</f>
        <v>#REF!</v>
      </c>
      <c r="I86" s="81"/>
      <c r="J86" s="81"/>
      <c r="K86" s="81"/>
    </row>
    <row r="87" spans="2:15">
      <c r="C87" s="81"/>
      <c r="D87" s="81"/>
      <c r="F87" s="2" t="e">
        <f>+#REF!</f>
        <v>#REF!</v>
      </c>
      <c r="I87" s="81"/>
      <c r="J87" s="81"/>
      <c r="K87" s="81"/>
    </row>
  </sheetData>
  <mergeCells count="31">
    <mergeCell ref="C85:D85"/>
    <mergeCell ref="I85:K85"/>
    <mergeCell ref="C86:D86"/>
    <mergeCell ref="I86:K86"/>
    <mergeCell ref="C87:D87"/>
    <mergeCell ref="I87:K87"/>
    <mergeCell ref="N19:N20"/>
    <mergeCell ref="C21:D77"/>
    <mergeCell ref="C78:I80"/>
    <mergeCell ref="J78:M78"/>
    <mergeCell ref="J79:M79"/>
    <mergeCell ref="J80:M80"/>
    <mergeCell ref="D17:F17"/>
    <mergeCell ref="I17:M17"/>
    <mergeCell ref="C19:D20"/>
    <mergeCell ref="E19:E20"/>
    <mergeCell ref="F19:F20"/>
    <mergeCell ref="G19:L19"/>
    <mergeCell ref="M19:M20"/>
    <mergeCell ref="J9:K9"/>
    <mergeCell ref="D10:H10"/>
    <mergeCell ref="J10:K10"/>
    <mergeCell ref="J11:K11"/>
    <mergeCell ref="D16:F16"/>
    <mergeCell ref="I16:M16"/>
    <mergeCell ref="B2:L2"/>
    <mergeCell ref="C3:L3"/>
    <mergeCell ref="M3:N3"/>
    <mergeCell ref="C4:L4"/>
    <mergeCell ref="M4:N5"/>
    <mergeCell ref="C5:L5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46</vt:i4>
      </vt:variant>
      <vt:variant>
        <vt:lpstr>Rangos con nombre</vt:lpstr>
      </vt:variant>
      <vt:variant>
        <vt:i4>40</vt:i4>
      </vt:variant>
    </vt:vector>
  </HeadingPairs>
  <TitlesOfParts>
    <vt:vector size="86" baseType="lpstr">
      <vt:lpstr>Sabana Acta Unica</vt:lpstr>
      <vt:lpstr>Resumen - Cap 1</vt:lpstr>
      <vt:lpstr>1 (1)</vt:lpstr>
      <vt:lpstr>1 (2)</vt:lpstr>
      <vt:lpstr>1 (3)</vt:lpstr>
      <vt:lpstr>1 (4)</vt:lpstr>
      <vt:lpstr>1 (5)</vt:lpstr>
      <vt:lpstr>1 (6)</vt:lpstr>
      <vt:lpstr>Resumen Cap 2</vt:lpstr>
      <vt:lpstr>2 (1)</vt:lpstr>
      <vt:lpstr>2 (2)</vt:lpstr>
      <vt:lpstr>2 (3)</vt:lpstr>
      <vt:lpstr>2 (4)</vt:lpstr>
      <vt:lpstr>2 (5)</vt:lpstr>
      <vt:lpstr>2 (6)</vt:lpstr>
      <vt:lpstr>2 (7)</vt:lpstr>
      <vt:lpstr>2 (8)</vt:lpstr>
      <vt:lpstr>2 (9)</vt:lpstr>
      <vt:lpstr>2 (10)</vt:lpstr>
      <vt:lpstr>2 (11)</vt:lpstr>
      <vt:lpstr>2 (12)</vt:lpstr>
      <vt:lpstr>2 (13)</vt:lpstr>
      <vt:lpstr>Resumen Cap 3</vt:lpstr>
      <vt:lpstr>3 (1)</vt:lpstr>
      <vt:lpstr>3 (2)</vt:lpstr>
      <vt:lpstr>3 (3)</vt:lpstr>
      <vt:lpstr>3 (4)</vt:lpstr>
      <vt:lpstr>3 (5)</vt:lpstr>
      <vt:lpstr>Resumen Cap 4</vt:lpstr>
      <vt:lpstr>4 (1)</vt:lpstr>
      <vt:lpstr>4 (2)</vt:lpstr>
      <vt:lpstr>4 (3)</vt:lpstr>
      <vt:lpstr>Resumen Cap 5</vt:lpstr>
      <vt:lpstr>5 (1)</vt:lpstr>
      <vt:lpstr>5 (2)</vt:lpstr>
      <vt:lpstr>5 (3)</vt:lpstr>
      <vt:lpstr>5 (4)</vt:lpstr>
      <vt:lpstr>5 (5)</vt:lpstr>
      <vt:lpstr>5 (6)</vt:lpstr>
      <vt:lpstr>Resumen Cap 6</vt:lpstr>
      <vt:lpstr>6 (1)</vt:lpstr>
      <vt:lpstr>6 (2)</vt:lpstr>
      <vt:lpstr>6 (3)</vt:lpstr>
      <vt:lpstr>6 (4)</vt:lpstr>
      <vt:lpstr>6 (5)</vt:lpstr>
      <vt:lpstr>6 (7)</vt:lpstr>
      <vt:lpstr>'1 (1)'!Área_de_impresión</vt:lpstr>
      <vt:lpstr>'1 (2)'!Área_de_impresión</vt:lpstr>
      <vt:lpstr>'1 (3)'!Área_de_impresión</vt:lpstr>
      <vt:lpstr>'1 (4)'!Área_de_impresión</vt:lpstr>
      <vt:lpstr>'1 (5)'!Área_de_impresión</vt:lpstr>
      <vt:lpstr>'1 (6)'!Área_de_impresión</vt:lpstr>
      <vt:lpstr>'2 (1)'!Área_de_impresión</vt:lpstr>
      <vt:lpstr>'2 (10)'!Área_de_impresión</vt:lpstr>
      <vt:lpstr>'2 (11)'!Área_de_impresión</vt:lpstr>
      <vt:lpstr>'2 (12)'!Área_de_impresión</vt:lpstr>
      <vt:lpstr>'2 (13)'!Área_de_impresión</vt:lpstr>
      <vt:lpstr>'2 (2)'!Área_de_impresión</vt:lpstr>
      <vt:lpstr>'2 (3)'!Área_de_impresión</vt:lpstr>
      <vt:lpstr>'2 (4)'!Área_de_impresión</vt:lpstr>
      <vt:lpstr>'2 (5)'!Área_de_impresión</vt:lpstr>
      <vt:lpstr>'2 (6)'!Área_de_impresión</vt:lpstr>
      <vt:lpstr>'2 (7)'!Área_de_impresión</vt:lpstr>
      <vt:lpstr>'2 (8)'!Área_de_impresión</vt:lpstr>
      <vt:lpstr>'2 (9)'!Área_de_impresión</vt:lpstr>
      <vt:lpstr>'3 (1)'!Área_de_impresión</vt:lpstr>
      <vt:lpstr>'3 (2)'!Área_de_impresión</vt:lpstr>
      <vt:lpstr>'3 (3)'!Área_de_impresión</vt:lpstr>
      <vt:lpstr>'3 (4)'!Área_de_impresión</vt:lpstr>
      <vt:lpstr>'3 (5)'!Área_de_impresión</vt:lpstr>
      <vt:lpstr>'4 (1)'!Área_de_impresión</vt:lpstr>
      <vt:lpstr>'4 (2)'!Área_de_impresión</vt:lpstr>
      <vt:lpstr>'4 (3)'!Área_de_impresión</vt:lpstr>
      <vt:lpstr>'5 (1)'!Área_de_impresión</vt:lpstr>
      <vt:lpstr>'5 (2)'!Área_de_impresión</vt:lpstr>
      <vt:lpstr>'5 (3)'!Área_de_impresión</vt:lpstr>
      <vt:lpstr>'5 (4)'!Área_de_impresión</vt:lpstr>
      <vt:lpstr>'5 (5)'!Área_de_impresión</vt:lpstr>
      <vt:lpstr>'5 (6)'!Área_de_impresión</vt:lpstr>
      <vt:lpstr>'6 (1)'!Área_de_impresión</vt:lpstr>
      <vt:lpstr>'6 (2)'!Área_de_impresión</vt:lpstr>
      <vt:lpstr>'6 (3)'!Área_de_impresión</vt:lpstr>
      <vt:lpstr>'6 (4)'!Área_de_impresión</vt:lpstr>
      <vt:lpstr>'6 (5)'!Área_de_impresión</vt:lpstr>
      <vt:lpstr>'6 (7)'!Área_de_impresión</vt:lpstr>
      <vt:lpstr>'Sabana Acta Unica'!Área_de_impresión</vt:lpstr>
    </vt:vector>
  </TitlesOfParts>
  <Manager/>
  <Company>INSTITUTO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ACTA DE RECIBO PARCIAL DE OBRA</dc:title>
  <dc:subject/>
  <dc:creator>Secretaría General Técnica</dc:creator>
  <cp:keywords/>
  <dc:description/>
  <cp:lastModifiedBy>APOYOUSPD</cp:lastModifiedBy>
  <cp:revision/>
  <dcterms:created xsi:type="dcterms:W3CDTF">1999-11-05T17:00:23Z</dcterms:created>
  <dcterms:modified xsi:type="dcterms:W3CDTF">2026-09-01T15:28:42Z</dcterms:modified>
  <cp:category/>
  <cp:contentStatus/>
</cp:coreProperties>
</file>