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ThisWorkbook"/>
  <mc:AlternateContent xmlns:mc="http://schemas.openxmlformats.org/markup-compatibility/2006">
    <mc:Choice Requires="x15">
      <x15ac:absPath xmlns:x15ac="http://schemas.microsoft.com/office/spreadsheetml/2010/11/ac" url="/Users/luisalbertocelyperez/Desktop/Tasco Mantenimiento Colegios/"/>
    </mc:Choice>
  </mc:AlternateContent>
  <xr:revisionPtr revIDLastSave="0" documentId="13_ncr:1_{6C856ABD-75B8-9649-89A9-5D36EA75C45F}" xr6:coauthVersionLast="47" xr6:coauthVersionMax="47" xr10:uidLastSave="{00000000-0000-0000-0000-000000000000}"/>
  <bookViews>
    <workbookView xWindow="14400" yWindow="600" windowWidth="14400" windowHeight="154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6" i="265" l="1"/>
  <c r="K61" i="265" l="1"/>
  <c r="K58" i="265"/>
  <c r="K26" i="265"/>
  <c r="K25" i="265"/>
  <c r="K24" i="265"/>
  <c r="K23" i="265"/>
  <c r="K22" i="265"/>
  <c r="K21" i="265"/>
  <c r="K20" i="265"/>
  <c r="K19" i="265"/>
  <c r="K18" i="265"/>
  <c r="K17" i="265"/>
  <c r="K16" i="265"/>
  <c r="J85" i="265"/>
  <c r="K85" i="265" s="1"/>
  <c r="J84" i="265"/>
  <c r="K84" i="265" s="1"/>
  <c r="J83" i="265"/>
  <c r="J82" i="265"/>
  <c r="K82" i="265" s="1"/>
  <c r="J81" i="265"/>
  <c r="L81" i="265" s="1"/>
  <c r="J78" i="265"/>
  <c r="J77" i="265"/>
  <c r="J76" i="265"/>
  <c r="J75" i="265"/>
  <c r="L75" i="265" s="1"/>
  <c r="J74" i="265"/>
  <c r="L74" i="265" s="1"/>
  <c r="J73" i="265"/>
  <c r="J72" i="265"/>
  <c r="J71" i="265"/>
  <c r="L71" i="265" s="1"/>
  <c r="L79" i="265" s="1"/>
  <c r="J68" i="265"/>
  <c r="J65" i="265"/>
  <c r="J64" i="265"/>
  <c r="J61" i="265"/>
  <c r="J58" i="265"/>
  <c r="J55" i="265"/>
  <c r="J54" i="265"/>
  <c r="J53" i="265"/>
  <c r="J52" i="265"/>
  <c r="J51" i="265"/>
  <c r="J50" i="265"/>
  <c r="J47" i="265"/>
  <c r="J46" i="265"/>
  <c r="J45" i="265"/>
  <c r="J44" i="265"/>
  <c r="J43" i="265"/>
  <c r="J42" i="265"/>
  <c r="J41" i="265"/>
  <c r="J40" i="265"/>
  <c r="J37" i="265"/>
  <c r="J36" i="265"/>
  <c r="J35" i="265"/>
  <c r="J34" i="265"/>
  <c r="J33" i="265"/>
  <c r="J32" i="265"/>
  <c r="J31" i="265"/>
  <c r="J30" i="265"/>
  <c r="J29" i="265"/>
  <c r="J26" i="265"/>
  <c r="J25" i="265"/>
  <c r="J24" i="265"/>
  <c r="J23" i="265"/>
  <c r="J22" i="265"/>
  <c r="J21" i="265"/>
  <c r="J20" i="265"/>
  <c r="J19" i="265"/>
  <c r="J18" i="265"/>
  <c r="J17" i="265"/>
  <c r="J16" i="265"/>
  <c r="J15" i="265"/>
  <c r="J14" i="265"/>
  <c r="K83" i="265"/>
  <c r="L83" i="265"/>
  <c r="L85" i="265"/>
  <c r="K86" i="265"/>
  <c r="L86" i="265"/>
  <c r="L72" i="265"/>
  <c r="L73" i="265"/>
  <c r="L76" i="265"/>
  <c r="L77" i="265"/>
  <c r="L78" i="265"/>
  <c r="K75" i="265"/>
  <c r="K76" i="265"/>
  <c r="K77" i="265"/>
  <c r="K78" i="265"/>
  <c r="K74" i="265" l="1"/>
  <c r="L82" i="265"/>
  <c r="L87" i="265" s="1"/>
  <c r="L91" i="265" s="1"/>
  <c r="K81" i="265"/>
  <c r="L84" i="265"/>
  <c r="K73" i="265"/>
  <c r="L68" i="265" l="1"/>
  <c r="L69" i="265" s="1"/>
  <c r="K68" i="265"/>
  <c r="L65" i="265"/>
  <c r="K65" i="265"/>
  <c r="L64" i="265"/>
  <c r="K64" i="265"/>
  <c r="L61" i="265"/>
  <c r="L62" i="265" s="1"/>
  <c r="L58" i="265"/>
  <c r="L59" i="265"/>
  <c r="L50" i="265"/>
  <c r="L51" i="265"/>
  <c r="L52" i="265"/>
  <c r="L53" i="265"/>
  <c r="L54" i="265"/>
  <c r="L55" i="265"/>
  <c r="K55" i="265"/>
  <c r="K51" i="265"/>
  <c r="K52" i="265"/>
  <c r="K53" i="265"/>
  <c r="K54" i="265"/>
  <c r="L41" i="265"/>
  <c r="L42" i="265"/>
  <c r="L43" i="265"/>
  <c r="L44" i="265"/>
  <c r="L45" i="265"/>
  <c r="L46" i="265"/>
  <c r="L47" i="265"/>
  <c r="K42" i="265"/>
  <c r="K43" i="265"/>
  <c r="K44" i="265"/>
  <c r="K45" i="265"/>
  <c r="K46" i="265"/>
  <c r="K47" i="265"/>
  <c r="L15" i="265"/>
  <c r="L16" i="265"/>
  <c r="L17" i="265"/>
  <c r="L18" i="265"/>
  <c r="L19" i="265"/>
  <c r="L20" i="265"/>
  <c r="L21" i="265"/>
  <c r="L22" i="265"/>
  <c r="L23" i="265"/>
  <c r="L24" i="265"/>
  <c r="L25" i="265"/>
  <c r="L26" i="265"/>
  <c r="L66" i="265" l="1"/>
  <c r="L56" i="265"/>
  <c r="P40" i="265" l="1"/>
  <c r="P30" i="265"/>
  <c r="P31" i="265"/>
  <c r="P32" i="265"/>
  <c r="P33" i="265"/>
  <c r="P34" i="265"/>
  <c r="P35" i="265"/>
  <c r="P36" i="265"/>
  <c r="P37" i="265"/>
  <c r="P29" i="265"/>
  <c r="P15" i="265"/>
  <c r="P16" i="265"/>
  <c r="P17" i="265"/>
  <c r="P14" i="265"/>
  <c r="L14" i="265" l="1"/>
  <c r="L27" i="265" s="1"/>
  <c r="L29" i="265"/>
  <c r="L30" i="265"/>
  <c r="L31" i="265"/>
  <c r="L32" i="265"/>
  <c r="K33" i="265"/>
  <c r="K34" i="265"/>
  <c r="L34" i="265"/>
  <c r="K35" i="265"/>
  <c r="K36" i="265"/>
  <c r="L36" i="265"/>
  <c r="K37" i="265"/>
  <c r="L92" i="265" l="1"/>
  <c r="L95" i="265" s="1"/>
  <c r="L37" i="265"/>
  <c r="L35" i="265"/>
  <c r="L33" i="265"/>
  <c r="L38" i="265" s="1"/>
  <c r="L40" i="265"/>
  <c r="L48" i="265" s="1"/>
</calcChain>
</file>

<file path=xl/sharedStrings.xml><?xml version="1.0" encoding="utf-8"?>
<sst xmlns="http://schemas.openxmlformats.org/spreadsheetml/2006/main" count="410" uniqueCount="200">
  <si>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</si>
  <si>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</si>
  <si>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</si>
  <si>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</si>
  <si>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</si>
  <si>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</si>
  <si>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</si>
  <si>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</si>
  <si>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</si>
  <si>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</si>
  <si>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</si>
  <si>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</si>
  <si>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</si>
  <si>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</si>
  <si>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</si>
  <si>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</si>
  <si>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</si>
  <si>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</si>
  <si>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</si>
  <si>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</si>
  <si>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</si>
  <si>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</si>
  <si>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</si>
  <si>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</si>
  <si>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</si>
  <si>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</si>
  <si>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</si>
  <si>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</si>
  <si>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</si>
  <si>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</si>
  <si>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</si>
  <si>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</si>
  <si>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</si>
  <si>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</si>
  <si>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</si>
  <si>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</si>
  <si>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</si>
  <si>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</si>
  <si>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</si>
  <si>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</si>
  <si>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</si>
  <si>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</si>
  <si>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</si>
  <si>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</si>
  <si>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</si>
  <si>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</si>
  <si>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</si>
  <si>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</si>
  <si>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</si>
  <si>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</si>
  <si>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</si>
  <si>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</si>
  <si>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</si>
  <si>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</si>
  <si>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</si>
  <si>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</si>
  <si>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</si>
  <si>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</si>
  <si>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</si>
  <si>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</si>
  <si>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</si>
  <si>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</si>
  <si>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</si>
  <si>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</si>
  <si>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</si>
  <si>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</si>
  <si>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</si>
  <si>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</si>
  <si>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</si>
  <si>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</si>
  <si>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</si>
  <si>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</si>
  <si>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</si>
  <si>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</si>
  <si>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</si>
  <si>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</si>
  <si>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</si>
  <si>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</si>
  <si>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</si>
  <si>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</si>
  <si>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</si>
  <si>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</si>
  <si>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</si>
  <si>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</si>
  <si>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</si>
  <si>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</si>
  <si>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</si>
  <si>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</si>
  <si>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</si>
  <si>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</si>
  <si>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</si>
  <si>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</si>
  <si>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</si>
  <si>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x</t>
  </si>
  <si>
    <t>VALOR INCREMENTO POR DISTANCIA 5%</t>
  </si>
  <si>
    <t xml:space="preserve">VALOR TOTAL </t>
  </si>
  <si>
    <t xml:space="preserve">INCREMENTO POR DISTANCIA </t>
  </si>
  <si>
    <t>M2</t>
  </si>
  <si>
    <t>M3</t>
  </si>
  <si>
    <t>3.10.12</t>
  </si>
  <si>
    <t>SUMINISTRO FIGURADO Y ARMADO DE ACERO DE REFUERZO 60000 PSI 420 MPA</t>
  </si>
  <si>
    <t>2.02.13</t>
  </si>
  <si>
    <t>CONCRETO PARA VIGA DE AMARRE 21 MPa (3000 PSI) SECCION RECTANGULAR</t>
  </si>
  <si>
    <t>2.03.01</t>
  </si>
  <si>
    <t>COLUMNAS Y PEDESTALES EN CONCRETO DE 21 MPa - (3000 PSI), H &lt; 3.00 M. (FORMALETA MADERA)</t>
  </si>
  <si>
    <t>2.03.31</t>
  </si>
  <si>
    <t>VIGA DE AMARRE SOBRE MURO DE 21 MPa - (3000 PSI).</t>
  </si>
  <si>
    <t xml:space="preserve">UND </t>
  </si>
  <si>
    <t>2.09.01</t>
  </si>
  <si>
    <t>SUMINISTRO E INSTALACIÓN DE CIELO RASO EN PVC DE 7 MM.</t>
  </si>
  <si>
    <t>ML</t>
  </si>
  <si>
    <t>2.01.24</t>
  </si>
  <si>
    <t>2.01.31</t>
  </si>
  <si>
    <t>2.03.08</t>
  </si>
  <si>
    <t>3.10.07</t>
  </si>
  <si>
    <t>2.10.173</t>
  </si>
  <si>
    <t>2.01.27</t>
  </si>
  <si>
    <t>2.12.202</t>
  </si>
  <si>
    <t>2.07.20</t>
  </si>
  <si>
    <t>2.07.14</t>
  </si>
  <si>
    <t xml:space="preserve"> DEMOLICIÓN DE ESCALERA EN CONCRETO REFORZADO, (INCLUYE RETIRO Y ACARREO LIBRE HASTA 5 KM.)</t>
  </si>
  <si>
    <t>DEMOLICIÓN DE MUROS EN MAMPOSTERÍA DE LADRILLO E = 0.15 M. (INCLUYE RETIRO Y ACARREO LIBRE HASTA 5 KM.)</t>
  </si>
  <si>
    <t>ESCALERA MACIZA DE 21 MPa - (3000 PSI)</t>
  </si>
  <si>
    <t>SUMINISTRO E INSTALACIÓN DE BARANDA METÁLICA. (INCLUYE ANTICORROSIVO PRIMER Y ESMALTE).</t>
  </si>
  <si>
    <t>SUMINISTRO E INSTALACIÓN DE PANEL LED CUADRADO DE INCRUSTAR DE 18 W</t>
  </si>
  <si>
    <t xml:space="preserve"> DEMOLICIÓN DE MESON EN CONCRETO. (INCLUYE RETIRO Y ACARREO LIBRE HASTA 5 KM.</t>
  </si>
  <si>
    <t>SUMINISTRO E INSTALACIÓN LAVAPLATOS ACERO INOXIDABLE 1.00M X 0.50M CON ESCURRIDERO</t>
  </si>
  <si>
    <t>SUMINISTRO E INSTALACIÓN DE PINTURA EPÓXICA PARA MUROS A DOS MANOS</t>
  </si>
  <si>
    <t>SUMINISTRO E INSTALACIÓN DE VINILO TIPO I SOBRE PAÑETE O ESTUCO A TRES MANOS</t>
  </si>
  <si>
    <t>KG</t>
  </si>
  <si>
    <t>1. ESCUELA CHAMIZAL</t>
  </si>
  <si>
    <t>2. ESCUELA SANTANDER</t>
  </si>
  <si>
    <t>2.01.49</t>
  </si>
  <si>
    <t>2.01.56</t>
  </si>
  <si>
    <t>2.01.28</t>
  </si>
  <si>
    <t>2.01.70</t>
  </si>
  <si>
    <t>2.02.08</t>
  </si>
  <si>
    <t>2.04.26</t>
  </si>
  <si>
    <t>X</t>
  </si>
  <si>
    <t>DESMONTE DE CUBIERTA EN TEJA DE BARRO, (INCLUYE RETIRO Y ACARREO LIBRE HASTA 5 KM.)</t>
  </si>
  <si>
    <t xml:space="preserve"> DESMONTE DE ESTRUCTURA EN MADERA PARA CUBIERTA EN TEJA DE BARRO. (INCLUYE RETIRO Y ACARREO LIBRE HASTA 5 KM.)</t>
  </si>
  <si>
    <t>DEMOLICIÓN DE MURO EN ADOBE. (INCLUYE RETIRO Y ACARREO LIBRE HASTA 5 KM.)</t>
  </si>
  <si>
    <t>EXCAVACIÓN MANUAL EN MATERIAL COMÚN</t>
  </si>
  <si>
    <t>CONCRETO CICLÓPEO DE 17.5MPa (2500 PSI) RELACIÓN 60C/40P</t>
  </si>
  <si>
    <t>MURO EN LADRILLO SEMIPRENSADO E = 0.12 M. (TIPO MAGUNCIA O SIMILAR)</t>
  </si>
  <si>
    <t>3.01</t>
  </si>
  <si>
    <t>2.01.30</t>
  </si>
  <si>
    <t>DEMOLICIÓN DE MUROS EN MAMPOSTERÍA DE LADRILLO E = 0.25 M. (INCLUYE RETIRO Y ACARREO LIBRE HASTA 5 KM.)</t>
  </si>
  <si>
    <t>3. ESCUELA CANELAS</t>
  </si>
  <si>
    <t>4. ESCUELA NARIÑO UNO</t>
  </si>
  <si>
    <t>4.01</t>
  </si>
  <si>
    <t>4.02</t>
  </si>
  <si>
    <t>2.10.137</t>
  </si>
  <si>
    <t>4.03</t>
  </si>
  <si>
    <t>2.10.107</t>
  </si>
  <si>
    <t>4.04</t>
  </si>
  <si>
    <t>4.05</t>
  </si>
  <si>
    <t>2.10.23</t>
  </si>
  <si>
    <t>4.06</t>
  </si>
  <si>
    <t>2.12.42</t>
  </si>
  <si>
    <t>SUMINISTRO E INSTALACIÓN DE SALIDA COMPLETA PARA INTERRUPTOR SENCILLO, EN CALIBRE 12 AWG Y DUCTO EMT DE 3/4".
(INCLUYE APARATO).</t>
  </si>
  <si>
    <t>SUMINISTRO E INSTALACIÓN DE SALIDA COMPLETA PARA TOMACORRIENTE MONOFÁSICO, EN CALIBRE 10 AWG Y DUCTO PVC DE 3/4".
(INCLUYE APARATO).</t>
  </si>
  <si>
    <t>SUMINISTRO, INSTALACIÓN Y CONEXIONADO DE CABLE No. 8 AWG EN COBRE</t>
  </si>
  <si>
    <t>SUMINISTRO E INSTALACIÓN DE REGISTRO DE BOLA ROSCADO PVC DE 1/2" T.P.)</t>
  </si>
  <si>
    <t>5.01</t>
  </si>
  <si>
    <t>APU</t>
  </si>
  <si>
    <t>CERRAMIENTO ALAMBRE DE PUA ESPIRAL CONCERTINA  PARA SEGURIDAD</t>
  </si>
  <si>
    <t>6. ESCUELA SANTA LUCIA</t>
  </si>
  <si>
    <t>6.01</t>
  </si>
  <si>
    <t>7.01</t>
  </si>
  <si>
    <t>7.02</t>
  </si>
  <si>
    <t>2.08.18</t>
  </si>
  <si>
    <t>2.06.09</t>
  </si>
  <si>
    <t>SUMINISTRO E INSTALACIÓN DE CANAL EN LÁMINA GALVANIZADA CALIBRE 23 ANCHO HASTA 0.40M ALTURA HASTA 0.30M . (INCLUYE ANTICORROSIVO PRIMER Y PINTURA).</t>
  </si>
  <si>
    <t>SUMINISTRO E INSTALACIÓN DE REJILLAS CUPULA TRAGANTE 6" X 4"</t>
  </si>
  <si>
    <t>UND</t>
  </si>
  <si>
    <t>8.01</t>
  </si>
  <si>
    <t>2.17.08</t>
  </si>
  <si>
    <t>SUMINISTRO E INSTALACIÓN DE VIDRIO CRUDO INCOLORO DE 4.0 MM.</t>
  </si>
  <si>
    <t>9. SEDE LLANITOS</t>
  </si>
  <si>
    <t>9.01</t>
  </si>
  <si>
    <t>9.02</t>
  </si>
  <si>
    <t>9.03</t>
  </si>
  <si>
    <t>9.04</t>
  </si>
  <si>
    <t>9.05</t>
  </si>
  <si>
    <t>9.06</t>
  </si>
  <si>
    <t>9.07</t>
  </si>
  <si>
    <t>9.08</t>
  </si>
  <si>
    <t>2.15.04</t>
  </si>
  <si>
    <t>2.12.176</t>
  </si>
  <si>
    <t>2.12.170</t>
  </si>
  <si>
    <t>SUMINISTRO E INSTALACIÓN DE MARCO Y PUERTA DE ACCESO EN ALUMINIO (TABLERO LLENO)</t>
  </si>
  <si>
    <t>SUMINISTRO E INSTALACIÓN DE SANITARIO SENCILLO BLANCO</t>
  </si>
  <si>
    <t>SUMINISTRO E INSTALACIÓN DE VÁLVULA CON FLOTADOR PARA TANQUE ELEVADO 1/2", CON FLOTADOR EN BOLA PLÁSTICA</t>
  </si>
  <si>
    <t>10. SEDE GIRON BIBLIOTECA MUNICIPAL</t>
  </si>
  <si>
    <t>5. NARIÑO DOS</t>
  </si>
  <si>
    <t>SUMINISTRO E INSTALACON DE CHAPA DE SEGURIDAD- ORNAMENTACION DEN ALUMINIO</t>
  </si>
  <si>
    <t>SUMINISTRO E INSTALACON DE CHAPA DE EMBUTIR- ORNAMENTACION DE ALUMINIO</t>
  </si>
  <si>
    <t>7. SEDE CENTRAL I.E JORGE GUILLERMO MOJICA MARQUEZ</t>
  </si>
  <si>
    <t>8. SEDE LLANO GRANDE I.E JORGE GUILLERMO MOJICA MARQUEZ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</si>
</sst>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0.00"/>
    <numFmt numFmtId="203" formatCode="0.0"/>
    <numFmt numFmtId="204" formatCode="_(&quot;$&quot;* #,##0_);_(&quot;$&quot;* \(#,##0\);_(&quot;$&quot;* &quot;-&quot;_);_(@_)"/>
  </numFmts>
  <fonts count="52">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Calibri"/>
      <family val="2"/>
      <scheme val="minor"/>
    </font>
    <font>
      <sz val="10"/>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204" fontId="1" fillId="0" borderId="0" applyFont="0" applyFill="0" applyBorder="0" applyAlignment="0" applyProtection="0"/>
  </cellStyleXfs>
  <cellXfs count="388">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3" fillId="24" borderId="41" xfId="73" applyFont="1" applyFill="1" applyBorder="1" applyAlignment="1">
      <alignment horizontal="right" vertical="center"/>
    </xf>
    <xf numFmtId="2" fontId="40" fillId="0" borderId="50" xfId="73" applyNumberFormat="1" applyFont="1" applyBorder="1" applyAlignment="1">
      <alignment horizontal="center" vertical="center"/>
    </xf>
    <xf numFmtId="167" fontId="40" fillId="0" borderId="19" xfId="62" applyNumberFormat="1" applyFont="1" applyBorder="1" applyAlignment="1">
      <alignment horizontal="right" vertical="center" wrapText="1"/>
    </xf>
    <xf numFmtId="167" fontId="40" fillId="0" borderId="0" xfId="62" applyNumberFormat="1" applyFont="1" applyBorder="1" applyAlignment="1">
      <alignment horizontal="right" vertical="center" wrapText="1"/>
    </xf>
    <xf numFmtId="167" fontId="40" fillId="0" borderId="14" xfId="62" applyNumberFormat="1" applyFont="1" applyBorder="1" applyAlignment="1">
      <alignment horizontal="right" vertical="center" wrapText="1"/>
    </xf>
    <xf numFmtId="181" fontId="40" fillId="0" borderId="18" xfId="129" applyNumberFormat="1" applyFont="1" applyBorder="1" applyAlignment="1">
      <alignment vertical="center"/>
    </xf>
    <xf numFmtId="9" fontId="40" fillId="0" borderId="18" xfId="129" applyNumberFormat="1" applyFont="1" applyBorder="1" applyAlignment="1">
      <alignment horizontal="center" vertical="center"/>
    </xf>
    <xf numFmtId="0" fontId="40" fillId="0" borderId="18" xfId="128" applyFont="1" applyBorder="1" applyAlignment="1">
      <alignment horizontal="right" vertical="center"/>
    </xf>
    <xf numFmtId="181" fontId="43" fillId="0" borderId="35" xfId="129" applyNumberFormat="1" applyFont="1" applyBorder="1" applyAlignment="1">
      <alignment vertical="center"/>
    </xf>
    <xf numFmtId="0" fontId="40" fillId="0" borderId="33" xfId="128" applyFont="1" applyBorder="1" applyAlignment="1">
      <alignment horizontal="left" vertical="center" wrapText="1"/>
    </xf>
    <xf numFmtId="187" fontId="43" fillId="24" borderId="40" xfId="73" applyNumberFormat="1" applyFont="1" applyFill="1" applyBorder="1" applyAlignment="1">
      <alignment vertical="center"/>
    </xf>
    <xf numFmtId="202" fontId="40" fillId="0" borderId="0" xfId="89" applyNumberFormat="1" applyFont="1"/>
    <xf numFmtId="202" fontId="40" fillId="0" borderId="0" xfId="90" applyNumberFormat="1" applyFont="1"/>
    <xf numFmtId="2" fontId="40" fillId="0" borderId="71" xfId="73" applyNumberFormat="1" applyFont="1" applyBorder="1" applyAlignment="1">
      <alignment horizontal="center" vertical="center"/>
    </xf>
    <xf numFmtId="2" fontId="40" fillId="0" borderId="18" xfId="73" applyNumberFormat="1" applyFont="1" applyBorder="1" applyAlignment="1">
      <alignment horizontal="center" vertical="center"/>
    </xf>
    <xf numFmtId="2" fontId="40" fillId="0" borderId="25" xfId="73" applyNumberFormat="1" applyFont="1" applyBorder="1" applyAlignment="1">
      <alignment horizontal="center" vertical="center"/>
    </xf>
    <xf numFmtId="0" fontId="40" fillId="0" borderId="25" xfId="74" applyFont="1" applyBorder="1" applyAlignment="1">
      <alignment horizontal="center" vertical="center"/>
    </xf>
    <xf numFmtId="0" fontId="40" fillId="0" borderId="25" xfId="74" applyFont="1" applyBorder="1" applyAlignment="1">
      <alignment horizontal="left" vertical="center" wrapText="1"/>
    </xf>
    <xf numFmtId="4" fontId="40" fillId="0" borderId="25" xfId="39" applyNumberFormat="1" applyFont="1" applyBorder="1" applyAlignment="1">
      <alignment vertical="center" wrapText="1"/>
    </xf>
    <xf numFmtId="167" fontId="40" fillId="0" borderId="25" xfId="62" applyNumberFormat="1" applyFont="1" applyBorder="1" applyAlignment="1">
      <alignment horizontal="right" vertical="center" wrapText="1"/>
    </xf>
    <xf numFmtId="2" fontId="50" fillId="0" borderId="18" xfId="0" applyNumberFormat="1" applyFont="1" applyBorder="1" applyAlignment="1">
      <alignment horizontal="center" vertical="center"/>
    </xf>
    <xf numFmtId="203" fontId="51" fillId="28" borderId="18" xfId="133" applyNumberFormat="1" applyFont="1" applyFill="1" applyBorder="1" applyAlignment="1">
      <alignment horizontal="center" vertical="center"/>
    </xf>
    <xf numFmtId="0" fontId="50" fillId="25" borderId="18" xfId="0" applyFont="1" applyFill="1" applyBorder="1" applyAlignment="1">
      <alignment horizontal="center" vertical="center"/>
    </xf>
    <xf numFmtId="0" fontId="50" fillId="0" borderId="18" xfId="0" applyFont="1" applyBorder="1" applyAlignment="1">
      <alignment horizontal="center" vertical="center"/>
    </xf>
    <xf numFmtId="4" fontId="40" fillId="0" borderId="0" xfId="39" applyNumberFormat="1" applyFont="1" applyBorder="1" applyAlignment="1">
      <alignment vertical="center" wrapText="1"/>
    </xf>
    <xf numFmtId="176" fontId="43" fillId="0" borderId="15" xfId="39" applyNumberFormat="1" applyFont="1" applyBorder="1" applyAlignment="1">
      <alignment horizontal="right" vertical="center"/>
    </xf>
    <xf numFmtId="203" fontId="40" fillId="0" borderId="18" xfId="73" applyNumberFormat="1" applyFont="1" applyBorder="1" applyAlignment="1">
      <alignment horizontal="center" vertical="center"/>
    </xf>
    <xf numFmtId="0" fontId="43" fillId="0" borderId="46" xfId="128" applyFont="1" applyBorder="1" applyAlignment="1">
      <alignment horizontal="left" vertical="center"/>
    </xf>
    <xf numFmtId="0" fontId="43" fillId="0" borderId="20" xfId="128" applyFont="1" applyBorder="1" applyAlignment="1">
      <alignment horizontal="left" vertical="center"/>
    </xf>
    <xf numFmtId="186" fontId="43" fillId="26" borderId="19" xfId="60" applyNumberFormat="1" applyFont="1" applyFill="1" applyBorder="1" applyAlignment="1">
      <alignment horizontal="center" vertical="center"/>
    </xf>
    <xf numFmtId="186" fontId="43" fillId="26" borderId="55" xfId="60" applyNumberFormat="1" applyFont="1" applyFill="1" applyBorder="1" applyAlignment="1">
      <alignment horizontal="center" vertical="center"/>
    </xf>
    <xf numFmtId="9" fontId="40" fillId="27" borderId="19" xfId="95" applyFont="1" applyFill="1" applyBorder="1" applyAlignment="1">
      <alignment horizontal="center" vertical="center"/>
    </xf>
    <xf numFmtId="9" fontId="40" fillId="27" borderId="55" xfId="95" applyFont="1" applyFill="1" applyBorder="1" applyAlignment="1">
      <alignment horizontal="center" vertical="center"/>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19"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0" fontId="43" fillId="0" borderId="32" xfId="128" applyFont="1" applyBorder="1" applyAlignment="1">
      <alignment horizontal="left" vertical="center"/>
    </xf>
    <xf numFmtId="0" fontId="43" fillId="0" borderId="29" xfId="128" applyFont="1" applyBorder="1" applyAlignment="1">
      <alignment horizontal="left" vertical="center"/>
    </xf>
    <xf numFmtId="0" fontId="43" fillId="0" borderId="33" xfId="128" applyFont="1" applyBorder="1" applyAlignment="1">
      <alignment horizontal="left" vertical="center"/>
    </xf>
    <xf numFmtId="0" fontId="43" fillId="0" borderId="18" xfId="128" applyFont="1" applyBorder="1" applyAlignment="1">
      <alignment horizontal="left" vertical="center"/>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25" borderId="20" xfId="130" applyFont="1" applyFill="1" applyBorder="1" applyAlignment="1">
      <alignment horizontal="center" vertical="center" wrapText="1"/>
    </xf>
    <xf numFmtId="0" fontId="40" fillId="25" borderId="6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0" fontId="40" fillId="0" borderId="21" xfId="0" applyFont="1" applyBorder="1"/>
    <xf numFmtId="0" fontId="40" fillId="0" borderId="22" xfId="0" applyFont="1" applyBorder="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0" fontId="40" fillId="0" borderId="27" xfId="0" applyFont="1" applyBorder="1"/>
    <xf numFmtId="0" fontId="40" fillId="0" borderId="31" xfId="0" applyFont="1" applyBorder="1"/>
    <xf numFmtId="0" fontId="40" fillId="0" borderId="60" xfId="0" applyFont="1" applyBorder="1" applyAlignment="1">
      <alignment horizontal="center"/>
    </xf>
    <xf numFmtId="0" fontId="40" fillId="0" borderId="28" xfId="0"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28" xfId="0" applyFont="1" applyBorder="1"/>
    <xf numFmtId="0" fontId="40" fillId="0" borderId="23" xfId="0" applyFont="1" applyBorder="1"/>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3" fillId="24" borderId="44" xfId="0" applyFont="1" applyFill="1" applyBorder="1" applyAlignment="1">
      <alignment horizontal="center"/>
    </xf>
    <xf numFmtId="173" fontId="40" fillId="0" borderId="19" xfId="34" applyFont="1" applyBorder="1" applyAlignment="1">
      <alignment horizontal="center"/>
    </xf>
    <xf numFmtId="173" fontId="40" fillId="0" borderId="23" xfId="34" applyFont="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0" fillId="24" borderId="27" xfId="0" applyFont="1" applyFill="1" applyBorder="1" applyAlignment="1">
      <alignment horizontal="center" vertical="center"/>
    </xf>
    <xf numFmtId="0" fontId="40" fillId="24" borderId="31" xfId="0" applyFont="1" applyFill="1" applyBorder="1" applyAlignment="1">
      <alignment horizontal="center" vertical="center"/>
    </xf>
    <xf numFmtId="0" fontId="40" fillId="24" borderId="68" xfId="0" applyFont="1" applyFill="1" applyBorder="1" applyAlignment="1">
      <alignment horizontal="center" vertical="center"/>
    </xf>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0" fillId="0" borderId="19" xfId="0" applyFont="1" applyBorder="1" applyAlignment="1">
      <alignment horizontal="center"/>
    </xf>
    <xf numFmtId="0" fontId="40" fillId="0" borderId="23" xfId="0" applyFont="1" applyBorder="1" applyAlignment="1">
      <alignment horizont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19" xfId="0" applyFont="1" applyBorder="1"/>
    <xf numFmtId="0" fontId="40" fillId="27" borderId="18" xfId="0" applyFont="1" applyFill="1" applyBorder="1" applyAlignment="1">
      <alignment horizontal="center" wrapText="1"/>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3" xfId="255" xr:uid="{9B7BD0C2-A4CA-7347-A396-DBFA4F2B702E}"/>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EMPRESAS"/>
      <sheetName val="REAJUSTESACTA1PROVI"/>
      <sheetName val="[PRESUPUESTOS-R_x0000_耽1._x0000__x0000_㙊辎簎䣼ꦱ_xdb30_疏揤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INSUMOS"/>
      <sheetName val="TRANS"/>
      <sheetName val="CUADRI"/>
      <sheetName val="EQU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ogramacion"/>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CANT OBRA"/>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efreshError="1"/>
      <sheetData sheetId="763" refreshError="1"/>
      <sheetData sheetId="764" refreshError="1"/>
      <sheetData sheetId="765" refreshError="1"/>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sheetData sheetId="1067">
        <row r="2">
          <cell r="A2">
            <v>0</v>
          </cell>
        </row>
      </sheetData>
      <sheetData sheetId="1068"/>
      <sheetData sheetId="1069">
        <row r="2">
          <cell r="B2" t="str">
            <v>Patrimonio
neto
personal</v>
          </cell>
        </row>
      </sheetData>
      <sheetData sheetId="1070" refreshError="1"/>
      <sheetData sheetId="1071">
        <row r="2">
          <cell r="A2">
            <v>0</v>
          </cell>
        </row>
      </sheetData>
      <sheetData sheetId="1072"/>
      <sheetData sheetId="1073"/>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efreshError="1"/>
      <sheetData sheetId="1093" refreshError="1"/>
      <sheetData sheetId="1094" refreshError="1"/>
      <sheetData sheetId="1095" refreshError="1"/>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t="str">
            <v>FORMULARIO N° 4</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sheetData sheetId="3241">
        <row r="2">
          <cell r="A2">
            <v>0</v>
          </cell>
        </row>
      </sheetData>
      <sheetData sheetId="3242">
        <row r="2">
          <cell r="A2">
            <v>0</v>
          </cell>
        </row>
      </sheetData>
      <sheetData sheetId="3243">
        <row r="2">
          <cell r="A2">
            <v>0</v>
          </cell>
        </row>
      </sheetData>
      <sheetData sheetId="3244"/>
      <sheetData sheetId="3245"/>
      <sheetData sheetId="3246">
        <row r="2">
          <cell r="A2">
            <v>0</v>
          </cell>
        </row>
      </sheetData>
      <sheetData sheetId="3247">
        <row r="2">
          <cell r="A2">
            <v>0</v>
          </cell>
        </row>
      </sheetData>
      <sheetData sheetId="3248">
        <row r="2">
          <cell r="A2">
            <v>0</v>
          </cell>
        </row>
      </sheetData>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row r="2">
          <cell r="A2">
            <v>0</v>
          </cell>
        </row>
      </sheetData>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ow r="2">
          <cell r="A2">
            <v>0</v>
          </cell>
        </row>
      </sheetData>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sheetData sheetId="3347"/>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sheetData sheetId="3885"/>
      <sheetData sheetId="3886">
        <row r="2">
          <cell r="A2">
            <v>0</v>
          </cell>
        </row>
      </sheetData>
      <sheetData sheetId="3887"/>
      <sheetData sheetId="3888">
        <row r="2">
          <cell r="A2">
            <v>0</v>
          </cell>
        </row>
      </sheetData>
      <sheetData sheetId="3889"/>
      <sheetData sheetId="3890"/>
      <sheetData sheetId="3891"/>
      <sheetData sheetId="3892"/>
      <sheetData sheetId="3893">
        <row r="2">
          <cell r="A2">
            <v>0</v>
          </cell>
        </row>
      </sheetData>
      <sheetData sheetId="3894"/>
      <sheetData sheetId="3895"/>
      <sheetData sheetId="3896"/>
      <sheetData sheetId="3897"/>
      <sheetData sheetId="3898"/>
      <sheetData sheetId="3899"/>
      <sheetData sheetId="3900"/>
      <sheetData sheetId="3901">
        <row r="2">
          <cell r="A2">
            <v>0</v>
          </cell>
        </row>
      </sheetData>
      <sheetData sheetId="3902"/>
      <sheetData sheetId="3903"/>
      <sheetData sheetId="3904"/>
      <sheetData sheetId="3905"/>
      <sheetData sheetId="3906">
        <row r="2">
          <cell r="A2">
            <v>0</v>
          </cell>
        </row>
      </sheetData>
      <sheetData sheetId="3907"/>
      <sheetData sheetId="3908"/>
      <sheetData sheetId="3909"/>
      <sheetData sheetId="3910">
        <row r="2">
          <cell r="A2">
            <v>0</v>
          </cell>
        </row>
      </sheetData>
      <sheetData sheetId="3911">
        <row r="2">
          <cell r="A2">
            <v>0</v>
          </cell>
        </row>
      </sheetData>
      <sheetData sheetId="3912"/>
      <sheetData sheetId="3913"/>
      <sheetData sheetId="3914"/>
      <sheetData sheetId="3915">
        <row r="2">
          <cell r="A2">
            <v>0</v>
          </cell>
        </row>
      </sheetData>
      <sheetData sheetId="3916">
        <row r="2">
          <cell r="A2">
            <v>0</v>
          </cell>
        </row>
      </sheetData>
      <sheetData sheetId="3917"/>
      <sheetData sheetId="3918"/>
      <sheetData sheetId="3919"/>
      <sheetData sheetId="3920">
        <row r="2">
          <cell r="A2">
            <v>0</v>
          </cell>
        </row>
      </sheetData>
      <sheetData sheetId="3921">
        <row r="2">
          <cell r="A2">
            <v>0</v>
          </cell>
        </row>
      </sheetData>
      <sheetData sheetId="3922"/>
      <sheetData sheetId="3923">
        <row r="2">
          <cell r="A2">
            <v>0</v>
          </cell>
        </row>
      </sheetData>
      <sheetData sheetId="3924"/>
      <sheetData sheetId="3925">
        <row r="2">
          <cell r="A2">
            <v>0</v>
          </cell>
        </row>
      </sheetData>
      <sheetData sheetId="3926">
        <row r="2">
          <cell r="A2">
            <v>0</v>
          </cell>
        </row>
      </sheetData>
      <sheetData sheetId="3927">
        <row r="2">
          <cell r="A2">
            <v>0</v>
          </cell>
        </row>
      </sheetData>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row r="2">
          <cell r="A2">
            <v>0</v>
          </cell>
        </row>
      </sheetData>
      <sheetData sheetId="3941">
        <row r="2">
          <cell r="A2">
            <v>0</v>
          </cell>
        </row>
      </sheetData>
      <sheetData sheetId="3942"/>
      <sheetData sheetId="3943">
        <row r="2">
          <cell r="A2">
            <v>0</v>
          </cell>
        </row>
      </sheetData>
      <sheetData sheetId="3944">
        <row r="2">
          <cell r="A2">
            <v>0</v>
          </cell>
        </row>
      </sheetData>
      <sheetData sheetId="3945">
        <row r="2">
          <cell r="A2">
            <v>0</v>
          </cell>
        </row>
      </sheetData>
      <sheetData sheetId="3946">
        <row r="2">
          <cell r="A2">
            <v>0</v>
          </cell>
        </row>
      </sheetData>
      <sheetData sheetId="3947"/>
      <sheetData sheetId="3948">
        <row r="2">
          <cell r="A2">
            <v>0</v>
          </cell>
        </row>
      </sheetData>
      <sheetData sheetId="3949">
        <row r="2">
          <cell r="A2">
            <v>0</v>
          </cell>
        </row>
      </sheetData>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row r="2">
          <cell r="A2">
            <v>0</v>
          </cell>
        </row>
      </sheetData>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sheetData sheetId="3971"/>
      <sheetData sheetId="3972"/>
      <sheetData sheetId="3973">
        <row r="2">
          <cell r="A2">
            <v>0</v>
          </cell>
        </row>
      </sheetData>
      <sheetData sheetId="3974">
        <row r="2">
          <cell r="A2">
            <v>0</v>
          </cell>
        </row>
      </sheetData>
      <sheetData sheetId="3975"/>
      <sheetData sheetId="3976"/>
      <sheetData sheetId="3977"/>
      <sheetData sheetId="3978">
        <row r="2">
          <cell r="A2">
            <v>0</v>
          </cell>
        </row>
      </sheetData>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row r="2">
          <cell r="A2">
            <v>0</v>
          </cell>
        </row>
      </sheetData>
      <sheetData sheetId="4007"/>
      <sheetData sheetId="4008"/>
      <sheetData sheetId="4009"/>
      <sheetData sheetId="4010"/>
      <sheetData sheetId="4011"/>
      <sheetData sheetId="4012"/>
      <sheetData sheetId="4013"/>
      <sheetData sheetId="4014"/>
      <sheetData sheetId="4015"/>
      <sheetData sheetId="4016">
        <row r="2">
          <cell r="A2">
            <v>0</v>
          </cell>
        </row>
      </sheetData>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row r="2">
          <cell r="A2">
            <v>0</v>
          </cell>
        </row>
      </sheetData>
      <sheetData sheetId="4053"/>
      <sheetData sheetId="4054"/>
      <sheetData sheetId="4055"/>
      <sheetData sheetId="4056"/>
      <sheetData sheetId="4057">
        <row r="2">
          <cell r="A2">
            <v>0</v>
          </cell>
        </row>
      </sheetData>
      <sheetData sheetId="4058"/>
      <sheetData sheetId="4059"/>
      <sheetData sheetId="4060">
        <row r="2">
          <cell r="A2">
            <v>0</v>
          </cell>
        </row>
      </sheetData>
      <sheetData sheetId="4061"/>
      <sheetData sheetId="4062">
        <row r="2">
          <cell r="A2">
            <v>0</v>
          </cell>
        </row>
      </sheetData>
      <sheetData sheetId="4063"/>
      <sheetData sheetId="4064"/>
      <sheetData sheetId="4065"/>
      <sheetData sheetId="4066"/>
      <sheetData sheetId="4067">
        <row r="2">
          <cell r="A2">
            <v>0</v>
          </cell>
        </row>
      </sheetData>
      <sheetData sheetId="4068"/>
      <sheetData sheetId="4069"/>
      <sheetData sheetId="4070"/>
      <sheetData sheetId="4071"/>
      <sheetData sheetId="4072">
        <row r="2">
          <cell r="A2">
            <v>0</v>
          </cell>
        </row>
      </sheetData>
      <sheetData sheetId="4073"/>
      <sheetData sheetId="4074"/>
      <sheetData sheetId="4075"/>
      <sheetData sheetId="4076"/>
      <sheetData sheetId="4077">
        <row r="2">
          <cell r="A2">
            <v>0</v>
          </cell>
        </row>
      </sheetData>
      <sheetData sheetId="4078"/>
      <sheetData sheetId="4079"/>
      <sheetData sheetId="4080"/>
      <sheetData sheetId="4081"/>
      <sheetData sheetId="4082"/>
      <sheetData sheetId="4083"/>
      <sheetData sheetId="4084"/>
      <sheetData sheetId="4085">
        <row r="2">
          <cell r="A2">
            <v>0</v>
          </cell>
        </row>
      </sheetData>
      <sheetData sheetId="4086"/>
      <sheetData sheetId="4087"/>
      <sheetData sheetId="4088"/>
      <sheetData sheetId="4089"/>
      <sheetData sheetId="4090">
        <row r="2">
          <cell r="A2">
            <v>0</v>
          </cell>
        </row>
      </sheetData>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row r="2">
          <cell r="A2">
            <v>0</v>
          </cell>
        </row>
      </sheetData>
      <sheetData sheetId="4112"/>
      <sheetData sheetId="4113"/>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sheetData sheetId="4123"/>
      <sheetData sheetId="4124">
        <row r="2">
          <cell r="A2">
            <v>0</v>
          </cell>
        </row>
      </sheetData>
      <sheetData sheetId="4125">
        <row r="2">
          <cell r="A2">
            <v>0</v>
          </cell>
        </row>
      </sheetData>
      <sheetData sheetId="4126"/>
      <sheetData sheetId="4127">
        <row r="2">
          <cell r="A2">
            <v>0</v>
          </cell>
        </row>
      </sheetData>
      <sheetData sheetId="4128">
        <row r="2">
          <cell r="A2">
            <v>0</v>
          </cell>
        </row>
      </sheetData>
      <sheetData sheetId="4129">
        <row r="2">
          <cell r="A2">
            <v>0</v>
          </cell>
        </row>
      </sheetData>
      <sheetData sheetId="4130">
        <row r="2">
          <cell r="A2">
            <v>0</v>
          </cell>
        </row>
      </sheetData>
      <sheetData sheetId="4131"/>
      <sheetData sheetId="4132">
        <row r="2">
          <cell r="A2">
            <v>0</v>
          </cell>
        </row>
      </sheetData>
      <sheetData sheetId="4133">
        <row r="2">
          <cell r="A2">
            <v>0</v>
          </cell>
        </row>
      </sheetData>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row r="2">
          <cell r="A2">
            <v>0</v>
          </cell>
        </row>
      </sheetData>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row r="2">
          <cell r="A2">
            <v>0</v>
          </cell>
        </row>
      </sheetData>
      <sheetData sheetId="4158">
        <row r="2">
          <cell r="A2">
            <v>0</v>
          </cell>
        </row>
      </sheetData>
      <sheetData sheetId="4159"/>
      <sheetData sheetId="4160"/>
      <sheetData sheetId="4161">
        <row r="2">
          <cell r="A2">
            <v>0</v>
          </cell>
        </row>
      </sheetData>
      <sheetData sheetId="4162">
        <row r="2">
          <cell r="A2">
            <v>0</v>
          </cell>
        </row>
      </sheetData>
      <sheetData sheetId="4163">
        <row r="2">
          <cell r="A2">
            <v>0</v>
          </cell>
        </row>
      </sheetData>
      <sheetData sheetId="4164"/>
      <sheetData sheetId="4165"/>
      <sheetData sheetId="4166"/>
      <sheetData sheetId="4167"/>
      <sheetData sheetId="4168"/>
      <sheetData sheetId="4169"/>
      <sheetData sheetId="4170"/>
      <sheetData sheetId="4171">
        <row r="2">
          <cell r="A2">
            <v>0</v>
          </cell>
        </row>
      </sheetData>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row r="2">
          <cell r="A2">
            <v>0</v>
          </cell>
        </row>
      </sheetData>
      <sheetData sheetId="4242"/>
      <sheetData sheetId="4243"/>
      <sheetData sheetId="4244"/>
      <sheetData sheetId="4245"/>
      <sheetData sheetId="4246">
        <row r="2">
          <cell r="A2">
            <v>0</v>
          </cell>
        </row>
      </sheetData>
      <sheetData sheetId="4247"/>
      <sheetData sheetId="4248"/>
      <sheetData sheetId="4249"/>
      <sheetData sheetId="4250"/>
      <sheetData sheetId="4251">
        <row r="2">
          <cell r="A2">
            <v>0</v>
          </cell>
        </row>
      </sheetData>
      <sheetData sheetId="4252"/>
      <sheetData sheetId="4253"/>
      <sheetData sheetId="4254">
        <row r="2">
          <cell r="A2">
            <v>0</v>
          </cell>
        </row>
      </sheetData>
      <sheetData sheetId="4255"/>
      <sheetData sheetId="4256">
        <row r="2">
          <cell r="A2">
            <v>0</v>
          </cell>
        </row>
      </sheetData>
      <sheetData sheetId="4257"/>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row r="2">
          <cell r="A2">
            <v>0</v>
          </cell>
        </row>
      </sheetData>
      <sheetData sheetId="4270"/>
      <sheetData sheetId="4271"/>
      <sheetData sheetId="4272"/>
      <sheetData sheetId="4273"/>
      <sheetData sheetId="4274">
        <row r="2">
          <cell r="A2">
            <v>0</v>
          </cell>
        </row>
      </sheetData>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row r="2">
          <cell r="A2">
            <v>0</v>
          </cell>
        </row>
      </sheetData>
      <sheetData sheetId="4292"/>
      <sheetData sheetId="4293">
        <row r="2">
          <cell r="A2">
            <v>0</v>
          </cell>
        </row>
      </sheetData>
      <sheetData sheetId="4294">
        <row r="2">
          <cell r="A2">
            <v>0</v>
          </cell>
        </row>
      </sheetData>
      <sheetData sheetId="4295">
        <row r="2">
          <cell r="A2">
            <v>0</v>
          </cell>
        </row>
      </sheetData>
      <sheetData sheetId="4296"/>
      <sheetData sheetId="4297"/>
      <sheetData sheetId="4298"/>
      <sheetData sheetId="4299">
        <row r="2">
          <cell r="A2">
            <v>0</v>
          </cell>
        </row>
      </sheetData>
      <sheetData sheetId="4300"/>
      <sheetData sheetId="4301">
        <row r="2">
          <cell r="A2">
            <v>0</v>
          </cell>
        </row>
      </sheetData>
      <sheetData sheetId="4302"/>
      <sheetData sheetId="4303"/>
      <sheetData sheetId="4304">
        <row r="2">
          <cell r="A2">
            <v>0</v>
          </cell>
        </row>
      </sheetData>
      <sheetData sheetId="4305"/>
      <sheetData sheetId="4306"/>
      <sheetData sheetId="4307"/>
      <sheetData sheetId="4308"/>
      <sheetData sheetId="4309">
        <row r="2">
          <cell r="A2">
            <v>0</v>
          </cell>
        </row>
      </sheetData>
      <sheetData sheetId="4310"/>
      <sheetData sheetId="4311"/>
      <sheetData sheetId="4312">
        <row r="2">
          <cell r="A2">
            <v>0</v>
          </cell>
        </row>
      </sheetData>
      <sheetData sheetId="4313"/>
      <sheetData sheetId="4314">
        <row r="2">
          <cell r="A2">
            <v>0</v>
          </cell>
        </row>
      </sheetData>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sheetData sheetId="4326"/>
      <sheetData sheetId="4327">
        <row r="2">
          <cell r="A2">
            <v>0</v>
          </cell>
        </row>
      </sheetData>
      <sheetData sheetId="4328">
        <row r="2">
          <cell r="A2">
            <v>0</v>
          </cell>
        </row>
      </sheetData>
      <sheetData sheetId="4329"/>
      <sheetData sheetId="4330"/>
      <sheetData sheetId="4331"/>
      <sheetData sheetId="4332">
        <row r="2">
          <cell r="A2">
            <v>0</v>
          </cell>
        </row>
      </sheetData>
      <sheetData sheetId="4333"/>
      <sheetData sheetId="4334"/>
      <sheetData sheetId="4335"/>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sheetData sheetId="4417"/>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row r="2">
          <cell r="A2">
            <v>0</v>
          </cell>
        </row>
      </sheetData>
      <sheetData sheetId="4512"/>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efreshError="1"/>
      <sheetData sheetId="4671" refreshError="1"/>
      <sheetData sheetId="4672">
        <row r="2">
          <cell r="A2">
            <v>0</v>
          </cell>
        </row>
      </sheetData>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efreshError="1"/>
      <sheetData sheetId="4694" refreshError="1"/>
      <sheetData sheetId="4695">
        <row r="2">
          <cell r="A2">
            <v>0</v>
          </cell>
        </row>
      </sheetData>
      <sheetData sheetId="4696">
        <row r="2">
          <cell r="A2">
            <v>0</v>
          </cell>
        </row>
      </sheetData>
      <sheetData sheetId="4697" refreshError="1"/>
      <sheetData sheetId="4698" refreshError="1"/>
      <sheetData sheetId="4699">
        <row r="2">
          <cell r="A2">
            <v>0</v>
          </cell>
        </row>
      </sheetData>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ow r="2">
          <cell r="A2">
            <v>0</v>
          </cell>
        </row>
      </sheetData>
      <sheetData sheetId="4723">
        <row r="2">
          <cell r="A2">
            <v>0</v>
          </cell>
        </row>
      </sheetData>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ow r="2">
          <cell r="A2">
            <v>0</v>
          </cell>
        </row>
      </sheetData>
      <sheetData sheetId="4733">
        <row r="2">
          <cell r="A2">
            <v>0</v>
          </cell>
        </row>
      </sheetData>
      <sheetData sheetId="4734" refreshError="1"/>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efreshError="1"/>
      <sheetData sheetId="4747" refreshError="1"/>
      <sheetData sheetId="4748">
        <row r="2">
          <cell r="A2" t="str">
            <v>Locación</v>
          </cell>
        </row>
      </sheetData>
      <sheetData sheetId="4749" refreshError="1"/>
      <sheetData sheetId="4750">
        <row r="2">
          <cell r="A2">
            <v>0</v>
          </cell>
        </row>
      </sheetData>
      <sheetData sheetId="4751"/>
      <sheetData sheetId="4752"/>
      <sheetData sheetId="4753"/>
      <sheetData sheetId="4754"/>
      <sheetData sheetId="4755">
        <row r="2">
          <cell r="A2">
            <v>0</v>
          </cell>
        </row>
      </sheetData>
      <sheetData sheetId="4756" refreshError="1"/>
      <sheetData sheetId="4757" refreshError="1"/>
      <sheetData sheetId="4758" refreshError="1"/>
      <sheetData sheetId="4759"/>
      <sheetData sheetId="4760">
        <row r="2">
          <cell r="A2">
            <v>0</v>
          </cell>
        </row>
      </sheetData>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row r="5">
          <cell r="B5">
            <v>0</v>
          </cell>
        </row>
      </sheetData>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efreshError="1"/>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sheetData sheetId="4836"/>
      <sheetData sheetId="4837"/>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sheetData sheetId="4984"/>
      <sheetData sheetId="4985"/>
      <sheetData sheetId="4986">
        <row r="2">
          <cell r="A2">
            <v>0</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row r="2">
          <cell r="A2">
            <v>0</v>
          </cell>
        </row>
      </sheetData>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sheetData sheetId="5110"/>
      <sheetData sheetId="5111"/>
      <sheetData sheetId="5112"/>
      <sheetData sheetId="5113"/>
      <sheetData sheetId="5114"/>
      <sheetData sheetId="5115">
        <row r="2">
          <cell r="A2">
            <v>0</v>
          </cell>
        </row>
      </sheetData>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row r="2">
          <cell r="A2">
            <v>0</v>
          </cell>
        </row>
      </sheetData>
      <sheetData sheetId="5154"/>
      <sheetData sheetId="5155"/>
      <sheetData sheetId="5156"/>
      <sheetData sheetId="5157"/>
      <sheetData sheetId="5158"/>
      <sheetData sheetId="5159"/>
      <sheetData sheetId="5160"/>
      <sheetData sheetId="5161">
        <row r="2">
          <cell r="A2">
            <v>0</v>
          </cell>
        </row>
      </sheetData>
      <sheetData sheetId="5162"/>
      <sheetData sheetId="5163">
        <row r="2">
          <cell r="A2">
            <v>0</v>
          </cell>
        </row>
      </sheetData>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row r="2">
          <cell r="A2">
            <v>0</v>
          </cell>
        </row>
      </sheetData>
      <sheetData sheetId="5237"/>
      <sheetData sheetId="5238"/>
      <sheetData sheetId="5239"/>
      <sheetData sheetId="5240"/>
      <sheetData sheetId="5241"/>
      <sheetData sheetId="5242"/>
      <sheetData sheetId="5243"/>
      <sheetData sheetId="5244"/>
      <sheetData sheetId="5245"/>
      <sheetData sheetId="5246">
        <row r="2">
          <cell r="A2">
            <v>0</v>
          </cell>
        </row>
      </sheetData>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sheetData sheetId="5279"/>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row r="2">
          <cell r="A2">
            <v>0</v>
          </cell>
        </row>
      </sheetData>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sheetData sheetId="5509"/>
      <sheetData sheetId="5510"/>
      <sheetData sheetId="5511"/>
      <sheetData sheetId="5512"/>
      <sheetData sheetId="5513"/>
      <sheetData sheetId="5514"/>
      <sheetData sheetId="5515"/>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sheetData sheetId="5533" refreshError="1"/>
      <sheetData sheetId="5534">
        <row r="2">
          <cell r="A2" t="str">
            <v>FORMULARIO N° 4</v>
          </cell>
        </row>
      </sheetData>
      <sheetData sheetId="5535">
        <row r="2">
          <cell r="A2">
            <v>0</v>
          </cell>
        </row>
      </sheetData>
      <sheetData sheetId="5536">
        <row r="2">
          <cell r="B2">
            <v>0</v>
          </cell>
        </row>
      </sheetData>
      <sheetData sheetId="5537">
        <row r="5">
          <cell r="A5" t="str">
            <v>OFERTA ECONÓMICA DETALLADA</v>
          </cell>
        </row>
      </sheetData>
      <sheetData sheetId="5538"/>
      <sheetData sheetId="5539" refreshError="1"/>
      <sheetData sheetId="5540"/>
      <sheetData sheetId="5541" refreshError="1"/>
      <sheetData sheetId="5542"/>
      <sheetData sheetId="5543"/>
      <sheetData sheetId="5544"/>
      <sheetData sheetId="5545"/>
      <sheetData sheetId="5546"/>
      <sheetData sheetId="5547"/>
      <sheetData sheetId="5548"/>
      <sheetData sheetId="5549"/>
      <sheetData sheetId="5550"/>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ST"/>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PRESENTACION"/>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CCIDENTES DE 19"/>
      <sheetName val="F-3 ACTA COMPROMISO"/>
      <sheetName val="APu1"/>
      <sheetName val="APu2"/>
      <sheetName val="APu3"/>
      <sheetName val="APu4"/>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a  aaInformación GRUPO 4\A MIn"/>
      <sheetName val="INDICMICROEMP"/>
      <sheetName val="Datos Básicos"/>
      <sheetName val="SALARIOS"/>
      <sheetName val="SUB APU"/>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G.G"/>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JUANK"/>
      <sheetName val="PILOTO"/>
      <sheetName val="PRESUP. ADECUACION FUENTE"/>
      <sheetName val="PRESUP ULTIMO"/>
      <sheetName val="TANQUE DE ALMACENAMIENTO"/>
      <sheetName val="REDES DE DIST-SUMNISTRO"/>
      <sheetName val="REDES DE DISTRIBUCION"/>
      <sheetName val="SCV-036-2002"/>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EQUIPO</v>
          </cell>
        </row>
      </sheetData>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1">
          <cell r="A1" t="str">
            <v>ITEM</v>
          </cell>
        </row>
      </sheetData>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row r="1">
          <cell r="A1" t="str">
            <v>ITEM</v>
          </cell>
        </row>
      </sheetData>
      <sheetData sheetId="531">
        <row r="1">
          <cell r="A1" t="str">
            <v>EQUIPO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row r="1">
          <cell r="A1" t="str">
            <v>ITEM</v>
          </cell>
        </row>
      </sheetData>
      <sheetData sheetId="563">
        <row r="1">
          <cell r="A1" t="str">
            <v>EQUIPO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5">
          <cell r="E5" t="str">
            <v>CANTIDAD</v>
          </cell>
        </row>
      </sheetData>
      <sheetData sheetId="583">
        <row r="5">
          <cell r="E5" t="str">
            <v>CANTIDAD</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A1" t="str">
            <v>INSTITUTO NACIONAL DE VIAS</v>
          </cell>
        </row>
      </sheetData>
      <sheetData sheetId="611"/>
      <sheetData sheetId="612">
        <row r="1">
          <cell r="B1" t="str">
            <v>CTO-102-2002</v>
          </cell>
        </row>
      </sheetData>
      <sheetData sheetId="613">
        <row r="1">
          <cell r="A1" t="str">
            <v>ITEM</v>
          </cell>
        </row>
      </sheetData>
      <sheetData sheetId="614">
        <row r="1">
          <cell r="A1" t="str">
            <v>EQUIPO</v>
          </cell>
        </row>
      </sheetData>
      <sheetData sheetId="615">
        <row r="1">
          <cell r="A1" t="str">
            <v>ADMINISTRACION</v>
          </cell>
        </row>
      </sheetData>
      <sheetData sheetId="616">
        <row r="1">
          <cell r="A1" t="str">
            <v>1P</v>
          </cell>
        </row>
      </sheetData>
      <sheetData sheetId="617">
        <row r="50">
          <cell r="H50">
            <v>1192</v>
          </cell>
        </row>
      </sheetData>
      <sheetData sheetId="618"/>
      <sheetData sheetId="619">
        <row r="168">
          <cell r="D168">
            <v>10046</v>
          </cell>
        </row>
      </sheetData>
      <sheetData sheetId="620">
        <row r="51">
          <cell r="D51">
            <v>698</v>
          </cell>
        </row>
      </sheetData>
      <sheetData sheetId="621"/>
      <sheetData sheetId="622"/>
      <sheetData sheetId="623"/>
      <sheetData sheetId="624"/>
      <sheetData sheetId="625"/>
      <sheetData sheetId="626"/>
      <sheetData sheetId="627"/>
      <sheetData sheetId="628">
        <row r="1">
          <cell r="A1" t="str">
            <v>ADMINISTRACION</v>
          </cell>
        </row>
      </sheetData>
      <sheetData sheetId="629"/>
      <sheetData sheetId="630">
        <row r="4">
          <cell r="B4" t="str">
            <v xml:space="preserve"> Bisagra Pivotante </v>
          </cell>
        </row>
      </sheetData>
      <sheetData sheetId="631">
        <row r="41">
          <cell r="G41">
            <v>4237.2145748987859</v>
          </cell>
        </row>
      </sheetData>
      <sheetData sheetId="632"/>
      <sheetData sheetId="633">
        <row r="33">
          <cell r="C33">
            <v>0.77967625899280601</v>
          </cell>
        </row>
      </sheetData>
      <sheetData sheetId="634"/>
      <sheetData sheetId="635">
        <row r="33">
          <cell r="C33">
            <v>0.77967625899280601</v>
          </cell>
        </row>
      </sheetData>
      <sheetData sheetId="636">
        <row r="1">
          <cell r="A1" t="str">
            <v>EQUIPO</v>
          </cell>
        </row>
      </sheetData>
      <sheetData sheetId="637"/>
      <sheetData sheetId="638"/>
      <sheetData sheetId="639"/>
      <sheetData sheetId="640">
        <row r="33">
          <cell r="C33">
            <v>0.77967625899280601</v>
          </cell>
        </row>
      </sheetData>
      <sheetData sheetId="641"/>
      <sheetData sheetId="642">
        <row r="52">
          <cell r="H52">
            <v>117768</v>
          </cell>
        </row>
      </sheetData>
      <sheetData sheetId="643" refreshError="1"/>
      <sheetData sheetId="644"/>
      <sheetData sheetId="645">
        <row r="52">
          <cell r="H52">
            <v>117768</v>
          </cell>
        </row>
      </sheetData>
      <sheetData sheetId="646"/>
      <sheetData sheetId="647">
        <row r="1">
          <cell r="A1" t="str">
            <v>ABRAZADERA DE SALIDA TIPO 1</v>
          </cell>
        </row>
      </sheetData>
      <sheetData sheetId="648">
        <row r="33">
          <cell r="C33">
            <v>0.77967625899280601</v>
          </cell>
        </row>
      </sheetData>
      <sheetData sheetId="649">
        <row r="33">
          <cell r="C33">
            <v>0.77967625899280601</v>
          </cell>
        </row>
      </sheetData>
      <sheetData sheetId="650">
        <row r="1">
          <cell r="A1" t="str">
            <v>ITEM</v>
          </cell>
        </row>
      </sheetData>
      <sheetData sheetId="651">
        <row r="1">
          <cell r="A1" t="str">
            <v>EQUIPO</v>
          </cell>
        </row>
      </sheetData>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B1" t="str">
            <v>CTO-102-2002</v>
          </cell>
        </row>
      </sheetData>
      <sheetData sheetId="685"/>
      <sheetData sheetId="686"/>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row r="8">
          <cell r="A8">
            <v>2.1</v>
          </cell>
        </row>
      </sheetData>
      <sheetData sheetId="2455">
        <row r="8">
          <cell r="A8">
            <v>3.1</v>
          </cell>
        </row>
      </sheetData>
      <sheetData sheetId="2456">
        <row r="8">
          <cell r="A8">
            <v>2.1</v>
          </cell>
        </row>
      </sheetData>
      <sheetData sheetId="2457">
        <row r="8">
          <cell r="A8">
            <v>3.1</v>
          </cell>
        </row>
      </sheetData>
      <sheetData sheetId="2458">
        <row r="8">
          <cell r="A8">
            <v>2.1</v>
          </cell>
        </row>
      </sheetData>
      <sheetData sheetId="2459">
        <row r="8">
          <cell r="A8">
            <v>3.1</v>
          </cell>
        </row>
      </sheetData>
      <sheetData sheetId="2460"/>
      <sheetData sheetId="2461">
        <row r="3">
          <cell r="A3">
            <v>1</v>
          </cell>
        </row>
      </sheetData>
      <sheetData sheetId="2462"/>
      <sheetData sheetId="2463">
        <row r="3">
          <cell r="A3">
            <v>1</v>
          </cell>
        </row>
      </sheetData>
      <sheetData sheetId="2464"/>
      <sheetData sheetId="2465">
        <row r="3">
          <cell r="A3">
            <v>1</v>
          </cell>
        </row>
      </sheetData>
      <sheetData sheetId="2466"/>
      <sheetData sheetId="2467"/>
      <sheetData sheetId="2468">
        <row r="1">
          <cell r="A1" t="str">
            <v>LISTADO DE INSUMOS GENERAL</v>
          </cell>
        </row>
      </sheetData>
      <sheetData sheetId="2469"/>
      <sheetData sheetId="2470">
        <row r="1">
          <cell r="A1" t="str">
            <v>LISTADO DE INSUMOS GENERAL</v>
          </cell>
        </row>
      </sheetData>
      <sheetData sheetId="2471"/>
      <sheetData sheetId="2472">
        <row r="1">
          <cell r="A1" t="str">
            <v>LISTADO DE INSUMOS GENERAL</v>
          </cell>
        </row>
      </sheetData>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refreshError="1"/>
      <sheetData sheetId="2492" refreshError="1"/>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row r="3">
          <cell r="A3">
            <v>5.0999999999999996</v>
          </cell>
        </row>
      </sheetData>
      <sheetData sheetId="2709">
        <row r="2">
          <cell r="AM2">
            <v>25</v>
          </cell>
        </row>
      </sheetData>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row r="1">
          <cell r="A1" t="str">
            <v>INSTITUTO NACIONAL DE VIAS</v>
          </cell>
        </row>
      </sheetData>
      <sheetData sheetId="2753">
        <row r="6">
          <cell r="B6">
            <v>38355</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1">
          <cell r="A1" t="str">
            <v>INSTITUTO NACIONAL DE VIAS</v>
          </cell>
        </row>
      </sheetData>
      <sheetData sheetId="4184"/>
      <sheetData sheetId="4185"/>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row r="5">
          <cell r="E5" t="str">
            <v>CANTIDAD</v>
          </cell>
        </row>
      </sheetData>
      <sheetData sheetId="4194"/>
      <sheetData sheetId="4195" refreshError="1"/>
      <sheetData sheetId="4196" refreshError="1"/>
      <sheetData sheetId="4197" refreshError="1"/>
      <sheetData sheetId="4198">
        <row r="5">
          <cell r="E5" t="str">
            <v>CANTIDAD</v>
          </cell>
        </row>
      </sheetData>
      <sheetData sheetId="4199">
        <row r="5">
          <cell r="E5" t="str">
            <v>CANTIDAD</v>
          </cell>
        </row>
      </sheetData>
      <sheetData sheetId="4200">
        <row r="5">
          <cell r="E5" t="str">
            <v>CANTIDAD</v>
          </cell>
        </row>
      </sheetData>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ow r="5">
          <cell r="A5" t="str">
            <v>Desperdicio</v>
          </cell>
        </row>
      </sheetData>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168">
          <cell r="D168">
            <v>10046</v>
          </cell>
        </row>
      </sheetData>
      <sheetData sheetId="4261"/>
      <sheetData sheetId="4262"/>
      <sheetData sheetId="4263"/>
      <sheetData sheetId="4264">
        <row r="1">
          <cell r="A1" t="str">
            <v>INSTITUTO NACIONAL DE VIAS</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1">
          <cell r="A1" t="str">
            <v>INSTITUTO NACIONAL DE VIAS</v>
          </cell>
        </row>
      </sheetData>
      <sheetData sheetId="4279"/>
      <sheetData sheetId="4280"/>
      <sheetData sheetId="4281"/>
      <sheetData sheetId="4282"/>
      <sheetData sheetId="4283"/>
      <sheetData sheetId="4284"/>
      <sheetData sheetId="4285"/>
      <sheetData sheetId="4286"/>
      <sheetData sheetId="4287"/>
      <sheetData sheetId="4288"/>
      <sheetData sheetId="4289">
        <row r="168">
          <cell r="D168">
            <v>10046</v>
          </cell>
        </row>
      </sheetData>
      <sheetData sheetId="4290"/>
      <sheetData sheetId="4291">
        <row r="33">
          <cell r="C33">
            <v>0.77967625899280601</v>
          </cell>
        </row>
      </sheetData>
      <sheetData sheetId="4292">
        <row r="1">
          <cell r="A1" t="str">
            <v>INSTITUTO NACIONAL DE VIAS</v>
          </cell>
        </row>
      </sheetData>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ow r="5">
          <cell r="E5" t="str">
            <v>CANTIDAD</v>
          </cell>
        </row>
      </sheetData>
      <sheetData sheetId="4340">
        <row r="5">
          <cell r="E5" t="str">
            <v>CANTIDAD</v>
          </cell>
        </row>
      </sheetData>
      <sheetData sheetId="4341"/>
      <sheetData sheetId="4342">
        <row r="5">
          <cell r="E5" t="str">
            <v>CANTIDAD</v>
          </cell>
        </row>
      </sheetData>
      <sheetData sheetId="4343">
        <row r="5">
          <cell r="E5" t="str">
            <v>CANTIDAD</v>
          </cell>
        </row>
      </sheetData>
      <sheetData sheetId="4344"/>
      <sheetData sheetId="4345">
        <row r="5">
          <cell r="E5" t="str">
            <v>CANTIDAD</v>
          </cell>
        </row>
      </sheetData>
      <sheetData sheetId="4346"/>
      <sheetData sheetId="4347"/>
      <sheetData sheetId="4348"/>
      <sheetData sheetId="4349"/>
      <sheetData sheetId="4350">
        <row r="33">
          <cell r="C33">
            <v>0.77967625899280601</v>
          </cell>
        </row>
      </sheetData>
      <sheetData sheetId="4351">
        <row r="1">
          <cell r="A1" t="str">
            <v>INSTITUTO NACIONAL DE VIAS</v>
          </cell>
        </row>
      </sheetData>
      <sheetData sheetId="4352">
        <row r="168">
          <cell r="D168">
            <v>10046</v>
          </cell>
        </row>
      </sheetData>
      <sheetData sheetId="4353"/>
      <sheetData sheetId="4354"/>
      <sheetData sheetId="4355"/>
      <sheetData sheetId="4356"/>
      <sheetData sheetId="4357">
        <row r="33">
          <cell r="C33">
            <v>0.77967625899280601</v>
          </cell>
        </row>
      </sheetData>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row r="1">
          <cell r="A1" t="str">
            <v>ITEM</v>
          </cell>
        </row>
      </sheetData>
      <sheetData sheetId="4880">
        <row r="1">
          <cell r="A1" t="str">
            <v>EQUIPO</v>
          </cell>
        </row>
      </sheetData>
      <sheetData sheetId="4881">
        <row r="1">
          <cell r="A1" t="str">
            <v>ADMINISTRACION</v>
          </cell>
        </row>
      </sheetData>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row r="1">
          <cell r="A1" t="str">
            <v>EQUIPO</v>
          </cell>
        </row>
      </sheetData>
      <sheetData sheetId="4904"/>
      <sheetData sheetId="4905"/>
      <sheetData sheetId="4906">
        <row r="1">
          <cell r="A1" t="str">
            <v>ITEM</v>
          </cell>
        </row>
      </sheetData>
      <sheetData sheetId="4907">
        <row r="1">
          <cell r="A1" t="str">
            <v>EQUIPO</v>
          </cell>
        </row>
      </sheetData>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ow r="1">
          <cell r="A1" t="str">
            <v>ITEM</v>
          </cell>
        </row>
      </sheetData>
      <sheetData sheetId="4934">
        <row r="1">
          <cell r="A1" t="str">
            <v>EQUIPO</v>
          </cell>
        </row>
      </sheetData>
      <sheetData sheetId="4935">
        <row r="1">
          <cell r="A1" t="str">
            <v>ADMINISTRACION</v>
          </cell>
        </row>
      </sheetData>
      <sheetData sheetId="4936"/>
      <sheetData sheetId="4937"/>
      <sheetData sheetId="4938"/>
      <sheetData sheetId="4939"/>
      <sheetData sheetId="4940"/>
      <sheetData sheetId="4941"/>
      <sheetData sheetId="4942"/>
      <sheetData sheetId="4943"/>
      <sheetData sheetId="4944"/>
      <sheetData sheetId="4945">
        <row r="1">
          <cell r="C1">
            <v>0.2</v>
          </cell>
        </row>
      </sheetData>
      <sheetData sheetId="4946"/>
      <sheetData sheetId="4947"/>
      <sheetData sheetId="4948"/>
      <sheetData sheetId="4949"/>
      <sheetData sheetId="4950"/>
      <sheetData sheetId="4951"/>
      <sheetData sheetId="4952"/>
      <sheetData sheetId="4953"/>
      <sheetData sheetId="4954">
        <row r="1">
          <cell r="A1" t="str">
            <v>ITEM</v>
          </cell>
        </row>
      </sheetData>
      <sheetData sheetId="4955">
        <row r="1">
          <cell r="A1" t="str">
            <v>EQUIPO</v>
          </cell>
        </row>
      </sheetData>
      <sheetData sheetId="4956">
        <row r="1">
          <cell r="A1" t="str">
            <v>ADMINISTRACION</v>
          </cell>
        </row>
      </sheetData>
      <sheetData sheetId="4957"/>
      <sheetData sheetId="4958"/>
      <sheetData sheetId="4959"/>
      <sheetData sheetId="4960"/>
      <sheetData sheetId="4961"/>
      <sheetData sheetId="4962"/>
      <sheetData sheetId="4963">
        <row r="1">
          <cell r="A1" t="str">
            <v>ITEM</v>
          </cell>
        </row>
      </sheetData>
      <sheetData sheetId="4964">
        <row r="1">
          <cell r="A1" t="str">
            <v>EQUIPO</v>
          </cell>
        </row>
      </sheetData>
      <sheetData sheetId="4965">
        <row r="1">
          <cell r="A1" t="str">
            <v>ADMINISTRACION</v>
          </cell>
        </row>
      </sheetData>
      <sheetData sheetId="4966"/>
      <sheetData sheetId="4967"/>
      <sheetData sheetId="4968"/>
      <sheetData sheetId="4969"/>
      <sheetData sheetId="4970"/>
      <sheetData sheetId="4971"/>
      <sheetData sheetId="4972"/>
      <sheetData sheetId="4973"/>
      <sheetData sheetId="4974"/>
      <sheetData sheetId="4975">
        <row r="1">
          <cell r="A1" t="str">
            <v>ITEM</v>
          </cell>
        </row>
      </sheetData>
      <sheetData sheetId="4976">
        <row r="1">
          <cell r="A1" t="str">
            <v>EQUIPO</v>
          </cell>
        </row>
      </sheetData>
      <sheetData sheetId="4977">
        <row r="1">
          <cell r="A1" t="str">
            <v>ADMINISTRACION</v>
          </cell>
        </row>
      </sheetData>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ow r="1">
          <cell r="C1">
            <v>0.2</v>
          </cell>
        </row>
      </sheetData>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row r="1">
          <cell r="A1" t="str">
            <v>ITEM</v>
          </cell>
        </row>
      </sheetData>
      <sheetData sheetId="5075">
        <row r="1">
          <cell r="A1" t="str">
            <v>EQUIPO</v>
          </cell>
        </row>
      </sheetData>
      <sheetData sheetId="5076">
        <row r="1">
          <cell r="A1" t="str">
            <v>ADMINISTRACION</v>
          </cell>
        </row>
      </sheetData>
      <sheetData sheetId="5077"/>
      <sheetData sheetId="5078"/>
      <sheetData sheetId="5079"/>
      <sheetData sheetId="5080"/>
      <sheetData sheetId="5081"/>
      <sheetData sheetId="5082"/>
      <sheetData sheetId="5083"/>
      <sheetData sheetId="5084"/>
      <sheetData sheetId="5085"/>
      <sheetData sheetId="5086">
        <row r="1">
          <cell r="A1" t="str">
            <v>ITEM</v>
          </cell>
        </row>
      </sheetData>
      <sheetData sheetId="5087">
        <row r="1">
          <cell r="A1" t="str">
            <v>EQUIPO</v>
          </cell>
        </row>
      </sheetData>
      <sheetData sheetId="5088">
        <row r="1">
          <cell r="A1" t="str">
            <v>ADMINISTRACION</v>
          </cell>
        </row>
      </sheetData>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9">
          <cell r="D9" t="str">
            <v>FECHA</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ow r="6">
          <cell r="A6" t="str">
            <v>CO-A1</v>
          </cell>
        </row>
      </sheetData>
      <sheetData sheetId="5340"/>
      <sheetData sheetId="5341" refreshError="1"/>
      <sheetData sheetId="5342"/>
      <sheetData sheetId="5343"/>
      <sheetData sheetId="5344"/>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ow r="4">
          <cell r="A4">
            <v>0</v>
          </cell>
        </row>
      </sheetData>
      <sheetData sheetId="5477"/>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3">
          <cell r="G33">
            <v>283000.00002693152</v>
          </cell>
        </row>
      </sheetData>
      <sheetData sheetId="5655">
        <row r="33">
          <cell r="G33">
            <v>283000.00002693152</v>
          </cell>
        </row>
      </sheetData>
      <sheetData sheetId="5656">
        <row r="33">
          <cell r="G33">
            <v>290000.00000013626</v>
          </cell>
        </row>
      </sheetData>
      <sheetData sheetId="5657"/>
      <sheetData sheetId="5658"/>
      <sheetData sheetId="5659">
        <row r="33">
          <cell r="C33">
            <v>0.77967625899280601</v>
          </cell>
        </row>
      </sheetData>
      <sheetData sheetId="5660"/>
      <sheetData sheetId="5661">
        <row r="1">
          <cell r="A1" t="str">
            <v>INSTITUTO NACIONAL DE VIAS</v>
          </cell>
        </row>
      </sheetData>
      <sheetData sheetId="5662"/>
      <sheetData sheetId="5663">
        <row r="1">
          <cell r="B1" t="str">
            <v>CTO-102-2002</v>
          </cell>
        </row>
      </sheetData>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row r="2">
          <cell r="A2" t="str">
            <v>ACTA No</v>
          </cell>
        </row>
      </sheetData>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sheetData sheetId="6273" refreshError="1"/>
      <sheetData sheetId="6274">
        <row r="5">
          <cell r="E5" t="str">
            <v>CANTIDAD</v>
          </cell>
        </row>
      </sheetData>
      <sheetData sheetId="6275"/>
      <sheetData sheetId="6276">
        <row r="5">
          <cell r="E5" t="str">
            <v>CANTIDAD</v>
          </cell>
        </row>
      </sheetData>
      <sheetData sheetId="6277">
        <row r="5">
          <cell r="E5" t="str">
            <v>CANTIDAD</v>
          </cell>
        </row>
      </sheetData>
      <sheetData sheetId="6278"/>
      <sheetData sheetId="6279">
        <row r="5">
          <cell r="E5" t="str">
            <v>CANTIDAD</v>
          </cell>
        </row>
      </sheetData>
      <sheetData sheetId="6280"/>
      <sheetData sheetId="6281"/>
      <sheetData sheetId="6282"/>
      <sheetData sheetId="6283"/>
      <sheetData sheetId="6284"/>
      <sheetData sheetId="6285"/>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sheetData sheetId="6301" refreshError="1"/>
      <sheetData sheetId="6302"/>
      <sheetData sheetId="6303"/>
      <sheetData sheetId="6304"/>
      <sheetData sheetId="6305"/>
      <sheetData sheetId="6306">
        <row r="1">
          <cell r="A1" t="str">
            <v>ITEM</v>
          </cell>
        </row>
      </sheetData>
      <sheetData sheetId="6307">
        <row r="1">
          <cell r="A1" t="str">
            <v>ADMINISTRACION</v>
          </cell>
        </row>
      </sheetData>
      <sheetData sheetId="6308">
        <row r="1">
          <cell r="A1" t="str">
            <v>ADMINISTRACION</v>
          </cell>
        </row>
      </sheetData>
      <sheetData sheetId="6309">
        <row r="1">
          <cell r="A1" t="str">
            <v>ADMINISTRACION</v>
          </cell>
        </row>
      </sheetData>
      <sheetData sheetId="6310"/>
      <sheetData sheetId="6311">
        <row r="5">
          <cell r="A5">
            <v>4010000</v>
          </cell>
        </row>
      </sheetData>
      <sheetData sheetId="6312"/>
      <sheetData sheetId="6313"/>
      <sheetData sheetId="6314"/>
      <sheetData sheetId="6315"/>
      <sheetData sheetId="6316"/>
      <sheetData sheetId="6317"/>
      <sheetData sheetId="6318"/>
      <sheetData sheetId="6319"/>
      <sheetData sheetId="6320">
        <row r="1">
          <cell r="A1" t="str">
            <v>ADMINISTRACION</v>
          </cell>
        </row>
      </sheetData>
      <sheetData sheetId="6321">
        <row r="1">
          <cell r="A1" t="str">
            <v>EQUIPO</v>
          </cell>
        </row>
      </sheetData>
      <sheetData sheetId="6322">
        <row r="1">
          <cell r="A1" t="str">
            <v>ADMINISTRACION</v>
          </cell>
        </row>
      </sheetData>
      <sheetData sheetId="6323"/>
      <sheetData sheetId="6324">
        <row r="5">
          <cell r="A5">
            <v>4010000</v>
          </cell>
        </row>
      </sheetData>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refreshError="1"/>
      <sheetData sheetId="6338" refreshError="1"/>
      <sheetData sheetId="6339" refreshError="1"/>
      <sheetData sheetId="6340"/>
      <sheetData sheetId="634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refreshError="1"/>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refreshError="1"/>
      <sheetData sheetId="6367" refreshError="1"/>
      <sheetData sheetId="6368" refreshError="1"/>
      <sheetData sheetId="6369" refreshError="1"/>
      <sheetData sheetId="6370"/>
      <sheetData sheetId="6371"/>
      <sheetData sheetId="6372"/>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sheetData sheetId="6397" refreshError="1"/>
      <sheetData sheetId="6398"/>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ow r="1">
          <cell r="C1">
            <v>0.2</v>
          </cell>
        </row>
      </sheetData>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sheetData sheetId="6555"/>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sheetData sheetId="6565"/>
      <sheetData sheetId="6566"/>
      <sheetData sheetId="6567"/>
      <sheetData sheetId="6568"/>
      <sheetData sheetId="6569">
        <row r="47">
          <cell r="H47">
            <v>17098.051632633331</v>
          </cell>
        </row>
      </sheetData>
      <sheetData sheetId="6570">
        <row r="47">
          <cell r="H47">
            <v>13407.454219619998</v>
          </cell>
        </row>
      </sheetData>
      <sheetData sheetId="6571">
        <row r="47">
          <cell r="H47">
            <v>13178.048204541665</v>
          </cell>
        </row>
      </sheetData>
      <sheetData sheetId="6572">
        <row r="47">
          <cell r="H47">
            <v>17098.051632633331</v>
          </cell>
        </row>
      </sheetData>
      <sheetData sheetId="6573">
        <row r="47">
          <cell r="H47">
            <v>13407.454219619998</v>
          </cell>
        </row>
      </sheetData>
      <sheetData sheetId="6574">
        <row r="47">
          <cell r="H47">
            <v>13178.048204541665</v>
          </cell>
        </row>
      </sheetData>
      <sheetData sheetId="6575">
        <row r="47">
          <cell r="H47">
            <v>19729.199486104168</v>
          </cell>
        </row>
      </sheetData>
      <sheetData sheetId="6576">
        <row r="47">
          <cell r="H47">
            <v>38405.002915416662</v>
          </cell>
        </row>
      </sheetData>
      <sheetData sheetId="6577">
        <row r="47">
          <cell r="H47">
            <v>41159.979021230996</v>
          </cell>
        </row>
      </sheetData>
      <sheetData sheetId="6578">
        <row r="47">
          <cell r="H47">
            <v>16020</v>
          </cell>
        </row>
      </sheetData>
      <sheetData sheetId="6579">
        <row r="47">
          <cell r="H47">
            <v>11675</v>
          </cell>
        </row>
      </sheetData>
      <sheetData sheetId="6580">
        <row r="47">
          <cell r="H47">
            <v>382683.1643235588</v>
          </cell>
        </row>
      </sheetData>
      <sheetData sheetId="6581">
        <row r="47">
          <cell r="H47">
            <v>27108.482479999999</v>
          </cell>
        </row>
      </sheetData>
      <sheetData sheetId="6582">
        <row r="47">
          <cell r="H47">
            <v>18945.0351992</v>
          </cell>
        </row>
      </sheetData>
      <sheetData sheetId="6583">
        <row r="47">
          <cell r="H47">
            <v>88016.225274879995</v>
          </cell>
        </row>
      </sheetData>
      <sheetData sheetId="6584">
        <row r="47">
          <cell r="H47">
            <v>11296.680928966078</v>
          </cell>
        </row>
      </sheetData>
      <sheetData sheetId="6585">
        <row r="47">
          <cell r="H47">
            <v>19660.483631249997</v>
          </cell>
        </row>
      </sheetData>
      <sheetData sheetId="6586">
        <row r="47">
          <cell r="H47">
            <v>19660.483631249997</v>
          </cell>
        </row>
      </sheetData>
      <sheetData sheetId="6587">
        <row r="47">
          <cell r="H47">
            <v>19660.483631249997</v>
          </cell>
        </row>
      </sheetData>
      <sheetData sheetId="6588">
        <row r="47">
          <cell r="H47">
            <v>39947.116768272004</v>
          </cell>
        </row>
      </sheetData>
      <sheetData sheetId="6589">
        <row r="47">
          <cell r="H47">
            <v>37450.421970255004</v>
          </cell>
        </row>
      </sheetData>
      <sheetData sheetId="6590">
        <row r="47">
          <cell r="H47">
            <v>5631.4338221939006</v>
          </cell>
        </row>
      </sheetData>
      <sheetData sheetId="6591">
        <row r="47">
          <cell r="H47">
            <v>29691.867138751997</v>
          </cell>
        </row>
      </sheetData>
      <sheetData sheetId="6592">
        <row r="47">
          <cell r="H47">
            <v>10601.359883464</v>
          </cell>
        </row>
      </sheetData>
      <sheetData sheetId="6593">
        <row r="47">
          <cell r="H47">
            <v>16440.07876665</v>
          </cell>
        </row>
      </sheetData>
      <sheetData sheetId="6594">
        <row r="47">
          <cell r="H47">
            <v>7502.6541280530009</v>
          </cell>
        </row>
      </sheetData>
      <sheetData sheetId="6595">
        <row r="47">
          <cell r="H47">
            <v>63269.394041350002</v>
          </cell>
        </row>
      </sheetData>
      <sheetData sheetId="6596">
        <row r="47">
          <cell r="H47">
            <v>38708.912732384997</v>
          </cell>
        </row>
      </sheetData>
      <sheetData sheetId="6597">
        <row r="47">
          <cell r="H47">
            <v>30140.654422727453</v>
          </cell>
        </row>
      </sheetData>
      <sheetData sheetId="6598">
        <row r="47">
          <cell r="H47">
            <v>39628.094655192057</v>
          </cell>
        </row>
      </sheetData>
      <sheetData sheetId="6599">
        <row r="47">
          <cell r="H47">
            <v>38729.542446049003</v>
          </cell>
        </row>
      </sheetData>
      <sheetData sheetId="6600">
        <row r="47">
          <cell r="H47">
            <v>7116.936965586</v>
          </cell>
        </row>
      </sheetData>
      <sheetData sheetId="6601">
        <row r="47">
          <cell r="H47">
            <v>9391.2743470000005</v>
          </cell>
        </row>
      </sheetData>
      <sheetData sheetId="6602">
        <row r="47">
          <cell r="H47">
            <v>8500.0189065630984</v>
          </cell>
        </row>
      </sheetData>
      <sheetData sheetId="6603">
        <row r="47">
          <cell r="H47">
            <v>32499.094423904498</v>
          </cell>
        </row>
      </sheetData>
      <sheetData sheetId="6604">
        <row r="47">
          <cell r="H47">
            <v>51817.028777055006</v>
          </cell>
        </row>
      </sheetData>
      <sheetData sheetId="6605">
        <row r="47">
          <cell r="H47">
            <v>55430.1575333</v>
          </cell>
        </row>
      </sheetData>
      <sheetData sheetId="6606">
        <row r="47">
          <cell r="H47">
            <v>25786.003498499998</v>
          </cell>
        </row>
      </sheetData>
      <sheetData sheetId="6607">
        <row r="47">
          <cell r="H47">
            <v>21993.806973733335</v>
          </cell>
        </row>
      </sheetData>
      <sheetData sheetId="6608"/>
      <sheetData sheetId="6609"/>
      <sheetData sheetId="6610"/>
      <sheetData sheetId="6611">
        <row r="47">
          <cell r="H47">
            <v>21941.348275</v>
          </cell>
        </row>
      </sheetData>
      <sheetData sheetId="6612">
        <row r="47">
          <cell r="H47">
            <v>576269.26239999989</v>
          </cell>
        </row>
      </sheetData>
      <sheetData sheetId="6613">
        <row r="48">
          <cell r="H48">
            <v>640370.66537874995</v>
          </cell>
        </row>
      </sheetData>
      <sheetData sheetId="6614">
        <row r="47">
          <cell r="H47">
            <v>21941.348275</v>
          </cell>
        </row>
      </sheetData>
      <sheetData sheetId="6615">
        <row r="47">
          <cell r="H47">
            <v>576269.26239999989</v>
          </cell>
        </row>
      </sheetData>
      <sheetData sheetId="6616">
        <row r="47">
          <cell r="H47">
            <v>9078.6352040999991</v>
          </cell>
        </row>
      </sheetData>
      <sheetData sheetId="6617">
        <row r="49">
          <cell r="H49">
            <v>83961.133243064003</v>
          </cell>
        </row>
      </sheetData>
      <sheetData sheetId="6618">
        <row r="47">
          <cell r="H47">
            <v>14670.136122054002</v>
          </cell>
        </row>
      </sheetData>
      <sheetData sheetId="6619">
        <row r="47">
          <cell r="H47">
            <v>9078.6352040999991</v>
          </cell>
        </row>
      </sheetData>
      <sheetData sheetId="6620">
        <row r="51">
          <cell r="H51">
            <v>117309.4992738</v>
          </cell>
        </row>
      </sheetData>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row r="1">
          <cell r="A1" t="str">
            <v>Name</v>
          </cell>
        </row>
      </sheetData>
      <sheetData sheetId="6679"/>
      <sheetData sheetId="6680"/>
      <sheetData sheetId="6681"/>
      <sheetData sheetId="6682"/>
      <sheetData sheetId="6683"/>
      <sheetData sheetId="6684"/>
      <sheetData sheetId="6685"/>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ow r="15">
          <cell r="B15" t="str">
            <v>ROSY ARTEAGA ORTEGA</v>
          </cell>
        </row>
      </sheetData>
      <sheetData sheetId="6759">
        <row r="15">
          <cell r="B15" t="str">
            <v>ROSY ARTEAGA ORTEGA</v>
          </cell>
        </row>
      </sheetData>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sheetData sheetId="6831"/>
      <sheetData sheetId="6832"/>
      <sheetData sheetId="6833"/>
      <sheetData sheetId="6834"/>
      <sheetData sheetId="6835" refreshError="1"/>
      <sheetData sheetId="6836" refreshError="1"/>
      <sheetData sheetId="6837"/>
      <sheetData sheetId="6838"/>
      <sheetData sheetId="6839"/>
      <sheetData sheetId="6840"/>
      <sheetData sheetId="6841"/>
      <sheetData sheetId="6842"/>
      <sheetData sheetId="6843"/>
      <sheetData sheetId="6844" refreshError="1"/>
      <sheetData sheetId="6845" refreshError="1"/>
      <sheetData sheetId="6846" refreshError="1"/>
      <sheetData sheetId="6847" refreshError="1"/>
      <sheetData sheetId="6848" refreshError="1"/>
      <sheetData sheetId="6849" refreshError="1"/>
      <sheetData sheetId="6850"/>
      <sheetData sheetId="6851"/>
      <sheetData sheetId="6852"/>
      <sheetData sheetId="6853"/>
      <sheetData sheetId="6854"/>
      <sheetData sheetId="6855"/>
      <sheetData sheetId="6856"/>
      <sheetData sheetId="6857">
        <row r="1">
          <cell r="A1" t="str">
            <v>INSTITUTO NACIONAL DE VIAS</v>
          </cell>
        </row>
      </sheetData>
      <sheetData sheetId="6858" refreshError="1"/>
      <sheetData sheetId="6859" refreshError="1"/>
      <sheetData sheetId="6860" refreshError="1"/>
      <sheetData sheetId="6861" refreshError="1"/>
      <sheetData sheetId="6862" refreshError="1"/>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row r="1">
          <cell r="A1" t="str">
            <v>INSTITUTO NACIONAL DE VIAS</v>
          </cell>
        </row>
      </sheetData>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row r="1">
          <cell r="A1" t="str">
            <v>INSTITUTO NACIONAL DE VIAS</v>
          </cell>
        </row>
      </sheetData>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refreshError="1"/>
      <sheetData sheetId="6948" refreshError="1"/>
      <sheetData sheetId="6949" refreshError="1"/>
      <sheetData sheetId="6950" refreshError="1"/>
      <sheetData sheetId="6951" refreshError="1"/>
      <sheetData sheetId="6952" refreshError="1"/>
      <sheetData sheetId="6953" refreshError="1"/>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refreshError="1"/>
      <sheetData sheetId="7008" refreshError="1"/>
      <sheetData sheetId="7009" refreshError="1"/>
      <sheetData sheetId="7010" refreshError="1"/>
      <sheetData sheetId="7011" refreshError="1"/>
      <sheetData sheetId="7012" refreshError="1"/>
      <sheetData sheetId="7013"/>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ow r="10">
          <cell r="M10">
            <v>2.7679999999999998</v>
          </cell>
        </row>
      </sheetData>
      <sheetData sheetId="7246" refreshError="1"/>
      <sheetData sheetId="7247" refreshError="1"/>
      <sheetData sheetId="7248" refreshError="1"/>
      <sheetData sheetId="7249" refreshError="1"/>
      <sheetData sheetId="7250" refreshError="1"/>
      <sheetData sheetId="7251" refreshError="1"/>
      <sheetData sheetId="7252"/>
      <sheetData sheetId="7253" refreshError="1"/>
      <sheetData sheetId="7254" refreshError="1"/>
      <sheetData sheetId="7255"/>
      <sheetData sheetId="7256" refreshError="1"/>
      <sheetData sheetId="7257" refreshError="1"/>
      <sheetData sheetId="7258" refreshError="1"/>
      <sheetData sheetId="7259" refreshError="1"/>
      <sheetData sheetId="7260" refreshError="1"/>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sheetData sheetId="7443"/>
      <sheetData sheetId="7444"/>
      <sheetData sheetId="7445"/>
      <sheetData sheetId="7446"/>
      <sheetData sheetId="7447"/>
      <sheetData sheetId="7448"/>
      <sheetData sheetId="7449"/>
      <sheetData sheetId="7450" refreshError="1"/>
      <sheetData sheetId="7451" refreshError="1"/>
      <sheetData sheetId="7452"/>
      <sheetData sheetId="7453" refreshError="1"/>
      <sheetData sheetId="7454"/>
      <sheetData sheetId="7455" refreshError="1"/>
      <sheetData sheetId="7456" refreshError="1"/>
      <sheetData sheetId="7457" refreshError="1"/>
      <sheetData sheetId="7458" refreshError="1"/>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sheetData sheetId="7508" refreshError="1"/>
      <sheetData sheetId="7509" refreshError="1"/>
      <sheetData sheetId="7510" refreshError="1"/>
      <sheetData sheetId="7511" refreshError="1"/>
      <sheetData sheetId="7512"/>
      <sheetData sheetId="7513" refreshError="1"/>
      <sheetData sheetId="7514" refreshError="1"/>
      <sheetData sheetId="7515" refreshError="1"/>
      <sheetData sheetId="7516" refreshError="1"/>
      <sheetData sheetId="7517"/>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refreshError="1"/>
      <sheetData sheetId="7605" refreshError="1"/>
      <sheetData sheetId="7606"/>
      <sheetData sheetId="7607"/>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sheetData sheetId="7649"/>
      <sheetData sheetId="7650"/>
      <sheetData sheetId="7651"/>
      <sheetData sheetId="7652"/>
      <sheetData sheetId="7653"/>
      <sheetData sheetId="7654"/>
      <sheetData sheetId="7655"/>
      <sheetData sheetId="7656"/>
      <sheetData sheetId="7657" refreshError="1"/>
      <sheetData sheetId="7658" refreshError="1"/>
      <sheetData sheetId="7659"/>
      <sheetData sheetId="7660">
        <row r="3">
          <cell r="D3" t="str">
            <v xml:space="preserve">Marzo  31/2002 </v>
          </cell>
        </row>
      </sheetData>
      <sheetData sheetId="7661" refreshError="1"/>
      <sheetData sheetId="7662" refreshError="1"/>
      <sheetData sheetId="7663" refreshError="1"/>
      <sheetData sheetId="7664"/>
      <sheetData sheetId="7665"/>
      <sheetData sheetId="7666"/>
      <sheetData sheetId="7667"/>
      <sheetData sheetId="7668"/>
      <sheetData sheetId="7669"/>
      <sheetData sheetId="7670"/>
      <sheetData sheetId="7671" refreshError="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sheetData sheetId="7716"/>
      <sheetData sheetId="7717"/>
      <sheetData sheetId="7718"/>
      <sheetData sheetId="7719"/>
      <sheetData sheetId="7720"/>
      <sheetData sheetId="7721"/>
      <sheetData sheetId="7722"/>
      <sheetData sheetId="7723"/>
      <sheetData sheetId="7724"/>
      <sheetData sheetId="7725"/>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sheetData sheetId="7836"/>
      <sheetData sheetId="7837"/>
      <sheetData sheetId="7838"/>
      <sheetData sheetId="7839"/>
      <sheetData sheetId="7840"/>
      <sheetData sheetId="7841"/>
      <sheetData sheetId="7842"/>
      <sheetData sheetId="7843"/>
      <sheetData sheetId="7844"/>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sheetData sheetId="8397"/>
      <sheetData sheetId="8398"/>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sheetData sheetId="8408"/>
      <sheetData sheetId="8409" refreshError="1"/>
      <sheetData sheetId="8410" refreshError="1"/>
      <sheetData sheetId="8411"/>
      <sheetData sheetId="8412"/>
      <sheetData sheetId="8413"/>
      <sheetData sheetId="8414"/>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refreshError="1"/>
      <sheetData sheetId="8536" refreshError="1"/>
      <sheetData sheetId="8537" refreshError="1"/>
      <sheetData sheetId="8538"/>
      <sheetData sheetId="8539" refreshError="1"/>
      <sheetData sheetId="8540"/>
      <sheetData sheetId="8541"/>
      <sheetData sheetId="8542" refreshError="1"/>
      <sheetData sheetId="8543"/>
      <sheetData sheetId="8544"/>
      <sheetData sheetId="8545">
        <row r="2">
          <cell r="A2" t="str">
            <v>HOSPITAL HERNANDO MONCALEANO PERDOMO ETAPA 1</v>
          </cell>
        </row>
      </sheetData>
      <sheetData sheetId="8546"/>
      <sheetData sheetId="8547">
        <row r="2">
          <cell r="A2" t="str">
            <v>HOSPITAL HERNANDO MONCALEANO PERDOMO ETAPA 2 A</v>
          </cell>
        </row>
      </sheetData>
      <sheetData sheetId="8548">
        <row r="2">
          <cell r="A2" t="str">
            <v>HOSPITAL HERNANDO MONCALEANO PERDOMO ETAPA 2B</v>
          </cell>
        </row>
      </sheetData>
      <sheetData sheetId="8549"/>
      <sheetData sheetId="8550"/>
      <sheetData sheetId="8551"/>
      <sheetData sheetId="8552"/>
      <sheetData sheetId="8553"/>
      <sheetData sheetId="8554" refreshError="1"/>
      <sheetData sheetId="8555"/>
      <sheetData sheetId="8556"/>
      <sheetData sheetId="8557"/>
      <sheetData sheetId="8558"/>
      <sheetData sheetId="8559">
        <row r="8">
          <cell r="C8" t="str">
            <v>OBJETO: CONSTRUCCION DE PLACA DEPORTIVA CUBIERTA, PARQUE INFANTIL Y BIOSALUDABLE, URBANISMO Y OBRAS COMPLEMENTARIAS DEL COMPLEJO RECREODEPORTIVO Y CULTURAL JUAN XXIII</v>
          </cell>
        </row>
      </sheetData>
      <sheetData sheetId="8560">
        <row r="25">
          <cell r="D25">
            <v>49181</v>
          </cell>
        </row>
      </sheetData>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refreshError="1"/>
      <sheetData sheetId="8592" refreshError="1"/>
      <sheetData sheetId="8593" refreshError="1"/>
      <sheetData sheetId="8594"/>
      <sheetData sheetId="8595"/>
      <sheetData sheetId="8596"/>
      <sheetData sheetId="8597" refreshError="1"/>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sheetData sheetId="8686"/>
      <sheetData sheetId="8687" refreshError="1"/>
      <sheetData sheetId="8688"/>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sheetData sheetId="8730"/>
      <sheetData sheetId="8731"/>
      <sheetData sheetId="8732"/>
      <sheetData sheetId="8733"/>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sheetData sheetId="8749"/>
      <sheetData sheetId="8750"/>
      <sheetData sheetId="8751"/>
      <sheetData sheetId="8752"/>
      <sheetData sheetId="8753"/>
      <sheetData sheetId="8754"/>
      <sheetData sheetId="8755"/>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sheetData sheetId="8790">
        <row r="1">
          <cell r="A1" t="str">
            <v>ITEM</v>
          </cell>
        </row>
      </sheetData>
      <sheetData sheetId="8791">
        <row r="1">
          <cell r="A1" t="str">
            <v>ADMINISTRACION</v>
          </cell>
        </row>
      </sheetData>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row r="1">
          <cell r="B1" t="str">
            <v>CTO-102-2002</v>
          </cell>
        </row>
      </sheetData>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sheetData sheetId="8898"/>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sheetData sheetId="8961"/>
      <sheetData sheetId="8962" refreshError="1"/>
      <sheetData sheetId="8963" refreshError="1"/>
      <sheetData sheetId="8964"/>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sheetData sheetId="8975"/>
      <sheetData sheetId="8976"/>
      <sheetData sheetId="8977"/>
      <sheetData sheetId="8978"/>
      <sheetData sheetId="8979">
        <row r="1">
          <cell r="B1" t="str">
            <v>CTO-102-2002</v>
          </cell>
        </row>
      </sheetData>
      <sheetData sheetId="8980"/>
      <sheetData sheetId="8981"/>
      <sheetData sheetId="8982"/>
      <sheetData sheetId="8983"/>
      <sheetData sheetId="8984"/>
      <sheetData sheetId="8985"/>
      <sheetData sheetId="8986"/>
      <sheetData sheetId="8987"/>
      <sheetData sheetId="8988"/>
      <sheetData sheetId="8989">
        <row r="1">
          <cell r="B1" t="str">
            <v>CTO-102-2002</v>
          </cell>
        </row>
      </sheetData>
      <sheetData sheetId="8990"/>
      <sheetData sheetId="899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sheetData sheetId="9004"/>
      <sheetData sheetId="9005"/>
      <sheetData sheetId="9006"/>
      <sheetData sheetId="9007"/>
      <sheetData sheetId="9008"/>
      <sheetData sheetId="9009"/>
      <sheetData sheetId="9010"/>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sheetData sheetId="9028"/>
      <sheetData sheetId="9029"/>
      <sheetData sheetId="9030"/>
      <sheetData sheetId="9031"/>
      <sheetData sheetId="9032"/>
      <sheetData sheetId="9033"/>
      <sheetData sheetId="9034"/>
      <sheetData sheetId="9035"/>
      <sheetData sheetId="9036"/>
      <sheetData sheetId="9037">
        <row r="7">
          <cell r="A7" t="str">
            <v>NE-CSJM01</v>
          </cell>
        </row>
      </sheetData>
      <sheetData sheetId="9038">
        <row r="7">
          <cell r="A7" t="str">
            <v>NE-CSJM01</v>
          </cell>
        </row>
      </sheetData>
      <sheetData sheetId="9039">
        <row r="1">
          <cell r="B1" t="str">
            <v>CTO-102-2002</v>
          </cell>
        </row>
      </sheetData>
      <sheetData sheetId="9040"/>
      <sheetData sheetId="9041"/>
      <sheetData sheetId="9042"/>
      <sheetData sheetId="9043"/>
      <sheetData sheetId="9044"/>
      <sheetData sheetId="9045"/>
      <sheetData sheetId="9046" refreshError="1"/>
      <sheetData sheetId="9047" refreshError="1"/>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ow r="1">
          <cell r="A1" t="str">
            <v>INSTITUTO NACIONAL DE VIAS</v>
          </cell>
        </row>
      </sheetData>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sheetData sheetId="9132"/>
      <sheetData sheetId="9133"/>
      <sheetData sheetId="9134"/>
      <sheetData sheetId="9135" refreshError="1"/>
      <sheetData sheetId="9136"/>
      <sheetData sheetId="9137" refreshError="1"/>
      <sheetData sheetId="9138" refreshError="1"/>
      <sheetData sheetId="9139" refreshError="1"/>
      <sheetData sheetId="9140" refreshError="1"/>
      <sheetData sheetId="9141"/>
      <sheetData sheetId="9142">
        <row r="1">
          <cell r="A1" t="str">
            <v>INSTITUTO NACIONAL DE VIAS</v>
          </cell>
        </row>
      </sheetData>
      <sheetData sheetId="9143" refreshError="1"/>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ow r="4">
          <cell r="E4" t="str">
            <v>GUPCO</v>
          </cell>
        </row>
      </sheetData>
      <sheetData sheetId="9406"/>
      <sheetData sheetId="9407"/>
      <sheetData sheetId="9408" refreshError="1"/>
      <sheetData sheetId="9409"/>
      <sheetData sheetId="9410"/>
      <sheetData sheetId="9411"/>
      <sheetData sheetId="9412"/>
      <sheetData sheetId="9413"/>
      <sheetData sheetId="9414"/>
      <sheetData sheetId="9415"/>
      <sheetData sheetId="9416"/>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sheetData sheetId="9428" refreshError="1"/>
      <sheetData sheetId="9429" refreshError="1"/>
      <sheetData sheetId="9430"/>
      <sheetData sheetId="9431" refreshError="1"/>
      <sheetData sheetId="9432"/>
      <sheetData sheetId="9433"/>
      <sheetData sheetId="9434"/>
      <sheetData sheetId="9435"/>
      <sheetData sheetId="9436"/>
      <sheetData sheetId="9437"/>
      <sheetData sheetId="9438" refreshError="1"/>
      <sheetData sheetId="9439"/>
      <sheetData sheetId="9440" refreshError="1"/>
      <sheetData sheetId="9441"/>
      <sheetData sheetId="9442" refreshError="1"/>
      <sheetData sheetId="9443" refreshError="1"/>
      <sheetData sheetId="9444" refreshError="1"/>
      <sheetData sheetId="9445"/>
      <sheetData sheetId="9446"/>
      <sheetData sheetId="9447"/>
      <sheetData sheetId="9448"/>
      <sheetData sheetId="9449"/>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sheetData sheetId="9510"/>
      <sheetData sheetId="9511"/>
      <sheetData sheetId="9512"/>
      <sheetData sheetId="9513"/>
      <sheetData sheetId="9514"/>
      <sheetData sheetId="9515"/>
      <sheetData sheetId="9516"/>
      <sheetData sheetId="9517"/>
      <sheetData sheetId="9518"/>
      <sheetData sheetId="9519"/>
      <sheetData sheetId="9520" refreshError="1"/>
      <sheetData sheetId="9521" refreshError="1"/>
      <sheetData sheetId="9522" refreshError="1"/>
      <sheetData sheetId="9523" refreshError="1"/>
      <sheetData sheetId="9524" refreshError="1"/>
      <sheetData sheetId="9525"/>
      <sheetData sheetId="9526"/>
      <sheetData sheetId="9527" refreshError="1"/>
      <sheetData sheetId="9528"/>
      <sheetData sheetId="9529">
        <row r="4">
          <cell r="B4">
            <v>39886</v>
          </cell>
        </row>
      </sheetData>
      <sheetData sheetId="9530"/>
      <sheetData sheetId="9531"/>
      <sheetData sheetId="9532"/>
      <sheetData sheetId="9533"/>
      <sheetData sheetId="9534"/>
      <sheetData sheetId="9535"/>
      <sheetData sheetId="9536">
        <row r="4">
          <cell r="B4">
            <v>39886</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refreshError="1"/>
      <sheetData sheetId="9561" refreshError="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refreshError="1"/>
      <sheetData sheetId="9582"/>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sheetData sheetId="9654"/>
      <sheetData sheetId="9655">
        <row r="4">
          <cell r="E4" t="str">
            <v>GUPCO</v>
          </cell>
        </row>
      </sheetData>
      <sheetData sheetId="9656"/>
      <sheetData sheetId="9657"/>
      <sheetData sheetId="9658"/>
      <sheetData sheetId="9659"/>
      <sheetData sheetId="9660"/>
      <sheetData sheetId="9661" refreshError="1"/>
      <sheetData sheetId="9662"/>
      <sheetData sheetId="9663" refreshError="1"/>
      <sheetData sheetId="9664"/>
      <sheetData sheetId="9665" refreshError="1"/>
      <sheetData sheetId="9666" refreshError="1"/>
      <sheetData sheetId="9667" refreshError="1"/>
      <sheetData sheetId="9668" refreshError="1"/>
      <sheetData sheetId="9669"/>
      <sheetData sheetId="9670"/>
      <sheetData sheetId="9671"/>
      <sheetData sheetId="9672"/>
      <sheetData sheetId="9673"/>
      <sheetData sheetId="9674" refreshError="1"/>
      <sheetData sheetId="9675" refreshError="1"/>
      <sheetData sheetId="9676" refreshError="1"/>
      <sheetData sheetId="9677" refreshError="1"/>
      <sheetData sheetId="9678" refreshError="1"/>
      <sheetData sheetId="9679" refreshError="1"/>
      <sheetData sheetId="9680" refreshError="1"/>
      <sheetData sheetId="9681"/>
      <sheetData sheetId="9682"/>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refreshError="1"/>
      <sheetData sheetId="9737"/>
      <sheetData sheetId="9738" refreshError="1"/>
      <sheetData sheetId="9739"/>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sheetData sheetId="9755"/>
      <sheetData sheetId="9756"/>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sheetData sheetId="9767"/>
      <sheetData sheetId="9768"/>
      <sheetData sheetId="9769"/>
      <sheetData sheetId="9770"/>
      <sheetData sheetId="9771"/>
      <sheetData sheetId="9772"/>
      <sheetData sheetId="9773"/>
      <sheetData sheetId="9774"/>
      <sheetData sheetId="9775"/>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sheetData sheetId="9811"/>
      <sheetData sheetId="9812">
        <row r="6">
          <cell r="AB6">
            <v>40179</v>
          </cell>
        </row>
      </sheetData>
      <sheetData sheetId="9813"/>
      <sheetData sheetId="9814"/>
      <sheetData sheetId="9815"/>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sheetData sheetId="9879"/>
      <sheetData sheetId="9880"/>
      <sheetData sheetId="9881" refreshError="1"/>
      <sheetData sheetId="9882" refreshError="1"/>
      <sheetData sheetId="9883" refreshError="1"/>
      <sheetData sheetId="9884" refreshError="1"/>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sheetData sheetId="9950" refreshError="1"/>
      <sheetData sheetId="9951"/>
      <sheetData sheetId="9952" refreshError="1"/>
      <sheetData sheetId="9953" refreshError="1"/>
      <sheetData sheetId="9954" refreshError="1"/>
      <sheetData sheetId="9955" refreshError="1"/>
      <sheetData sheetId="9956" refreshError="1"/>
      <sheetData sheetId="9957"/>
      <sheetData sheetId="9958" refreshError="1"/>
      <sheetData sheetId="9959" refreshError="1"/>
      <sheetData sheetId="9960" refreshError="1"/>
      <sheetData sheetId="9961" refreshError="1"/>
      <sheetData sheetId="9962" refreshError="1"/>
      <sheetData sheetId="9963" refreshError="1"/>
      <sheetData sheetId="9964" refreshError="1"/>
      <sheetData sheetId="9965"/>
      <sheetData sheetId="9966"/>
      <sheetData sheetId="9967"/>
      <sheetData sheetId="9968"/>
      <sheetData sheetId="9969">
        <row r="103">
          <cell r="C103" t="str">
            <v>EXP</v>
          </cell>
        </row>
      </sheetData>
      <sheetData sheetId="9970" refreshError="1"/>
      <sheetData sheetId="9971"/>
      <sheetData sheetId="9972">
        <row r="147">
          <cell r="B147" t="str">
            <v>SUB TOTAL OBRAS DE  INSTALACIONES ELÉCTRICAS DE LAS ESTACIONES (Urbanismo)</v>
          </cell>
        </row>
      </sheetData>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refreshError="1"/>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refreshError="1"/>
      <sheetData sheetId="10376" refreshError="1"/>
      <sheetData sheetId="10377" refreshError="1"/>
      <sheetData sheetId="10378"/>
      <sheetData sheetId="10379"/>
      <sheetData sheetId="10380"/>
      <sheetData sheetId="10381"/>
      <sheetData sheetId="10382"/>
      <sheetData sheetId="10383"/>
      <sheetData sheetId="10384"/>
      <sheetData sheetId="10385"/>
      <sheetData sheetId="10386"/>
      <sheetData sheetId="10387"/>
      <sheetData sheetId="10388">
        <row r="12">
          <cell r="A12" t="str">
            <v>COSTOS DE TRANSPORTE</v>
          </cell>
        </row>
      </sheetData>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INST"/>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  aaInformación][a  aaInforma"/>
      <sheetName val="lisprecios"/>
      <sheetName val="PERSONAL"/>
      <sheetName val="PRESTACIONES SOCIALES"/>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sheetData sheetId="160"/>
      <sheetData sheetId="161"/>
      <sheetData sheetId="162"/>
      <sheetData sheetId="16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 val="Tabla"/>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REQUISITOS INF INTERVENTORÍA"/>
      <sheetName val="hoja2"/>
      <sheetName val="EST2"/>
      <sheetName val="Informacion"/>
      <sheetName val="equipos"/>
      <sheetName val="indice alfabetico"/>
      <sheetName val="materiales"/>
      <sheetName val="AiuApoSaraBrut2000.xl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8">
          <cell r="G8">
            <v>0</v>
          </cell>
        </row>
      </sheetData>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46w9"/>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PREC-BASE"/>
      <sheetName val="Macro1"/>
      <sheetName val="otros"/>
      <sheetName val="CALCULO"/>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INV"/>
      <sheetName val="AASHTO"/>
      <sheetName val="SUB APU"/>
      <sheetName val="Datos Básicos"/>
      <sheetName val="SALARIOS"/>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ESTADO VÍA-CRIT.TECNICO"/>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PR 1"/>
      <sheetName val="\Nuevos APU Córdoba\a  aaInform"/>
      <sheetName val="\E\Nuevos APU Córdoba\a  aaInfo"/>
      <sheetName val="\Users\JoseGabriel\Documents\Mi"/>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PUs"/>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sheetData sheetId="152" refreshError="1"/>
      <sheetData sheetId="153"/>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PERSONAL"/>
      <sheetName val="Personalizar"/>
      <sheetName val="Capitulos"/>
      <sheetName val="Maqui Equip"/>
      <sheetName val="PRESUPUESTO "/>
      <sheetName val="Cuadrillas"/>
      <sheetName val="Equ"/>
      <sheetName val="Trans"/>
      <sheetName val="Mat"/>
      <sheetName val="Salarios"/>
      <sheetName val="Anal"/>
      <sheetName val="Civil work"/>
      <sheetName val="General"/>
      <sheetName val="LISTADO APU"/>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COSTOS OFICINA"/>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Formatos"/>
      <sheetName val="COSTOS SEMANALES"/>
      <sheetName val="Prog.Inver (2)"/>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Avances"/>
      <sheetName val="GRAFICA-SEMANAL"/>
      <sheetName val="IMPROVEMENTS TO SITE"/>
      <sheetName val="ESPEC"/>
      <sheetName val="DATOS"/>
      <sheetName val="TABLA-R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ac2-ag96"/>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Hoja1"/>
      <sheetName val="BASE"/>
      <sheetName val="1_Preliminares"/>
      <sheetName val="M.Obra"/>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cceficiente"/>
      <sheetName val="[a  aaInformación]__cceficien_3"/>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sheetData sheetId="162"/>
      <sheetData sheetId="163"/>
      <sheetData sheetId="164"/>
      <sheetData sheetId="16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DATA"/>
      <sheetName val="STRSUMM0"/>
      <sheetName val="ESTADO RED"/>
      <sheetName val="CARRETERAS"/>
      <sheetName val="GENERALIDADES "/>
      <sheetName val="1"/>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ow r="2">
          <cell r="B2" t="str">
            <v>INFORME SEMANAL DE ACTIVIDADES</v>
          </cell>
        </row>
      </sheetData>
      <sheetData sheetId="92">
        <row r="2">
          <cell r="B2" t="str">
            <v>INFORME SEMANAL DE ACTIVIDADES</v>
          </cell>
        </row>
      </sheetData>
      <sheetData sheetId="93">
        <row r="2">
          <cell r="B2" t="str">
            <v>INFORME SEMANAL DE ACTIVIDADES</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ow r="2">
          <cell r="BZ2" t="str">
            <v xml:space="preserve">          ACERIA   M.C.C.</v>
          </cell>
        </row>
      </sheetData>
      <sheetData sheetId="182">
        <row r="2">
          <cell r="BZ2" t="str">
            <v xml:space="preserve">          ACERIA   M.C.C.</v>
          </cell>
        </row>
      </sheetData>
      <sheetData sheetId="183" refreshError="1"/>
      <sheetData sheetId="184" refreshError="1"/>
      <sheetData sheetId="185">
        <row r="2">
          <cell r="BZ2" t="str">
            <v xml:space="preserve">          ACERIA   M.C.C.</v>
          </cell>
        </row>
      </sheetData>
      <sheetData sheetId="186" refreshError="1"/>
      <sheetData sheetId="187" refreshError="1"/>
      <sheetData sheetId="188" refreshError="1"/>
      <sheetData sheetId="189" refreshError="1"/>
      <sheetData sheetId="190" refreshError="1"/>
      <sheetData sheetId="191" refreshError="1"/>
      <sheetData sheetId="192">
        <row r="2">
          <cell r="BZ2" t="str">
            <v xml:space="preserve">          ACERIA   M.C.C.</v>
          </cell>
        </row>
      </sheetData>
      <sheetData sheetId="193" refreshError="1"/>
      <sheetData sheetId="194" refreshError="1"/>
      <sheetData sheetId="195" refreshError="1"/>
      <sheetData sheetId="196" refreshError="1"/>
      <sheetData sheetId="197" refreshError="1"/>
      <sheetData sheetId="198" refreshError="1"/>
      <sheetData sheetId="199" refreshError="1"/>
      <sheetData sheetId="200">
        <row r="2">
          <cell r="BZ2" t="str">
            <v xml:space="preserve">          ACERIA   M.C.C.</v>
          </cell>
        </row>
      </sheetData>
      <sheetData sheetId="201" refreshError="1"/>
      <sheetData sheetId="202">
        <row r="2">
          <cell r="BZ2" t="str">
            <v xml:space="preserve">          ACERIA   M.C.C.</v>
          </cell>
        </row>
      </sheetData>
      <sheetData sheetId="203">
        <row r="2">
          <cell r="BZ2" t="str">
            <v xml:space="preserve">          ACERIA   M.C.C.</v>
          </cell>
        </row>
      </sheetData>
      <sheetData sheetId="204">
        <row r="2">
          <cell r="BZ2" t="str">
            <v xml:space="preserve">          ACERIA   M.C.C.</v>
          </cell>
        </row>
      </sheetData>
      <sheetData sheetId="205" refreshError="1"/>
      <sheetData sheetId="206" refreshError="1"/>
      <sheetData sheetId="207" refreshError="1"/>
      <sheetData sheetId="208" refreshError="1"/>
      <sheetData sheetId="209" refreshError="1"/>
      <sheetData sheetId="210" refreshError="1"/>
      <sheetData sheetId="211">
        <row r="2">
          <cell r="BZ2" t="str">
            <v xml:space="preserve">          ACERIA   M.C.C.</v>
          </cell>
        </row>
      </sheetData>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c2_5y2_613"/>
      <sheetName val="PREACTA_62"/>
      <sheetName val="TABLA_20082"/>
      <sheetName val="c2_5y2_612"/>
      <sheetName val="PREACTA_61"/>
      <sheetName val="TABLA_20081"/>
      <sheetName val="c2_5y2_611"/>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Cuadr."/>
      <sheetName val="DATOS CONTRATO"/>
      <sheetName val="Hoja2"/>
      <sheetName val="PUNITARIOS PARA 241201 2S.xls"/>
      <sheetName val="OBRAS SES"/>
      <sheetName val="PERSONAL"/>
      <sheetName val="Tarifa MT"/>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7.1.8.1.1"/>
      <sheetName val="A_P_U1"/>
      <sheetName val="A_P_U"/>
      <sheetName val="Poblacion"/>
      <sheetName val="CONT_ADI"/>
      <sheetName val="DEST. MEDIOS"/>
      <sheetName val="COMBUASF"/>
      <sheetName val="BALCRUDO"/>
      <sheetName val="CARGASPROC."/>
      <sheetName val="G L P  FINAL"/>
      <sheetName val="BALANCE"/>
      <sheetName val="ITEMS NO REVISTOS"/>
      <sheetName val="APU ELECTRICOS"/>
      <sheetName val="devdics"/>
      <sheetName val="PREACTA Y CONTRATISTAS"/>
      <sheetName val="PLAN DE INVERSION ANTICIPO"/>
      <sheetName val="inv mensual"/>
      <sheetName val="borrador flujo inv"/>
      <sheetName val="social-ambiental"/>
      <sheetName val="AU"/>
      <sheetName val="inst"/>
      <sheetName val="TABLAS"/>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ow r="48">
          <cell r="E48">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ow r="48">
          <cell r="E48">
            <v>0</v>
          </cell>
        </row>
      </sheetData>
      <sheetData sheetId="234"/>
      <sheetData sheetId="235"/>
      <sheetData sheetId="236" refreshError="1"/>
      <sheetData sheetId="237" refreshError="1"/>
      <sheetData sheetId="238" refreshError="1"/>
      <sheetData sheetId="239" refreshError="1"/>
      <sheetData sheetId="240" refreshError="1"/>
      <sheetData sheetId="241"/>
      <sheetData sheetId="242"/>
      <sheetData sheetId="243" refreshError="1"/>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Cuadro p. Capital Vs estimado"/>
      <sheetName val="1,01"/>
      <sheetName val="Análisis de precio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765C0D5E-422E-4D40-B1EC-F8C4DBA2BA55}">
  <we:reference id="wa200009404" version="1.0.0.8" store="en-US" storeType="OMEX"/>
  <we:alternateReferences>
    <we:reference id="wa200009404" version="1.0.0.8" store="en-US" storeType="OMEX"/>
  </we:alternateReferences>
  <we:properties>
    <we:property name="claude.fileId" value="&quot;cf9f4c05-161e-45c6-bb9f-3ea6b21b7803&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105"/>
  <sheetViews>
    <sheetView showGridLines="0" tabSelected="1" view="pageBreakPreview" topLeftCell="G80" zoomScale="75" zoomScaleNormal="55" zoomScaleSheetLayoutView="100" zoomScalePageLayoutView="70" workbookViewId="0">
      <selection activeCell="O100" sqref="O100"/>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17.5" style="1" customWidth="1"/>
    <col min="7" max="7" width="73.33203125" style="1" customWidth="1"/>
    <col min="8" max="8" width="8.6640625" style="1" customWidth="1"/>
    <col min="9" max="9" width="18.83203125" style="1" customWidth="1"/>
    <col min="10" max="11" width="23.83203125" style="1" customWidth="1"/>
    <col min="12" max="12" width="30" style="1" customWidth="1"/>
    <col min="13" max="14" width="4.5" style="1" customWidth="1"/>
    <col min="15" max="15" width="18.1640625" style="1" bestFit="1" customWidth="1"/>
    <col min="16" max="16" width="25.33203125" style="1" customWidth="1"/>
    <col min="17" max="16384" width="11.5" style="1"/>
  </cols>
  <sheetData>
    <row r="1" spans="2:16">
      <c r="B1" s="246" t="s">
        <v>0</v>
      </c>
      <c r="C1" s="246"/>
      <c r="D1" s="246"/>
      <c r="E1" s="246"/>
      <c r="F1" s="246"/>
      <c r="G1" s="246"/>
    </row>
    <row r="2" spans="2:16">
      <c r="B2" s="246" t="s">
        <v>1</v>
      </c>
      <c r="C2" s="246"/>
      <c r="D2" s="246"/>
      <c r="E2" s="246"/>
    </row>
    <row r="3" spans="2:16" ht="15" thickBot="1">
      <c r="B3" s="6"/>
      <c r="C3" s="7"/>
      <c r="D3" s="6"/>
      <c r="E3" s="7"/>
    </row>
    <row r="4" spans="2:16" ht="16" thickTop="1" thickBot="1">
      <c r="B4" s="247"/>
      <c r="C4" s="248"/>
      <c r="D4" s="248"/>
      <c r="E4" s="248"/>
      <c r="F4" s="248"/>
      <c r="G4" s="248"/>
      <c r="H4" s="248"/>
      <c r="I4" s="248"/>
      <c r="J4" s="248"/>
      <c r="K4" s="248"/>
      <c r="L4" s="248"/>
      <c r="M4" s="249"/>
    </row>
    <row r="5" spans="2:16" ht="31.5" customHeight="1" thickTop="1">
      <c r="B5" s="3"/>
      <c r="C5" s="250" t="s">
        <v>2</v>
      </c>
      <c r="D5" s="251"/>
      <c r="E5" s="251"/>
      <c r="F5" s="251"/>
      <c r="G5" s="251"/>
      <c r="H5" s="251"/>
      <c r="I5" s="251"/>
      <c r="J5" s="251"/>
      <c r="K5" s="251"/>
      <c r="L5" s="252"/>
      <c r="M5" s="4"/>
    </row>
    <row r="6" spans="2:16">
      <c r="B6" s="8"/>
      <c r="C6" s="253" t="s">
        <v>3</v>
      </c>
      <c r="D6" s="253"/>
      <c r="E6" s="253"/>
      <c r="F6" s="253"/>
      <c r="G6" s="253"/>
      <c r="H6" s="253"/>
      <c r="I6" s="253"/>
      <c r="J6" s="253"/>
      <c r="K6" s="253"/>
      <c r="L6" s="254"/>
      <c r="M6" s="4"/>
    </row>
    <row r="7" spans="2:16" s="2" customFormat="1">
      <c r="B7" s="9"/>
      <c r="C7" s="220" t="s">
        <v>4</v>
      </c>
      <c r="D7" s="221"/>
      <c r="E7" s="221"/>
      <c r="F7" s="221"/>
      <c r="G7" s="221"/>
      <c r="H7" s="221"/>
      <c r="I7" s="221"/>
      <c r="J7" s="221"/>
      <c r="K7" s="222"/>
      <c r="L7" s="223"/>
      <c r="M7" s="10"/>
    </row>
    <row r="8" spans="2:16">
      <c r="B8" s="8"/>
      <c r="C8" s="220"/>
      <c r="D8" s="221"/>
      <c r="E8" s="221"/>
      <c r="F8" s="221"/>
      <c r="G8" s="221"/>
      <c r="H8" s="221"/>
      <c r="I8" s="221"/>
      <c r="J8" s="221"/>
      <c r="K8" s="222"/>
      <c r="L8" s="223"/>
      <c r="M8" s="4"/>
    </row>
    <row r="9" spans="2:16" ht="34.5" customHeight="1">
      <c r="B9" s="8"/>
      <c r="C9" s="224" t="s">
        <v>5</v>
      </c>
      <c r="D9" s="225"/>
      <c r="E9" s="225"/>
      <c r="F9" s="225"/>
      <c r="G9" s="225"/>
      <c r="H9" s="225"/>
      <c r="I9" s="225"/>
      <c r="J9" s="225"/>
      <c r="K9" s="225"/>
      <c r="L9" s="226"/>
      <c r="M9" s="4"/>
    </row>
    <row r="10" spans="2:16" ht="30" customHeight="1" thickBot="1">
      <c r="B10" s="3"/>
      <c r="C10" s="233"/>
      <c r="D10" s="234"/>
      <c r="E10" s="234"/>
      <c r="F10" s="234"/>
      <c r="G10" s="234"/>
      <c r="H10" s="234"/>
      <c r="I10" s="234"/>
      <c r="J10" s="234"/>
      <c r="K10" s="234"/>
      <c r="L10" s="235"/>
      <c r="M10" s="4"/>
    </row>
    <row r="11" spans="2:16" ht="30" customHeight="1">
      <c r="B11" s="3"/>
      <c r="C11" s="243" t="s">
        <v>6</v>
      </c>
      <c r="D11" s="239" t="s">
        <v>7</v>
      </c>
      <c r="E11" s="245" t="s">
        <v>8</v>
      </c>
      <c r="F11" s="245"/>
      <c r="G11" s="243" t="s">
        <v>9</v>
      </c>
      <c r="H11" s="239" t="s">
        <v>10</v>
      </c>
      <c r="I11" s="239" t="s">
        <v>11</v>
      </c>
      <c r="J11" s="227" t="s">
        <v>12</v>
      </c>
      <c r="K11" s="227" t="s">
        <v>94</v>
      </c>
      <c r="L11" s="241" t="s">
        <v>13</v>
      </c>
      <c r="M11" s="4"/>
    </row>
    <row r="12" spans="2:16" ht="30" customHeight="1" thickBot="1">
      <c r="B12" s="3"/>
      <c r="C12" s="244"/>
      <c r="D12" s="240"/>
      <c r="E12" s="11" t="s">
        <v>14</v>
      </c>
      <c r="F12" s="11" t="s">
        <v>15</v>
      </c>
      <c r="G12" s="244"/>
      <c r="H12" s="240"/>
      <c r="I12" s="240"/>
      <c r="J12" s="228"/>
      <c r="K12" s="228"/>
      <c r="L12" s="242"/>
      <c r="M12" s="4"/>
    </row>
    <row r="13" spans="2:16" ht="30" customHeight="1" thickBot="1">
      <c r="B13" s="3"/>
      <c r="C13" s="12" t="s">
        <v>130</v>
      </c>
      <c r="D13" s="13"/>
      <c r="E13" s="13"/>
      <c r="F13" s="13"/>
      <c r="G13" s="13"/>
      <c r="H13" s="13"/>
      <c r="I13" s="13"/>
      <c r="J13" s="13"/>
      <c r="K13" s="13"/>
      <c r="L13" s="14"/>
      <c r="M13" s="4"/>
    </row>
    <row r="14" spans="2:16" ht="30" customHeight="1">
      <c r="B14" s="3"/>
      <c r="C14" s="194">
        <v>1.01</v>
      </c>
      <c r="D14" s="196" t="s">
        <v>111</v>
      </c>
      <c r="E14" s="197" t="s">
        <v>93</v>
      </c>
      <c r="F14" s="197"/>
      <c r="G14" s="198" t="s">
        <v>120</v>
      </c>
      <c r="H14" s="197" t="s">
        <v>98</v>
      </c>
      <c r="I14" s="199">
        <v>2.15</v>
      </c>
      <c r="J14" s="200">
        <f>220798.47*1.3</f>
        <v>287038.011</v>
      </c>
      <c r="K14" s="183">
        <v>0</v>
      </c>
      <c r="L14" s="20">
        <f t="shared" ref="L14:L26" si="0">J14*I14</f>
        <v>617131.72364999994</v>
      </c>
      <c r="M14" s="4"/>
      <c r="P14" s="192">
        <f>J14/1.3</f>
        <v>220798.47</v>
      </c>
    </row>
    <row r="15" spans="2:16" ht="30" customHeight="1">
      <c r="B15" s="3"/>
      <c r="C15" s="194">
        <v>1.02</v>
      </c>
      <c r="D15" s="195" t="s">
        <v>112</v>
      </c>
      <c r="E15" s="197" t="s">
        <v>93</v>
      </c>
      <c r="F15" s="16"/>
      <c r="G15" s="17" t="s">
        <v>121</v>
      </c>
      <c r="H15" s="16" t="s">
        <v>97</v>
      </c>
      <c r="I15" s="18">
        <v>5.52</v>
      </c>
      <c r="J15" s="19">
        <f>16462.86*1.3</f>
        <v>21401.718000000001</v>
      </c>
      <c r="K15" s="183">
        <v>0</v>
      </c>
      <c r="L15" s="20">
        <f t="shared" si="0"/>
        <v>118137.48336</v>
      </c>
      <c r="M15" s="4"/>
      <c r="P15" s="192">
        <f t="shared" ref="P15:P17" si="1">J15/1.3</f>
        <v>16462.86</v>
      </c>
    </row>
    <row r="16" spans="2:16" ht="30" customHeight="1">
      <c r="B16" s="3"/>
      <c r="C16" s="194">
        <v>1.03</v>
      </c>
      <c r="D16" s="195" t="s">
        <v>101</v>
      </c>
      <c r="E16" s="197" t="s">
        <v>93</v>
      </c>
      <c r="F16" s="16"/>
      <c r="G16" s="17" t="s">
        <v>102</v>
      </c>
      <c r="H16" s="16" t="s">
        <v>98</v>
      </c>
      <c r="I16" s="18">
        <v>1.51</v>
      </c>
      <c r="J16" s="19">
        <f>887643.35*1.3</f>
        <v>1153936.355</v>
      </c>
      <c r="K16" s="183">
        <f t="shared" ref="K16:K26" si="2">ROUND((J16/(1+0.3))*0.05*I16,2)</f>
        <v>67017.070000000007</v>
      </c>
      <c r="L16" s="20">
        <f t="shared" si="0"/>
        <v>1742443.8960500001</v>
      </c>
      <c r="M16" s="4"/>
      <c r="P16" s="192">
        <f t="shared" si="1"/>
        <v>887643.35</v>
      </c>
    </row>
    <row r="17" spans="2:16" ht="30" customHeight="1">
      <c r="B17" s="3"/>
      <c r="C17" s="194">
        <v>1.04</v>
      </c>
      <c r="D17" s="195" t="s">
        <v>103</v>
      </c>
      <c r="E17" s="197" t="s">
        <v>93</v>
      </c>
      <c r="F17" s="16"/>
      <c r="G17" s="17" t="s">
        <v>104</v>
      </c>
      <c r="H17" s="16" t="s">
        <v>98</v>
      </c>
      <c r="I17" s="18">
        <v>0.94</v>
      </c>
      <c r="J17" s="19">
        <f>1137084.62*1.3</f>
        <v>1478210.0060000003</v>
      </c>
      <c r="K17" s="183">
        <f t="shared" si="2"/>
        <v>53442.98</v>
      </c>
      <c r="L17" s="20">
        <f t="shared" si="0"/>
        <v>1389517.4056400002</v>
      </c>
      <c r="M17" s="4"/>
      <c r="P17" s="192">
        <f t="shared" si="1"/>
        <v>1137084.6200000001</v>
      </c>
    </row>
    <row r="18" spans="2:16" ht="30" customHeight="1">
      <c r="B18" s="3"/>
      <c r="C18" s="194">
        <v>1.05</v>
      </c>
      <c r="D18" s="195" t="s">
        <v>113</v>
      </c>
      <c r="E18" s="197" t="s">
        <v>93</v>
      </c>
      <c r="F18" s="16"/>
      <c r="G18" s="17" t="s">
        <v>122</v>
      </c>
      <c r="H18" s="16" t="s">
        <v>98</v>
      </c>
      <c r="I18" s="18">
        <v>2.11</v>
      </c>
      <c r="J18" s="19">
        <f>1525090.56*1.3</f>
        <v>1982617.7280000001</v>
      </c>
      <c r="K18" s="183">
        <f t="shared" si="2"/>
        <v>160897.04999999999</v>
      </c>
      <c r="L18" s="20">
        <f t="shared" si="0"/>
        <v>4183323.4060800001</v>
      </c>
      <c r="M18" s="4"/>
      <c r="P18" s="192"/>
    </row>
    <row r="19" spans="2:16" ht="30" customHeight="1">
      <c r="B19" s="3"/>
      <c r="C19" s="194">
        <v>1.06</v>
      </c>
      <c r="D19" s="195" t="s">
        <v>99</v>
      </c>
      <c r="E19" s="197" t="s">
        <v>93</v>
      </c>
      <c r="F19" s="16"/>
      <c r="G19" s="17" t="s">
        <v>100</v>
      </c>
      <c r="H19" s="16" t="s">
        <v>129</v>
      </c>
      <c r="I19" s="18">
        <v>455.72</v>
      </c>
      <c r="J19" s="19">
        <f>7675.05*1.3</f>
        <v>9977.5650000000005</v>
      </c>
      <c r="K19" s="183">
        <f t="shared" si="2"/>
        <v>174883.69</v>
      </c>
      <c r="L19" s="20">
        <f t="shared" si="0"/>
        <v>4546975.9218000006</v>
      </c>
      <c r="M19" s="4"/>
      <c r="P19" s="192"/>
    </row>
    <row r="20" spans="2:16" ht="30" customHeight="1">
      <c r="B20" s="3"/>
      <c r="C20" s="194">
        <v>1.07</v>
      </c>
      <c r="D20" s="195" t="s">
        <v>114</v>
      </c>
      <c r="E20" s="197" t="s">
        <v>93</v>
      </c>
      <c r="F20" s="16"/>
      <c r="G20" s="17" t="s">
        <v>123</v>
      </c>
      <c r="H20" s="16" t="s">
        <v>129</v>
      </c>
      <c r="I20" s="18">
        <v>60.57</v>
      </c>
      <c r="J20" s="19">
        <f>22261.76*1.3</f>
        <v>28940.288</v>
      </c>
      <c r="K20" s="183">
        <f t="shared" si="2"/>
        <v>67419.740000000005</v>
      </c>
      <c r="L20" s="20">
        <f t="shared" si="0"/>
        <v>1752913.24416</v>
      </c>
      <c r="M20" s="4"/>
      <c r="P20" s="192"/>
    </row>
    <row r="21" spans="2:16" ht="30" customHeight="1">
      <c r="B21" s="3"/>
      <c r="C21" s="194">
        <v>1.08</v>
      </c>
      <c r="D21" s="195" t="s">
        <v>108</v>
      </c>
      <c r="E21" s="197" t="s">
        <v>93</v>
      </c>
      <c r="F21" s="16"/>
      <c r="G21" s="17" t="s">
        <v>109</v>
      </c>
      <c r="H21" s="16" t="s">
        <v>97</v>
      </c>
      <c r="I21" s="18">
        <v>20.53</v>
      </c>
      <c r="J21" s="19">
        <f>78024.98*1.3</f>
        <v>101432.474</v>
      </c>
      <c r="K21" s="183">
        <f t="shared" si="2"/>
        <v>80092.639999999999</v>
      </c>
      <c r="L21" s="20">
        <f t="shared" si="0"/>
        <v>2082408.6912200002</v>
      </c>
      <c r="M21" s="4"/>
      <c r="P21" s="192"/>
    </row>
    <row r="22" spans="2:16" ht="30" customHeight="1">
      <c r="B22" s="3"/>
      <c r="C22" s="194">
        <v>1.0900000000000001</v>
      </c>
      <c r="D22" s="195" t="s">
        <v>115</v>
      </c>
      <c r="E22" s="197" t="s">
        <v>93</v>
      </c>
      <c r="F22" s="16"/>
      <c r="G22" s="17" t="s">
        <v>124</v>
      </c>
      <c r="H22" s="16" t="s">
        <v>107</v>
      </c>
      <c r="I22" s="18">
        <v>2</v>
      </c>
      <c r="J22" s="19">
        <f>33474.79*1.3</f>
        <v>43517.227000000006</v>
      </c>
      <c r="K22" s="183">
        <f t="shared" si="2"/>
        <v>3347.48</v>
      </c>
      <c r="L22" s="20">
        <f t="shared" si="0"/>
        <v>87034.454000000012</v>
      </c>
      <c r="M22" s="4"/>
      <c r="P22" s="192"/>
    </row>
    <row r="23" spans="2:16" ht="30" customHeight="1">
      <c r="B23" s="3"/>
      <c r="C23" s="194">
        <v>1.1000000000000001</v>
      </c>
      <c r="D23" s="195" t="s">
        <v>116</v>
      </c>
      <c r="E23" s="197" t="s">
        <v>93</v>
      </c>
      <c r="F23" s="16"/>
      <c r="G23" s="17" t="s">
        <v>125</v>
      </c>
      <c r="H23" s="16" t="s">
        <v>98</v>
      </c>
      <c r="I23" s="18">
        <v>1.9</v>
      </c>
      <c r="J23" s="19">
        <f>36956*1.3</f>
        <v>48042.8</v>
      </c>
      <c r="K23" s="183">
        <f t="shared" si="2"/>
        <v>3510.82</v>
      </c>
      <c r="L23" s="20">
        <f t="shared" si="0"/>
        <v>91281.32</v>
      </c>
      <c r="M23" s="4"/>
      <c r="P23" s="192"/>
    </row>
    <row r="24" spans="2:16" ht="30" customHeight="1">
      <c r="B24" s="3"/>
      <c r="C24" s="194">
        <v>1.1100000000000001</v>
      </c>
      <c r="D24" s="195" t="s">
        <v>117</v>
      </c>
      <c r="E24" s="197" t="s">
        <v>93</v>
      </c>
      <c r="F24" s="16"/>
      <c r="G24" s="17" t="s">
        <v>126</v>
      </c>
      <c r="H24" s="16" t="s">
        <v>107</v>
      </c>
      <c r="I24" s="18">
        <v>1</v>
      </c>
      <c r="J24" s="19">
        <f>864909.57*1.3</f>
        <v>1124382.4409999999</v>
      </c>
      <c r="K24" s="183">
        <f t="shared" si="2"/>
        <v>43245.48</v>
      </c>
      <c r="L24" s="20">
        <f t="shared" si="0"/>
        <v>1124382.4409999999</v>
      </c>
      <c r="M24" s="4"/>
      <c r="P24" s="192"/>
    </row>
    <row r="25" spans="2:16" ht="30" customHeight="1">
      <c r="B25" s="3"/>
      <c r="C25" s="194">
        <v>1.1200000000000001</v>
      </c>
      <c r="D25" s="195" t="s">
        <v>118</v>
      </c>
      <c r="E25" s="197" t="s">
        <v>93</v>
      </c>
      <c r="F25" s="16"/>
      <c r="G25" s="17" t="s">
        <v>127</v>
      </c>
      <c r="H25" s="16" t="s">
        <v>97</v>
      </c>
      <c r="I25" s="18">
        <v>64.319999999999993</v>
      </c>
      <c r="J25" s="19">
        <f>19925.8*1.3</f>
        <v>25903.54</v>
      </c>
      <c r="K25" s="183">
        <f t="shared" si="2"/>
        <v>64081.37</v>
      </c>
      <c r="L25" s="20">
        <f t="shared" si="0"/>
        <v>1666115.6927999998</v>
      </c>
      <c r="M25" s="4"/>
      <c r="P25" s="192"/>
    </row>
    <row r="26" spans="2:16" ht="30" customHeight="1">
      <c r="B26" s="3"/>
      <c r="C26" s="194">
        <v>1.1299999999999999</v>
      </c>
      <c r="D26" s="195" t="s">
        <v>119</v>
      </c>
      <c r="E26" s="197" t="s">
        <v>93</v>
      </c>
      <c r="F26" s="16"/>
      <c r="G26" s="17" t="s">
        <v>128</v>
      </c>
      <c r="H26" s="16" t="s">
        <v>97</v>
      </c>
      <c r="I26" s="18">
        <v>100.05</v>
      </c>
      <c r="J26" s="19">
        <f>11309.63*1.3</f>
        <v>14702.519</v>
      </c>
      <c r="K26" s="183">
        <f t="shared" si="2"/>
        <v>56576.42</v>
      </c>
      <c r="L26" s="20">
        <f t="shared" si="0"/>
        <v>1470987.0259499999</v>
      </c>
      <c r="M26" s="4"/>
      <c r="P26" s="192"/>
    </row>
    <row r="27" spans="2:16" ht="30" customHeight="1" thickBot="1">
      <c r="B27" s="3"/>
      <c r="C27" s="21" t="s">
        <v>16</v>
      </c>
      <c r="D27" s="30"/>
      <c r="E27" s="31"/>
      <c r="F27" s="30"/>
      <c r="G27" s="30"/>
      <c r="H27" s="30"/>
      <c r="I27" s="18"/>
      <c r="J27" s="30"/>
      <c r="K27" s="30"/>
      <c r="L27" s="25">
        <f>SUM(L14:L26)</f>
        <v>20872652.705710001</v>
      </c>
      <c r="M27" s="4"/>
    </row>
    <row r="28" spans="2:16" ht="30" customHeight="1" thickBot="1">
      <c r="B28" s="3"/>
      <c r="C28" s="12" t="s">
        <v>131</v>
      </c>
      <c r="D28" s="13"/>
      <c r="E28" s="13"/>
      <c r="F28" s="13"/>
      <c r="G28" s="13"/>
      <c r="H28" s="13"/>
      <c r="I28" s="13"/>
      <c r="J28" s="13"/>
      <c r="K28" s="13"/>
      <c r="L28" s="14"/>
      <c r="M28" s="4"/>
    </row>
    <row r="29" spans="2:16" ht="30" customHeight="1">
      <c r="B29" s="3"/>
      <c r="C29" s="201">
        <v>2.0099999999999998</v>
      </c>
      <c r="D29" s="32" t="s">
        <v>132</v>
      </c>
      <c r="E29" s="32" t="s">
        <v>93</v>
      </c>
      <c r="F29" s="32"/>
      <c r="G29" s="33" t="s">
        <v>139</v>
      </c>
      <c r="H29" s="32" t="s">
        <v>97</v>
      </c>
      <c r="I29" s="18">
        <v>93.6</v>
      </c>
      <c r="J29" s="19">
        <f>41162.71*1.3</f>
        <v>53511.523000000001</v>
      </c>
      <c r="K29" s="183">
        <v>0</v>
      </c>
      <c r="L29" s="27">
        <f>J29*I29</f>
        <v>5008678.5527999997</v>
      </c>
      <c r="M29" s="4"/>
      <c r="P29" s="192">
        <f t="shared" ref="P29:P37" si="3">J29/1.3</f>
        <v>41162.71</v>
      </c>
    </row>
    <row r="30" spans="2:16" ht="30" customHeight="1">
      <c r="B30" s="3"/>
      <c r="C30" s="201">
        <v>2.02</v>
      </c>
      <c r="D30" s="32" t="s">
        <v>133</v>
      </c>
      <c r="E30" s="32" t="s">
        <v>93</v>
      </c>
      <c r="F30" s="32"/>
      <c r="G30" s="33" t="s">
        <v>140</v>
      </c>
      <c r="H30" s="32" t="s">
        <v>97</v>
      </c>
      <c r="I30" s="18">
        <v>93.6</v>
      </c>
      <c r="J30" s="19">
        <f>18711.47*1.3</f>
        <v>24324.911000000004</v>
      </c>
      <c r="K30" s="183">
        <v>0</v>
      </c>
      <c r="L30" s="27">
        <f t="shared" ref="L30:L37" si="4">J30*I30</f>
        <v>2276811.6696000001</v>
      </c>
      <c r="M30" s="4"/>
      <c r="P30" s="192">
        <f t="shared" si="3"/>
        <v>18711.47</v>
      </c>
    </row>
    <row r="31" spans="2:16" ht="30" customHeight="1">
      <c r="B31" s="3"/>
      <c r="C31" s="201">
        <v>2.0299999999999998</v>
      </c>
      <c r="D31" s="32" t="s">
        <v>134</v>
      </c>
      <c r="E31" s="32" t="s">
        <v>93</v>
      </c>
      <c r="F31" s="32"/>
      <c r="G31" s="33" t="s">
        <v>141</v>
      </c>
      <c r="H31" s="32" t="s">
        <v>98</v>
      </c>
      <c r="I31" s="18">
        <v>142.72999999999999</v>
      </c>
      <c r="J31" s="19">
        <f>83067.38*1.3</f>
        <v>107987.59400000001</v>
      </c>
      <c r="K31" s="183">
        <v>0</v>
      </c>
      <c r="L31" s="27">
        <f t="shared" si="4"/>
        <v>15413069.291620001</v>
      </c>
      <c r="M31" s="4"/>
      <c r="P31" s="192">
        <f t="shared" si="3"/>
        <v>83067.38</v>
      </c>
    </row>
    <row r="32" spans="2:16" ht="30" customHeight="1">
      <c r="B32" s="3"/>
      <c r="C32" s="201">
        <v>2.04</v>
      </c>
      <c r="D32" s="32" t="s">
        <v>135</v>
      </c>
      <c r="E32" s="32" t="s">
        <v>93</v>
      </c>
      <c r="F32" s="32"/>
      <c r="G32" s="33" t="s">
        <v>142</v>
      </c>
      <c r="H32" s="32" t="s">
        <v>98</v>
      </c>
      <c r="I32" s="18">
        <v>5.0199999999999996</v>
      </c>
      <c r="J32" s="19">
        <f>70577.63*1.3</f>
        <v>91750.919000000009</v>
      </c>
      <c r="K32" s="183">
        <v>0</v>
      </c>
      <c r="L32" s="27">
        <f t="shared" si="4"/>
        <v>460589.61338</v>
      </c>
      <c r="M32" s="4"/>
      <c r="P32" s="192">
        <f t="shared" si="3"/>
        <v>70577.63</v>
      </c>
    </row>
    <row r="33" spans="2:16" ht="30" customHeight="1">
      <c r="B33" s="3"/>
      <c r="C33" s="201">
        <v>2.0499999999999998</v>
      </c>
      <c r="D33" s="32" t="s">
        <v>136</v>
      </c>
      <c r="E33" s="32" t="s">
        <v>93</v>
      </c>
      <c r="F33" s="32"/>
      <c r="G33" s="33" t="s">
        <v>143</v>
      </c>
      <c r="H33" s="32" t="s">
        <v>98</v>
      </c>
      <c r="I33" s="18">
        <v>3.66</v>
      </c>
      <c r="J33" s="19">
        <f>525812.24*1.3</f>
        <v>683555.91200000001</v>
      </c>
      <c r="K33" s="183">
        <f t="shared" ref="K33:K37" si="5">ROUND((J33/(1+0.3))*0.05*I33,2)</f>
        <v>96223.64</v>
      </c>
      <c r="L33" s="27">
        <f t="shared" si="4"/>
        <v>2501814.6379200001</v>
      </c>
      <c r="M33" s="4"/>
      <c r="P33" s="192">
        <f t="shared" si="3"/>
        <v>525812.24</v>
      </c>
    </row>
    <row r="34" spans="2:16" ht="30" customHeight="1">
      <c r="B34" s="3"/>
      <c r="C34" s="201">
        <v>2.06</v>
      </c>
      <c r="D34" s="32" t="s">
        <v>101</v>
      </c>
      <c r="E34" s="32" t="s">
        <v>93</v>
      </c>
      <c r="F34" s="34"/>
      <c r="G34" s="33" t="s">
        <v>102</v>
      </c>
      <c r="H34" s="32" t="s">
        <v>98</v>
      </c>
      <c r="I34" s="18">
        <v>0.92</v>
      </c>
      <c r="J34" s="19">
        <f>887643.35*1.3</f>
        <v>1153936.355</v>
      </c>
      <c r="K34" s="183">
        <f t="shared" si="5"/>
        <v>40831.589999999997</v>
      </c>
      <c r="L34" s="27">
        <f t="shared" si="4"/>
        <v>1061621.4466000001</v>
      </c>
      <c r="M34" s="4"/>
      <c r="P34" s="192">
        <f t="shared" si="3"/>
        <v>887643.35</v>
      </c>
    </row>
    <row r="35" spans="2:16" ht="30" customHeight="1">
      <c r="B35" s="3"/>
      <c r="C35" s="201">
        <v>2.0699999999999998</v>
      </c>
      <c r="D35" s="32" t="s">
        <v>103</v>
      </c>
      <c r="E35" s="32" t="s">
        <v>93</v>
      </c>
      <c r="F35" s="32"/>
      <c r="G35" s="33" t="s">
        <v>104</v>
      </c>
      <c r="H35" s="32" t="s">
        <v>98</v>
      </c>
      <c r="I35" s="18">
        <v>0.92</v>
      </c>
      <c r="J35" s="19">
        <f>1137084.62*1.3</f>
        <v>1478210.0060000003</v>
      </c>
      <c r="K35" s="183">
        <f t="shared" si="5"/>
        <v>52305.89</v>
      </c>
      <c r="L35" s="27">
        <f t="shared" si="4"/>
        <v>1359953.2055200003</v>
      </c>
      <c r="M35" s="4"/>
      <c r="P35" s="192">
        <f t="shared" si="3"/>
        <v>1137084.6200000001</v>
      </c>
    </row>
    <row r="36" spans="2:16" ht="30" customHeight="1">
      <c r="B36" s="3"/>
      <c r="C36" s="201">
        <v>2.08</v>
      </c>
      <c r="D36" s="32" t="s">
        <v>99</v>
      </c>
      <c r="E36" s="32" t="s">
        <v>93</v>
      </c>
      <c r="F36" s="28"/>
      <c r="G36" s="33" t="s">
        <v>100</v>
      </c>
      <c r="H36" s="32" t="s">
        <v>129</v>
      </c>
      <c r="I36" s="18">
        <v>354.32</v>
      </c>
      <c r="J36" s="19">
        <f>7675.05*1.3</f>
        <v>9977.5650000000005</v>
      </c>
      <c r="K36" s="183">
        <f t="shared" si="5"/>
        <v>135971.19</v>
      </c>
      <c r="L36" s="27">
        <f t="shared" si="4"/>
        <v>3535250.8308000001</v>
      </c>
      <c r="M36" s="4"/>
      <c r="P36" s="192">
        <f t="shared" si="3"/>
        <v>7675.05</v>
      </c>
    </row>
    <row r="37" spans="2:16" ht="30" customHeight="1">
      <c r="B37" s="3"/>
      <c r="C37" s="201">
        <v>2.09</v>
      </c>
      <c r="D37" s="32" t="s">
        <v>137</v>
      </c>
      <c r="E37" s="32" t="s">
        <v>93</v>
      </c>
      <c r="F37" s="32"/>
      <c r="G37" s="33" t="s">
        <v>144</v>
      </c>
      <c r="H37" s="32" t="s">
        <v>97</v>
      </c>
      <c r="I37" s="18">
        <v>35.909999999999997</v>
      </c>
      <c r="J37" s="19">
        <f>112083.1*1.3</f>
        <v>145708.03</v>
      </c>
      <c r="K37" s="183">
        <f t="shared" si="5"/>
        <v>201245.21</v>
      </c>
      <c r="L37" s="27">
        <f t="shared" si="4"/>
        <v>5232375.3572999993</v>
      </c>
      <c r="M37" s="4"/>
      <c r="P37" s="192">
        <f t="shared" si="3"/>
        <v>112083.09999999999</v>
      </c>
    </row>
    <row r="38" spans="2:16" ht="30" customHeight="1" thickBot="1">
      <c r="B38" s="3"/>
      <c r="C38" s="39" t="s">
        <v>16</v>
      </c>
      <c r="D38" s="40"/>
      <c r="E38" s="40"/>
      <c r="F38" s="40"/>
      <c r="G38" s="41"/>
      <c r="H38" s="40"/>
      <c r="I38" s="18"/>
      <c r="J38" s="42"/>
      <c r="K38" s="184"/>
      <c r="L38" s="25">
        <f>SUM(L29:L37)</f>
        <v>36850164.605540007</v>
      </c>
      <c r="M38" s="4"/>
    </row>
    <row r="39" spans="2:16" ht="30" customHeight="1" thickBot="1">
      <c r="B39" s="3"/>
      <c r="C39" s="12" t="s">
        <v>148</v>
      </c>
      <c r="D39" s="13"/>
      <c r="E39" s="13"/>
      <c r="F39" s="13"/>
      <c r="G39" s="13"/>
      <c r="H39" s="13"/>
      <c r="I39" s="13"/>
      <c r="J39" s="13"/>
      <c r="K39" s="13"/>
      <c r="L39" s="14"/>
      <c r="M39" s="4"/>
    </row>
    <row r="40" spans="2:16" ht="30" customHeight="1">
      <c r="B40" s="3"/>
      <c r="C40" s="201" t="s">
        <v>145</v>
      </c>
      <c r="D40" s="204" t="s">
        <v>146</v>
      </c>
      <c r="E40" s="32" t="s">
        <v>93</v>
      </c>
      <c r="F40" s="32"/>
      <c r="G40" s="33" t="s">
        <v>147</v>
      </c>
      <c r="H40" s="32" t="s">
        <v>97</v>
      </c>
      <c r="I40" s="18">
        <v>50.85</v>
      </c>
      <c r="J40" s="19">
        <f>20278.06*1.3</f>
        <v>26361.478000000003</v>
      </c>
      <c r="K40" s="183"/>
      <c r="L40" s="27">
        <f>J40*I40</f>
        <v>1340481.1563000001</v>
      </c>
      <c r="M40" s="4"/>
      <c r="P40" s="192">
        <f t="shared" ref="P40" si="6">J40/1.3</f>
        <v>20278.060000000001</v>
      </c>
    </row>
    <row r="41" spans="2:16" ht="30" customHeight="1">
      <c r="B41" s="3"/>
      <c r="C41" s="201">
        <v>3.02</v>
      </c>
      <c r="D41" s="202" t="s">
        <v>135</v>
      </c>
      <c r="E41" s="32" t="s">
        <v>93</v>
      </c>
      <c r="F41" s="32"/>
      <c r="G41" s="33" t="s">
        <v>142</v>
      </c>
      <c r="H41" s="32" t="s">
        <v>98</v>
      </c>
      <c r="I41" s="18">
        <v>10.34</v>
      </c>
      <c r="J41" s="19">
        <f>70577.63*1.3</f>
        <v>91750.919000000009</v>
      </c>
      <c r="K41" s="183"/>
      <c r="L41" s="27">
        <f t="shared" ref="L41:L47" si="7">J41*I41</f>
        <v>948704.50246000011</v>
      </c>
      <c r="M41" s="4"/>
      <c r="P41" s="192"/>
    </row>
    <row r="42" spans="2:16" ht="30" customHeight="1">
      <c r="B42" s="3"/>
      <c r="C42" s="201">
        <v>3.03</v>
      </c>
      <c r="D42" s="202" t="s">
        <v>136</v>
      </c>
      <c r="E42" s="32" t="s">
        <v>93</v>
      </c>
      <c r="F42" s="32"/>
      <c r="G42" s="33" t="s">
        <v>143</v>
      </c>
      <c r="H42" s="32" t="s">
        <v>98</v>
      </c>
      <c r="I42" s="18">
        <v>6.78</v>
      </c>
      <c r="J42" s="19">
        <f>525812.24*1.3</f>
        <v>683555.91200000001</v>
      </c>
      <c r="K42" s="183">
        <f t="shared" ref="K42:K47" si="8">ROUND((J42/(1+0.3))*0.05*I42,2)</f>
        <v>178250.35</v>
      </c>
      <c r="L42" s="27">
        <f t="shared" si="7"/>
        <v>4634509.0833600005</v>
      </c>
      <c r="M42" s="4"/>
      <c r="P42" s="192"/>
    </row>
    <row r="43" spans="2:16" ht="30" customHeight="1">
      <c r="B43" s="3"/>
      <c r="C43" s="201">
        <v>3.04</v>
      </c>
      <c r="D43" s="203" t="s">
        <v>101</v>
      </c>
      <c r="E43" s="32" t="s">
        <v>93</v>
      </c>
      <c r="F43" s="32"/>
      <c r="G43" s="33" t="s">
        <v>102</v>
      </c>
      <c r="H43" s="32" t="s">
        <v>98</v>
      </c>
      <c r="I43" s="18">
        <v>2.54</v>
      </c>
      <c r="J43" s="19">
        <f>887643.35*1.3</f>
        <v>1153936.355</v>
      </c>
      <c r="K43" s="183">
        <f t="shared" si="8"/>
        <v>112730.71</v>
      </c>
      <c r="L43" s="27">
        <f t="shared" si="7"/>
        <v>2930998.3417000002</v>
      </c>
      <c r="M43" s="4"/>
      <c r="P43" s="192"/>
    </row>
    <row r="44" spans="2:16" ht="30" customHeight="1">
      <c r="B44" s="3"/>
      <c r="C44" s="201">
        <v>3.05</v>
      </c>
      <c r="D44" s="203" t="s">
        <v>103</v>
      </c>
      <c r="E44" s="32" t="s">
        <v>93</v>
      </c>
      <c r="F44" s="32"/>
      <c r="G44" s="33" t="s">
        <v>104</v>
      </c>
      <c r="H44" s="32" t="s">
        <v>98</v>
      </c>
      <c r="I44" s="18">
        <v>1.58</v>
      </c>
      <c r="J44" s="19">
        <f>1137084.62*1.3</f>
        <v>1478210.0060000003</v>
      </c>
      <c r="K44" s="183">
        <f t="shared" si="8"/>
        <v>89829.68</v>
      </c>
      <c r="L44" s="27">
        <f t="shared" si="7"/>
        <v>2335571.8094800008</v>
      </c>
      <c r="M44" s="4"/>
      <c r="P44" s="192"/>
    </row>
    <row r="45" spans="2:16" ht="30" customHeight="1">
      <c r="B45" s="3"/>
      <c r="C45" s="201">
        <v>3.06</v>
      </c>
      <c r="D45" s="203" t="s">
        <v>99</v>
      </c>
      <c r="E45" s="32" t="s">
        <v>93</v>
      </c>
      <c r="F45" s="32"/>
      <c r="G45" s="33" t="s">
        <v>100</v>
      </c>
      <c r="H45" s="32" t="s">
        <v>129</v>
      </c>
      <c r="I45" s="18">
        <v>600.48</v>
      </c>
      <c r="J45" s="19">
        <f>7675.05*1.3</f>
        <v>9977.5650000000005</v>
      </c>
      <c r="K45" s="183">
        <f t="shared" si="8"/>
        <v>230435.7</v>
      </c>
      <c r="L45" s="27">
        <f t="shared" si="7"/>
        <v>5991328.2312000003</v>
      </c>
      <c r="M45" s="4"/>
      <c r="P45" s="192"/>
    </row>
    <row r="46" spans="2:16" ht="30" customHeight="1">
      <c r="B46" s="3"/>
      <c r="C46" s="201">
        <v>3.07</v>
      </c>
      <c r="D46" s="202" t="s">
        <v>137</v>
      </c>
      <c r="E46" s="32" t="s">
        <v>93</v>
      </c>
      <c r="F46" s="32"/>
      <c r="G46" s="33" t="s">
        <v>144</v>
      </c>
      <c r="H46" s="32" t="s">
        <v>97</v>
      </c>
      <c r="I46" s="18">
        <v>65.94</v>
      </c>
      <c r="J46" s="19">
        <f>112083.1*1.3</f>
        <v>145708.03</v>
      </c>
      <c r="K46" s="183">
        <f t="shared" si="8"/>
        <v>369537.98</v>
      </c>
      <c r="L46" s="27">
        <f t="shared" si="7"/>
        <v>9607987.4981999993</v>
      </c>
      <c r="M46" s="4"/>
      <c r="P46" s="192"/>
    </row>
    <row r="47" spans="2:16" ht="30" customHeight="1">
      <c r="B47" s="3"/>
      <c r="C47" s="201">
        <v>3.08</v>
      </c>
      <c r="D47" s="203" t="s">
        <v>105</v>
      </c>
      <c r="E47" s="32" t="s">
        <v>93</v>
      </c>
      <c r="F47" s="32"/>
      <c r="G47" s="33" t="s">
        <v>106</v>
      </c>
      <c r="H47" s="32" t="s">
        <v>98</v>
      </c>
      <c r="I47" s="18">
        <v>1.36</v>
      </c>
      <c r="J47" s="19">
        <f>1088697.83*1.3</f>
        <v>1415307.1790000002</v>
      </c>
      <c r="K47" s="183">
        <f t="shared" si="8"/>
        <v>74031.45</v>
      </c>
      <c r="L47" s="27">
        <f t="shared" si="7"/>
        <v>1924817.7634400004</v>
      </c>
      <c r="M47" s="4"/>
      <c r="P47" s="192"/>
    </row>
    <row r="48" spans="2:16" ht="30" customHeight="1" thickBot="1">
      <c r="B48" s="3"/>
      <c r="C48" s="21" t="s">
        <v>16</v>
      </c>
      <c r="D48" s="45"/>
      <c r="E48" s="45"/>
      <c r="F48" s="45"/>
      <c r="G48" s="46"/>
      <c r="H48" s="47"/>
      <c r="I48" s="18"/>
      <c r="J48" s="24"/>
      <c r="K48" s="185"/>
      <c r="L48" s="25">
        <f>SUM(L40:L47)</f>
        <v>29714398.38614</v>
      </c>
      <c r="M48" s="4"/>
    </row>
    <row r="49" spans="2:16" ht="30" customHeight="1" thickBot="1">
      <c r="B49" s="3"/>
      <c r="C49" s="12" t="s">
        <v>149</v>
      </c>
      <c r="D49" s="13"/>
      <c r="E49" s="13"/>
      <c r="F49" s="13"/>
      <c r="G49" s="13"/>
      <c r="H49" s="13"/>
      <c r="I49" s="13"/>
      <c r="J49" s="13"/>
      <c r="K49" s="13"/>
      <c r="L49" s="14"/>
      <c r="M49" s="4"/>
    </row>
    <row r="50" spans="2:16" ht="30" customHeight="1">
      <c r="B50" s="3"/>
      <c r="C50" s="182" t="s">
        <v>150</v>
      </c>
      <c r="D50" s="32" t="s">
        <v>116</v>
      </c>
      <c r="E50" s="32" t="s">
        <v>93</v>
      </c>
      <c r="F50" s="32"/>
      <c r="G50" s="33" t="s">
        <v>125</v>
      </c>
      <c r="H50" s="32" t="s">
        <v>98</v>
      </c>
      <c r="I50" s="18">
        <v>2.5099999999999998</v>
      </c>
      <c r="J50" s="19">
        <f>36956*1.3</f>
        <v>48042.8</v>
      </c>
      <c r="K50" s="183">
        <v>0</v>
      </c>
      <c r="L50" s="27">
        <f t="shared" ref="L50:L55" si="9">J50*I50</f>
        <v>120587.428</v>
      </c>
      <c r="M50" s="4"/>
      <c r="P50" s="192"/>
    </row>
    <row r="51" spans="2:16" ht="30" customHeight="1">
      <c r="B51" s="3"/>
      <c r="C51" s="182" t="s">
        <v>151</v>
      </c>
      <c r="D51" s="32" t="s">
        <v>152</v>
      </c>
      <c r="E51" s="32" t="s">
        <v>93</v>
      </c>
      <c r="F51" s="32"/>
      <c r="G51" s="33" t="s">
        <v>160</v>
      </c>
      <c r="H51" s="32" t="s">
        <v>107</v>
      </c>
      <c r="I51" s="18">
        <v>2</v>
      </c>
      <c r="J51" s="19">
        <f>149046.85*1.3</f>
        <v>193760.90500000003</v>
      </c>
      <c r="K51" s="183">
        <f t="shared" ref="K51:K55" si="10">ROUND((J51/(1+0.3))*0.05*I51,2)</f>
        <v>14904.69</v>
      </c>
      <c r="L51" s="27">
        <f t="shared" si="9"/>
        <v>387521.81000000006</v>
      </c>
      <c r="M51" s="4"/>
      <c r="P51" s="192"/>
    </row>
    <row r="52" spans="2:16" ht="30" customHeight="1">
      <c r="B52" s="3"/>
      <c r="C52" s="182" t="s">
        <v>153</v>
      </c>
      <c r="D52" s="32" t="s">
        <v>154</v>
      </c>
      <c r="E52" s="32" t="s">
        <v>93</v>
      </c>
      <c r="F52" s="32"/>
      <c r="G52" s="33" t="s">
        <v>161</v>
      </c>
      <c r="H52" s="32" t="s">
        <v>107</v>
      </c>
      <c r="I52" s="18">
        <v>3</v>
      </c>
      <c r="J52" s="19">
        <f>125290.23*1.3</f>
        <v>162877.299</v>
      </c>
      <c r="K52" s="183">
        <f t="shared" si="10"/>
        <v>18793.53</v>
      </c>
      <c r="L52" s="27">
        <f t="shared" si="9"/>
        <v>488631.897</v>
      </c>
      <c r="M52" s="4"/>
      <c r="P52" s="192"/>
    </row>
    <row r="53" spans="2:16" ht="30" customHeight="1">
      <c r="B53" s="3"/>
      <c r="C53" s="182" t="s">
        <v>155</v>
      </c>
      <c r="D53" s="32" t="s">
        <v>115</v>
      </c>
      <c r="E53" s="32" t="s">
        <v>93</v>
      </c>
      <c r="F53" s="32"/>
      <c r="G53" s="33" t="s">
        <v>124</v>
      </c>
      <c r="H53" s="32" t="s">
        <v>107</v>
      </c>
      <c r="I53" s="18">
        <v>2</v>
      </c>
      <c r="J53" s="19">
        <f>33474.79*1.3</f>
        <v>43517.227000000006</v>
      </c>
      <c r="K53" s="183">
        <f t="shared" si="10"/>
        <v>3347.48</v>
      </c>
      <c r="L53" s="27">
        <f t="shared" si="9"/>
        <v>87034.454000000012</v>
      </c>
      <c r="M53" s="4"/>
      <c r="P53" s="192"/>
    </row>
    <row r="54" spans="2:16" ht="30" customHeight="1">
      <c r="B54" s="3"/>
      <c r="C54" s="182" t="s">
        <v>156</v>
      </c>
      <c r="D54" s="32" t="s">
        <v>157</v>
      </c>
      <c r="E54" s="32" t="s">
        <v>93</v>
      </c>
      <c r="F54" s="32"/>
      <c r="G54" s="33" t="s">
        <v>162</v>
      </c>
      <c r="H54" s="32" t="s">
        <v>110</v>
      </c>
      <c r="I54" s="18">
        <v>5</v>
      </c>
      <c r="J54" s="19">
        <f>8780.93*1.3</f>
        <v>11415.209000000001</v>
      </c>
      <c r="K54" s="183">
        <f t="shared" si="10"/>
        <v>2195.23</v>
      </c>
      <c r="L54" s="27">
        <f t="shared" si="9"/>
        <v>57076.045000000006</v>
      </c>
      <c r="M54" s="4"/>
      <c r="P54" s="192"/>
    </row>
    <row r="55" spans="2:16" ht="30" customHeight="1">
      <c r="B55" s="3"/>
      <c r="C55" s="182" t="s">
        <v>158</v>
      </c>
      <c r="D55" s="32" t="s">
        <v>159</v>
      </c>
      <c r="E55" s="32" t="s">
        <v>93</v>
      </c>
      <c r="F55" s="32"/>
      <c r="G55" s="33" t="s">
        <v>163</v>
      </c>
      <c r="H55" s="32" t="s">
        <v>107</v>
      </c>
      <c r="I55" s="18">
        <v>1</v>
      </c>
      <c r="J55" s="19">
        <f>24806.13*1.3</f>
        <v>32247.969000000001</v>
      </c>
      <c r="K55" s="183">
        <f t="shared" si="10"/>
        <v>1240.31</v>
      </c>
      <c r="L55" s="27">
        <f t="shared" si="9"/>
        <v>32247.969000000001</v>
      </c>
      <c r="M55" s="4"/>
      <c r="P55" s="192"/>
    </row>
    <row r="56" spans="2:16" ht="30" customHeight="1" thickBot="1">
      <c r="B56" s="3"/>
      <c r="C56" s="21" t="s">
        <v>16</v>
      </c>
      <c r="D56" s="45"/>
      <c r="E56" s="45"/>
      <c r="F56" s="45"/>
      <c r="G56" s="48"/>
      <c r="H56" s="47"/>
      <c r="I56" s="18"/>
      <c r="J56" s="24"/>
      <c r="K56" s="185"/>
      <c r="L56" s="25">
        <f>SUM(L50:L55)</f>
        <v>1173099.6029999999</v>
      </c>
      <c r="M56" s="4"/>
    </row>
    <row r="57" spans="2:16" ht="30" customHeight="1" thickBot="1">
      <c r="B57" s="3"/>
      <c r="C57" s="12" t="s">
        <v>195</v>
      </c>
      <c r="D57" s="13"/>
      <c r="E57" s="13"/>
      <c r="F57" s="13"/>
      <c r="G57" s="13"/>
      <c r="H57" s="13"/>
      <c r="I57" s="13"/>
      <c r="J57" s="13"/>
      <c r="K57" s="13"/>
      <c r="L57" s="14"/>
      <c r="M57" s="4"/>
    </row>
    <row r="58" spans="2:16" ht="30" customHeight="1">
      <c r="B58" s="3"/>
      <c r="C58" s="182" t="s">
        <v>164</v>
      </c>
      <c r="D58" s="32" t="s">
        <v>165</v>
      </c>
      <c r="E58" s="32"/>
      <c r="F58" s="32" t="s">
        <v>138</v>
      </c>
      <c r="G58" s="33" t="s">
        <v>166</v>
      </c>
      <c r="H58" s="32" t="s">
        <v>110</v>
      </c>
      <c r="I58" s="18">
        <v>35.6</v>
      </c>
      <c r="J58" s="19">
        <f>23040*1.3</f>
        <v>29952</v>
      </c>
      <c r="K58" s="183">
        <f>ROUND((J58/(1+0.3))*0.05*I58,2)</f>
        <v>41011.199999999997</v>
      </c>
      <c r="L58" s="27">
        <f t="shared" ref="L58" si="11">J58*I58</f>
        <v>1066291.2</v>
      </c>
      <c r="M58" s="4"/>
      <c r="P58" s="192"/>
    </row>
    <row r="59" spans="2:16" ht="30" customHeight="1" thickBot="1">
      <c r="B59" s="3"/>
      <c r="C59" s="21" t="s">
        <v>16</v>
      </c>
      <c r="D59" s="45"/>
      <c r="E59" s="45"/>
      <c r="F59" s="45"/>
      <c r="G59" s="48"/>
      <c r="H59" s="47"/>
      <c r="I59" s="18"/>
      <c r="J59" s="24"/>
      <c r="K59" s="185"/>
      <c r="L59" s="25">
        <f>SUM(L58:L58)</f>
        <v>1066291.2</v>
      </c>
      <c r="M59" s="4"/>
    </row>
    <row r="60" spans="2:16" ht="30" customHeight="1" thickBot="1">
      <c r="B60" s="3"/>
      <c r="C60" s="12" t="s">
        <v>167</v>
      </c>
      <c r="D60" s="13"/>
      <c r="E60" s="13"/>
      <c r="F60" s="13"/>
      <c r="G60" s="13"/>
      <c r="H60" s="13"/>
      <c r="I60" s="13"/>
      <c r="J60" s="13"/>
      <c r="K60" s="13"/>
      <c r="L60" s="14"/>
      <c r="M60" s="4"/>
    </row>
    <row r="61" spans="2:16" ht="30" customHeight="1">
      <c r="B61" s="3"/>
      <c r="C61" s="182" t="s">
        <v>168</v>
      </c>
      <c r="D61" s="32" t="s">
        <v>108</v>
      </c>
      <c r="E61" s="32" t="s">
        <v>138</v>
      </c>
      <c r="F61" s="32"/>
      <c r="G61" s="33" t="s">
        <v>109</v>
      </c>
      <c r="H61" s="32" t="s">
        <v>97</v>
      </c>
      <c r="I61" s="18">
        <v>47.52</v>
      </c>
      <c r="J61" s="19">
        <f>78024.98*1.3</f>
        <v>101432.474</v>
      </c>
      <c r="K61" s="183">
        <f>ROUND((J61/(1+0.3))*0.05*I61,2)</f>
        <v>185387.35</v>
      </c>
      <c r="L61" s="27">
        <f t="shared" ref="L61" si="12">J61*I61</f>
        <v>4820071.1644800007</v>
      </c>
      <c r="M61" s="4"/>
      <c r="P61" s="192"/>
    </row>
    <row r="62" spans="2:16" ht="30" customHeight="1" thickBot="1">
      <c r="B62" s="3"/>
      <c r="C62" s="21" t="s">
        <v>16</v>
      </c>
      <c r="D62" s="45"/>
      <c r="E62" s="45"/>
      <c r="F62" s="45"/>
      <c r="G62" s="48"/>
      <c r="H62" s="47"/>
      <c r="I62" s="18"/>
      <c r="J62" s="24"/>
      <c r="K62" s="185"/>
      <c r="L62" s="25">
        <f>SUM(L61:L61)</f>
        <v>4820071.1644800007</v>
      </c>
      <c r="M62" s="4"/>
    </row>
    <row r="63" spans="2:16" ht="30" customHeight="1" thickBot="1">
      <c r="B63" s="3"/>
      <c r="C63" s="12" t="s">
        <v>198</v>
      </c>
      <c r="D63" s="13"/>
      <c r="E63" s="13"/>
      <c r="F63" s="13"/>
      <c r="G63" s="13"/>
      <c r="H63" s="13"/>
      <c r="I63" s="13"/>
      <c r="J63" s="13"/>
      <c r="K63" s="13"/>
      <c r="L63" s="14"/>
      <c r="M63" s="4"/>
    </row>
    <row r="64" spans="2:16" ht="55" customHeight="1">
      <c r="B64" s="3"/>
      <c r="C64" s="182" t="s">
        <v>169</v>
      </c>
      <c r="D64" s="207" t="s">
        <v>171</v>
      </c>
      <c r="E64" s="32" t="s">
        <v>93</v>
      </c>
      <c r="F64" s="32"/>
      <c r="G64" s="33" t="s">
        <v>173</v>
      </c>
      <c r="H64" s="32" t="s">
        <v>110</v>
      </c>
      <c r="I64" s="18">
        <v>64.8</v>
      </c>
      <c r="J64" s="19">
        <f>103026.16*1.3</f>
        <v>133934.008</v>
      </c>
      <c r="K64" s="183">
        <f t="shared" ref="K64:K65" si="13">ROUND((J64/(1+0.3))*0.05*I64,2)</f>
        <v>333804.76</v>
      </c>
      <c r="L64" s="27">
        <f t="shared" ref="L64:L65" si="14">J64*I64</f>
        <v>8678923.7183999997</v>
      </c>
      <c r="M64" s="4"/>
      <c r="P64" s="192"/>
    </row>
    <row r="65" spans="2:16" ht="30" customHeight="1">
      <c r="B65" s="3"/>
      <c r="C65" s="182" t="s">
        <v>170</v>
      </c>
      <c r="D65" s="207" t="s">
        <v>172</v>
      </c>
      <c r="E65" s="32" t="s">
        <v>93</v>
      </c>
      <c r="F65" s="32"/>
      <c r="G65" s="33" t="s">
        <v>174</v>
      </c>
      <c r="H65" s="32" t="s">
        <v>175</v>
      </c>
      <c r="I65" s="18">
        <v>8</v>
      </c>
      <c r="J65" s="19">
        <f>66523.5*1.3</f>
        <v>86480.55</v>
      </c>
      <c r="K65" s="183">
        <f t="shared" si="13"/>
        <v>26609.4</v>
      </c>
      <c r="L65" s="27">
        <f t="shared" si="14"/>
        <v>691844.4</v>
      </c>
      <c r="M65" s="4"/>
      <c r="P65" s="192"/>
    </row>
    <row r="66" spans="2:16" ht="30" customHeight="1" thickBot="1">
      <c r="B66" s="3"/>
      <c r="C66" s="21" t="s">
        <v>16</v>
      </c>
      <c r="D66" s="45"/>
      <c r="E66" s="45"/>
      <c r="F66" s="45"/>
      <c r="G66" s="48"/>
      <c r="H66" s="47"/>
      <c r="I66" s="18"/>
      <c r="J66" s="24"/>
      <c r="K66" s="185"/>
      <c r="L66" s="25">
        <f>SUM(L64:L65)</f>
        <v>9370768.1184</v>
      </c>
      <c r="M66" s="4"/>
    </row>
    <row r="67" spans="2:16" ht="30" customHeight="1" thickBot="1">
      <c r="B67" s="3"/>
      <c r="C67" s="12" t="s">
        <v>199</v>
      </c>
      <c r="D67" s="13"/>
      <c r="E67" s="13"/>
      <c r="F67" s="13"/>
      <c r="G67" s="13"/>
      <c r="H67" s="13"/>
      <c r="I67" s="13"/>
      <c r="J67" s="13"/>
      <c r="K67" s="13"/>
      <c r="L67" s="14"/>
      <c r="M67" s="4"/>
    </row>
    <row r="68" spans="2:16" ht="30" customHeight="1">
      <c r="B68" s="3"/>
      <c r="C68" s="182" t="s">
        <v>176</v>
      </c>
      <c r="D68" s="32" t="s">
        <v>177</v>
      </c>
      <c r="E68" s="32" t="s">
        <v>138</v>
      </c>
      <c r="F68" s="32"/>
      <c r="G68" s="33" t="s">
        <v>178</v>
      </c>
      <c r="H68" s="32" t="s">
        <v>97</v>
      </c>
      <c r="I68" s="18">
        <v>2.33</v>
      </c>
      <c r="J68" s="19">
        <f>82869.78*1.3</f>
        <v>107730.71400000001</v>
      </c>
      <c r="K68" s="183">
        <f t="shared" ref="K68" si="15">ROUND((J68/(1+0.3))*0.05*I68,2)</f>
        <v>9654.33</v>
      </c>
      <c r="L68" s="27">
        <f t="shared" ref="L68" si="16">J68*I68</f>
        <v>251012.56362000003</v>
      </c>
      <c r="M68" s="4"/>
      <c r="P68" s="192"/>
    </row>
    <row r="69" spans="2:16" ht="30" customHeight="1" thickBot="1">
      <c r="B69" s="3"/>
      <c r="C69" s="21" t="s">
        <v>16</v>
      </c>
      <c r="D69" s="45"/>
      <c r="E69" s="45"/>
      <c r="F69" s="45"/>
      <c r="G69" s="48"/>
      <c r="H69" s="47"/>
      <c r="I69" s="18"/>
      <c r="J69" s="24"/>
      <c r="K69" s="185"/>
      <c r="L69" s="25">
        <f>SUM(L68:L68)</f>
        <v>251012.56362000003</v>
      </c>
      <c r="M69" s="4"/>
    </row>
    <row r="70" spans="2:16" ht="30" customHeight="1" thickBot="1">
      <c r="B70" s="3"/>
      <c r="C70" s="12" t="s">
        <v>179</v>
      </c>
      <c r="D70" s="13"/>
      <c r="E70" s="13"/>
      <c r="F70" s="13"/>
      <c r="G70" s="13"/>
      <c r="H70" s="13"/>
      <c r="I70" s="13"/>
      <c r="J70" s="13"/>
      <c r="K70" s="13"/>
      <c r="L70" s="14"/>
      <c r="M70" s="4"/>
    </row>
    <row r="71" spans="2:16" ht="30" customHeight="1">
      <c r="B71" s="3"/>
      <c r="C71" s="182" t="s">
        <v>180</v>
      </c>
      <c r="D71" s="32" t="s">
        <v>146</v>
      </c>
      <c r="E71" s="32" t="s">
        <v>93</v>
      </c>
      <c r="F71" s="32"/>
      <c r="G71" s="33" t="s">
        <v>147</v>
      </c>
      <c r="H71" s="32" t="s">
        <v>97</v>
      </c>
      <c r="I71" s="18">
        <v>33.81</v>
      </c>
      <c r="J71" s="19">
        <f>20278.06*1.3</f>
        <v>26361.478000000003</v>
      </c>
      <c r="K71" s="183">
        <v>0</v>
      </c>
      <c r="L71" s="27">
        <f t="shared" ref="L71:L78" si="17">J71*I71</f>
        <v>891281.5711800002</v>
      </c>
      <c r="M71" s="4"/>
      <c r="P71" s="192"/>
    </row>
    <row r="72" spans="2:16" ht="30" customHeight="1">
      <c r="B72" s="3"/>
      <c r="C72" s="182" t="s">
        <v>181</v>
      </c>
      <c r="D72" s="32" t="s">
        <v>135</v>
      </c>
      <c r="E72" s="32" t="s">
        <v>93</v>
      </c>
      <c r="F72" s="32"/>
      <c r="G72" s="33" t="s">
        <v>142</v>
      </c>
      <c r="H72" s="32" t="s">
        <v>98</v>
      </c>
      <c r="I72" s="18">
        <v>2.35</v>
      </c>
      <c r="J72" s="19">
        <f>70577.63*1.3</f>
        <v>91750.919000000009</v>
      </c>
      <c r="K72" s="183">
        <v>0</v>
      </c>
      <c r="L72" s="27">
        <f t="shared" si="17"/>
        <v>215614.65965000002</v>
      </c>
      <c r="M72" s="4"/>
      <c r="P72" s="192"/>
    </row>
    <row r="73" spans="2:16" ht="30" customHeight="1">
      <c r="B73" s="3"/>
      <c r="C73" s="182" t="s">
        <v>182</v>
      </c>
      <c r="D73" s="32" t="s">
        <v>136</v>
      </c>
      <c r="E73" s="32" t="s">
        <v>93</v>
      </c>
      <c r="F73" s="32"/>
      <c r="G73" s="33" t="s">
        <v>143</v>
      </c>
      <c r="H73" s="32" t="s">
        <v>98</v>
      </c>
      <c r="I73" s="18">
        <v>2.35</v>
      </c>
      <c r="J73" s="19">
        <f>525812.24*1.3</f>
        <v>683555.91200000001</v>
      </c>
      <c r="K73" s="183">
        <f t="shared" ref="K73:K78" si="18">ROUND((J73/(1+0.3))*0.05*I73,2)</f>
        <v>61782.94</v>
      </c>
      <c r="L73" s="27">
        <f t="shared" si="17"/>
        <v>1606356.3932</v>
      </c>
      <c r="M73" s="4"/>
      <c r="P73" s="192"/>
    </row>
    <row r="74" spans="2:16" ht="30" customHeight="1">
      <c r="B74" s="3"/>
      <c r="C74" s="182" t="s">
        <v>183</v>
      </c>
      <c r="D74" s="32" t="s">
        <v>101</v>
      </c>
      <c r="E74" s="32" t="s">
        <v>93</v>
      </c>
      <c r="F74" s="32"/>
      <c r="G74" s="33" t="s">
        <v>102</v>
      </c>
      <c r="H74" s="32" t="s">
        <v>98</v>
      </c>
      <c r="I74" s="18">
        <v>1.1000000000000001</v>
      </c>
      <c r="J74" s="19">
        <f>887643.35*1.3</f>
        <v>1153936.355</v>
      </c>
      <c r="K74" s="183">
        <f t="shared" si="18"/>
        <v>48820.38</v>
      </c>
      <c r="L74" s="27">
        <f t="shared" si="17"/>
        <v>1269329.9905000001</v>
      </c>
      <c r="M74" s="4"/>
      <c r="P74" s="192"/>
    </row>
    <row r="75" spans="2:16" ht="30" customHeight="1">
      <c r="B75" s="3"/>
      <c r="C75" s="182" t="s">
        <v>184</v>
      </c>
      <c r="D75" s="32" t="s">
        <v>103</v>
      </c>
      <c r="E75" s="32" t="s">
        <v>93</v>
      </c>
      <c r="F75" s="32"/>
      <c r="G75" s="33" t="s">
        <v>104</v>
      </c>
      <c r="H75" s="32" t="s">
        <v>98</v>
      </c>
      <c r="I75" s="18">
        <v>0.66</v>
      </c>
      <c r="J75" s="19">
        <f>1137084.62*1.3</f>
        <v>1478210.0060000003</v>
      </c>
      <c r="K75" s="183">
        <f t="shared" si="18"/>
        <v>37523.79</v>
      </c>
      <c r="L75" s="27">
        <f t="shared" si="17"/>
        <v>975618.60396000021</v>
      </c>
      <c r="M75" s="4"/>
      <c r="P75" s="192"/>
    </row>
    <row r="76" spans="2:16" ht="30" customHeight="1">
      <c r="B76" s="3"/>
      <c r="C76" s="182" t="s">
        <v>185</v>
      </c>
      <c r="D76" s="32" t="s">
        <v>99</v>
      </c>
      <c r="E76" s="32" t="s">
        <v>93</v>
      </c>
      <c r="F76" s="32"/>
      <c r="G76" s="33" t="s">
        <v>100</v>
      </c>
      <c r="H76" s="32" t="s">
        <v>129</v>
      </c>
      <c r="I76" s="18">
        <v>258.14</v>
      </c>
      <c r="J76" s="19">
        <f>7675.05*1.3</f>
        <v>9977.5650000000005</v>
      </c>
      <c r="K76" s="183">
        <f t="shared" si="18"/>
        <v>99061.87</v>
      </c>
      <c r="L76" s="27">
        <f t="shared" si="17"/>
        <v>2575608.6291</v>
      </c>
      <c r="M76" s="4"/>
      <c r="P76" s="192"/>
    </row>
    <row r="77" spans="2:16" ht="30" customHeight="1">
      <c r="B77" s="3"/>
      <c r="C77" s="182" t="s">
        <v>186</v>
      </c>
      <c r="D77" s="32" t="s">
        <v>137</v>
      </c>
      <c r="E77" s="32" t="s">
        <v>93</v>
      </c>
      <c r="F77" s="32"/>
      <c r="G77" s="33" t="s">
        <v>144</v>
      </c>
      <c r="H77" s="32" t="s">
        <v>97</v>
      </c>
      <c r="I77" s="18">
        <v>28.77</v>
      </c>
      <c r="J77" s="19">
        <f>112083.1*1.3</f>
        <v>145708.03</v>
      </c>
      <c r="K77" s="183">
        <f t="shared" si="18"/>
        <v>161231.54</v>
      </c>
      <c r="L77" s="27">
        <f t="shared" si="17"/>
        <v>4192020.0230999999</v>
      </c>
      <c r="M77" s="4"/>
      <c r="P77" s="192"/>
    </row>
    <row r="78" spans="2:16" ht="30" customHeight="1">
      <c r="B78" s="3"/>
      <c r="C78" s="182" t="s">
        <v>187</v>
      </c>
      <c r="D78" s="32" t="s">
        <v>105</v>
      </c>
      <c r="E78" s="32" t="s">
        <v>93</v>
      </c>
      <c r="F78" s="32"/>
      <c r="G78" s="33" t="s">
        <v>106</v>
      </c>
      <c r="H78" s="32" t="s">
        <v>98</v>
      </c>
      <c r="I78" s="18">
        <v>1.1200000000000001</v>
      </c>
      <c r="J78" s="19">
        <f>1088697.83*1.3</f>
        <v>1415307.1790000002</v>
      </c>
      <c r="K78" s="183">
        <f t="shared" si="18"/>
        <v>60967.08</v>
      </c>
      <c r="L78" s="27">
        <f t="shared" si="17"/>
        <v>1585144.0404800004</v>
      </c>
      <c r="M78" s="4"/>
      <c r="P78" s="192"/>
    </row>
    <row r="79" spans="2:16" ht="30" customHeight="1" thickBot="1">
      <c r="B79" s="3"/>
      <c r="C79" s="21" t="s">
        <v>16</v>
      </c>
      <c r="D79" s="45"/>
      <c r="E79" s="45"/>
      <c r="F79" s="45"/>
      <c r="G79" s="48"/>
      <c r="H79" s="47"/>
      <c r="I79" s="18"/>
      <c r="J79" s="24"/>
      <c r="K79" s="185"/>
      <c r="L79" s="25">
        <f>SUM(L71:L78)</f>
        <v>13310973.911170002</v>
      </c>
      <c r="M79" s="4"/>
    </row>
    <row r="80" spans="2:16" ht="30" customHeight="1" thickBot="1">
      <c r="B80" s="3"/>
      <c r="C80" s="12" t="s">
        <v>194</v>
      </c>
      <c r="D80" s="13"/>
      <c r="E80" s="13"/>
      <c r="F80" s="13"/>
      <c r="G80" s="13"/>
      <c r="H80" s="13"/>
      <c r="I80" s="13"/>
      <c r="J80" s="13"/>
      <c r="K80" s="13"/>
      <c r="L80" s="14"/>
      <c r="M80" s="4"/>
    </row>
    <row r="81" spans="2:16" ht="30" customHeight="1">
      <c r="B81" s="3"/>
      <c r="C81" s="182">
        <v>10.01</v>
      </c>
      <c r="D81" s="32" t="s">
        <v>188</v>
      </c>
      <c r="E81" s="32" t="s">
        <v>93</v>
      </c>
      <c r="F81" s="32"/>
      <c r="G81" s="33" t="s">
        <v>191</v>
      </c>
      <c r="H81" s="32" t="s">
        <v>97</v>
      </c>
      <c r="I81" s="18">
        <v>4.8</v>
      </c>
      <c r="J81" s="19">
        <f>512285.73*1.3</f>
        <v>665971.44900000002</v>
      </c>
      <c r="K81" s="183">
        <f t="shared" ref="K81:K86" si="19">ROUND((J81/(1+0.3))*0.05*I81,2)</f>
        <v>122948.58</v>
      </c>
      <c r="L81" s="27">
        <f>J81*I81</f>
        <v>3196662.9552000002</v>
      </c>
      <c r="M81" s="4"/>
      <c r="P81" s="192"/>
    </row>
    <row r="82" spans="2:16" ht="30" customHeight="1">
      <c r="B82" s="3"/>
      <c r="C82" s="182">
        <v>10.02</v>
      </c>
      <c r="D82" s="32" t="s">
        <v>119</v>
      </c>
      <c r="E82" s="32" t="s">
        <v>93</v>
      </c>
      <c r="F82" s="32"/>
      <c r="G82" s="33" t="s">
        <v>128</v>
      </c>
      <c r="H82" s="32" t="s">
        <v>97</v>
      </c>
      <c r="I82" s="18">
        <v>222.74</v>
      </c>
      <c r="J82" s="19">
        <f>11309.63*1.3</f>
        <v>14702.519</v>
      </c>
      <c r="K82" s="183">
        <f t="shared" si="19"/>
        <v>125955.35</v>
      </c>
      <c r="L82" s="27">
        <f t="shared" ref="L82:L86" si="20">J82*I82</f>
        <v>3274839.0820600004</v>
      </c>
      <c r="M82" s="4"/>
      <c r="P82" s="192"/>
    </row>
    <row r="83" spans="2:16" ht="30" customHeight="1">
      <c r="B83" s="3"/>
      <c r="C83" s="182">
        <v>10.029999999999999</v>
      </c>
      <c r="D83" s="32" t="s">
        <v>189</v>
      </c>
      <c r="E83" s="32" t="s">
        <v>93</v>
      </c>
      <c r="F83" s="32"/>
      <c r="G83" s="33" t="s">
        <v>192</v>
      </c>
      <c r="H83" s="32" t="s">
        <v>175</v>
      </c>
      <c r="I83" s="18">
        <v>2</v>
      </c>
      <c r="J83" s="19">
        <f>410209.74*1.3</f>
        <v>533272.66200000001</v>
      </c>
      <c r="K83" s="183">
        <f t="shared" si="19"/>
        <v>41020.97</v>
      </c>
      <c r="L83" s="27">
        <f t="shared" si="20"/>
        <v>1066545.324</v>
      </c>
      <c r="M83" s="4"/>
      <c r="P83" s="192"/>
    </row>
    <row r="84" spans="2:16" ht="30" customHeight="1">
      <c r="B84" s="3"/>
      <c r="C84" s="182">
        <v>10.039999999999999</v>
      </c>
      <c r="D84" s="32" t="s">
        <v>190</v>
      </c>
      <c r="E84" s="32" t="s">
        <v>93</v>
      </c>
      <c r="F84" s="32"/>
      <c r="G84" s="33" t="s">
        <v>193</v>
      </c>
      <c r="H84" s="32" t="s">
        <v>175</v>
      </c>
      <c r="I84" s="18">
        <v>2</v>
      </c>
      <c r="J84" s="19">
        <f>89118.87*1.3</f>
        <v>115854.531</v>
      </c>
      <c r="K84" s="183">
        <f t="shared" si="19"/>
        <v>8911.89</v>
      </c>
      <c r="L84" s="27">
        <f t="shared" si="20"/>
        <v>231709.06200000001</v>
      </c>
      <c r="M84" s="4"/>
      <c r="P84" s="192"/>
    </row>
    <row r="85" spans="2:16" ht="30" customHeight="1">
      <c r="B85" s="3"/>
      <c r="C85" s="182">
        <v>10.050000000000001</v>
      </c>
      <c r="D85" s="32" t="s">
        <v>165</v>
      </c>
      <c r="E85" s="32"/>
      <c r="F85" s="32" t="s">
        <v>93</v>
      </c>
      <c r="G85" s="33" t="s">
        <v>197</v>
      </c>
      <c r="H85" s="32" t="s">
        <v>175</v>
      </c>
      <c r="I85" s="18">
        <v>1</v>
      </c>
      <c r="J85" s="19">
        <f>142000*1.3</f>
        <v>184600</v>
      </c>
      <c r="K85" s="183">
        <f t="shared" si="19"/>
        <v>7100</v>
      </c>
      <c r="L85" s="27">
        <f t="shared" si="20"/>
        <v>184600</v>
      </c>
      <c r="M85" s="4"/>
      <c r="P85" s="192"/>
    </row>
    <row r="86" spans="2:16" ht="30" customHeight="1">
      <c r="B86" s="3"/>
      <c r="C86" s="182">
        <v>10.06</v>
      </c>
      <c r="D86" s="32" t="s">
        <v>165</v>
      </c>
      <c r="E86" s="32"/>
      <c r="F86" s="32" t="s">
        <v>93</v>
      </c>
      <c r="G86" s="33" t="s">
        <v>196</v>
      </c>
      <c r="H86" s="32" t="s">
        <v>107</v>
      </c>
      <c r="I86" s="18">
        <v>1</v>
      </c>
      <c r="J86" s="19">
        <f>81300*1.3</f>
        <v>105690</v>
      </c>
      <c r="K86" s="183">
        <f t="shared" si="19"/>
        <v>4065</v>
      </c>
      <c r="L86" s="27">
        <f t="shared" si="20"/>
        <v>105690</v>
      </c>
      <c r="M86" s="4"/>
      <c r="P86" s="192"/>
    </row>
    <row r="87" spans="2:16" ht="30" customHeight="1" thickBot="1">
      <c r="B87" s="3"/>
      <c r="C87" s="21" t="s">
        <v>16</v>
      </c>
      <c r="D87" s="45"/>
      <c r="E87" s="45"/>
      <c r="F87" s="45"/>
      <c r="G87" s="48"/>
      <c r="H87" s="47"/>
      <c r="I87" s="18"/>
      <c r="J87" s="24"/>
      <c r="K87" s="185"/>
      <c r="L87" s="25">
        <f>SUM(L81:L86)</f>
        <v>8060046.4232600005</v>
      </c>
      <c r="M87" s="4"/>
    </row>
    <row r="88" spans="2:16" ht="30" customHeight="1" thickBot="1">
      <c r="B88" s="3"/>
      <c r="C88" s="21"/>
      <c r="D88" s="45"/>
      <c r="E88" s="45"/>
      <c r="F88" s="45"/>
      <c r="G88" s="48"/>
      <c r="H88" s="47"/>
      <c r="I88" s="205"/>
      <c r="J88" s="24"/>
      <c r="K88" s="185"/>
      <c r="L88" s="206"/>
      <c r="M88" s="4"/>
    </row>
    <row r="89" spans="2:16" s="49" customFormat="1" ht="30" customHeight="1" thickBot="1">
      <c r="B89" s="50"/>
      <c r="C89" s="236" t="s">
        <v>17</v>
      </c>
      <c r="D89" s="237"/>
      <c r="E89" s="237"/>
      <c r="F89" s="237"/>
      <c r="G89" s="237"/>
      <c r="H89" s="237"/>
      <c r="I89" s="237"/>
      <c r="J89" s="238"/>
      <c r="K89" s="181"/>
      <c r="L89" s="51"/>
      <c r="M89" s="52"/>
    </row>
    <row r="90" spans="2:16" s="49" customFormat="1" ht="15" thickBot="1">
      <c r="B90" s="50"/>
      <c r="C90" s="53"/>
      <c r="D90" s="53"/>
      <c r="E90" s="53"/>
      <c r="F90" s="53"/>
      <c r="G90" s="53"/>
      <c r="H90" s="53"/>
      <c r="I90" s="53"/>
      <c r="J90" s="53"/>
      <c r="K90" s="53"/>
      <c r="L90" s="54"/>
      <c r="M90" s="52"/>
    </row>
    <row r="91" spans="2:16" s="49" customFormat="1" ht="30" customHeight="1">
      <c r="B91" s="50"/>
      <c r="C91" s="55"/>
      <c r="D91" s="64"/>
      <c r="E91" s="64"/>
      <c r="F91" s="64"/>
      <c r="G91" s="229" t="s">
        <v>18</v>
      </c>
      <c r="H91" s="230"/>
      <c r="I91" s="230"/>
      <c r="J91" s="230"/>
      <c r="K91" s="230"/>
      <c r="L91" s="189">
        <f>ROUND((L56+L48+L38+L27+L59+L62+L66+L69+L79+L87),2)</f>
        <v>125489478.68000001</v>
      </c>
      <c r="M91" s="52"/>
    </row>
    <row r="92" spans="2:16" s="49" customFormat="1" ht="30" customHeight="1">
      <c r="B92" s="50"/>
      <c r="C92" s="55"/>
      <c r="D92" s="56"/>
      <c r="E92" s="55"/>
      <c r="F92" s="55"/>
      <c r="G92" s="231" t="s">
        <v>96</v>
      </c>
      <c r="H92" s="232"/>
      <c r="I92" s="232"/>
      <c r="J92" s="232"/>
      <c r="K92" s="232"/>
      <c r="L92" s="63">
        <f>SUM(K14:K86)</f>
        <v>3772245.8000000003</v>
      </c>
      <c r="M92" s="52"/>
    </row>
    <row r="93" spans="2:16" s="49" customFormat="1" ht="30" hidden="1" customHeight="1">
      <c r="B93" s="50"/>
      <c r="C93" s="55"/>
      <c r="D93" s="56"/>
      <c r="E93" s="55"/>
      <c r="F93" s="55"/>
      <c r="G93" s="190"/>
      <c r="H93" s="187"/>
      <c r="I93" s="186"/>
      <c r="J93" s="188"/>
      <c r="K93" s="188"/>
      <c r="L93" s="63"/>
      <c r="M93" s="52"/>
    </row>
    <row r="94" spans="2:16" s="49" customFormat="1" ht="30" hidden="1" customHeight="1" thickBot="1">
      <c r="B94" s="50"/>
      <c r="C94" s="55"/>
      <c r="D94" s="56"/>
      <c r="E94" s="55"/>
      <c r="F94" s="72"/>
      <c r="G94" s="190"/>
      <c r="H94" s="187"/>
      <c r="I94" s="186"/>
      <c r="J94" s="188"/>
      <c r="K94" s="188"/>
      <c r="L94" s="69"/>
      <c r="M94" s="52"/>
    </row>
    <row r="95" spans="2:16" s="49" customFormat="1" ht="30" customHeight="1" thickBot="1">
      <c r="B95" s="50"/>
      <c r="C95" s="55"/>
      <c r="D95" s="56"/>
      <c r="E95" s="55"/>
      <c r="F95" s="55"/>
      <c r="G95" s="208" t="s">
        <v>95</v>
      </c>
      <c r="H95" s="209"/>
      <c r="I95" s="209"/>
      <c r="J95" s="209"/>
      <c r="K95" s="209"/>
      <c r="L95" s="191">
        <f>L91+L92</f>
        <v>129261724.48</v>
      </c>
      <c r="M95" s="52"/>
      <c r="O95" s="49">
        <v>129261855.89</v>
      </c>
      <c r="P95" s="193"/>
    </row>
    <row r="96" spans="2:16" s="49" customFormat="1" ht="15" thickBot="1">
      <c r="B96" s="50"/>
      <c r="C96" s="55"/>
      <c r="D96" s="56"/>
      <c r="E96" s="56"/>
      <c r="F96" s="56"/>
      <c r="G96" s="55"/>
      <c r="H96" s="55"/>
      <c r="I96" s="77"/>
      <c r="J96" s="78"/>
      <c r="K96" s="78"/>
      <c r="L96" s="79"/>
      <c r="M96" s="52"/>
    </row>
    <row r="97" spans="2:13" s="49" customFormat="1">
      <c r="B97" s="50"/>
      <c r="C97" s="80"/>
      <c r="D97" s="218"/>
      <c r="E97" s="218"/>
      <c r="F97" s="218"/>
      <c r="G97" s="218"/>
      <c r="H97" s="218"/>
      <c r="I97" s="218"/>
      <c r="J97" s="218"/>
      <c r="K97" s="218"/>
      <c r="L97" s="219"/>
      <c r="M97" s="81"/>
    </row>
    <row r="98" spans="2:13" s="49" customFormat="1" ht="46.5" customHeight="1">
      <c r="B98" s="50"/>
      <c r="C98" s="214" t="s">
        <v>20</v>
      </c>
      <c r="D98" s="215"/>
      <c r="E98" s="215"/>
      <c r="F98" s="215"/>
      <c r="G98" s="215"/>
      <c r="H98" s="216" t="s">
        <v>9</v>
      </c>
      <c r="I98" s="216"/>
      <c r="J98" s="216"/>
      <c r="K98" s="210" t="s">
        <v>21</v>
      </c>
      <c r="L98" s="211"/>
      <c r="M98" s="83"/>
    </row>
    <row r="99" spans="2:13" s="49" customFormat="1" ht="32.25" customHeight="1">
      <c r="B99" s="50"/>
      <c r="C99" s="214" t="s">
        <v>22</v>
      </c>
      <c r="D99" s="215"/>
      <c r="E99" s="215"/>
      <c r="F99" s="215"/>
      <c r="G99" s="215"/>
      <c r="H99" s="217" t="s">
        <v>23</v>
      </c>
      <c r="I99" s="217"/>
      <c r="J99" s="84" t="s">
        <v>24</v>
      </c>
      <c r="K99" s="212">
        <v>0.22</v>
      </c>
      <c r="L99" s="213"/>
      <c r="M99" s="83"/>
    </row>
    <row r="100" spans="2:13" s="49" customFormat="1" ht="30" customHeight="1">
      <c r="B100" s="50"/>
      <c r="C100" s="214" t="s">
        <v>25</v>
      </c>
      <c r="D100" s="215"/>
      <c r="E100" s="215"/>
      <c r="F100" s="215"/>
      <c r="G100" s="215"/>
      <c r="H100" s="258" t="s">
        <v>26</v>
      </c>
      <c r="I100" s="259"/>
      <c r="J100" s="84" t="s">
        <v>27</v>
      </c>
      <c r="K100" s="212">
        <v>0.03</v>
      </c>
      <c r="L100" s="213"/>
      <c r="M100" s="83"/>
    </row>
    <row r="101" spans="2:13" s="49" customFormat="1" ht="58.5" customHeight="1">
      <c r="B101" s="50"/>
      <c r="C101" s="261"/>
      <c r="D101" s="262"/>
      <c r="E101" s="262"/>
      <c r="F101" s="262"/>
      <c r="G101" s="263"/>
      <c r="H101" s="260" t="s">
        <v>28</v>
      </c>
      <c r="I101" s="217"/>
      <c r="J101" s="84" t="s">
        <v>29</v>
      </c>
      <c r="K101" s="212">
        <v>0.05</v>
      </c>
      <c r="L101" s="213"/>
      <c r="M101" s="52"/>
    </row>
    <row r="102" spans="2:13" ht="39" customHeight="1">
      <c r="B102" s="3"/>
      <c r="C102" s="264"/>
      <c r="D102" s="265"/>
      <c r="E102" s="265"/>
      <c r="F102" s="265"/>
      <c r="G102" s="266"/>
      <c r="H102" s="217" t="s">
        <v>30</v>
      </c>
      <c r="I102" s="217"/>
      <c r="J102" s="84" t="s">
        <v>31</v>
      </c>
      <c r="K102" s="212">
        <v>0.3</v>
      </c>
      <c r="L102" s="213"/>
      <c r="M102" s="4"/>
    </row>
    <row r="103" spans="2:13" ht="47.25" customHeight="1" thickBot="1">
      <c r="B103" s="3"/>
      <c r="C103" s="267"/>
      <c r="D103" s="268"/>
      <c r="E103" s="268"/>
      <c r="F103" s="268"/>
      <c r="G103" s="269"/>
      <c r="H103" s="255"/>
      <c r="I103" s="255"/>
      <c r="J103" s="255"/>
      <c r="K103" s="256"/>
      <c r="L103" s="257"/>
      <c r="M103" s="4"/>
    </row>
    <row r="104" spans="2:13" ht="15" thickBot="1">
      <c r="B104" s="86"/>
      <c r="C104" s="87"/>
      <c r="D104" s="87"/>
      <c r="E104" s="88"/>
      <c r="F104" s="87"/>
      <c r="G104" s="89"/>
      <c r="H104" s="87"/>
      <c r="I104" s="87"/>
      <c r="J104" s="87"/>
      <c r="K104" s="87"/>
      <c r="L104" s="87"/>
      <c r="M104" s="90"/>
    </row>
    <row r="105" spans="2:13" ht="15" thickTop="1"/>
  </sheetData>
  <mergeCells count="37">
    <mergeCell ref="H103:L103"/>
    <mergeCell ref="C100:G100"/>
    <mergeCell ref="H100:I100"/>
    <mergeCell ref="H101:I101"/>
    <mergeCell ref="H102:I102"/>
    <mergeCell ref="C101:G103"/>
    <mergeCell ref="K102:L102"/>
    <mergeCell ref="B1:G1"/>
    <mergeCell ref="B2:E2"/>
    <mergeCell ref="B4:M4"/>
    <mergeCell ref="C5:L5"/>
    <mergeCell ref="C6:L6"/>
    <mergeCell ref="C7:L8"/>
    <mergeCell ref="C9:L9"/>
    <mergeCell ref="K11:K12"/>
    <mergeCell ref="G91:K91"/>
    <mergeCell ref="G92:K92"/>
    <mergeCell ref="C10:L10"/>
    <mergeCell ref="C89:J89"/>
    <mergeCell ref="I11:I12"/>
    <mergeCell ref="J11:J12"/>
    <mergeCell ref="L11:L12"/>
    <mergeCell ref="C11:C12"/>
    <mergeCell ref="D11:D12"/>
    <mergeCell ref="G11:G12"/>
    <mergeCell ref="H11:H12"/>
    <mergeCell ref="E11:F11"/>
    <mergeCell ref="G95:K95"/>
    <mergeCell ref="K98:L98"/>
    <mergeCell ref="K99:L99"/>
    <mergeCell ref="K100:L100"/>
    <mergeCell ref="K101:L101"/>
    <mergeCell ref="C99:G99"/>
    <mergeCell ref="C98:G98"/>
    <mergeCell ref="H98:J98"/>
    <mergeCell ref="H99:I99"/>
    <mergeCell ref="D97:L97"/>
  </mergeCells>
  <pageMargins left="0.11811023622047245" right="0.11811023622047245" top="0.15748031496062992" bottom="0.15748031496062992" header="0.31496062992125984" footer="0.31496062992125984"/>
  <pageSetup scale="38" orientation="portrait" horizontalDpi="1200" verticalDpi="1200" r:id="rId1"/>
  <colBreaks count="1" manualBreakCount="1">
    <brk id="13" max="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46" zoomScale="90" zoomScaleNormal="100" zoomScaleSheetLayoutView="90" zoomScalePageLayoutView="145" workbookViewId="0">
      <selection activeCell="B2" sqref="B2:E2"/>
    </sheetView>
  </sheetViews>
  <sheetFormatPr baseColWidth="10" defaultColWidth="11.5" defaultRowHeight="14"/>
  <cols>
    <col min="1" max="2" width="2.83203125" style="1" customWidth="1"/>
    <col min="3" max="3" width="11.1640625" style="1" customWidth="1"/>
    <col min="4" max="4" width="22.5" style="1" customWidth="1"/>
    <col min="5" max="5" width="16.1640625" style="5"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2:12">
      <c r="B1" s="246" t="s">
        <v>0</v>
      </c>
      <c r="C1" s="246"/>
      <c r="D1" s="246"/>
      <c r="E1" s="246"/>
      <c r="F1" s="246"/>
      <c r="G1" s="246"/>
    </row>
    <row r="2" spans="2:12">
      <c r="B2" s="246" t="s">
        <v>1</v>
      </c>
      <c r="C2" s="246"/>
      <c r="D2" s="246"/>
      <c r="E2" s="246"/>
    </row>
    <row r="3" spans="2:12" ht="15" thickBot="1">
      <c r="C3" s="6"/>
      <c r="D3" s="7"/>
      <c r="E3" s="6"/>
      <c r="F3" s="7"/>
    </row>
    <row r="4" spans="2:12" ht="16" thickTop="1" thickBot="1">
      <c r="B4" s="247"/>
      <c r="C4" s="248"/>
      <c r="D4" s="248"/>
      <c r="E4" s="248"/>
      <c r="F4" s="248"/>
      <c r="G4" s="248"/>
      <c r="H4" s="248"/>
      <c r="I4" s="248"/>
      <c r="J4" s="248"/>
      <c r="K4" s="248"/>
      <c r="L4" s="249"/>
    </row>
    <row r="5" spans="2:12" ht="31.5" customHeight="1">
      <c r="B5" s="3"/>
      <c r="C5" s="270" t="s">
        <v>2</v>
      </c>
      <c r="D5" s="271"/>
      <c r="E5" s="271"/>
      <c r="F5" s="271"/>
      <c r="G5" s="271"/>
      <c r="H5" s="271"/>
      <c r="I5" s="271"/>
      <c r="J5" s="271"/>
      <c r="K5" s="272"/>
      <c r="L5" s="4"/>
    </row>
    <row r="6" spans="2:12">
      <c r="B6" s="3"/>
      <c r="C6" s="273" t="s">
        <v>32</v>
      </c>
      <c r="D6" s="274"/>
      <c r="E6" s="274"/>
      <c r="F6" s="274"/>
      <c r="G6" s="274"/>
      <c r="H6" s="274"/>
      <c r="I6" s="274"/>
      <c r="J6" s="274"/>
      <c r="K6" s="275"/>
      <c r="L6" s="4"/>
    </row>
    <row r="7" spans="2:12" s="2" customFormat="1">
      <c r="B7" s="91"/>
      <c r="C7" s="276" t="s">
        <v>33</v>
      </c>
      <c r="D7" s="276"/>
      <c r="E7" s="276"/>
      <c r="F7" s="276"/>
      <c r="G7" s="276"/>
      <c r="H7" s="276"/>
      <c r="I7" s="276"/>
      <c r="J7" s="276"/>
      <c r="K7" s="276"/>
      <c r="L7" s="10"/>
    </row>
    <row r="8" spans="2:12" ht="105.75" customHeight="1">
      <c r="B8" s="3"/>
      <c r="C8" s="276"/>
      <c r="D8" s="276"/>
      <c r="E8" s="276"/>
      <c r="F8" s="276"/>
      <c r="G8" s="276"/>
      <c r="H8" s="276"/>
      <c r="I8" s="276"/>
      <c r="J8" s="276"/>
      <c r="K8" s="276"/>
      <c r="L8" s="4"/>
    </row>
    <row r="9" spans="2:12" ht="34.5" customHeight="1">
      <c r="B9" s="3"/>
      <c r="C9" s="277" t="s">
        <v>34</v>
      </c>
      <c r="D9" s="225"/>
      <c r="E9" s="225"/>
      <c r="F9" s="225"/>
      <c r="G9" s="225"/>
      <c r="H9" s="225"/>
      <c r="I9" s="225"/>
      <c r="J9" s="225"/>
      <c r="K9" s="278"/>
      <c r="L9" s="4"/>
    </row>
    <row r="10" spans="2:12" ht="30" customHeight="1" thickBot="1">
      <c r="B10" s="3"/>
      <c r="C10" s="233"/>
      <c r="D10" s="234"/>
      <c r="E10" s="234"/>
      <c r="F10" s="234"/>
      <c r="G10" s="234"/>
      <c r="H10" s="234"/>
      <c r="I10" s="234"/>
      <c r="J10" s="234"/>
      <c r="K10" s="235"/>
      <c r="L10" s="4"/>
    </row>
    <row r="11" spans="2:12" ht="30" customHeight="1">
      <c r="B11" s="3"/>
      <c r="C11" s="243" t="s">
        <v>6</v>
      </c>
      <c r="D11" s="239" t="s">
        <v>7</v>
      </c>
      <c r="E11" s="245" t="s">
        <v>8</v>
      </c>
      <c r="F11" s="245"/>
      <c r="G11" s="243" t="s">
        <v>9</v>
      </c>
      <c r="H11" s="239" t="s">
        <v>10</v>
      </c>
      <c r="I11" s="239" t="s">
        <v>11</v>
      </c>
      <c r="J11" s="227" t="s">
        <v>12</v>
      </c>
      <c r="K11" s="241" t="s">
        <v>13</v>
      </c>
      <c r="L11" s="4"/>
    </row>
    <row r="12" spans="2:12" ht="30" customHeight="1" thickBot="1">
      <c r="B12" s="3"/>
      <c r="C12" s="244"/>
      <c r="D12" s="240"/>
      <c r="E12" s="11" t="s">
        <v>14</v>
      </c>
      <c r="F12" s="11" t="s">
        <v>15</v>
      </c>
      <c r="G12" s="244"/>
      <c r="H12" s="240"/>
      <c r="I12" s="240"/>
      <c r="J12" s="228"/>
      <c r="K12" s="24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36" t="s">
        <v>17</v>
      </c>
      <c r="D40" s="237"/>
      <c r="E40" s="237"/>
      <c r="F40" s="237"/>
      <c r="G40" s="237"/>
      <c r="H40" s="237"/>
      <c r="I40" s="237"/>
      <c r="J40" s="238"/>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79"/>
      <c r="H42" s="280"/>
      <c r="I42" s="28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18"/>
      <c r="E51" s="218"/>
      <c r="F51" s="218"/>
      <c r="G51" s="218"/>
      <c r="H51" s="218"/>
      <c r="I51" s="218"/>
      <c r="J51" s="218"/>
      <c r="K51" s="219"/>
      <c r="L51" s="81"/>
    </row>
    <row r="52" spans="2:12" s="49" customFormat="1" ht="46.5" customHeight="1">
      <c r="B52" s="50"/>
      <c r="C52" s="214" t="s">
        <v>20</v>
      </c>
      <c r="D52" s="215"/>
      <c r="E52" s="215"/>
      <c r="F52" s="215"/>
      <c r="G52" s="215"/>
      <c r="H52" s="216" t="s">
        <v>9</v>
      </c>
      <c r="I52" s="216"/>
      <c r="J52" s="216"/>
      <c r="K52" s="82" t="s">
        <v>21</v>
      </c>
      <c r="L52" s="83"/>
    </row>
    <row r="53" spans="2:12" s="49" customFormat="1" ht="32.25" customHeight="1">
      <c r="B53" s="50"/>
      <c r="C53" s="214" t="s">
        <v>22</v>
      </c>
      <c r="D53" s="215"/>
      <c r="E53" s="215"/>
      <c r="F53" s="215"/>
      <c r="G53" s="215"/>
      <c r="H53" s="217" t="s">
        <v>23</v>
      </c>
      <c r="I53" s="217"/>
      <c r="J53" s="84" t="s">
        <v>24</v>
      </c>
      <c r="K53" s="85" t="s">
        <v>35</v>
      </c>
      <c r="L53" s="83"/>
    </row>
    <row r="54" spans="2:12" s="49" customFormat="1" ht="30" customHeight="1">
      <c r="B54" s="50"/>
      <c r="C54" s="214" t="s">
        <v>25</v>
      </c>
      <c r="D54" s="215"/>
      <c r="E54" s="215"/>
      <c r="F54" s="215"/>
      <c r="G54" s="215"/>
      <c r="H54" s="258" t="s">
        <v>26</v>
      </c>
      <c r="I54" s="259"/>
      <c r="J54" s="84" t="s">
        <v>27</v>
      </c>
      <c r="K54" s="85" t="s">
        <v>35</v>
      </c>
      <c r="L54" s="83"/>
    </row>
    <row r="55" spans="2:12" s="49" customFormat="1" ht="58.5" customHeight="1">
      <c r="B55" s="50"/>
      <c r="C55" s="261"/>
      <c r="D55" s="262"/>
      <c r="E55" s="262"/>
      <c r="F55" s="262"/>
      <c r="G55" s="263"/>
      <c r="H55" s="260" t="s">
        <v>28</v>
      </c>
      <c r="I55" s="217"/>
      <c r="J55" s="84" t="s">
        <v>29</v>
      </c>
      <c r="K55" s="85" t="s">
        <v>35</v>
      </c>
      <c r="L55" s="52"/>
    </row>
    <row r="56" spans="2:12" ht="39" customHeight="1">
      <c r="B56" s="3"/>
      <c r="C56" s="264"/>
      <c r="D56" s="265"/>
      <c r="E56" s="265"/>
      <c r="F56" s="265"/>
      <c r="G56" s="266"/>
      <c r="H56" s="217" t="s">
        <v>30</v>
      </c>
      <c r="I56" s="217"/>
      <c r="J56" s="84" t="s">
        <v>31</v>
      </c>
      <c r="K56" s="85" t="s">
        <v>35</v>
      </c>
      <c r="L56" s="4"/>
    </row>
    <row r="57" spans="2:12" ht="47.25" customHeight="1" thickBot="1">
      <c r="B57" s="3"/>
      <c r="C57" s="267"/>
      <c r="D57" s="268"/>
      <c r="E57" s="268"/>
      <c r="F57" s="268"/>
      <c r="G57" s="269"/>
      <c r="H57" s="255"/>
      <c r="I57" s="255"/>
      <c r="J57" s="255"/>
      <c r="K57" s="257"/>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5" defaultRowHeight="14"/>
  <cols>
    <col min="1" max="2" width="3.1640625" style="95" customWidth="1"/>
    <col min="3" max="3" width="14.6640625" style="95" customWidth="1"/>
    <col min="4" max="4" width="13" style="95" customWidth="1"/>
    <col min="5" max="11" width="11.5" style="95"/>
    <col min="12" max="12" width="12.83203125" style="95" customWidth="1"/>
    <col min="13" max="14" width="11.5" style="95"/>
    <col min="15" max="15" width="18.6640625" style="95" customWidth="1"/>
    <col min="16" max="17" width="3.1640625" style="95" customWidth="1"/>
    <col min="18" max="16384" width="11.5" style="95"/>
  </cols>
  <sheetData>
    <row r="1" spans="2:16">
      <c r="B1" s="246" t="s">
        <v>37</v>
      </c>
      <c r="C1" s="246"/>
      <c r="D1" s="246"/>
      <c r="E1" s="246"/>
      <c r="F1" s="246"/>
      <c r="G1" s="246"/>
      <c r="H1" s="246"/>
      <c r="I1" s="246"/>
      <c r="J1" s="246"/>
      <c r="K1" s="246"/>
      <c r="L1" s="246"/>
    </row>
    <row r="2" spans="2:16">
      <c r="B2" s="246" t="s">
        <v>1</v>
      </c>
      <c r="C2" s="246"/>
      <c r="D2" s="246"/>
      <c r="E2" s="246"/>
    </row>
    <row r="3" spans="2:16" ht="15" thickBot="1"/>
    <row r="4" spans="2:16" ht="25.5" customHeight="1" thickTop="1">
      <c r="B4" s="282"/>
      <c r="C4" s="283"/>
      <c r="D4" s="283"/>
      <c r="E4" s="283"/>
      <c r="F4" s="283"/>
      <c r="G4" s="283"/>
      <c r="H4" s="283"/>
      <c r="I4" s="283"/>
      <c r="J4" s="283"/>
      <c r="K4" s="283"/>
      <c r="L4" s="283"/>
      <c r="M4" s="283"/>
      <c r="N4" s="283"/>
      <c r="O4" s="283"/>
      <c r="P4" s="284"/>
    </row>
    <row r="5" spans="2:16" ht="36.75" customHeight="1">
      <c r="B5" s="97"/>
      <c r="C5" s="378" t="s">
        <v>38</v>
      </c>
      <c r="D5" s="378"/>
      <c r="E5" s="378"/>
      <c r="F5" s="378"/>
      <c r="G5" s="378"/>
      <c r="H5" s="378"/>
      <c r="I5" s="378"/>
      <c r="J5" s="378"/>
      <c r="K5" s="378"/>
      <c r="L5" s="378"/>
      <c r="M5" s="378"/>
      <c r="N5" s="378"/>
      <c r="O5" s="378"/>
      <c r="P5" s="96"/>
    </row>
    <row r="6" spans="2:16" ht="15" thickBot="1">
      <c r="B6" s="97"/>
      <c r="P6" s="96"/>
    </row>
    <row r="7" spans="2:16">
      <c r="B7" s="97"/>
      <c r="C7" s="382"/>
      <c r="D7" s="384"/>
      <c r="E7" s="385"/>
      <c r="F7" s="385"/>
      <c r="G7" s="385"/>
      <c r="H7" s="385"/>
      <c r="I7" s="385"/>
      <c r="J7" s="385"/>
      <c r="K7" s="386"/>
      <c r="L7" s="353"/>
      <c r="M7" s="354"/>
      <c r="N7" s="354"/>
      <c r="O7" s="355"/>
      <c r="P7" s="96"/>
    </row>
    <row r="8" spans="2:16">
      <c r="B8" s="97"/>
      <c r="C8" s="383"/>
      <c r="D8" s="365" t="s">
        <v>39</v>
      </c>
      <c r="E8" s="366"/>
      <c r="F8" s="366"/>
      <c r="G8" s="366"/>
      <c r="H8" s="366"/>
      <c r="I8" s="366"/>
      <c r="J8" s="366"/>
      <c r="K8" s="367"/>
      <c r="L8" s="356"/>
      <c r="M8" s="357"/>
      <c r="N8" s="357"/>
      <c r="O8" s="358"/>
      <c r="P8" s="96"/>
    </row>
    <row r="9" spans="2:16">
      <c r="B9" s="97"/>
      <c r="C9" s="383"/>
      <c r="D9" s="365"/>
      <c r="E9" s="366"/>
      <c r="F9" s="366"/>
      <c r="G9" s="366"/>
      <c r="H9" s="366"/>
      <c r="I9" s="366"/>
      <c r="J9" s="366"/>
      <c r="K9" s="367"/>
      <c r="L9" s="368" t="s">
        <v>40</v>
      </c>
      <c r="M9" s="359"/>
      <c r="N9" s="360"/>
      <c r="O9" s="361"/>
      <c r="P9" s="96"/>
    </row>
    <row r="10" spans="2:16">
      <c r="B10" s="97"/>
      <c r="C10" s="383"/>
      <c r="D10" s="365" t="s">
        <v>41</v>
      </c>
      <c r="E10" s="366"/>
      <c r="F10" s="366"/>
      <c r="G10" s="366"/>
      <c r="H10" s="366"/>
      <c r="I10" s="366"/>
      <c r="J10" s="366"/>
      <c r="K10" s="367"/>
      <c r="L10" s="387"/>
      <c r="M10" s="362"/>
      <c r="N10" s="363"/>
      <c r="O10" s="364"/>
      <c r="P10" s="96"/>
    </row>
    <row r="11" spans="2:16" ht="12.75" customHeight="1">
      <c r="B11" s="97"/>
      <c r="C11" s="383"/>
      <c r="D11" s="379"/>
      <c r="E11" s="380"/>
      <c r="F11" s="380"/>
      <c r="G11" s="380"/>
      <c r="H11" s="380"/>
      <c r="I11" s="380"/>
      <c r="J11" s="380"/>
      <c r="K11" s="381"/>
      <c r="L11" s="368" t="s">
        <v>42</v>
      </c>
      <c r="M11" s="368">
        <v>1</v>
      </c>
      <c r="N11" s="368" t="s">
        <v>43</v>
      </c>
      <c r="O11" s="351">
        <v>1</v>
      </c>
      <c r="P11" s="96"/>
    </row>
    <row r="12" spans="2:16">
      <c r="B12" s="97"/>
      <c r="C12" s="383"/>
      <c r="D12" s="379"/>
      <c r="E12" s="380"/>
      <c r="F12" s="380"/>
      <c r="G12" s="380"/>
      <c r="H12" s="380"/>
      <c r="I12" s="380"/>
      <c r="J12" s="380"/>
      <c r="K12" s="381"/>
      <c r="L12" s="369"/>
      <c r="M12" s="369"/>
      <c r="N12" s="369"/>
      <c r="O12" s="352"/>
      <c r="P12" s="96"/>
    </row>
    <row r="13" spans="2:16">
      <c r="B13" s="97"/>
      <c r="C13" s="383"/>
      <c r="D13" s="365" t="s">
        <v>44</v>
      </c>
      <c r="E13" s="366"/>
      <c r="F13" s="366"/>
      <c r="G13" s="366"/>
      <c r="H13" s="366"/>
      <c r="I13" s="366"/>
      <c r="J13" s="366"/>
      <c r="K13" s="367"/>
      <c r="L13" s="369"/>
      <c r="M13" s="369"/>
      <c r="N13" s="369"/>
      <c r="O13" s="352"/>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91" t="s">
        <v>49</v>
      </c>
      <c r="D17" s="292"/>
      <c r="E17" s="292"/>
      <c r="F17" s="29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74" t="s">
        <v>51</v>
      </c>
      <c r="D21" s="375"/>
      <c r="E21" s="375"/>
      <c r="F21" s="375"/>
      <c r="G21" s="375"/>
      <c r="H21" s="375"/>
      <c r="I21" s="375"/>
      <c r="J21" s="375"/>
      <c r="K21" s="375"/>
      <c r="L21" s="375"/>
      <c r="M21" s="375"/>
      <c r="N21" s="375"/>
      <c r="O21" s="376"/>
      <c r="P21" s="96"/>
    </row>
    <row r="22" spans="2:16" ht="15" thickBot="1">
      <c r="B22" s="97"/>
      <c r="C22" s="122"/>
      <c r="O22" s="123"/>
      <c r="P22" s="96"/>
    </row>
    <row r="23" spans="2:16">
      <c r="B23" s="97"/>
      <c r="C23" s="124" t="s">
        <v>52</v>
      </c>
      <c r="D23" s="348" t="s">
        <v>53</v>
      </c>
      <c r="E23" s="349"/>
      <c r="F23" s="349"/>
      <c r="G23" s="349"/>
      <c r="H23" s="349"/>
      <c r="I23" s="349"/>
      <c r="J23" s="349"/>
      <c r="K23" s="349"/>
      <c r="L23" s="350"/>
      <c r="M23" s="372" t="s">
        <v>54</v>
      </c>
      <c r="N23" s="373"/>
      <c r="O23" s="124" t="s">
        <v>11</v>
      </c>
      <c r="P23" s="96"/>
    </row>
    <row r="24" spans="2:16" ht="15" thickBot="1">
      <c r="B24" s="97"/>
      <c r="C24" s="125"/>
      <c r="D24" s="340"/>
      <c r="E24" s="341"/>
      <c r="F24" s="341"/>
      <c r="G24" s="341"/>
      <c r="H24" s="341"/>
      <c r="I24" s="341"/>
      <c r="J24" s="341"/>
      <c r="K24" s="341"/>
      <c r="L24" s="342"/>
      <c r="M24" s="340"/>
      <c r="N24" s="342"/>
      <c r="O24" s="126"/>
      <c r="P24" s="96"/>
    </row>
    <row r="25" spans="2:16">
      <c r="B25" s="97"/>
      <c r="C25" s="315" t="s">
        <v>55</v>
      </c>
      <c r="D25" s="316"/>
      <c r="E25" s="316"/>
      <c r="F25" s="316"/>
      <c r="G25" s="316"/>
      <c r="H25" s="316"/>
      <c r="I25" s="316"/>
      <c r="J25" s="316"/>
      <c r="K25" s="316"/>
      <c r="L25" s="316"/>
      <c r="M25" s="316"/>
      <c r="N25" s="316"/>
      <c r="O25" s="317"/>
      <c r="P25" s="96"/>
    </row>
    <row r="26" spans="2:16">
      <c r="B26" s="97"/>
      <c r="C26" s="318"/>
      <c r="D26" s="319"/>
      <c r="E26" s="319"/>
      <c r="F26" s="319"/>
      <c r="G26" s="319"/>
      <c r="H26" s="319"/>
      <c r="I26" s="319"/>
      <c r="J26" s="319"/>
      <c r="K26" s="319"/>
      <c r="L26" s="319"/>
      <c r="M26" s="319"/>
      <c r="N26" s="319"/>
      <c r="O26" s="320"/>
      <c r="P26" s="96"/>
    </row>
    <row r="27" spans="2:16" ht="15" thickBot="1">
      <c r="B27" s="97"/>
      <c r="C27" s="321"/>
      <c r="D27" s="322"/>
      <c r="E27" s="322"/>
      <c r="F27" s="322"/>
      <c r="G27" s="322"/>
      <c r="H27" s="322"/>
      <c r="I27" s="322"/>
      <c r="J27" s="322"/>
      <c r="K27" s="322"/>
      <c r="L27" s="322"/>
      <c r="M27" s="322"/>
      <c r="N27" s="322"/>
      <c r="O27" s="323"/>
      <c r="P27" s="96"/>
    </row>
    <row r="28" spans="2:16">
      <c r="B28" s="97"/>
      <c r="C28" s="326" t="s">
        <v>53</v>
      </c>
      <c r="D28" s="370"/>
      <c r="E28" s="370"/>
      <c r="F28" s="370"/>
      <c r="G28" s="371"/>
      <c r="H28" s="329" t="s">
        <v>56</v>
      </c>
      <c r="I28" s="370"/>
      <c r="J28" s="338" t="s">
        <v>57</v>
      </c>
      <c r="K28" s="339"/>
      <c r="L28" s="128" t="s">
        <v>58</v>
      </c>
      <c r="M28" s="329" t="s">
        <v>59</v>
      </c>
      <c r="N28" s="328"/>
      <c r="O28" s="129" t="s">
        <v>60</v>
      </c>
      <c r="P28" s="96"/>
    </row>
    <row r="29" spans="2:16">
      <c r="B29" s="97"/>
      <c r="C29" s="299"/>
      <c r="D29" s="300"/>
      <c r="E29" s="300"/>
      <c r="F29" s="300"/>
      <c r="G29" s="325"/>
      <c r="H29" s="377"/>
      <c r="I29" s="325"/>
      <c r="J29" s="377"/>
      <c r="K29" s="325"/>
      <c r="L29" s="131"/>
      <c r="M29" s="346"/>
      <c r="N29" s="347"/>
      <c r="O29" s="132"/>
      <c r="P29" s="96"/>
    </row>
    <row r="30" spans="2:16">
      <c r="B30" s="97"/>
      <c r="C30" s="133"/>
      <c r="D30" s="134"/>
      <c r="E30" s="134"/>
      <c r="F30" s="134"/>
      <c r="G30" s="135"/>
      <c r="H30" s="136"/>
      <c r="I30" s="135"/>
      <c r="J30" s="136"/>
      <c r="K30" s="135"/>
      <c r="L30" s="131"/>
      <c r="M30" s="346"/>
      <c r="N30" s="347"/>
      <c r="O30" s="132"/>
      <c r="P30" s="96"/>
    </row>
    <row r="31" spans="2:16" ht="15" thickBot="1">
      <c r="B31" s="97"/>
      <c r="C31" s="311"/>
      <c r="D31" s="312"/>
      <c r="E31" s="312"/>
      <c r="F31" s="312"/>
      <c r="G31" s="324"/>
      <c r="H31" s="343"/>
      <c r="I31" s="324"/>
      <c r="J31" s="343"/>
      <c r="K31" s="324"/>
      <c r="L31" s="137"/>
      <c r="M31" s="344"/>
      <c r="N31" s="345"/>
      <c r="O31" s="132"/>
      <c r="P31" s="96"/>
    </row>
    <row r="32" spans="2:16" ht="15" thickBot="1">
      <c r="B32" s="97"/>
      <c r="C32" s="305" t="s">
        <v>61</v>
      </c>
      <c r="D32" s="306"/>
      <c r="E32" s="306"/>
      <c r="F32" s="306"/>
      <c r="G32" s="306"/>
      <c r="H32" s="306"/>
      <c r="I32" s="306"/>
      <c r="J32" s="306"/>
      <c r="K32" s="306"/>
      <c r="L32" s="306"/>
      <c r="M32" s="306"/>
      <c r="N32" s="307"/>
      <c r="O32" s="138"/>
      <c r="P32" s="96"/>
    </row>
    <row r="33" spans="2:16" ht="13.5" customHeight="1">
      <c r="B33" s="97"/>
      <c r="C33" s="315" t="s">
        <v>62</v>
      </c>
      <c r="D33" s="316"/>
      <c r="E33" s="316"/>
      <c r="F33" s="316"/>
      <c r="G33" s="316"/>
      <c r="H33" s="316"/>
      <c r="I33" s="316"/>
      <c r="J33" s="316"/>
      <c r="K33" s="316"/>
      <c r="L33" s="316"/>
      <c r="M33" s="316"/>
      <c r="N33" s="316"/>
      <c r="O33" s="317"/>
      <c r="P33" s="96"/>
    </row>
    <row r="34" spans="2:16">
      <c r="B34" s="97"/>
      <c r="C34" s="318"/>
      <c r="D34" s="319"/>
      <c r="E34" s="319"/>
      <c r="F34" s="319"/>
      <c r="G34" s="319"/>
      <c r="H34" s="319"/>
      <c r="I34" s="319"/>
      <c r="J34" s="319"/>
      <c r="K34" s="319"/>
      <c r="L34" s="319"/>
      <c r="M34" s="319"/>
      <c r="N34" s="319"/>
      <c r="O34" s="320"/>
      <c r="P34" s="96"/>
    </row>
    <row r="35" spans="2:16" ht="15" thickBot="1">
      <c r="B35" s="97"/>
      <c r="C35" s="321"/>
      <c r="D35" s="322"/>
      <c r="E35" s="322"/>
      <c r="F35" s="322"/>
      <c r="G35" s="322"/>
      <c r="H35" s="322"/>
      <c r="I35" s="322"/>
      <c r="J35" s="322"/>
      <c r="K35" s="322"/>
      <c r="L35" s="322"/>
      <c r="M35" s="322"/>
      <c r="N35" s="322"/>
      <c r="O35" s="323"/>
      <c r="P35" s="96"/>
    </row>
    <row r="36" spans="2:16">
      <c r="B36" s="97"/>
      <c r="C36" s="326" t="s">
        <v>53</v>
      </c>
      <c r="D36" s="327"/>
      <c r="E36" s="327"/>
      <c r="F36" s="327"/>
      <c r="G36" s="327"/>
      <c r="H36" s="327"/>
      <c r="I36" s="327"/>
      <c r="J36" s="328"/>
      <c r="K36" s="127" t="s">
        <v>54</v>
      </c>
      <c r="L36" s="128" t="s">
        <v>11</v>
      </c>
      <c r="M36" s="329" t="s">
        <v>63</v>
      </c>
      <c r="N36" s="328"/>
      <c r="O36" s="129" t="s">
        <v>60</v>
      </c>
      <c r="P36" s="96"/>
    </row>
    <row r="37" spans="2:16">
      <c r="B37" s="97"/>
      <c r="C37" s="299"/>
      <c r="D37" s="300"/>
      <c r="E37" s="300"/>
      <c r="F37" s="300"/>
      <c r="G37" s="300"/>
      <c r="H37" s="300"/>
      <c r="I37" s="300"/>
      <c r="J37" s="325"/>
      <c r="K37" s="140"/>
      <c r="L37" s="141"/>
      <c r="M37" s="330"/>
      <c r="N37" s="331"/>
      <c r="O37" s="132"/>
      <c r="P37" s="96"/>
    </row>
    <row r="38" spans="2:16" ht="15" thickBot="1">
      <c r="B38" s="97"/>
      <c r="C38" s="311"/>
      <c r="D38" s="312"/>
      <c r="E38" s="312"/>
      <c r="F38" s="312"/>
      <c r="G38" s="312"/>
      <c r="H38" s="312"/>
      <c r="I38" s="312"/>
      <c r="J38" s="324"/>
      <c r="K38" s="134"/>
      <c r="L38" s="142"/>
      <c r="M38" s="313"/>
      <c r="N38" s="314"/>
      <c r="O38" s="143"/>
      <c r="P38" s="96"/>
    </row>
    <row r="39" spans="2:16" ht="15" thickBot="1">
      <c r="B39" s="97"/>
      <c r="C39" s="305" t="s">
        <v>61</v>
      </c>
      <c r="D39" s="306"/>
      <c r="E39" s="306"/>
      <c r="F39" s="306"/>
      <c r="G39" s="306"/>
      <c r="H39" s="306"/>
      <c r="I39" s="306"/>
      <c r="J39" s="306"/>
      <c r="K39" s="306"/>
      <c r="L39" s="306"/>
      <c r="M39" s="306"/>
      <c r="N39" s="307"/>
      <c r="O39" s="144">
        <v>0</v>
      </c>
      <c r="P39" s="96"/>
    </row>
    <row r="40" spans="2:16">
      <c r="B40" s="97"/>
      <c r="C40" s="315" t="s">
        <v>64</v>
      </c>
      <c r="D40" s="316"/>
      <c r="E40" s="316"/>
      <c r="F40" s="316"/>
      <c r="G40" s="316"/>
      <c r="H40" s="316"/>
      <c r="I40" s="316"/>
      <c r="J40" s="316"/>
      <c r="K40" s="316"/>
      <c r="L40" s="316"/>
      <c r="M40" s="316"/>
      <c r="N40" s="316"/>
      <c r="O40" s="317"/>
      <c r="P40" s="96"/>
    </row>
    <row r="41" spans="2:16">
      <c r="B41" s="97"/>
      <c r="C41" s="318"/>
      <c r="D41" s="319"/>
      <c r="E41" s="319"/>
      <c r="F41" s="319"/>
      <c r="G41" s="319"/>
      <c r="H41" s="319"/>
      <c r="I41" s="319"/>
      <c r="J41" s="319"/>
      <c r="K41" s="319"/>
      <c r="L41" s="319"/>
      <c r="M41" s="319"/>
      <c r="N41" s="319"/>
      <c r="O41" s="320"/>
      <c r="P41" s="96"/>
    </row>
    <row r="42" spans="2:16" ht="15" thickBot="1">
      <c r="B42" s="97"/>
      <c r="C42" s="321"/>
      <c r="D42" s="322"/>
      <c r="E42" s="322"/>
      <c r="F42" s="322"/>
      <c r="G42" s="322"/>
      <c r="H42" s="322"/>
      <c r="I42" s="322"/>
      <c r="J42" s="322"/>
      <c r="K42" s="322"/>
      <c r="L42" s="322"/>
      <c r="M42" s="322"/>
      <c r="N42" s="322"/>
      <c r="O42" s="323"/>
      <c r="P42" s="96"/>
    </row>
    <row r="43" spans="2:16" ht="15">
      <c r="B43" s="97"/>
      <c r="C43" s="326" t="s">
        <v>65</v>
      </c>
      <c r="D43" s="327"/>
      <c r="E43" s="327"/>
      <c r="F43" s="327"/>
      <c r="G43" s="327"/>
      <c r="H43" s="327"/>
      <c r="I43" s="327"/>
      <c r="J43" s="128" t="s">
        <v>66</v>
      </c>
      <c r="K43" s="139" t="s">
        <v>67</v>
      </c>
      <c r="L43" s="145" t="s">
        <v>68</v>
      </c>
      <c r="M43" s="329" t="s">
        <v>69</v>
      </c>
      <c r="N43" s="328"/>
      <c r="O43" s="129" t="s">
        <v>60</v>
      </c>
      <c r="P43" s="96"/>
    </row>
    <row r="44" spans="2:16">
      <c r="B44" s="97"/>
      <c r="C44" s="299"/>
      <c r="D44" s="300"/>
      <c r="E44" s="300"/>
      <c r="F44" s="300"/>
      <c r="G44" s="300"/>
      <c r="H44" s="300"/>
      <c r="I44" s="300"/>
      <c r="J44" s="146"/>
      <c r="K44" s="147"/>
      <c r="L44" s="146"/>
      <c r="M44" s="334"/>
      <c r="N44" s="335"/>
      <c r="O44" s="132"/>
      <c r="P44" s="96"/>
    </row>
    <row r="45" spans="2:16" ht="15" thickBot="1">
      <c r="B45" s="97"/>
      <c r="C45" s="311"/>
      <c r="D45" s="312"/>
      <c r="E45" s="312"/>
      <c r="F45" s="312"/>
      <c r="G45" s="312"/>
      <c r="H45" s="312"/>
      <c r="I45" s="312"/>
      <c r="J45" s="148"/>
      <c r="K45" s="149"/>
      <c r="L45" s="148"/>
      <c r="M45" s="313"/>
      <c r="N45" s="314"/>
      <c r="O45" s="150"/>
      <c r="P45" s="96"/>
    </row>
    <row r="46" spans="2:16" ht="15" thickBot="1">
      <c r="B46" s="97"/>
      <c r="C46" s="305" t="s">
        <v>61</v>
      </c>
      <c r="D46" s="306"/>
      <c r="E46" s="306"/>
      <c r="F46" s="306"/>
      <c r="G46" s="306"/>
      <c r="H46" s="306"/>
      <c r="I46" s="306"/>
      <c r="J46" s="306"/>
      <c r="K46" s="306"/>
      <c r="L46" s="306"/>
      <c r="M46" s="306"/>
      <c r="N46" s="307"/>
      <c r="O46" s="138"/>
      <c r="P46" s="96"/>
    </row>
    <row r="47" spans="2:16">
      <c r="B47" s="97"/>
      <c r="C47" s="315" t="s">
        <v>70</v>
      </c>
      <c r="D47" s="316"/>
      <c r="E47" s="316"/>
      <c r="F47" s="316"/>
      <c r="G47" s="316"/>
      <c r="H47" s="316"/>
      <c r="I47" s="316"/>
      <c r="J47" s="316"/>
      <c r="K47" s="316"/>
      <c r="L47" s="316"/>
      <c r="M47" s="316"/>
      <c r="N47" s="316"/>
      <c r="O47" s="317"/>
      <c r="P47" s="96"/>
    </row>
    <row r="48" spans="2:16">
      <c r="B48" s="97"/>
      <c r="C48" s="318"/>
      <c r="D48" s="319"/>
      <c r="E48" s="319"/>
      <c r="F48" s="319"/>
      <c r="G48" s="319"/>
      <c r="H48" s="319"/>
      <c r="I48" s="319"/>
      <c r="J48" s="319"/>
      <c r="K48" s="319"/>
      <c r="L48" s="319"/>
      <c r="M48" s="319"/>
      <c r="N48" s="319"/>
      <c r="O48" s="320"/>
      <c r="P48" s="96"/>
    </row>
    <row r="49" spans="2:16" ht="15" thickBot="1">
      <c r="B49" s="97"/>
      <c r="C49" s="321"/>
      <c r="D49" s="322"/>
      <c r="E49" s="322"/>
      <c r="F49" s="322"/>
      <c r="G49" s="322"/>
      <c r="H49" s="322"/>
      <c r="I49" s="322"/>
      <c r="J49" s="322"/>
      <c r="K49" s="322"/>
      <c r="L49" s="322"/>
      <c r="M49" s="322"/>
      <c r="N49" s="322"/>
      <c r="O49" s="323"/>
      <c r="P49" s="96"/>
    </row>
    <row r="50" spans="2:16" ht="31.5" customHeight="1">
      <c r="B50" s="97"/>
      <c r="C50" s="326" t="s">
        <v>71</v>
      </c>
      <c r="D50" s="327"/>
      <c r="E50" s="327"/>
      <c r="F50" s="327"/>
      <c r="G50" s="327"/>
      <c r="H50" s="327"/>
      <c r="I50" s="327"/>
      <c r="J50" s="128" t="s">
        <v>72</v>
      </c>
      <c r="K50" s="151" t="s">
        <v>73</v>
      </c>
      <c r="L50" s="152" t="s">
        <v>74</v>
      </c>
      <c r="M50" s="332" t="s">
        <v>59</v>
      </c>
      <c r="N50" s="333"/>
      <c r="O50" s="154" t="s">
        <v>60</v>
      </c>
      <c r="P50" s="96"/>
    </row>
    <row r="51" spans="2:16">
      <c r="B51" s="97"/>
      <c r="C51" s="155"/>
      <c r="D51" s="156"/>
      <c r="E51" s="156"/>
      <c r="F51" s="156"/>
      <c r="G51" s="156"/>
      <c r="H51" s="156"/>
      <c r="I51" s="156"/>
      <c r="J51" s="157"/>
      <c r="K51" s="158"/>
      <c r="L51" s="159"/>
      <c r="M51" s="336"/>
      <c r="N51" s="337"/>
      <c r="O51" s="160"/>
      <c r="P51" s="96"/>
    </row>
    <row r="52" spans="2:16">
      <c r="B52" s="97"/>
      <c r="C52" s="155"/>
      <c r="D52" s="156"/>
      <c r="E52" s="156"/>
      <c r="F52" s="156"/>
      <c r="G52" s="156"/>
      <c r="H52" s="156"/>
      <c r="I52" s="156"/>
      <c r="J52" s="157"/>
      <c r="K52" s="158"/>
      <c r="L52" s="159"/>
      <c r="M52" s="336"/>
      <c r="N52" s="337"/>
      <c r="O52" s="160"/>
      <c r="P52" s="96"/>
    </row>
    <row r="53" spans="2:16">
      <c r="B53" s="97"/>
      <c r="C53" s="155"/>
      <c r="D53" s="156"/>
      <c r="E53" s="156"/>
      <c r="F53" s="156"/>
      <c r="G53" s="156"/>
      <c r="H53" s="156"/>
      <c r="I53" s="156"/>
      <c r="J53" s="157"/>
      <c r="K53" s="158"/>
      <c r="L53" s="159"/>
      <c r="M53" s="334"/>
      <c r="N53" s="335"/>
      <c r="O53" s="160"/>
      <c r="P53" s="96"/>
    </row>
    <row r="54" spans="2:16" ht="15" thickBot="1">
      <c r="B54" s="97"/>
      <c r="C54" s="311"/>
      <c r="D54" s="312"/>
      <c r="E54" s="312"/>
      <c r="F54" s="312"/>
      <c r="G54" s="312"/>
      <c r="H54" s="312"/>
      <c r="I54" s="312"/>
      <c r="J54" s="148"/>
      <c r="K54" s="149"/>
      <c r="L54" s="148"/>
      <c r="M54" s="313"/>
      <c r="N54" s="314"/>
      <c r="O54" s="150"/>
      <c r="P54" s="96"/>
    </row>
    <row r="55" spans="2:16" ht="15" thickBot="1">
      <c r="B55" s="97"/>
      <c r="C55" s="305" t="s">
        <v>61</v>
      </c>
      <c r="D55" s="306"/>
      <c r="E55" s="306"/>
      <c r="F55" s="306"/>
      <c r="G55" s="306"/>
      <c r="H55" s="306"/>
      <c r="I55" s="306"/>
      <c r="J55" s="306"/>
      <c r="K55" s="306"/>
      <c r="L55" s="306"/>
      <c r="M55" s="306"/>
      <c r="N55" s="307"/>
      <c r="O55" s="144"/>
      <c r="P55" s="96"/>
    </row>
    <row r="56" spans="2:16" ht="15" thickBot="1">
      <c r="B56" s="97"/>
      <c r="C56" s="122"/>
      <c r="O56" s="123"/>
      <c r="P56" s="96"/>
    </row>
    <row r="57" spans="2:16" ht="15" thickBot="1">
      <c r="B57" s="97"/>
      <c r="C57" s="308" t="s">
        <v>75</v>
      </c>
      <c r="D57" s="309"/>
      <c r="E57" s="309"/>
      <c r="F57" s="309"/>
      <c r="G57" s="309"/>
      <c r="H57" s="309"/>
      <c r="I57" s="309"/>
      <c r="J57" s="309"/>
      <c r="K57" s="309"/>
      <c r="L57" s="309"/>
      <c r="M57" s="309"/>
      <c r="N57" s="310"/>
      <c r="O57" s="161"/>
      <c r="P57" s="96"/>
    </row>
    <row r="58" spans="2:16">
      <c r="B58" s="97"/>
      <c r="C58" s="315" t="s">
        <v>76</v>
      </c>
      <c r="D58" s="316"/>
      <c r="E58" s="316"/>
      <c r="F58" s="316"/>
      <c r="G58" s="316"/>
      <c r="H58" s="316"/>
      <c r="I58" s="316"/>
      <c r="J58" s="316"/>
      <c r="K58" s="316"/>
      <c r="L58" s="316"/>
      <c r="M58" s="316"/>
      <c r="N58" s="316"/>
      <c r="O58" s="317"/>
      <c r="P58" s="96"/>
    </row>
    <row r="59" spans="2:16">
      <c r="B59" s="97"/>
      <c r="C59" s="318"/>
      <c r="D59" s="319"/>
      <c r="E59" s="319"/>
      <c r="F59" s="319"/>
      <c r="G59" s="319"/>
      <c r="H59" s="319"/>
      <c r="I59" s="319"/>
      <c r="J59" s="319"/>
      <c r="K59" s="319"/>
      <c r="L59" s="319"/>
      <c r="M59" s="319"/>
      <c r="N59" s="319"/>
      <c r="O59" s="320"/>
      <c r="P59" s="96"/>
    </row>
    <row r="60" spans="2:16" ht="15" thickBot="1">
      <c r="B60" s="97"/>
      <c r="C60" s="321"/>
      <c r="D60" s="322"/>
      <c r="E60" s="322"/>
      <c r="F60" s="322"/>
      <c r="G60" s="322"/>
      <c r="H60" s="322"/>
      <c r="I60" s="322"/>
      <c r="J60" s="322"/>
      <c r="K60" s="322"/>
      <c r="L60" s="322"/>
      <c r="M60" s="322"/>
      <c r="N60" s="322"/>
      <c r="O60" s="323"/>
      <c r="P60" s="96"/>
    </row>
    <row r="61" spans="2:16" ht="15">
      <c r="B61" s="97"/>
      <c r="C61" s="326" t="s">
        <v>77</v>
      </c>
      <c r="D61" s="327"/>
      <c r="E61" s="327"/>
      <c r="F61" s="327"/>
      <c r="G61" s="327"/>
      <c r="H61" s="327"/>
      <c r="I61" s="327"/>
      <c r="J61" s="139"/>
      <c r="K61" s="153"/>
      <c r="L61" s="152" t="s">
        <v>78</v>
      </c>
      <c r="M61" s="332" t="s">
        <v>79</v>
      </c>
      <c r="N61" s="333"/>
      <c r="O61" s="154"/>
      <c r="P61" s="96"/>
    </row>
    <row r="62" spans="2:16">
      <c r="B62" s="97"/>
      <c r="C62" s="299" t="s">
        <v>23</v>
      </c>
      <c r="D62" s="300"/>
      <c r="E62" s="300"/>
      <c r="F62" s="300"/>
      <c r="G62" s="300"/>
      <c r="H62" s="300"/>
      <c r="I62" s="300"/>
      <c r="J62" s="162"/>
      <c r="K62" s="163"/>
      <c r="L62" s="164"/>
      <c r="M62" s="301"/>
      <c r="N62" s="302"/>
      <c r="O62" s="165"/>
      <c r="P62" s="96"/>
    </row>
    <row r="63" spans="2:16">
      <c r="B63" s="97"/>
      <c r="C63" s="133" t="s">
        <v>80</v>
      </c>
      <c r="D63" s="134"/>
      <c r="E63" s="134"/>
      <c r="F63" s="134"/>
      <c r="G63" s="134"/>
      <c r="H63" s="134"/>
      <c r="I63" s="134"/>
      <c r="J63" s="162"/>
      <c r="K63" s="163"/>
      <c r="L63" s="164"/>
      <c r="M63" s="301"/>
      <c r="N63" s="302"/>
      <c r="O63" s="165"/>
      <c r="P63" s="96"/>
    </row>
    <row r="64" spans="2:16" ht="15" thickBot="1">
      <c r="B64" s="97"/>
      <c r="C64" s="116" t="s">
        <v>81</v>
      </c>
      <c r="D64" s="117"/>
      <c r="E64" s="117"/>
      <c r="F64" s="117"/>
      <c r="G64" s="117"/>
      <c r="H64" s="117"/>
      <c r="I64" s="117"/>
      <c r="J64" s="166"/>
      <c r="K64" s="167"/>
      <c r="L64" s="164"/>
      <c r="M64" s="303"/>
      <c r="N64" s="304"/>
      <c r="O64" s="165"/>
      <c r="P64" s="96"/>
    </row>
    <row r="65" spans="2:16" ht="15" thickBot="1">
      <c r="B65" s="97"/>
      <c r="C65" s="305" t="s">
        <v>61</v>
      </c>
      <c r="D65" s="306"/>
      <c r="E65" s="306"/>
      <c r="F65" s="306"/>
      <c r="G65" s="306"/>
      <c r="H65" s="306"/>
      <c r="I65" s="306"/>
      <c r="J65" s="306"/>
      <c r="K65" s="306"/>
      <c r="L65" s="306"/>
      <c r="M65" s="306"/>
      <c r="N65" s="307"/>
      <c r="O65" s="168"/>
      <c r="P65" s="96"/>
    </row>
    <row r="66" spans="2:16" ht="15" thickBot="1">
      <c r="B66" s="97"/>
      <c r="C66" s="122"/>
      <c r="O66" s="123"/>
      <c r="P66" s="96"/>
    </row>
    <row r="67" spans="2:16" ht="15" thickBot="1">
      <c r="B67" s="97"/>
      <c r="C67" s="308" t="s">
        <v>82</v>
      </c>
      <c r="D67" s="309"/>
      <c r="E67" s="309"/>
      <c r="F67" s="309"/>
      <c r="G67" s="309"/>
      <c r="H67" s="309"/>
      <c r="I67" s="309"/>
      <c r="J67" s="309"/>
      <c r="K67" s="309"/>
      <c r="L67" s="309"/>
      <c r="M67" s="309"/>
      <c r="N67" s="31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96"/>
      <c r="D77" s="297"/>
      <c r="E77" s="297"/>
      <c r="F77" s="297"/>
      <c r="G77" s="297"/>
      <c r="H77" s="297"/>
      <c r="I77" s="297"/>
      <c r="J77" s="297"/>
      <c r="K77" s="297"/>
      <c r="L77" s="297"/>
      <c r="M77" s="297"/>
      <c r="N77" s="297"/>
      <c r="O77" s="298"/>
      <c r="P77" s="96"/>
    </row>
    <row r="78" spans="2:16">
      <c r="B78" s="97"/>
      <c r="C78" s="296"/>
      <c r="D78" s="297"/>
      <c r="E78" s="297"/>
      <c r="F78" s="297"/>
      <c r="G78" s="297"/>
      <c r="H78" s="297"/>
      <c r="I78" s="297"/>
      <c r="J78" s="297"/>
      <c r="K78" s="297"/>
      <c r="L78" s="297"/>
      <c r="M78" s="297"/>
      <c r="N78" s="297"/>
      <c r="O78" s="29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93" t="s">
        <v>90</v>
      </c>
      <c r="D81" s="294"/>
      <c r="E81" s="294"/>
      <c r="F81" s="294"/>
      <c r="G81" s="294"/>
      <c r="H81" s="294"/>
      <c r="I81" s="294"/>
      <c r="J81" s="294"/>
      <c r="K81" s="294"/>
      <c r="L81" s="294"/>
      <c r="M81" s="294"/>
      <c r="N81" s="294"/>
      <c r="O81" s="295"/>
      <c r="P81" s="96"/>
    </row>
    <row r="82" spans="2:16">
      <c r="B82" s="97"/>
      <c r="C82" s="293"/>
      <c r="D82" s="294"/>
      <c r="E82" s="294"/>
      <c r="F82" s="294"/>
      <c r="G82" s="294"/>
      <c r="H82" s="294"/>
      <c r="I82" s="294"/>
      <c r="J82" s="294"/>
      <c r="K82" s="294"/>
      <c r="L82" s="294"/>
      <c r="M82" s="294"/>
      <c r="N82" s="294"/>
      <c r="O82" s="295"/>
      <c r="P82" s="96"/>
    </row>
    <row r="83" spans="2:16" ht="13" customHeight="1">
      <c r="B83" s="97"/>
      <c r="C83" s="293" t="s">
        <v>91</v>
      </c>
      <c r="D83" s="294"/>
      <c r="E83" s="294"/>
      <c r="F83" s="294"/>
      <c r="G83" s="294"/>
      <c r="H83" s="294"/>
      <c r="I83" s="294"/>
      <c r="J83" s="294"/>
      <c r="K83" s="294"/>
      <c r="L83" s="294"/>
      <c r="M83" s="294"/>
      <c r="N83" s="294"/>
      <c r="O83" s="295"/>
      <c r="P83" s="96"/>
    </row>
    <row r="84" spans="2:16">
      <c r="B84" s="97"/>
      <c r="C84" s="293"/>
      <c r="D84" s="294"/>
      <c r="E84" s="294"/>
      <c r="F84" s="294"/>
      <c r="G84" s="294"/>
      <c r="H84" s="294"/>
      <c r="I84" s="294"/>
      <c r="J84" s="294"/>
      <c r="K84" s="294"/>
      <c r="L84" s="294"/>
      <c r="M84" s="294"/>
      <c r="N84" s="294"/>
      <c r="O84" s="29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85"/>
      <c r="L90" s="285"/>
      <c r="M90" s="285"/>
      <c r="N90" s="285"/>
      <c r="O90" s="286"/>
      <c r="P90" s="96"/>
    </row>
    <row r="91" spans="2:16" ht="18.75" customHeight="1" thickBot="1">
      <c r="B91" s="97"/>
      <c r="C91" s="289"/>
      <c r="D91" s="290"/>
      <c r="E91" s="290"/>
      <c r="F91" s="149"/>
      <c r="G91" s="149"/>
      <c r="H91" s="149"/>
      <c r="I91" s="149"/>
      <c r="J91" s="149"/>
      <c r="K91" s="287"/>
      <c r="L91" s="287"/>
      <c r="M91" s="287"/>
      <c r="N91" s="287"/>
      <c r="O91" s="288"/>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schemas.microsoft.com/office/infopath/2007/PartnerControls"/>
    <ds:schemaRef ds:uri="http://schemas.openxmlformats.org/package/2006/metadata/core-properties"/>
    <ds:schemaRef ds:uri="9d85dbaf-23eb-4e57-a637-93dcacc8b1a1"/>
    <ds:schemaRef ds:uri="http://purl.org/dc/dcmitype/"/>
    <ds:schemaRef ds:uri="http://www.w3.org/XML/1998/namespace"/>
    <ds:schemaRef ds:uri="http://schemas.microsoft.com/office/2006/documentManagement/types"/>
    <ds:schemaRef ds:uri="a6cb9e4b-f1d1-4245-83ec-6cad768d538a"/>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2026-09-11T16:31:21Z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