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124226"/>
  <mc:AlternateContent xmlns:mc="http://schemas.openxmlformats.org/markup-compatibility/2006">
    <mc:Choice Requires="x15">
      <x15ac:absPath xmlns:x15ac="http://schemas.microsoft.com/office/spreadsheetml/2010/11/ac" url="/Users/macbook/Documents/2026/la paz/abreviadas/parque/"/>
    </mc:Choice>
  </mc:AlternateContent>
  <xr:revisionPtr revIDLastSave="0" documentId="8_{ADE4F53D-A401-DB46-9FEE-28BDA2CADFD3}" xr6:coauthVersionLast="47" xr6:coauthVersionMax="47" xr10:uidLastSave="{00000000-0000-0000-0000-000000000000}"/>
  <bookViews>
    <workbookView xWindow="0" yWindow="740" windowWidth="23260" windowHeight="13900" activeTab="3" xr2:uid="{00000000-000D-0000-FFFF-FFFF00000000}"/>
  </bookViews>
  <sheets>
    <sheet name="H1" sheetId="33" r:id="rId1"/>
    <sheet name="CRONOGRAMA" sheetId="32" r:id="rId2"/>
    <sheet name="H6" sheetId="26" r:id="rId3"/>
    <sheet name="AIU" sheetId="19" r:id="rId4"/>
    <sheet name="PRESUPUESTO" sheetId="34" r:id="rId5"/>
    <sheet name="H4" sheetId="24" r:id="rId6"/>
    <sheet name="APU (PARQUE)" sheetId="37" r:id="rId7"/>
    <sheet name="H5" sheetId="25" r:id="rId8"/>
    <sheet name="MANO DE OBRA" sheetId="21" r:id="rId9"/>
    <sheet name="H7" sheetId="28" r:id="rId10"/>
    <sheet name="FACTOR PRESTACIONAL" sheetId="29" r:id="rId11"/>
  </sheets>
  <externalReferences>
    <externalReference r:id="rId12"/>
  </externalReferences>
  <definedNames>
    <definedName name="_xlnm.Print_Area" localSheetId="3">AIU!$A$1:$J$47</definedName>
    <definedName name="_xlnm.Print_Area" localSheetId="6">'APU (PARQUE)'!$A$1:$F$61</definedName>
    <definedName name="_xlnm.Print_Area" localSheetId="1">CRONOGRAMA!$A$1:$S$31</definedName>
    <definedName name="_xlnm.Print_Area" localSheetId="0">'H1'!$A$1:$G$37</definedName>
    <definedName name="_xlnm.Print_Area" localSheetId="5">'H4'!$A$1:$G$35</definedName>
    <definedName name="_xlnm.Print_Area" localSheetId="7">'H5'!$A$1:$D$34</definedName>
    <definedName name="_xlnm.Print_Area" localSheetId="2">'H6'!$A$1:$G$31</definedName>
    <definedName name="_xlnm.Print_Area" localSheetId="9">'H7'!$A$1:$G$35</definedName>
    <definedName name="_xlnm.Print_Area" localSheetId="8">'MANO DE OBRA'!$A$1:$H$114</definedName>
    <definedName name="_xlnm.Print_Area" localSheetId="4">PRESUPUESTO!$A$1:$AA$26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2" i="34" l="1"/>
  <c r="Z12" i="34"/>
  <c r="Z10" i="34"/>
  <c r="Z6" i="34"/>
  <c r="W12" i="34"/>
  <c r="V12" i="34"/>
  <c r="U12" i="34"/>
  <c r="T12" i="34"/>
  <c r="S12" i="34"/>
  <c r="W10" i="34"/>
  <c r="V10" i="34"/>
  <c r="U10" i="34"/>
  <c r="T10" i="34"/>
  <c r="S10" i="34"/>
  <c r="W6" i="34"/>
  <c r="V6" i="34"/>
  <c r="U6" i="34"/>
  <c r="T6" i="34"/>
  <c r="S6" i="34"/>
  <c r="Z5" i="34"/>
  <c r="R19" i="34"/>
  <c r="R12" i="34"/>
  <c r="R10" i="34"/>
  <c r="R6" i="34"/>
  <c r="Q12" i="34"/>
  <c r="Q10" i="34"/>
  <c r="Q6" i="34"/>
  <c r="P12" i="34"/>
  <c r="P10" i="34"/>
  <c r="P6" i="34"/>
  <c r="P20" i="32"/>
  <c r="C1" i="19"/>
  <c r="B7" i="24" s="1"/>
  <c r="B7" i="26"/>
  <c r="B13" i="32"/>
  <c r="A13" i="32"/>
  <c r="B12" i="32"/>
  <c r="A12" i="32"/>
  <c r="A11" i="32"/>
  <c r="B11" i="32"/>
  <c r="B10" i="32"/>
  <c r="A10" i="32"/>
  <c r="D7" i="34"/>
  <c r="E12" i="34"/>
  <c r="E50" i="37"/>
  <c r="F48" i="37"/>
  <c r="B46" i="37" l="1"/>
  <c r="F51" i="37"/>
  <c r="F50" i="37"/>
  <c r="F49" i="37"/>
  <c r="F47" i="37"/>
  <c r="F46" i="37" l="1"/>
  <c r="E43" i="37" l="1"/>
  <c r="F43" i="37" s="1"/>
  <c r="A33" i="37"/>
  <c r="B33" i="37"/>
  <c r="F44" i="37"/>
  <c r="F42" i="37"/>
  <c r="F41" i="37"/>
  <c r="F40" i="37"/>
  <c r="F39" i="37"/>
  <c r="F38" i="37"/>
  <c r="F37" i="37"/>
  <c r="F36" i="37"/>
  <c r="F35" i="37"/>
  <c r="F34" i="37"/>
  <c r="E30" i="37"/>
  <c r="F30" i="37" s="1"/>
  <c r="B19" i="37"/>
  <c r="B10" i="37"/>
  <c r="A10" i="37"/>
  <c r="E16" i="37"/>
  <c r="F16" i="37" s="1"/>
  <c r="F31" i="37"/>
  <c r="F29" i="37"/>
  <c r="F28" i="37"/>
  <c r="F27" i="37"/>
  <c r="F26" i="37"/>
  <c r="F25" i="37"/>
  <c r="F24" i="37"/>
  <c r="F23" i="37"/>
  <c r="F22" i="37"/>
  <c r="F21" i="37"/>
  <c r="F20" i="37"/>
  <c r="F17" i="37"/>
  <c r="F15" i="37"/>
  <c r="F14" i="37"/>
  <c r="F13" i="37"/>
  <c r="F12" i="37"/>
  <c r="F11" i="37"/>
  <c r="F33" i="37" l="1"/>
  <c r="E10" i="34" s="1"/>
  <c r="F10" i="34" s="1"/>
  <c r="C12" i="32" s="1"/>
  <c r="F10" i="37"/>
  <c r="E7" i="34" s="1"/>
  <c r="F7" i="34" s="1"/>
  <c r="C10" i="32" s="1"/>
  <c r="F19" i="37"/>
  <c r="E8" i="34" s="1"/>
  <c r="F8" i="34" s="1"/>
  <c r="C11" i="32" s="1"/>
  <c r="E18" i="34"/>
  <c r="E104" i="21" l="1"/>
  <c r="E98" i="21"/>
  <c r="G89" i="21"/>
  <c r="G88" i="21"/>
  <c r="E84" i="21"/>
  <c r="E77" i="21"/>
  <c r="E69" i="21"/>
  <c r="E64" i="21"/>
  <c r="E60" i="21"/>
  <c r="E53" i="21"/>
  <c r="E46" i="21"/>
  <c r="E39" i="21"/>
  <c r="E32" i="21"/>
  <c r="B20" i="21"/>
  <c r="C19" i="21"/>
  <c r="C20" i="21" s="1"/>
  <c r="D20" i="21" s="1"/>
  <c r="B16" i="21"/>
  <c r="C15" i="21"/>
  <c r="C16" i="21" s="1"/>
  <c r="D16" i="21" s="1"/>
  <c r="B13" i="21"/>
  <c r="A13" i="21"/>
  <c r="A16" i="21" s="1"/>
  <c r="A20" i="21" s="1"/>
  <c r="C12" i="21"/>
  <c r="B10" i="21"/>
  <c r="A10" i="21"/>
  <c r="C9" i="21"/>
  <c r="C6" i="21"/>
  <c r="C7" i="21" s="1"/>
  <c r="D7" i="21" s="1"/>
  <c r="C13" i="21" l="1"/>
  <c r="D13" i="21" s="1"/>
  <c r="C10" i="21"/>
  <c r="D10" i="21" s="1"/>
  <c r="F81" i="21" s="1"/>
  <c r="G81" i="21" s="1"/>
  <c r="G90" i="21"/>
  <c r="F82" i="21"/>
  <c r="G82" i="21" s="1"/>
  <c r="G83" i="21" s="1"/>
  <c r="F75" i="21"/>
  <c r="G75" i="21" s="1"/>
  <c r="F29" i="21"/>
  <c r="G29" i="21" s="1"/>
  <c r="F36" i="21"/>
  <c r="G36" i="21" s="1"/>
  <c r="F95" i="21"/>
  <c r="G95" i="21" s="1"/>
  <c r="F64" i="21"/>
  <c r="G64" i="21" s="1"/>
  <c r="F50" i="21"/>
  <c r="G50" i="21" s="1"/>
  <c r="F73" i="21"/>
  <c r="G73" i="21" s="1"/>
  <c r="F102" i="21"/>
  <c r="G102" i="21" s="1"/>
  <c r="G103" i="21" s="1"/>
  <c r="F57" i="21"/>
  <c r="G57" i="21" s="1"/>
  <c r="F43" i="21"/>
  <c r="G43" i="21" s="1"/>
  <c r="G91" i="21"/>
  <c r="F44" i="21"/>
  <c r="G44" i="21" s="1"/>
  <c r="F51" i="21"/>
  <c r="G51" i="21" s="1"/>
  <c r="F30" i="21"/>
  <c r="G30" i="21" s="1"/>
  <c r="F74" i="21"/>
  <c r="G74" i="21" s="1"/>
  <c r="F96" i="21"/>
  <c r="G96" i="21" s="1"/>
  <c r="F65" i="21"/>
  <c r="G65" i="21" s="1"/>
  <c r="F58" i="21"/>
  <c r="G58" i="21" s="1"/>
  <c r="F37" i="21"/>
  <c r="G37" i="21" s="1"/>
  <c r="G31" i="21" l="1"/>
  <c r="G32" i="21" s="1"/>
  <c r="I31" i="21" s="1"/>
  <c r="G97" i="21"/>
  <c r="G52" i="21"/>
  <c r="G53" i="21" s="1"/>
  <c r="G54" i="21" s="1"/>
  <c r="G92" i="21"/>
  <c r="G84" i="21"/>
  <c r="G85" i="21" s="1"/>
  <c r="G38" i="21"/>
  <c r="G98" i="21"/>
  <c r="G66" i="21"/>
  <c r="G45" i="21"/>
  <c r="G59" i="21"/>
  <c r="G104" i="21"/>
  <c r="G105" i="21" s="1"/>
  <c r="G76" i="21"/>
  <c r="G99" i="21" l="1"/>
  <c r="G67" i="21"/>
  <c r="G68" i="21" s="1"/>
  <c r="G60" i="21"/>
  <c r="G61" i="21" s="1"/>
  <c r="G33" i="21"/>
  <c r="G77" i="21"/>
  <c r="G78" i="21" s="1"/>
  <c r="G39" i="21"/>
  <c r="G40" i="21" s="1"/>
  <c r="G46" i="21"/>
  <c r="G47" i="21" s="1"/>
  <c r="F12" i="34" l="1"/>
  <c r="G69" i="21"/>
  <c r="G70" i="21" s="1"/>
  <c r="F14" i="34" l="1"/>
  <c r="C13" i="32"/>
  <c r="C16" i="32" s="1"/>
  <c r="H14" i="19"/>
  <c r="J14" i="19" s="1"/>
  <c r="B7" i="28" l="1"/>
  <c r="B1" i="32"/>
  <c r="B1" i="34" l="1"/>
  <c r="B1" i="37" l="1"/>
  <c r="B9" i="37" s="1"/>
  <c r="E66" i="32"/>
  <c r="E67" i="32" s="1"/>
  <c r="D66" i="32"/>
  <c r="D67" i="32" s="1"/>
  <c r="F65" i="32"/>
  <c r="E61" i="32"/>
  <c r="E62" i="32" s="1"/>
  <c r="D61" i="32"/>
  <c r="D62" i="32" s="1"/>
  <c r="F60" i="32"/>
  <c r="E56" i="32"/>
  <c r="E57" i="32" s="1"/>
  <c r="D56" i="32"/>
  <c r="D57" i="32" s="1"/>
  <c r="F55" i="32"/>
  <c r="E51" i="32"/>
  <c r="E52" i="32" s="1"/>
  <c r="D51" i="32"/>
  <c r="D52" i="32" s="1"/>
  <c r="F50" i="32"/>
  <c r="W33" i="29" l="1"/>
  <c r="W37" i="29" s="1"/>
  <c r="K33" i="29"/>
  <c r="K37" i="29" s="1"/>
  <c r="J15" i="19"/>
  <c r="F17" i="34" l="1"/>
  <c r="F15" i="34"/>
  <c r="F16" i="34"/>
  <c r="C6" i="19"/>
  <c r="F37" i="19"/>
  <c r="J23" i="19"/>
  <c r="J18" i="19"/>
  <c r="F18" i="34" l="1"/>
  <c r="F19" i="34" s="1"/>
  <c r="J19" i="19"/>
  <c r="G35" i="19" l="1"/>
  <c r="F26" i="19"/>
  <c r="J26" i="19" s="1"/>
  <c r="G33" i="19"/>
  <c r="F27" i="19"/>
  <c r="J27" i="19" s="1"/>
  <c r="J28" i="19" l="1"/>
  <c r="G31" i="19" l="1"/>
  <c r="G37" i="19" s="1"/>
  <c r="C9" i="19" s="1"/>
</calcChain>
</file>

<file path=xl/sharedStrings.xml><?xml version="1.0" encoding="utf-8"?>
<sst xmlns="http://schemas.openxmlformats.org/spreadsheetml/2006/main" count="466" uniqueCount="225">
  <si>
    <t>item</t>
  </si>
  <si>
    <t>DESCRIPCION DE OBJETO</t>
  </si>
  <si>
    <t>CANTIDAD</t>
  </si>
  <si>
    <t>UNIDAD</t>
  </si>
  <si>
    <t>1.1</t>
  </si>
  <si>
    <t>2.1</t>
  </si>
  <si>
    <t>Valor Total</t>
  </si>
  <si>
    <t>TOTAL PROYECTO</t>
  </si>
  <si>
    <t xml:space="preserve">ALCALDIA MUNICIPAL DE LA PAZ - CESAR </t>
  </si>
  <si>
    <t>SECRETARIA DE PLANEACION Y DESARROLLO TERRIRORIAL</t>
  </si>
  <si>
    <t>ALCALDIA MUNICIPAL DE LA PAZ, DEPARTAMENTO DEL CESAR</t>
  </si>
  <si>
    <t>CONTIENE: CALCULO DE AIU</t>
  </si>
  <si>
    <t>VALOR COSTOS DIRECTOS</t>
  </si>
  <si>
    <t>TIEMPO DE EJECUCION FISICA DE LA OBRA</t>
  </si>
  <si>
    <t>TIEMPO DE EJECUCION FINANCIERA DE LA OBRA DE LA OBRA</t>
  </si>
  <si>
    <t>AIU CALCULADO</t>
  </si>
  <si>
    <t>ITEM</t>
  </si>
  <si>
    <t>DESCRIPCION</t>
  </si>
  <si>
    <t>% DE PARTICIPACIÓN</t>
  </si>
  <si>
    <t>VALOR UNITARIO ($)</t>
  </si>
  <si>
    <t>FACTOR %
PRESTACIONAL</t>
  </si>
  <si>
    <t>VALOR CON PRESTACIONES ($)</t>
  </si>
  <si>
    <t>MESES</t>
  </si>
  <si>
    <t>VALOR TOTAL ($)</t>
  </si>
  <si>
    <t>1. PERSONAL DE OBRA (incluye prestaciones sociales) SE CONTEMPLAN</t>
  </si>
  <si>
    <t>mes</t>
  </si>
  <si>
    <t>1. TOTAL PERSONAL DE OBRA</t>
  </si>
  <si>
    <t>2. OFICINA, PAPELERIA Y OTROS</t>
  </si>
  <si>
    <t>2. TOTAL OFICINA, PAPELERIA Y OTROS</t>
  </si>
  <si>
    <t>3. OTROS - GASTOS GENERALES</t>
  </si>
  <si>
    <t>un</t>
  </si>
  <si>
    <t>3. TOTAL OTROS - GASTOS GENERALES:</t>
  </si>
  <si>
    <t>4. COSTOS DE LEGALIZACION DEL CONTRATO</t>
  </si>
  <si>
    <t xml:space="preserve">Pólizas </t>
  </si>
  <si>
    <t>4. TOTAL COSTOS DE LEGALIZACION DEL CONTRATO:</t>
  </si>
  <si>
    <t>TOTAL ADMINISTRACION</t>
  </si>
  <si>
    <t>IMPREVISTOS</t>
  </si>
  <si>
    <t>UTILIDAD</t>
  </si>
  <si>
    <t>TOTAL AIU</t>
  </si>
  <si>
    <t>Descripción</t>
  </si>
  <si>
    <t>Unidad</t>
  </si>
  <si>
    <t>Cantidad</t>
  </si>
  <si>
    <t>CONTIENE: ANALISIS DE PRECIOS DE CUADRILLAS</t>
  </si>
  <si>
    <t>Cuadrilla AA (Albañilería) 1Of y 1 Ay</t>
  </si>
  <si>
    <t>%</t>
  </si>
  <si>
    <t>Herramientas menores</t>
  </si>
  <si>
    <t>CALCULO DE AIU</t>
  </si>
  <si>
    <t>COSTO DIRECTO</t>
  </si>
  <si>
    <t>ADMINISTRACION</t>
  </si>
  <si>
    <t>CONTIENE: ANALISIS FACTOR PRESTACIONAL</t>
  </si>
  <si>
    <t>FACTOR PRESTACIONAL &lt; 2SMMLV</t>
  </si>
  <si>
    <t>FACTOR PRESTACIONAL &gt; 2 SMMLV</t>
  </si>
  <si>
    <t>DESCRIPCIÓN</t>
  </si>
  <si>
    <t>A.  SALARIO</t>
  </si>
  <si>
    <t>B.  PRESTACIONES SOCIALES Y APORTES PARAFISCALES</t>
  </si>
  <si>
    <t>Subsidio de transporte</t>
  </si>
  <si>
    <t xml:space="preserve">Cesantía    </t>
  </si>
  <si>
    <t xml:space="preserve">Intereses Cesantía   </t>
  </si>
  <si>
    <t xml:space="preserve">Prima Legal   </t>
  </si>
  <si>
    <t xml:space="preserve">Vacaciones    </t>
  </si>
  <si>
    <t xml:space="preserve">Salud    </t>
  </si>
  <si>
    <t xml:space="preserve">Pensiones    </t>
  </si>
  <si>
    <t xml:space="preserve">Riesgos Profesionales   </t>
  </si>
  <si>
    <t>Dotacion</t>
  </si>
  <si>
    <t>Exámenes de ingreso y egreso</t>
  </si>
  <si>
    <t>FIC</t>
  </si>
  <si>
    <t>Otros (ausencias justificadas, Indemnizaciones, etc. )</t>
  </si>
  <si>
    <t>PARAFISCALES</t>
  </si>
  <si>
    <t>Caja de compensacion Familiar</t>
  </si>
  <si>
    <t>Sena</t>
  </si>
  <si>
    <t>ICBF</t>
  </si>
  <si>
    <t>SUB-TOTAL B</t>
  </si>
  <si>
    <t>FACTOR PRESTACIONAL ADOPTADO</t>
  </si>
  <si>
    <t>ANALISIS FACTOR PRESTACIONAL</t>
  </si>
  <si>
    <t>M2</t>
  </si>
  <si>
    <t>m2</t>
  </si>
  <si>
    <t>m3</t>
  </si>
  <si>
    <t>ALCALDIA MUNICIPAL DE LA PAZ - CESAR</t>
  </si>
  <si>
    <t>VR. TOTAL</t>
  </si>
  <si>
    <t>EQUI</t>
  </si>
  <si>
    <t>TRANS</t>
  </si>
  <si>
    <t>CONTIENE: CRONOGRAMA DE ACTIVIDADES</t>
  </si>
  <si>
    <t>PERIODO DE TIEMPO</t>
  </si>
  <si>
    <t>CRONOGRAMA DE ACTIVIDADES</t>
  </si>
  <si>
    <t>SEMANA 1</t>
  </si>
  <si>
    <t>SEMANA 2</t>
  </si>
  <si>
    <t>SEMANA 3</t>
  </si>
  <si>
    <t>SEMANA 4</t>
  </si>
  <si>
    <t>SEMANA 5</t>
  </si>
  <si>
    <t>SEMANA 6</t>
  </si>
  <si>
    <t>SEMANA 7</t>
  </si>
  <si>
    <t>SEMANA 16</t>
  </si>
  <si>
    <t>ETAPA PRECONTRACTUAL</t>
  </si>
  <si>
    <t>Impuestos municipales</t>
  </si>
  <si>
    <t>ADECUACIÓN LOCATIVA EN LA INSTITUCIÓN EDUCATIVA AGROPECUARIA SEDE EL MIRADOR, EN EL CORREGIMIENTO DE SAN JOSÉ DE ORIENTE, MUNICIPIO DE LA PAZ, DEPARTAMENTO DEL CESAR</t>
  </si>
  <si>
    <t>Elaboró:</t>
  </si>
  <si>
    <t>LEONARDO IVÁN OÑATE LÓPEZ</t>
  </si>
  <si>
    <t>INGENIERO CIVIL</t>
  </si>
  <si>
    <t>M.P 20202-36795656 CES</t>
  </si>
  <si>
    <t>C.C 1.067.815.106</t>
  </si>
  <si>
    <t>UND</t>
  </si>
  <si>
    <t>und</t>
  </si>
  <si>
    <t>FACTOR</t>
  </si>
  <si>
    <t>1 AYUDANTE A</t>
  </si>
  <si>
    <t>SALARIO</t>
  </si>
  <si>
    <t>día</t>
  </si>
  <si>
    <t>1 AYUDANTE  B</t>
  </si>
  <si>
    <t xml:space="preserve">SALARIO </t>
  </si>
  <si>
    <t>1 OFICIAL A</t>
  </si>
  <si>
    <t>1 OFICIAL B</t>
  </si>
  <si>
    <t>1 OPERADOR DE MAQUINA AMARILLA</t>
  </si>
  <si>
    <t>CALCULO  DE  CUADRILLAS    2026</t>
  </si>
  <si>
    <t>Clave</t>
  </si>
  <si>
    <t>Precio con</t>
  </si>
  <si>
    <t>Total</t>
  </si>
  <si>
    <t>prestaciones</t>
  </si>
  <si>
    <t>O00050</t>
  </si>
  <si>
    <t>HR</t>
  </si>
  <si>
    <t>O00001</t>
  </si>
  <si>
    <t>Ayudante A</t>
  </si>
  <si>
    <t>jor</t>
  </si>
  <si>
    <t>O00002</t>
  </si>
  <si>
    <t>Oficial A</t>
  </si>
  <si>
    <t>Subtotal</t>
  </si>
  <si>
    <t>O00901</t>
  </si>
  <si>
    <t>Factor prestacional de ingreso por hora efectiva / base hora laboral</t>
  </si>
  <si>
    <t>O00051</t>
  </si>
  <si>
    <t>Cuadrilla AA 1Of+2Ay (Albañilería)</t>
  </si>
  <si>
    <t>Cuadrilla AA (Albañilería)   1 Ay</t>
  </si>
  <si>
    <t>Cuadrilla AA (Albañilería)   1 Oficial</t>
  </si>
  <si>
    <t>O00052</t>
  </si>
  <si>
    <t>Cuadrilla BB (Instalaciones) 1 Of y 1 Ay</t>
  </si>
  <si>
    <t>O00004</t>
  </si>
  <si>
    <t xml:space="preserve">Ayudante A Instalaciones </t>
  </si>
  <si>
    <t>O00005</t>
  </si>
  <si>
    <t>Oficial A Instalaciones</t>
  </si>
  <si>
    <t xml:space="preserve">Subtotal  </t>
  </si>
  <si>
    <t>O00053</t>
  </si>
  <si>
    <t>Cuadrilla CC (Pintura)  1 Of Y 3 Ay</t>
  </si>
  <si>
    <t>O00006</t>
  </si>
  <si>
    <t>Ayudantes A Pinturas</t>
  </si>
  <si>
    <t>O00007</t>
  </si>
  <si>
    <t xml:space="preserve">Oficial A Pinturas </t>
  </si>
  <si>
    <t>Subtotal  1</t>
  </si>
  <si>
    <t>Incremento Oficio</t>
  </si>
  <si>
    <t>Subtotal  2</t>
  </si>
  <si>
    <t>O00054</t>
  </si>
  <si>
    <t>Cuadrilla DD (Carpintería)  2 Of y 1 Ay</t>
  </si>
  <si>
    <t>Ayudante A Carpintería</t>
  </si>
  <si>
    <t>Oficial A Carpintería</t>
  </si>
  <si>
    <t>Oficial B Carpintería</t>
  </si>
  <si>
    <t>O00055</t>
  </si>
  <si>
    <t>Cuadrilla EE (Eléctricos)  1 Of y 1 Ay</t>
  </si>
  <si>
    <t>Ayudante Electricista</t>
  </si>
  <si>
    <t>Oficial Electricista</t>
  </si>
  <si>
    <t>Cuadrilla TT (Topografía)   1 Top.-1 of ejero</t>
  </si>
  <si>
    <t>topógrafo</t>
  </si>
  <si>
    <t>Oficial</t>
  </si>
  <si>
    <t>Cuadrilla AA (Concretos) 2Of y 4 Ay</t>
  </si>
  <si>
    <t>Cuadrilla AA (Aseo) 2Ay</t>
  </si>
  <si>
    <t xml:space="preserve">INGENIERO CIVIL </t>
  </si>
  <si>
    <t>ANALISIS DE PRECIOS DE CUADRILLAS -  2026</t>
  </si>
  <si>
    <t xml:space="preserve">DESCRIPCION </t>
  </si>
  <si>
    <t>VALOR UNITARIO</t>
  </si>
  <si>
    <t>VALOR PARCIAL</t>
  </si>
  <si>
    <t xml:space="preserve">CONTIENE: PRESUPUESTO OFICIAL </t>
  </si>
  <si>
    <t xml:space="preserve">CONTIENE: ANALISIS DE PRECIOS UNITARIOS </t>
  </si>
  <si>
    <t>SECRETARIA DE PLANEACION Y DESARROLLO Y TERRITORIAL</t>
  </si>
  <si>
    <t>ANÁLISIS DE PRECIOS UNITARIOS</t>
  </si>
  <si>
    <t>PROYECTO:</t>
  </si>
  <si>
    <t>JULIO</t>
  </si>
  <si>
    <t>Concreto de 3.000PSI</t>
  </si>
  <si>
    <t>2 MESES</t>
  </si>
  <si>
    <t>CIERRE</t>
  </si>
  <si>
    <t>TOTAL</t>
  </si>
  <si>
    <t>SEMANA 8</t>
  </si>
  <si>
    <t>SEMANA 9</t>
  </si>
  <si>
    <t>SEMANA 10</t>
  </si>
  <si>
    <t>SEMANA 11</t>
  </si>
  <si>
    <t>SEMANA 12</t>
  </si>
  <si>
    <t>SEMANA 13</t>
  </si>
  <si>
    <t>SEMANA 14</t>
  </si>
  <si>
    <t>SEMANA 15</t>
  </si>
  <si>
    <t>ACABADOS Y ARREGLOS LOCATIVOS</t>
  </si>
  <si>
    <t>APLICACIÓN PINTURA VINILO 3 MANOS, PINTURA TIPO 1 EN SOBRE MUROS</t>
  </si>
  <si>
    <t>BAÑOS</t>
  </si>
  <si>
    <t>1.2</t>
  </si>
  <si>
    <t>GAL</t>
  </si>
  <si>
    <t>Compresor (barrido y soplado)</t>
  </si>
  <si>
    <t>ADITIVOS PARA PINTURAS (THINNER)</t>
  </si>
  <si>
    <t xml:space="preserve">GL/M2     </t>
  </si>
  <si>
    <t>CINTA DE ENMASCARAR</t>
  </si>
  <si>
    <t>cuadrilla d-d</t>
  </si>
  <si>
    <t>HH</t>
  </si>
  <si>
    <t>transporte</t>
  </si>
  <si>
    <t>m3-km</t>
  </si>
  <si>
    <t>PINTURA VINILO TIPO 1</t>
  </si>
  <si>
    <t>RODILLO DE FELPA 9"</t>
  </si>
  <si>
    <t>UN</t>
  </si>
  <si>
    <t>RODILLO DE ESPUMA 9"</t>
  </si>
  <si>
    <t>BROCHA CHINA 2 1/2</t>
  </si>
  <si>
    <t>CINTA ENMASCARAR 24MM X 40 M</t>
  </si>
  <si>
    <t>LIJA AGUA FANDELI N°  150</t>
  </si>
  <si>
    <t>DESPERDICIO</t>
  </si>
  <si>
    <t>ANDAMIO TUBULAR</t>
  </si>
  <si>
    <t>d</t>
  </si>
  <si>
    <t>ACABADO SUPERFICIAL DE CANCHA DEPORTIVA CON PINTURA ACRÍLICA TEXTURIZADA PARA TRÁFICO PESADO. INCLUYE PREPARACIÓN DE LA SUPERFICIE, APLICACIÓN DE IMPRIMANTE, DOS MANOS DE PINTURA DE ACABADO, DEMARCACIÓN REGLAMENTARIA, MANO DE OBRA, EQUIPOS, HERRAMIENTAS Y LIMPIEZA FINAL.</t>
  </si>
  <si>
    <t>Pintura acrílica de alto trafico texturizada y materiales complementarios</t>
  </si>
  <si>
    <t>Arreglo de griferia</t>
  </si>
  <si>
    <t>Enchape ceramico. Incluye pegante y boquilla</t>
  </si>
  <si>
    <t>Arreglo de puntos sanitarios</t>
  </si>
  <si>
    <t>Bombillo led 10w</t>
  </si>
  <si>
    <t>Sika-1 Aditivo Impermeabilizante Para Morteros 20 Kg</t>
  </si>
  <si>
    <t>Division-puerta metalica</t>
  </si>
  <si>
    <t>Productos de aseo</t>
  </si>
  <si>
    <t>PARQUE INFANTIL</t>
  </si>
  <si>
    <t>ANALISIS DE PRECIOS UNITARIOS - JULIO 2026</t>
  </si>
  <si>
    <t>Arreglo de puertas metalicas. INCLUYE PINTURA</t>
  </si>
  <si>
    <t>MANTENIMIENTO Y ARREGLO LOCATIVO DE BATERIAS SANITARIAS. INCLUYE ZONDEO Y DESTAPONAMIENTO DE TUBERIA SANITARIA</t>
  </si>
  <si>
    <t>SUMINISTRO, TRANSPORTE E INSTALACIÓN DE PARQUE INFANTIL, INCLUYE: 1 RODADERO DOBLE, 1 TOBOGÁN, 1 SILLA DE DESCANSO, 1 BARRA DE EQUILIBRIO, ESCALERAS, TABLEROS Y FIGURAS DECORATIVAS. (VER IMAGEN DE REFERENCIA EN LA ESPECIFICACIÓN TENCNICA)</t>
  </si>
  <si>
    <t>Parque infantil</t>
  </si>
  <si>
    <t xml:space="preserve">Inspector de Obra </t>
  </si>
  <si>
    <t>Papeleria, impresiones</t>
  </si>
  <si>
    <t>PROYECTO:  ADECUACIÓN Y MEJORAMIENTO DEL PARQUE DEL CAFE, CORREGIMIENTO DE SAN JOSE ORIENTE, MUNICIPIO DE LA PAZ,  CESAR</t>
  </si>
  <si>
    <t>ADECUACIÓN Y MEJORAMIENTO DEL PARQUE DEL CAFE, CORREGIMIENTO DE SAN JOSE ORIENTE, MUNICIPIO DE LA PAZ,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</si>
</sst>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quot;$&quot;\ #,##0.000000"/>
    <numFmt numFmtId="168" formatCode="_-* #,##0.00\ _€_-;\-* #,##0.00\ _€_-;_-* &quot;-&quot;??\ _€_-;_-@_-"/>
    <numFmt numFmtId="169" formatCode="_(* #,##0_);_(* \(#,##0\);_(* &quot;-&quot;??_);_(@_)"/>
    <numFmt numFmtId="170" formatCode="&quot;$&quot;\ #,##0.00"/>
    <numFmt numFmtId="171" formatCode="0.0"/>
    <numFmt numFmtId="172" formatCode="_(&quot;$&quot;\ * #,##0.00_);_(&quot;$&quot;\ * \(#,##0.00\);_(&quot;$&quot;\ * &quot;-&quot;??_);_(@_)"/>
    <numFmt numFmtId="173" formatCode="_-&quot;$&quot;\ * #,##0.0000_-;\-&quot;$&quot;\ * #,##0.0000_-;_-&quot;$&quot;\ * &quot;-&quot;_-;_-@_-"/>
    <numFmt numFmtId="174" formatCode="#,##0.0_ ;\-#,##0.0\ "/>
    <numFmt numFmtId="175" formatCode="_ * #,##0.00_ ;_ * \-#,##0.00_ ;_ * &quot;-&quot;??_ ;_ @_ "/>
    <numFmt numFmtId="176" formatCode="0.0%"/>
    <numFmt numFmtId="177" formatCode="_ &quot;$&quot;\ * #,##0.00_ ;_ &quot;$&quot;\ * \-#,##0.00_ ;_ &quot;$&quot;\ * &quot;-&quot;??_ ;_ @_ "/>
    <numFmt numFmtId="178" formatCode="0.000"/>
    <numFmt numFmtId="179" formatCode="_-&quot;$&quot;\ * #,##0_-;\-&quot;$&quot;\ * #,##0_-;_-&quot;$&quot;\ * &quot;-&quot;??_-;_-@_-"/>
    <numFmt numFmtId="180" formatCode="&quot;$&quot;\ #,##0"/>
    <numFmt numFmtId="181" formatCode="_([$$-240A]\ * #,##0.00000_);_([$$-240A]\ * \(#,##0.00000\);_([$$-240A]\ * &quot;-&quot;??_);_(@_)"/>
    <numFmt numFmtId="182" formatCode="#,##0.000"/>
    <numFmt numFmtId="183" formatCode="_(&quot;$&quot;* #,##0.00_);_(&quot;$&quot;* \(#,##0.00\);_(&quot;$&quot;* &quot;-&quot;??_);_(@_)"/>
    <numFmt numFmtId="184" formatCode="_ [$€-2]\ * #,##0.00_ ;_ [$€-2]\ * \-#,##0.00_ ;_ [$€-2]\ * &quot;-&quot;??_ "/>
  </numFmts>
  <fonts count="54">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sz val="12"/>
      <color theme="1"/>
      <name val="Arial Narrow"/>
      <family val="2"/>
    </font>
    <font>
      <b/>
      <sz val="11"/>
      <color theme="1"/>
      <name val="Arial Narrow"/>
      <family val="2"/>
    </font>
    <font>
      <b/>
      <sz val="11"/>
      <color theme="1"/>
      <name val="Calibri"/>
      <family val="2"/>
      <scheme val="minor"/>
    </font>
    <font>
      <sz val="10"/>
      <name val="Arial"/>
      <family val="2"/>
    </font>
    <font>
      <b/>
      <sz val="10"/>
      <name val="Arial"/>
      <family val="2"/>
    </font>
    <font>
      <sz val="11"/>
      <color theme="0"/>
      <name val="Arial"/>
      <family val="2"/>
    </font>
    <font>
      <sz val="11"/>
      <color theme="1"/>
      <name val="Arial"/>
      <family val="2"/>
    </font>
    <font>
      <sz val="10"/>
      <color theme="1"/>
      <name val="Arial"/>
      <family val="2"/>
    </font>
    <font>
      <sz val="10"/>
      <name val="MS Sans Serif"/>
      <family val="2"/>
    </font>
    <font>
      <b/>
      <sz val="9"/>
      <name val="Arial"/>
      <family val="2"/>
    </font>
    <font>
      <sz val="9"/>
      <name val="Arial"/>
      <family val="2"/>
    </font>
    <font>
      <sz val="11"/>
      <color indexed="8"/>
      <name val="Calibri"/>
      <family val="2"/>
    </font>
    <font>
      <sz val="10"/>
      <color rgb="FFFFFFFF"/>
      <name val="Arial"/>
      <family val="2"/>
    </font>
    <font>
      <sz val="11"/>
      <color theme="1"/>
      <name val="Arial Narrow"/>
      <family val="2"/>
    </font>
    <font>
      <b/>
      <sz val="14"/>
      <color theme="1"/>
      <name val="Calibri"/>
      <family val="2"/>
      <scheme val="minor"/>
    </font>
    <font>
      <b/>
      <sz val="36"/>
      <color theme="1"/>
      <name val="Calibri"/>
      <family val="2"/>
      <scheme val="minor"/>
    </font>
    <font>
      <b/>
      <sz val="11"/>
      <name val="Arial"/>
      <family val="2"/>
    </font>
    <font>
      <b/>
      <sz val="12"/>
      <name val="Arial"/>
      <family val="2"/>
    </font>
    <font>
      <sz val="11"/>
      <name val="Arial"/>
      <family val="2"/>
    </font>
    <font>
      <sz val="8"/>
      <name val="Calibri"/>
      <family val="2"/>
      <scheme val="minor"/>
    </font>
    <font>
      <sz val="11"/>
      <color rgb="FF000000"/>
      <name val="Calibri"/>
      <family val="2"/>
    </font>
    <font>
      <sz val="12"/>
      <color theme="1"/>
      <name val="Calibri"/>
      <family val="2"/>
      <scheme val="minor"/>
    </font>
    <font>
      <sz val="7.9"/>
      <color indexed="8"/>
      <name val="Arial"/>
      <family val="2"/>
    </font>
    <font>
      <sz val="18"/>
      <color theme="1"/>
      <name val="Arial Narrow"/>
      <family val="2"/>
    </font>
    <font>
      <sz val="12"/>
      <name val="Arial"/>
      <family val="2"/>
    </font>
    <font>
      <sz val="10"/>
      <color indexed="8"/>
      <name val="MS Sans Serif"/>
      <family val="2"/>
    </font>
    <font>
      <sz val="12"/>
      <color theme="1"/>
      <name val="Arial"/>
      <family val="2"/>
    </font>
    <font>
      <sz val="8"/>
      <name val="Arial"/>
      <family val="2"/>
    </font>
    <font>
      <sz val="14"/>
      <name val="Arial Nova Cond Light"/>
      <family val="2"/>
    </font>
    <font>
      <sz val="14"/>
      <color theme="1"/>
      <name val="Arial Nova Cond Light"/>
      <family val="2"/>
    </font>
    <font>
      <sz val="18"/>
      <color theme="1"/>
      <name val="Arial"/>
      <family val="2"/>
    </font>
    <font>
      <b/>
      <sz val="8"/>
      <color theme="1"/>
      <name val="Calibri"/>
      <family val="2"/>
      <scheme val="minor"/>
    </font>
    <font>
      <b/>
      <sz val="12"/>
      <color indexed="8"/>
      <name val="Calibri"/>
      <family val="2"/>
    </font>
    <font>
      <b/>
      <sz val="11"/>
      <color indexed="16"/>
      <name val="Calibri"/>
      <family val="2"/>
    </font>
    <font>
      <b/>
      <sz val="11"/>
      <color indexed="8"/>
      <name val="Calibri"/>
      <family val="2"/>
    </font>
    <font>
      <sz val="10"/>
      <color indexed="8"/>
      <name val="Arial"/>
      <family val="2"/>
    </font>
    <font>
      <b/>
      <sz val="10"/>
      <color indexed="8"/>
      <name val="Arial"/>
      <family val="2"/>
    </font>
    <font>
      <b/>
      <sz val="14"/>
      <color indexed="8"/>
      <name val="Aptos Narrow"/>
      <family val="2"/>
    </font>
    <font>
      <sz val="14"/>
      <color indexed="8"/>
      <name val="Aptos Narrow"/>
      <family val="2"/>
    </font>
    <font>
      <b/>
      <sz val="11"/>
      <color theme="1"/>
      <name val="Arial"/>
      <family val="2"/>
    </font>
    <font>
      <sz val="12"/>
      <name val="Arial Nova Cond Light"/>
      <family val="2"/>
    </font>
    <font>
      <sz val="12"/>
      <color theme="1"/>
      <name val="Arial Nova Cond Light"/>
      <family val="2"/>
    </font>
    <font>
      <b/>
      <sz val="10"/>
      <color theme="1"/>
      <name val="Arial"/>
      <family val="2"/>
    </font>
    <font>
      <b/>
      <i/>
      <sz val="10"/>
      <color theme="1"/>
      <name val="Arial"/>
      <family val="2"/>
    </font>
    <font>
      <b/>
      <sz val="10"/>
      <color theme="0"/>
      <name val="Arial"/>
      <family val="2"/>
    </font>
    <font>
      <sz val="11"/>
      <color indexed="8"/>
      <name val="Arial"/>
      <family val="2"/>
    </font>
    <font>
      <b/>
      <sz val="8"/>
      <name val="Arial"/>
      <family val="2"/>
    </font>
    <font>
      <b/>
      <sz val="12"/>
      <color theme="1"/>
      <name val="Arial"/>
      <family val="2"/>
    </font>
    <font>
      <sz val="12"/>
      <color theme="7" tint="-0.499984740745262"/>
      <name val="Arial"/>
      <family val="2"/>
    </font>
    <font>
      <b/>
      <sz val="8"/>
      <color rgb="FF666666"/>
      <name val="Arial"/>
      <family val="2"/>
    </font>
  </fonts>
  <fills count="10">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9"/>
        <bgColor indexed="64"/>
      </patternFill>
    </fill>
    <fill>
      <patternFill patternType="solid">
        <fgColor theme="9"/>
        <bgColor rgb="FF000000"/>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
      <patternFill patternType="solid">
        <fgColor indexed="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style="medium">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41">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7" fillId="0" borderId="0"/>
    <xf numFmtId="164" fontId="1" fillId="0" borderId="0" applyFont="0" applyFill="0" applyBorder="0" applyAlignment="0" applyProtection="0"/>
    <xf numFmtId="0" fontId="12" fillId="0" borderId="0"/>
    <xf numFmtId="0" fontId="10" fillId="0" borderId="0"/>
    <xf numFmtId="43" fontId="1" fillId="0" borderId="0" applyFont="0" applyFill="0" applyBorder="0" applyAlignment="0" applyProtection="0"/>
    <xf numFmtId="172" fontId="15" fillId="0" borderId="0" applyFont="0" applyFill="0" applyBorder="0" applyAlignment="0" applyProtection="0"/>
    <xf numFmtId="0" fontId="7" fillId="0" borderId="0"/>
    <xf numFmtId="0" fontId="7" fillId="0" borderId="0"/>
    <xf numFmtId="0" fontId="7" fillId="0" borderId="0"/>
    <xf numFmtId="172" fontId="1" fillId="0" borderId="0" applyFont="0" applyFill="0" applyBorder="0" applyAlignment="0" applyProtection="0"/>
    <xf numFmtId="175" fontId="7" fillId="0" borderId="0" applyFont="0" applyFill="0" applyBorder="0" applyAlignment="0" applyProtection="0"/>
    <xf numFmtId="0" fontId="7" fillId="0" borderId="0"/>
    <xf numFmtId="0" fontId="7" fillId="0" borderId="0" applyBorder="0"/>
    <xf numFmtId="0" fontId="7" fillId="0" borderId="0"/>
    <xf numFmtId="0" fontId="24" fillId="0" borderId="0">
      <protection locked="0"/>
    </xf>
    <xf numFmtId="43" fontId="24" fillId="0" borderId="0">
      <alignment vertical="top"/>
      <protection locked="0"/>
    </xf>
    <xf numFmtId="0" fontId="24" fillId="0" borderId="0">
      <protection locked="0"/>
    </xf>
    <xf numFmtId="177" fontId="26" fillId="0" borderId="0" applyFont="0" applyFill="0" applyBorder="0" applyAlignment="0" applyProtection="0"/>
    <xf numFmtId="0" fontId="1" fillId="0" borderId="0"/>
    <xf numFmtId="9" fontId="24" fillId="0" borderId="0" applyFont="0" applyFill="0" applyBorder="0" applyAlignment="0" applyProtection="0"/>
    <xf numFmtId="0" fontId="29" fillId="0" borderId="0"/>
    <xf numFmtId="9" fontId="15" fillId="0" borderId="0" applyFont="0" applyFill="0" applyBorder="0" applyAlignment="0" applyProtection="0"/>
    <xf numFmtId="175" fontId="26" fillId="0" borderId="0" applyFont="0" applyFill="0" applyBorder="0" applyAlignment="0" applyProtection="0"/>
    <xf numFmtId="177" fontId="7" fillId="0" borderId="0" applyFont="0" applyFill="0" applyBorder="0" applyAlignment="0" applyProtection="0"/>
    <xf numFmtId="0" fontId="1" fillId="0" borderId="0"/>
    <xf numFmtId="0" fontId="7" fillId="0" borderId="0"/>
    <xf numFmtId="183" fontId="7" fillId="0" borderId="0" applyFont="0" applyFill="0" applyBorder="0" applyAlignment="0" applyProtection="0"/>
    <xf numFmtId="0" fontId="1" fillId="0" borderId="0"/>
    <xf numFmtId="184" fontId="7" fillId="0" borderId="0" applyFont="0" applyFill="0" applyBorder="0" applyAlignment="0" applyProtection="0"/>
    <xf numFmtId="175" fontId="26" fillId="0" borderId="0" applyFont="0" applyFill="0" applyBorder="0" applyAlignment="0" applyProtection="0"/>
    <xf numFmtId="0" fontId="29" fillId="0" borderId="0"/>
    <xf numFmtId="9" fontId="7" fillId="0" borderId="0" applyFont="0" applyFill="0" applyBorder="0" applyAlignment="0" applyProtection="0"/>
    <xf numFmtId="0" fontId="29" fillId="0" borderId="0"/>
    <xf numFmtId="43" fontId="1" fillId="0" borderId="0" applyFont="0" applyFill="0" applyBorder="0" applyAlignment="0" applyProtection="0"/>
    <xf numFmtId="43" fontId="1" fillId="0" borderId="0" applyFont="0" applyFill="0" applyBorder="0" applyAlignment="0" applyProtection="0"/>
    <xf numFmtId="0" fontId="1" fillId="0" borderId="0"/>
  </cellStyleXfs>
  <cellXfs count="397">
    <xf numFmtId="0" fontId="0" fillId="0" borderId="0" xfId="0"/>
    <xf numFmtId="166" fontId="1" fillId="0" borderId="0" xfId="4" applyFont="1"/>
    <xf numFmtId="0" fontId="10" fillId="0" borderId="0" xfId="0" applyFont="1" applyAlignment="1">
      <alignment vertical="center"/>
    </xf>
    <xf numFmtId="169" fontId="10" fillId="0" borderId="0" xfId="1" applyNumberFormat="1" applyFont="1" applyAlignment="1">
      <alignment vertical="center"/>
    </xf>
    <xf numFmtId="0" fontId="11" fillId="0" borderId="0" xfId="0" applyFont="1" applyAlignment="1">
      <alignment vertical="center"/>
    </xf>
    <xf numFmtId="43" fontId="10" fillId="0" borderId="0" xfId="1" applyFont="1" applyAlignment="1">
      <alignment vertical="center"/>
    </xf>
    <xf numFmtId="0" fontId="6" fillId="0" borderId="1" xfId="0" applyFont="1" applyBorder="1" applyAlignment="1">
      <alignment horizontal="left"/>
    </xf>
    <xf numFmtId="164" fontId="6" fillId="0" borderId="1" xfId="6" applyFont="1" applyBorder="1" applyAlignment="1">
      <alignment horizontal="center" vertical="center"/>
    </xf>
    <xf numFmtId="0" fontId="6" fillId="0" borderId="0" xfId="0" applyFont="1"/>
    <xf numFmtId="0" fontId="6" fillId="0" borderId="1" xfId="0" applyFont="1" applyBorder="1" applyAlignment="1">
      <alignment horizontal="center" vertical="center"/>
    </xf>
    <xf numFmtId="166" fontId="6" fillId="0" borderId="1" xfId="4" applyFont="1" applyBorder="1" applyAlignment="1">
      <alignment horizontal="center" vertical="center"/>
    </xf>
    <xf numFmtId="170" fontId="6" fillId="0" borderId="0" xfId="2" applyNumberFormat="1" applyFont="1"/>
    <xf numFmtId="171" fontId="13" fillId="4" borderId="1" xfId="7" applyNumberFormat="1" applyFont="1" applyFill="1" applyBorder="1" applyAlignment="1">
      <alignment horizontal="center" vertical="center"/>
    </xf>
    <xf numFmtId="0" fontId="13" fillId="4" borderId="1" xfId="7" applyFont="1" applyFill="1" applyBorder="1" applyAlignment="1">
      <alignment horizontal="center" vertical="center"/>
    </xf>
    <xf numFmtId="0" fontId="13" fillId="4" borderId="1" xfId="7" applyFont="1" applyFill="1" applyBorder="1" applyAlignment="1">
      <alignment horizontal="center" vertical="center" wrapText="1"/>
    </xf>
    <xf numFmtId="166" fontId="13" fillId="5" borderId="1" xfId="4" applyFont="1" applyFill="1" applyBorder="1" applyAlignment="1">
      <alignment horizontal="center" vertical="center"/>
    </xf>
    <xf numFmtId="0" fontId="13" fillId="5" borderId="1" xfId="7" applyFont="1" applyFill="1" applyBorder="1" applyAlignment="1">
      <alignment horizontal="center" vertical="center" wrapText="1"/>
    </xf>
    <xf numFmtId="166" fontId="13" fillId="5" borderId="1" xfId="4" applyFont="1" applyFill="1" applyBorder="1" applyAlignment="1">
      <alignment horizontal="center" vertical="center" wrapText="1"/>
    </xf>
    <xf numFmtId="0" fontId="13" fillId="5" borderId="1" xfId="7" applyFont="1" applyFill="1" applyBorder="1" applyAlignment="1">
      <alignment horizontal="center" vertical="center"/>
    </xf>
    <xf numFmtId="166" fontId="13" fillId="4" borderId="1" xfId="4" applyFont="1" applyFill="1" applyBorder="1" applyAlignment="1">
      <alignment horizontal="center" vertical="center"/>
    </xf>
    <xf numFmtId="0" fontId="2" fillId="0" borderId="0" xfId="8" applyFont="1" applyAlignment="1">
      <alignment vertical="top" wrapText="1"/>
    </xf>
    <xf numFmtId="171" fontId="14" fillId="0" borderId="1" xfId="7" applyNumberFormat="1" applyFont="1" applyBorder="1" applyAlignment="1">
      <alignment horizontal="center" vertical="center"/>
    </xf>
    <xf numFmtId="0" fontId="14" fillId="0" borderId="1" xfId="7" applyFont="1" applyBorder="1" applyAlignment="1">
      <alignment horizontal="left" vertical="center"/>
    </xf>
    <xf numFmtId="0" fontId="14" fillId="0" borderId="1" xfId="7" applyFont="1" applyBorder="1" applyAlignment="1">
      <alignment horizontal="center" vertical="center"/>
    </xf>
    <xf numFmtId="3" fontId="14" fillId="0" borderId="1" xfId="9" applyNumberFormat="1" applyFont="1" applyBorder="1" applyAlignment="1">
      <alignment horizontal="center" vertical="center"/>
    </xf>
    <xf numFmtId="4" fontId="14" fillId="0" borderId="1" xfId="9" applyNumberFormat="1" applyFont="1" applyBorder="1" applyAlignment="1">
      <alignment horizontal="center" vertical="center"/>
    </xf>
    <xf numFmtId="166" fontId="14" fillId="0" borderId="1" xfId="4" applyFont="1" applyFill="1" applyBorder="1" applyAlignment="1">
      <alignment horizontal="center" vertical="center"/>
    </xf>
    <xf numFmtId="3" fontId="14" fillId="0" borderId="1" xfId="10" applyNumberFormat="1" applyFont="1" applyFill="1" applyBorder="1" applyAlignment="1">
      <alignment horizontal="center" vertical="center"/>
    </xf>
    <xf numFmtId="166" fontId="14" fillId="0" borderId="1" xfId="4" applyFont="1" applyBorder="1" applyAlignment="1">
      <alignment horizontal="right" vertical="center"/>
    </xf>
    <xf numFmtId="166" fontId="13" fillId="4" borderId="1" xfId="4" applyFont="1" applyFill="1" applyBorder="1" applyAlignment="1">
      <alignment horizontal="right" vertical="center"/>
    </xf>
    <xf numFmtId="1" fontId="13" fillId="4" borderId="1" xfId="7" applyNumberFormat="1" applyFont="1" applyFill="1" applyBorder="1" applyAlignment="1">
      <alignment horizontal="center" vertical="center"/>
    </xf>
    <xf numFmtId="0" fontId="14" fillId="0" borderId="1" xfId="7" applyFont="1" applyBorder="1" applyAlignment="1">
      <alignment vertical="center"/>
    </xf>
    <xf numFmtId="166" fontId="13" fillId="4" borderId="1" xfId="4" applyFont="1" applyFill="1" applyBorder="1" applyAlignment="1">
      <alignment vertical="center"/>
    </xf>
    <xf numFmtId="2" fontId="14" fillId="0" borderId="1" xfId="3" applyNumberFormat="1" applyFont="1" applyBorder="1" applyAlignment="1">
      <alignment horizontal="center" vertical="center"/>
    </xf>
    <xf numFmtId="166" fontId="14" fillId="0" borderId="1" xfId="4" applyFont="1" applyBorder="1" applyAlignment="1">
      <alignment vertical="center"/>
    </xf>
    <xf numFmtId="0" fontId="14" fillId="0" borderId="1" xfId="7" applyFont="1" applyBorder="1" applyAlignment="1">
      <alignment horizontal="left" vertical="center" wrapText="1"/>
    </xf>
    <xf numFmtId="0" fontId="14" fillId="0" borderId="1" xfId="3" applyNumberFormat="1" applyFont="1" applyBorder="1" applyAlignment="1">
      <alignment horizontal="center" vertical="center"/>
    </xf>
    <xf numFmtId="2" fontId="0" fillId="0" borderId="0" xfId="0" applyNumberFormat="1"/>
    <xf numFmtId="164" fontId="0" fillId="0" borderId="0" xfId="0" applyNumberFormat="1"/>
    <xf numFmtId="173" fontId="0" fillId="0" borderId="0" xfId="0" applyNumberFormat="1"/>
    <xf numFmtId="168" fontId="0" fillId="0" borderId="0" xfId="0" applyNumberFormat="1"/>
    <xf numFmtId="9" fontId="13" fillId="4" borderId="1" xfId="3" applyFont="1" applyFill="1" applyBorder="1" applyAlignment="1">
      <alignment vertical="center"/>
    </xf>
    <xf numFmtId="9" fontId="13" fillId="5" borderId="1" xfId="3" applyFont="1" applyFill="1" applyBorder="1" applyAlignment="1">
      <alignment vertical="center"/>
    </xf>
    <xf numFmtId="174" fontId="0" fillId="0" borderId="0" xfId="0" applyNumberFormat="1"/>
    <xf numFmtId="0" fontId="11" fillId="0" borderId="0" xfId="0" applyFont="1"/>
    <xf numFmtId="0" fontId="7" fillId="0" borderId="0" xfId="11"/>
    <xf numFmtId="166" fontId="7" fillId="0" borderId="0" xfId="4" applyFont="1"/>
    <xf numFmtId="0" fontId="16" fillId="0" borderId="0" xfId="11" applyFont="1"/>
    <xf numFmtId="166" fontId="16" fillId="0" borderId="0" xfId="4" applyFont="1"/>
    <xf numFmtId="2" fontId="17" fillId="0" borderId="0" xfId="0" applyNumberFormat="1" applyFont="1" applyAlignment="1">
      <alignment vertical="center"/>
    </xf>
    <xf numFmtId="0" fontId="7" fillId="0" borderId="0" xfId="13" applyAlignment="1">
      <alignment vertical="center"/>
    </xf>
    <xf numFmtId="0" fontId="9" fillId="0" borderId="0" xfId="0" applyFont="1" applyAlignment="1">
      <alignment vertical="center"/>
    </xf>
    <xf numFmtId="0" fontId="0" fillId="0" borderId="0" xfId="0" applyAlignment="1">
      <alignment vertical="center"/>
    </xf>
    <xf numFmtId="0" fontId="18" fillId="0" borderId="11" xfId="0" applyFont="1" applyBorder="1" applyAlignment="1">
      <alignment horizontal="center" vertical="center"/>
    </xf>
    <xf numFmtId="0" fontId="18" fillId="0" borderId="0" xfId="0" applyFont="1" applyAlignment="1">
      <alignment horizontal="center" vertical="center"/>
    </xf>
    <xf numFmtId="0" fontId="0" fillId="0" borderId="12" xfId="0" applyBorder="1" applyAlignment="1">
      <alignment vertical="center"/>
    </xf>
    <xf numFmtId="0" fontId="0" fillId="0" borderId="6" xfId="0" applyBorder="1"/>
    <xf numFmtId="0" fontId="0" fillId="0" borderId="16" xfId="0" applyBorder="1"/>
    <xf numFmtId="0" fontId="0" fillId="0" borderId="7" xfId="0" applyBorder="1"/>
    <xf numFmtId="0" fontId="0" fillId="0" borderId="11" xfId="0" applyBorder="1"/>
    <xf numFmtId="0" fontId="0" fillId="0" borderId="12" xfId="0" applyBorder="1"/>
    <xf numFmtId="0" fontId="0" fillId="0" borderId="13" xfId="0" applyBorder="1"/>
    <xf numFmtId="0" fontId="0" fillId="0" borderId="30" xfId="0" applyBorder="1"/>
    <xf numFmtId="0" fontId="0" fillId="0" borderId="14" xfId="0" applyBorder="1"/>
    <xf numFmtId="165" fontId="0" fillId="0" borderId="0" xfId="2" applyFont="1"/>
    <xf numFmtId="0" fontId="7" fillId="0" borderId="39" xfId="16" applyBorder="1"/>
    <xf numFmtId="0" fontId="7" fillId="0" borderId="0" xfId="16"/>
    <xf numFmtId="0" fontId="7" fillId="0" borderId="17" xfId="16" applyBorder="1"/>
    <xf numFmtId="0" fontId="7" fillId="0" borderId="5" xfId="16" applyBorder="1"/>
    <xf numFmtId="0" fontId="20" fillId="0" borderId="5" xfId="16" applyFont="1" applyBorder="1"/>
    <xf numFmtId="0" fontId="21" fillId="0" borderId="0" xfId="16" applyFont="1"/>
    <xf numFmtId="0" fontId="21" fillId="0" borderId="39" xfId="16" applyFont="1" applyBorder="1"/>
    <xf numFmtId="4" fontId="21" fillId="0" borderId="17" xfId="16" applyNumberFormat="1" applyFont="1" applyBorder="1"/>
    <xf numFmtId="0" fontId="22" fillId="0" borderId="5" xfId="16" applyFont="1" applyBorder="1"/>
    <xf numFmtId="4" fontId="7" fillId="0" borderId="17" xfId="16" applyNumberFormat="1" applyBorder="1"/>
    <xf numFmtId="0" fontId="7" fillId="0" borderId="0" xfId="16" applyAlignment="1">
      <alignment horizontal="right" vertical="center" wrapText="1"/>
    </xf>
    <xf numFmtId="0" fontId="7" fillId="0" borderId="0" xfId="17" applyAlignment="1">
      <alignment vertical="center" wrapText="1"/>
    </xf>
    <xf numFmtId="0" fontId="20" fillId="0" borderId="0" xfId="16" applyFont="1"/>
    <xf numFmtId="4" fontId="20" fillId="0" borderId="17" xfId="16" applyNumberFormat="1" applyFont="1" applyBorder="1"/>
    <xf numFmtId="0" fontId="22" fillId="0" borderId="0" xfId="16" applyFont="1"/>
    <xf numFmtId="43" fontId="17" fillId="0" borderId="0" xfId="1" applyFont="1" applyBorder="1" applyAlignment="1">
      <alignment vertical="center"/>
    </xf>
    <xf numFmtId="43" fontId="17" fillId="0" borderId="0" xfId="1" applyFont="1" applyFill="1" applyBorder="1" applyAlignment="1">
      <alignment vertical="center"/>
    </xf>
    <xf numFmtId="0" fontId="17" fillId="0" borderId="0" xfId="0" applyFont="1" applyAlignment="1">
      <alignment vertical="center"/>
    </xf>
    <xf numFmtId="170" fontId="17" fillId="0" borderId="0" xfId="0" applyNumberFormat="1" applyFont="1" applyAlignment="1">
      <alignment vertical="center"/>
    </xf>
    <xf numFmtId="0" fontId="27" fillId="0" borderId="0" xfId="0" applyFont="1" applyAlignment="1">
      <alignment vertical="center"/>
    </xf>
    <xf numFmtId="4" fontId="20" fillId="0" borderId="18" xfId="16" applyNumberFormat="1" applyFont="1" applyBorder="1" applyAlignment="1">
      <alignment horizontal="center"/>
    </xf>
    <xf numFmtId="0" fontId="28" fillId="0" borderId="0" xfId="0" applyFont="1"/>
    <xf numFmtId="2" fontId="32" fillId="0" borderId="0" xfId="0" applyNumberFormat="1" applyFont="1" applyAlignment="1">
      <alignment horizontal="left" vertical="center"/>
    </xf>
    <xf numFmtId="181" fontId="32" fillId="0" borderId="0" xfId="0" applyNumberFormat="1" applyFont="1" applyAlignment="1">
      <alignment vertical="center"/>
    </xf>
    <xf numFmtId="2" fontId="32" fillId="0" borderId="0" xfId="0" applyNumberFormat="1" applyFont="1" applyAlignment="1">
      <alignment horizontal="center" vertical="center"/>
    </xf>
    <xf numFmtId="0" fontId="33" fillId="0" borderId="0" xfId="0" applyFont="1" applyAlignment="1">
      <alignment vertical="center"/>
    </xf>
    <xf numFmtId="0" fontId="33" fillId="0" borderId="0" xfId="0" applyFont="1"/>
    <xf numFmtId="0" fontId="34" fillId="0" borderId="0" xfId="0" applyFont="1" applyAlignment="1">
      <alignment horizontal="left" vertical="center"/>
    </xf>
    <xf numFmtId="0" fontId="11" fillId="0" borderId="0" xfId="0" applyFont="1" applyAlignment="1">
      <alignment horizontal="left" vertical="center"/>
    </xf>
    <xf numFmtId="0" fontId="0" fillId="0" borderId="11" xfId="0" applyBorder="1" applyAlignment="1">
      <alignment vertical="center"/>
    </xf>
    <xf numFmtId="0" fontId="0" fillId="0" borderId="0" xfId="0" applyAlignment="1">
      <alignment horizontal="center" vertical="center"/>
    </xf>
    <xf numFmtId="0" fontId="6" fillId="0" borderId="6" xfId="0" applyFont="1" applyBorder="1" applyAlignment="1">
      <alignment vertical="center"/>
    </xf>
    <xf numFmtId="0" fontId="35" fillId="0" borderId="16" xfId="0" applyFont="1" applyBorder="1" applyAlignment="1">
      <alignment horizontal="center" vertical="center"/>
    </xf>
    <xf numFmtId="2" fontId="35" fillId="0" borderId="16" xfId="3" applyNumberFormat="1" applyFont="1" applyBorder="1" applyAlignment="1">
      <alignment horizontal="center" vertical="center"/>
    </xf>
    <xf numFmtId="0" fontId="35" fillId="0" borderId="7" xfId="0" applyFont="1" applyBorder="1" applyAlignment="1">
      <alignment horizontal="center" vertical="center"/>
    </xf>
    <xf numFmtId="172" fontId="1" fillId="0" borderId="0" xfId="14" applyFont="1" applyFill="1" applyBorder="1" applyAlignment="1">
      <alignment vertical="center"/>
    </xf>
    <xf numFmtId="172" fontId="1" fillId="0" borderId="12" xfId="14" applyFont="1" applyFill="1" applyBorder="1" applyAlignment="1">
      <alignment vertical="center"/>
    </xf>
    <xf numFmtId="0" fontId="0" fillId="0" borderId="13" xfId="0" applyBorder="1" applyAlignment="1">
      <alignment vertical="center"/>
    </xf>
    <xf numFmtId="0" fontId="0" fillId="0" borderId="30" xfId="0" applyBorder="1" applyAlignment="1">
      <alignment vertical="center"/>
    </xf>
    <xf numFmtId="0" fontId="0" fillId="0" borderId="14" xfId="0" applyBorder="1" applyAlignment="1">
      <alignment vertical="center"/>
    </xf>
    <xf numFmtId="2" fontId="35" fillId="0" borderId="16" xfId="0" applyNumberFormat="1" applyFont="1" applyBorder="1" applyAlignment="1">
      <alignment horizontal="center" vertical="center"/>
    </xf>
    <xf numFmtId="0" fontId="6" fillId="0" borderId="16" xfId="0" applyFont="1" applyBorder="1" applyAlignment="1">
      <alignment vertical="center"/>
    </xf>
    <xf numFmtId="0" fontId="6" fillId="0" borderId="6" xfId="0" applyFont="1" applyBorder="1" applyAlignment="1">
      <alignment vertical="center" wrapText="1"/>
    </xf>
    <xf numFmtId="0" fontId="36" fillId="0" borderId="11" xfId="0" applyFont="1" applyBorder="1" applyAlignment="1">
      <alignment vertical="center"/>
    </xf>
    <xf numFmtId="0" fontId="0" fillId="0" borderId="0" xfId="0" applyAlignment="1">
      <alignment horizontal="right" vertical="center"/>
    </xf>
    <xf numFmtId="0" fontId="37" fillId="0" borderId="0" xfId="0" applyFont="1" applyAlignment="1">
      <alignment horizontal="center" vertical="center"/>
    </xf>
    <xf numFmtId="0" fontId="37" fillId="0" borderId="11" xfId="0" applyFont="1" applyBorder="1" applyAlignment="1">
      <alignment horizontal="center" vertical="center"/>
    </xf>
    <xf numFmtId="0" fontId="38" fillId="0" borderId="11" xfId="0" applyFont="1" applyBorder="1" applyAlignment="1">
      <alignment horizontal="center" vertical="center"/>
    </xf>
    <xf numFmtId="0" fontId="38" fillId="0" borderId="0" xfId="0" applyFont="1" applyAlignment="1">
      <alignment horizontal="center" vertical="center"/>
    </xf>
    <xf numFmtId="0" fontId="38" fillId="0" borderId="48" xfId="0" applyFont="1" applyBorder="1" applyAlignment="1">
      <alignment vertical="center"/>
    </xf>
    <xf numFmtId="0" fontId="38" fillId="0" borderId="15" xfId="0" applyFont="1" applyBorder="1" applyAlignment="1">
      <alignment vertical="center"/>
    </xf>
    <xf numFmtId="0" fontId="38" fillId="0" borderId="15" xfId="0" applyFont="1" applyBorder="1" applyAlignment="1">
      <alignment horizontal="center" vertical="center"/>
    </xf>
    <xf numFmtId="0" fontId="38" fillId="0" borderId="15" xfId="0" applyFont="1" applyBorder="1" applyAlignment="1">
      <alignment horizontal="right" vertical="center"/>
    </xf>
    <xf numFmtId="0" fontId="38" fillId="0" borderId="34" xfId="0" applyFont="1" applyBorder="1" applyAlignment="1">
      <alignment horizontal="right" vertical="center"/>
    </xf>
    <xf numFmtId="182" fontId="0" fillId="0" borderId="0" xfId="0" applyNumberFormat="1" applyAlignment="1">
      <alignment horizontal="right" vertical="center"/>
    </xf>
    <xf numFmtId="4" fontId="39" fillId="0" borderId="0" xfId="15" applyNumberFormat="1" applyFont="1" applyBorder="1" applyAlignment="1">
      <alignment horizontal="right" vertical="center"/>
    </xf>
    <xf numFmtId="4" fontId="0" fillId="0" borderId="17" xfId="0" applyNumberFormat="1" applyBorder="1" applyAlignment="1">
      <alignment horizontal="right" vertical="center"/>
    </xf>
    <xf numFmtId="4" fontId="0" fillId="0" borderId="12" xfId="0" applyNumberFormat="1" applyBorder="1" applyAlignment="1">
      <alignment vertical="center"/>
    </xf>
    <xf numFmtId="0" fontId="8" fillId="0" borderId="0" xfId="0" applyFont="1" applyAlignment="1">
      <alignment vertical="center"/>
    </xf>
    <xf numFmtId="4" fontId="0" fillId="0" borderId="0" xfId="0" applyNumberFormat="1" applyAlignment="1">
      <alignment horizontal="right" vertical="center"/>
    </xf>
    <xf numFmtId="4" fontId="39" fillId="0" borderId="0" xfId="1" applyNumberFormat="1" applyFont="1" applyBorder="1" applyAlignment="1">
      <alignment horizontal="right" vertical="center"/>
    </xf>
    <xf numFmtId="4" fontId="40" fillId="0" borderId="17" xfId="0" applyNumberFormat="1" applyFont="1" applyBorder="1" applyAlignment="1">
      <alignment horizontal="right" vertical="center"/>
    </xf>
    <xf numFmtId="0" fontId="0" fillId="0" borderId="0" xfId="0" applyAlignment="1">
      <alignment vertical="center" wrapText="1"/>
    </xf>
    <xf numFmtId="176" fontId="1" fillId="0" borderId="0" xfId="3" applyNumberFormat="1" applyFont="1" applyBorder="1" applyAlignment="1">
      <alignment horizontal="right" vertical="center"/>
    </xf>
    <xf numFmtId="4" fontId="39" fillId="0" borderId="0" xfId="0" applyNumberFormat="1" applyFont="1" applyAlignment="1">
      <alignment horizontal="right" vertical="center"/>
    </xf>
    <xf numFmtId="0" fontId="38" fillId="0" borderId="49" xfId="0" applyFont="1" applyBorder="1" applyAlignment="1">
      <alignment vertical="center"/>
    </xf>
    <xf numFmtId="0" fontId="38" fillId="0" borderId="20" xfId="0" applyFont="1" applyBorder="1" applyAlignment="1">
      <alignment vertical="center"/>
    </xf>
    <xf numFmtId="0" fontId="38" fillId="0" borderId="20" xfId="0" applyFont="1" applyBorder="1" applyAlignment="1">
      <alignment horizontal="center" vertical="center"/>
    </xf>
    <xf numFmtId="4" fontId="38" fillId="0" borderId="20" xfId="0" applyNumberFormat="1" applyFont="1" applyBorder="1" applyAlignment="1">
      <alignment horizontal="right" vertical="center"/>
    </xf>
    <xf numFmtId="4" fontId="38" fillId="0" borderId="21" xfId="0" applyNumberFormat="1" applyFont="1" applyBorder="1" applyAlignment="1">
      <alignment horizontal="right" vertical="center"/>
    </xf>
    <xf numFmtId="4" fontId="38" fillId="0" borderId="15" xfId="0" applyNumberFormat="1" applyFont="1" applyBorder="1" applyAlignment="1">
      <alignment horizontal="right" vertical="center"/>
    </xf>
    <xf numFmtId="4" fontId="38" fillId="0" borderId="34" xfId="0" applyNumberFormat="1" applyFont="1" applyBorder="1" applyAlignment="1">
      <alignment horizontal="right" vertical="center"/>
    </xf>
    <xf numFmtId="0" fontId="38" fillId="0" borderId="11" xfId="0" applyFont="1" applyBorder="1" applyAlignment="1">
      <alignment vertical="center"/>
    </xf>
    <xf numFmtId="0" fontId="38" fillId="0" borderId="0" xfId="0" applyFont="1" applyAlignment="1">
      <alignment vertical="center"/>
    </xf>
    <xf numFmtId="4" fontId="38" fillId="0" borderId="0" xfId="0" applyNumberFormat="1" applyFont="1" applyAlignment="1">
      <alignment horizontal="right" vertical="center"/>
    </xf>
    <xf numFmtId="9" fontId="38" fillId="0" borderId="15" xfId="3" applyFont="1" applyBorder="1" applyAlignment="1">
      <alignment horizontal="right" vertical="center"/>
    </xf>
    <xf numFmtId="9" fontId="1" fillId="0" borderId="0" xfId="3" applyFont="1" applyBorder="1" applyAlignment="1">
      <alignment horizontal="right" vertical="center"/>
    </xf>
    <xf numFmtId="0" fontId="38" fillId="0" borderId="13" xfId="0" applyFont="1" applyBorder="1" applyAlignment="1">
      <alignment vertical="center"/>
    </xf>
    <xf numFmtId="0" fontId="38" fillId="0" borderId="30" xfId="0" applyFont="1" applyBorder="1" applyAlignment="1">
      <alignment vertical="center"/>
    </xf>
    <xf numFmtId="0" fontId="38" fillId="0" borderId="30" xfId="0" applyFont="1" applyBorder="1" applyAlignment="1">
      <alignment horizontal="center" vertical="center"/>
    </xf>
    <xf numFmtId="4" fontId="38" fillId="0" borderId="30" xfId="0" applyNumberFormat="1" applyFont="1" applyBorder="1" applyAlignment="1">
      <alignment horizontal="right" vertical="center"/>
    </xf>
    <xf numFmtId="4" fontId="38" fillId="0" borderId="31" xfId="0" applyNumberFormat="1" applyFont="1" applyBorder="1" applyAlignment="1">
      <alignment horizontal="right" vertical="center"/>
    </xf>
    <xf numFmtId="2" fontId="22" fillId="0" borderId="0" xfId="25" applyNumberFormat="1" applyFont="1" applyAlignment="1">
      <alignment horizontal="left" vertical="center"/>
    </xf>
    <xf numFmtId="181" fontId="22" fillId="0" borderId="0" xfId="25" applyNumberFormat="1" applyFont="1" applyAlignment="1">
      <alignment vertical="center"/>
    </xf>
    <xf numFmtId="0" fontId="22" fillId="0" borderId="0" xfId="25" applyFont="1" applyAlignment="1">
      <alignment horizontal="center" vertical="center"/>
    </xf>
    <xf numFmtId="165" fontId="0" fillId="0" borderId="0" xfId="0" applyNumberFormat="1"/>
    <xf numFmtId="2" fontId="22" fillId="0" borderId="0" xfId="25" applyNumberFormat="1" applyFont="1" applyAlignment="1">
      <alignment horizontal="center" vertical="center"/>
    </xf>
    <xf numFmtId="0" fontId="10" fillId="0" borderId="0" xfId="25" applyFont="1" applyAlignment="1">
      <alignment horizontal="left" vertical="center"/>
    </xf>
    <xf numFmtId="0" fontId="10" fillId="0" borderId="0" xfId="25" applyFont="1"/>
    <xf numFmtId="0" fontId="10" fillId="0" borderId="0" xfId="25" applyFont="1" applyAlignment="1">
      <alignment vertical="center"/>
    </xf>
    <xf numFmtId="0" fontId="3" fillId="0" borderId="0" xfId="0" applyFont="1"/>
    <xf numFmtId="0" fontId="4" fillId="0" borderId="0" xfId="0" applyFont="1"/>
    <xf numFmtId="1" fontId="4" fillId="0" borderId="0" xfId="0" applyNumberFormat="1" applyFont="1"/>
    <xf numFmtId="0" fontId="3" fillId="0" borderId="11" xfId="0" applyFont="1" applyBorder="1" applyAlignment="1">
      <alignment horizontal="center" vertical="center"/>
    </xf>
    <xf numFmtId="0" fontId="3" fillId="0" borderId="0" xfId="0" applyFont="1" applyAlignment="1">
      <alignment horizontal="center" vertical="center"/>
    </xf>
    <xf numFmtId="179" fontId="3" fillId="0" borderId="26" xfId="2" applyNumberFormat="1" applyFont="1" applyBorder="1"/>
    <xf numFmtId="9" fontId="3" fillId="0" borderId="2" xfId="3" applyFont="1" applyBorder="1" applyAlignment="1">
      <alignment wrapText="1"/>
    </xf>
    <xf numFmtId="179" fontId="3" fillId="0" borderId="18" xfId="2" applyNumberFormat="1" applyFont="1" applyBorder="1"/>
    <xf numFmtId="9" fontId="3" fillId="0" borderId="1" xfId="3" applyFont="1" applyBorder="1" applyAlignment="1">
      <alignment wrapText="1"/>
    </xf>
    <xf numFmtId="179" fontId="3" fillId="0" borderId="27" xfId="2" applyNumberFormat="1" applyFont="1" applyBorder="1"/>
    <xf numFmtId="179" fontId="3" fillId="0" borderId="28" xfId="2" applyNumberFormat="1" applyFont="1" applyBorder="1"/>
    <xf numFmtId="0" fontId="3" fillId="0" borderId="13" xfId="0" applyFont="1" applyBorder="1" applyAlignment="1">
      <alignment horizontal="center" vertical="center"/>
    </xf>
    <xf numFmtId="0" fontId="3" fillId="0" borderId="30" xfId="0" applyFont="1" applyBorder="1" applyAlignment="1">
      <alignment horizontal="center" vertical="center"/>
    </xf>
    <xf numFmtId="179" fontId="3" fillId="0" borderId="32" xfId="2" applyNumberFormat="1" applyFont="1" applyBorder="1"/>
    <xf numFmtId="165" fontId="3" fillId="0" borderId="0" xfId="2" applyFont="1" applyAlignment="1">
      <alignment horizontal="center" vertical="center"/>
    </xf>
    <xf numFmtId="165" fontId="3" fillId="0" borderId="0" xfId="2" applyFont="1" applyFill="1" applyBorder="1"/>
    <xf numFmtId="0" fontId="4" fillId="0" borderId="0" xfId="0" applyFont="1" applyAlignment="1">
      <alignment vertical="center"/>
    </xf>
    <xf numFmtId="2" fontId="44" fillId="0" borderId="0" xfId="0" applyNumberFormat="1" applyFont="1" applyAlignment="1">
      <alignment horizontal="left" vertical="center"/>
    </xf>
    <xf numFmtId="181" fontId="44" fillId="0" borderId="0" xfId="0" applyNumberFormat="1" applyFont="1" applyAlignment="1">
      <alignment vertical="center"/>
    </xf>
    <xf numFmtId="43" fontId="4" fillId="0" borderId="0" xfId="1" applyFont="1" applyBorder="1" applyAlignment="1">
      <alignment vertical="center"/>
    </xf>
    <xf numFmtId="43" fontId="4" fillId="0" borderId="0" xfId="1" applyFont="1" applyFill="1" applyBorder="1" applyAlignment="1">
      <alignment vertical="center"/>
    </xf>
    <xf numFmtId="2" fontId="4" fillId="0" borderId="0" xfId="0" applyNumberFormat="1" applyFont="1" applyAlignment="1">
      <alignment vertical="center"/>
    </xf>
    <xf numFmtId="0" fontId="25" fillId="0" borderId="0" xfId="0" applyFont="1" applyAlignment="1">
      <alignment vertical="center"/>
    </xf>
    <xf numFmtId="0" fontId="45" fillId="0" borderId="0" xfId="0" applyFont="1" applyAlignment="1">
      <alignment vertical="center"/>
    </xf>
    <xf numFmtId="0" fontId="45" fillId="0" borderId="0" xfId="0" applyFont="1"/>
    <xf numFmtId="0" fontId="30" fillId="0" borderId="0" xfId="0" applyFont="1" applyAlignment="1">
      <alignment horizontal="left" vertical="center"/>
    </xf>
    <xf numFmtId="170" fontId="4" fillId="0" borderId="0" xfId="0" applyNumberFormat="1" applyFont="1" applyAlignment="1">
      <alignment vertical="center"/>
    </xf>
    <xf numFmtId="167" fontId="9" fillId="0" borderId="0" xfId="0" applyNumberFormat="1" applyFont="1" applyAlignment="1">
      <alignment vertical="center"/>
    </xf>
    <xf numFmtId="0" fontId="47" fillId="0" borderId="0" xfId="0" applyFont="1" applyAlignment="1">
      <alignment horizontal="center" vertical="center" wrapText="1"/>
    </xf>
    <xf numFmtId="167" fontId="48" fillId="0" borderId="0" xfId="0" applyNumberFormat="1" applyFont="1" applyAlignment="1">
      <alignment horizontal="center" vertical="center" wrapText="1"/>
    </xf>
    <xf numFmtId="180" fontId="10" fillId="0" borderId="0" xfId="0" applyNumberFormat="1" applyFont="1" applyAlignment="1">
      <alignment vertical="center"/>
    </xf>
    <xf numFmtId="2" fontId="11" fillId="0" borderId="0" xfId="0" applyNumberFormat="1" applyFont="1" applyAlignment="1">
      <alignment vertical="center"/>
    </xf>
    <xf numFmtId="0" fontId="8" fillId="0" borderId="0" xfId="5" applyFont="1" applyAlignment="1">
      <alignment horizontal="center" vertical="center" wrapText="1"/>
    </xf>
    <xf numFmtId="171" fontId="22" fillId="9" borderId="1" xfId="34" applyNumberFormat="1" applyFont="1" applyFill="1" applyBorder="1" applyAlignment="1" applyProtection="1">
      <alignment horizontal="center" vertical="center" wrapText="1"/>
    </xf>
    <xf numFmtId="0" fontId="22" fillId="0" borderId="1" xfId="35" applyFont="1" applyBorder="1" applyAlignment="1">
      <alignment horizontal="left" vertical="top" wrapText="1"/>
    </xf>
    <xf numFmtId="0" fontId="49" fillId="0" borderId="1" xfId="35" applyFont="1" applyBorder="1" applyAlignment="1">
      <alignment horizontal="center" vertical="center"/>
    </xf>
    <xf numFmtId="4" fontId="49" fillId="0" borderId="1" xfId="35" applyNumberFormat="1" applyFont="1" applyBorder="1" applyAlignment="1">
      <alignment horizontal="right" vertical="center"/>
    </xf>
    <xf numFmtId="165" fontId="22" fillId="9" borderId="1" xfId="2" applyFont="1" applyFill="1" applyBorder="1" applyAlignment="1">
      <alignment horizontal="right" vertical="center"/>
    </xf>
    <xf numFmtId="0" fontId="50" fillId="0" borderId="0" xfId="13" quotePrefix="1" applyFont="1" applyAlignment="1">
      <alignment horizontal="left" vertical="center"/>
    </xf>
    <xf numFmtId="0" fontId="31" fillId="0" borderId="0" xfId="13" applyFont="1" applyAlignment="1">
      <alignment vertical="center"/>
    </xf>
    <xf numFmtId="0" fontId="50" fillId="0" borderId="0" xfId="13" applyFont="1" applyAlignment="1">
      <alignment horizontal="left" vertical="center"/>
    </xf>
    <xf numFmtId="0" fontId="10" fillId="0" borderId="0" xfId="0" applyFont="1"/>
    <xf numFmtId="0" fontId="43" fillId="0" borderId="1" xfId="0" applyFont="1" applyBorder="1" applyAlignment="1">
      <alignment horizontal="center" vertical="center"/>
    </xf>
    <xf numFmtId="0" fontId="10" fillId="0" borderId="1" xfId="0" applyFont="1" applyBorder="1" applyAlignment="1">
      <alignment vertical="center"/>
    </xf>
    <xf numFmtId="0" fontId="43" fillId="8" borderId="1" xfId="0" applyFont="1" applyFill="1" applyBorder="1" applyAlignment="1">
      <alignment horizontal="center" vertical="center"/>
    </xf>
    <xf numFmtId="180" fontId="43" fillId="0" borderId="1" xfId="0" applyNumberFormat="1" applyFont="1" applyBorder="1" applyAlignment="1">
      <alignment horizontal="center" vertical="center"/>
    </xf>
    <xf numFmtId="180" fontId="10" fillId="0" borderId="1" xfId="0" applyNumberFormat="1" applyFont="1" applyBorder="1" applyAlignment="1">
      <alignment vertical="center"/>
    </xf>
    <xf numFmtId="165" fontId="43" fillId="0" borderId="1" xfId="0" applyNumberFormat="1" applyFont="1" applyBorder="1" applyAlignment="1">
      <alignment horizontal="center" vertical="center"/>
    </xf>
    <xf numFmtId="180" fontId="43" fillId="7" borderId="1" xfId="0" applyNumberFormat="1" applyFont="1" applyFill="1" applyBorder="1" applyAlignment="1">
      <alignment horizontal="center" vertical="center"/>
    </xf>
    <xf numFmtId="0" fontId="10" fillId="8" borderId="1" xfId="0" applyFont="1" applyFill="1" applyBorder="1" applyAlignment="1">
      <alignment vertical="center"/>
    </xf>
    <xf numFmtId="43" fontId="10" fillId="0" borderId="0" xfId="1" applyFont="1" applyBorder="1" applyAlignment="1">
      <alignment vertical="center"/>
    </xf>
    <xf numFmtId="43" fontId="10" fillId="0" borderId="0" xfId="1" applyFont="1" applyFill="1" applyBorder="1" applyAlignment="1">
      <alignment vertical="center"/>
    </xf>
    <xf numFmtId="170" fontId="10" fillId="0" borderId="0" xfId="0" applyNumberFormat="1" applyFont="1" applyAlignment="1">
      <alignment vertical="center"/>
    </xf>
    <xf numFmtId="179" fontId="10" fillId="0" borderId="0" xfId="2" applyNumberFormat="1" applyFont="1" applyAlignment="1">
      <alignment vertical="center"/>
    </xf>
    <xf numFmtId="0" fontId="43" fillId="0" borderId="29" xfId="0" applyFont="1" applyBorder="1" applyAlignment="1">
      <alignment horizontal="center" vertical="center" wrapText="1"/>
    </xf>
    <xf numFmtId="0" fontId="43" fillId="0" borderId="1" xfId="0" applyFont="1" applyBorder="1" applyAlignment="1">
      <alignment horizontal="center" vertical="center" wrapText="1"/>
    </xf>
    <xf numFmtId="179" fontId="43" fillId="0" borderId="2" xfId="2" applyNumberFormat="1" applyFont="1" applyFill="1" applyBorder="1" applyAlignment="1">
      <alignment horizontal="center" vertical="center" wrapText="1"/>
    </xf>
    <xf numFmtId="0" fontId="10" fillId="0" borderId="29" xfId="0" applyFont="1" applyBorder="1" applyAlignment="1">
      <alignment horizontal="center" vertical="center" wrapText="1"/>
    </xf>
    <xf numFmtId="2" fontId="10" fillId="0" borderId="29" xfId="0" applyNumberFormat="1" applyFont="1" applyBorder="1" applyAlignment="1">
      <alignment horizontal="center" vertical="center"/>
    </xf>
    <xf numFmtId="179" fontId="43" fillId="0" borderId="0" xfId="2" applyNumberFormat="1" applyFont="1" applyAlignment="1">
      <alignment horizontal="right" vertical="center"/>
    </xf>
    <xf numFmtId="181" fontId="22" fillId="0" borderId="0" xfId="0" applyNumberFormat="1" applyFont="1" applyAlignment="1">
      <alignment vertical="center"/>
    </xf>
    <xf numFmtId="179" fontId="10" fillId="2" borderId="0" xfId="2" applyNumberFormat="1" applyFont="1" applyFill="1" applyAlignment="1">
      <alignment vertical="center"/>
    </xf>
    <xf numFmtId="0" fontId="10" fillId="2" borderId="0" xfId="0" applyFont="1" applyFill="1" applyAlignment="1">
      <alignment vertical="center"/>
    </xf>
    <xf numFmtId="179" fontId="43" fillId="0" borderId="3" xfId="2" applyNumberFormat="1" applyFont="1" applyBorder="1" applyAlignment="1">
      <alignment horizontal="right" vertical="center"/>
    </xf>
    <xf numFmtId="2" fontId="22" fillId="0" borderId="0" xfId="0" applyNumberFormat="1" applyFont="1" applyAlignment="1">
      <alignment horizontal="left" vertical="center" wrapText="1"/>
    </xf>
    <xf numFmtId="0" fontId="10" fillId="0" borderId="0" xfId="0" applyFont="1" applyAlignment="1">
      <alignment horizontal="left" vertical="center" wrapText="1"/>
    </xf>
    <xf numFmtId="2" fontId="10" fillId="0" borderId="3" xfId="0" applyNumberFormat="1" applyFont="1" applyBorder="1" applyAlignment="1">
      <alignment horizontal="left" vertical="center" wrapText="1"/>
    </xf>
    <xf numFmtId="2" fontId="43" fillId="0" borderId="29" xfId="0" applyNumberFormat="1" applyFont="1" applyBorder="1" applyAlignment="1">
      <alignment horizontal="center" vertical="center" wrapText="1"/>
    </xf>
    <xf numFmtId="2" fontId="10" fillId="0" borderId="0" xfId="0" applyNumberFormat="1" applyFont="1" applyAlignment="1">
      <alignment vertical="center"/>
    </xf>
    <xf numFmtId="180" fontId="10" fillId="7" borderId="1" xfId="0" applyNumberFormat="1" applyFont="1" applyFill="1" applyBorder="1" applyAlignment="1">
      <alignment vertical="center"/>
    </xf>
    <xf numFmtId="0" fontId="10" fillId="7" borderId="1" xfId="0" applyFont="1" applyFill="1" applyBorder="1" applyAlignment="1">
      <alignment vertical="center"/>
    </xf>
    <xf numFmtId="179" fontId="10" fillId="0" borderId="2" xfId="0" applyNumberFormat="1" applyFont="1" applyBorder="1" applyAlignment="1">
      <alignment horizontal="center" vertical="center" wrapText="1"/>
    </xf>
    <xf numFmtId="179" fontId="10" fillId="0" borderId="2" xfId="2" applyNumberFormat="1" applyFont="1" applyFill="1" applyBorder="1" applyAlignment="1">
      <alignment horizontal="center" vertical="center"/>
    </xf>
    <xf numFmtId="179" fontId="10" fillId="0" borderId="2" xfId="2" applyNumberFormat="1" applyFont="1" applyBorder="1" applyAlignment="1">
      <alignment horizontal="center" vertical="center"/>
    </xf>
    <xf numFmtId="179" fontId="43" fillId="3" borderId="2" xfId="2" applyNumberFormat="1" applyFont="1" applyFill="1" applyBorder="1" applyAlignment="1">
      <alignment horizontal="right" vertical="center"/>
    </xf>
    <xf numFmtId="171" fontId="51" fillId="3" borderId="1" xfId="0" applyNumberFormat="1" applyFont="1" applyFill="1" applyBorder="1" applyAlignment="1">
      <alignment horizontal="center" vertical="center"/>
    </xf>
    <xf numFmtId="170" fontId="30" fillId="3" borderId="1" xfId="0" applyNumberFormat="1" applyFont="1" applyFill="1" applyBorder="1" applyAlignment="1">
      <alignment horizontal="right" vertical="center" wrapText="1"/>
    </xf>
    <xf numFmtId="0" fontId="52" fillId="0" borderId="0" xfId="0" applyFont="1" applyAlignment="1">
      <alignment vertical="center"/>
    </xf>
    <xf numFmtId="171" fontId="30" fillId="0" borderId="1" xfId="0" applyNumberFormat="1" applyFont="1" applyBorder="1" applyAlignment="1">
      <alignment horizontal="center" vertical="center"/>
    </xf>
    <xf numFmtId="4" fontId="30" fillId="0" borderId="1" xfId="0" applyNumberFormat="1" applyFont="1" applyBorder="1" applyAlignment="1">
      <alignment horizontal="center" vertical="center" wrapText="1"/>
    </xf>
    <xf numFmtId="165" fontId="30" fillId="0" borderId="1" xfId="2" applyFont="1" applyFill="1" applyBorder="1" applyAlignment="1">
      <alignment horizontal="center" vertical="center" wrapText="1"/>
    </xf>
    <xf numFmtId="170" fontId="30" fillId="0" borderId="1" xfId="0" applyNumberFormat="1" applyFont="1" applyBorder="1" applyAlignment="1">
      <alignment vertical="center" wrapText="1"/>
    </xf>
    <xf numFmtId="0" fontId="30" fillId="0" borderId="1" xfId="0" applyFont="1" applyBorder="1" applyAlignment="1">
      <alignment vertical="center" wrapText="1"/>
    </xf>
    <xf numFmtId="0" fontId="28" fillId="0" borderId="1" xfId="0" applyFont="1" applyBorder="1" applyAlignment="1">
      <alignment vertical="center" wrapText="1"/>
    </xf>
    <xf numFmtId="170" fontId="51" fillId="3" borderId="3" xfId="0" applyNumberFormat="1" applyFont="1" applyFill="1" applyBorder="1" applyAlignment="1">
      <alignment vertical="center" wrapText="1"/>
    </xf>
    <xf numFmtId="0" fontId="52" fillId="3" borderId="0" xfId="0" applyFont="1" applyFill="1" applyAlignment="1">
      <alignment vertical="center"/>
    </xf>
    <xf numFmtId="0" fontId="21" fillId="6" borderId="44" xfId="0" applyFont="1" applyFill="1" applyBorder="1" applyAlignment="1">
      <alignment horizontal="center" vertical="center"/>
    </xf>
    <xf numFmtId="0" fontId="21" fillId="6" borderId="45" xfId="0" applyFont="1" applyFill="1" applyBorder="1" applyAlignment="1">
      <alignment horizontal="justify" vertical="center" wrapText="1"/>
    </xf>
    <xf numFmtId="4" fontId="21" fillId="6" borderId="45" xfId="0" applyNumberFormat="1" applyFont="1" applyFill="1" applyBorder="1" applyAlignment="1">
      <alignment horizontal="center" vertical="center"/>
    </xf>
    <xf numFmtId="178" fontId="21" fillId="6" borderId="45" xfId="0" applyNumberFormat="1" applyFont="1" applyFill="1" applyBorder="1" applyAlignment="1">
      <alignment horizontal="center" vertical="center" wrapText="1"/>
    </xf>
    <xf numFmtId="165" fontId="21" fillId="6" borderId="45" xfId="2" applyFont="1" applyFill="1" applyBorder="1" applyAlignment="1">
      <alignment horizontal="center" vertical="center"/>
    </xf>
    <xf numFmtId="165" fontId="21" fillId="6" borderId="22" xfId="2" applyFont="1" applyFill="1" applyBorder="1" applyAlignment="1">
      <alignment vertical="center"/>
    </xf>
    <xf numFmtId="165" fontId="52" fillId="0" borderId="0" xfId="2" applyFont="1" applyFill="1" applyBorder="1" applyAlignment="1">
      <alignment vertical="center"/>
    </xf>
    <xf numFmtId="0" fontId="28" fillId="0" borderId="29" xfId="0" applyFont="1" applyBorder="1" applyAlignment="1">
      <alignment horizontal="center" vertical="center"/>
    </xf>
    <xf numFmtId="0" fontId="28" fillId="0" borderId="1" xfId="0" applyFont="1" applyBorder="1" applyAlignment="1">
      <alignment horizontal="center" vertical="center"/>
    </xf>
    <xf numFmtId="178" fontId="28" fillId="0" borderId="1" xfId="0" applyNumberFormat="1" applyFont="1" applyBorder="1" applyAlignment="1">
      <alignment vertical="center"/>
    </xf>
    <xf numFmtId="165" fontId="28" fillId="0" borderId="1" xfId="2" applyFont="1" applyFill="1" applyBorder="1" applyAlignment="1">
      <alignment vertical="center"/>
    </xf>
    <xf numFmtId="165" fontId="28" fillId="0" borderId="28" xfId="2" applyFont="1" applyFill="1" applyBorder="1" applyAlignment="1">
      <alignment vertical="center"/>
    </xf>
    <xf numFmtId="0" fontId="28" fillId="0" borderId="1" xfId="0" applyFont="1" applyBorder="1" applyAlignment="1">
      <alignment vertical="center"/>
    </xf>
    <xf numFmtId="0" fontId="28" fillId="0" borderId="46" xfId="0" applyFont="1" applyBorder="1" applyAlignment="1">
      <alignment horizontal="center" vertical="center"/>
    </xf>
    <xf numFmtId="0" fontId="28" fillId="0" borderId="43" xfId="0" applyFont="1" applyBorder="1" applyAlignment="1">
      <alignment vertical="center"/>
    </xf>
    <xf numFmtId="0" fontId="28" fillId="0" borderId="43" xfId="0" applyFont="1" applyBorder="1" applyAlignment="1">
      <alignment horizontal="center" vertical="center"/>
    </xf>
    <xf numFmtId="178" fontId="28" fillId="0" borderId="43" xfId="0" applyNumberFormat="1" applyFont="1" applyBorder="1" applyAlignment="1">
      <alignment vertical="center"/>
    </xf>
    <xf numFmtId="165" fontId="28" fillId="0" borderId="43" xfId="2" applyFont="1" applyFill="1" applyBorder="1" applyAlignment="1">
      <alignment vertical="center"/>
    </xf>
    <xf numFmtId="165" fontId="28" fillId="0" borderId="32" xfId="2" applyFont="1" applyFill="1" applyBorder="1" applyAlignment="1">
      <alignment vertical="center"/>
    </xf>
    <xf numFmtId="0" fontId="52" fillId="0" borderId="0" xfId="0" applyFont="1" applyAlignment="1">
      <alignment horizontal="center" vertical="center"/>
    </xf>
    <xf numFmtId="178" fontId="52" fillId="0" borderId="0" xfId="0" applyNumberFormat="1" applyFont="1" applyAlignment="1">
      <alignment vertical="center"/>
    </xf>
    <xf numFmtId="0" fontId="50" fillId="0" borderId="18" xfId="13" applyFont="1" applyBorder="1" applyAlignment="1">
      <alignment horizontal="left" vertical="center"/>
    </xf>
    <xf numFmtId="0" fontId="28" fillId="2" borderId="29" xfId="0" applyFont="1" applyFill="1" applyBorder="1" applyAlignment="1">
      <alignment horizontal="center" vertical="center"/>
    </xf>
    <xf numFmtId="0" fontId="28" fillId="2" borderId="1" xfId="0" applyFont="1" applyFill="1" applyBorder="1" applyAlignment="1">
      <alignment vertical="center" wrapText="1"/>
    </xf>
    <xf numFmtId="0" fontId="28" fillId="2" borderId="1" xfId="0" applyFont="1" applyFill="1" applyBorder="1" applyAlignment="1">
      <alignment horizontal="center" vertical="center"/>
    </xf>
    <xf numFmtId="165" fontId="28" fillId="0" borderId="1" xfId="2" applyFont="1" applyBorder="1" applyAlignment="1">
      <alignment vertical="center"/>
    </xf>
    <xf numFmtId="0" fontId="10" fillId="0" borderId="29" xfId="0" applyFont="1" applyBorder="1" applyAlignment="1">
      <alignment vertical="center" wrapText="1"/>
    </xf>
    <xf numFmtId="2" fontId="14" fillId="0" borderId="1" xfId="3" applyNumberFormat="1" applyFont="1" applyFill="1" applyBorder="1" applyAlignment="1">
      <alignment horizontal="center" vertical="center"/>
    </xf>
    <xf numFmtId="0" fontId="5" fillId="0" borderId="1" xfId="0" applyFont="1" applyBorder="1" applyAlignment="1">
      <alignment horizontal="center" vertical="center" wrapText="1"/>
    </xf>
    <xf numFmtId="165" fontId="4" fillId="0" borderId="0" xfId="2" applyFont="1"/>
    <xf numFmtId="0" fontId="46" fillId="0" borderId="1" xfId="0" applyFont="1" applyBorder="1" applyAlignment="1">
      <alignment horizontal="center" vertical="center"/>
    </xf>
    <xf numFmtId="2" fontId="46" fillId="0" borderId="1" xfId="0" applyNumberFormat="1" applyFont="1" applyBorder="1" applyAlignment="1">
      <alignment horizontal="center" vertical="center" wrapText="1"/>
    </xf>
    <xf numFmtId="0" fontId="46" fillId="0" borderId="1" xfId="0" applyFont="1" applyBorder="1" applyAlignment="1">
      <alignment horizontal="center" vertical="center" wrapText="1"/>
    </xf>
    <xf numFmtId="170" fontId="52" fillId="0" borderId="0" xfId="0" applyNumberFormat="1" applyFont="1" applyAlignment="1">
      <alignment vertical="center"/>
    </xf>
    <xf numFmtId="170" fontId="4" fillId="0" borderId="0" xfId="0" applyNumberFormat="1" applyFont="1"/>
    <xf numFmtId="170" fontId="52" fillId="8" borderId="0" xfId="0" applyNumberFormat="1" applyFont="1" applyFill="1" applyAlignment="1">
      <alignment vertical="center"/>
    </xf>
    <xf numFmtId="4" fontId="53" fillId="0" borderId="0" xfId="0" applyNumberFormat="1" applyFont="1"/>
    <xf numFmtId="0" fontId="0" fillId="0" borderId="16" xfId="0" applyBorder="1" applyAlignment="1">
      <alignment horizontal="center" wrapText="1"/>
    </xf>
    <xf numFmtId="0" fontId="8" fillId="0" borderId="6" xfId="5" applyFont="1" applyBorder="1" applyAlignment="1">
      <alignment horizontal="center" vertical="center" wrapText="1"/>
    </xf>
    <xf numFmtId="0" fontId="8" fillId="0" borderId="7" xfId="5" applyFont="1" applyBorder="1" applyAlignment="1">
      <alignment horizontal="center" vertical="center" wrapText="1"/>
    </xf>
    <xf numFmtId="0" fontId="8" fillId="0" borderId="11" xfId="5" applyFont="1" applyBorder="1" applyAlignment="1">
      <alignment horizontal="center" vertical="center" wrapText="1"/>
    </xf>
    <xf numFmtId="0" fontId="8" fillId="0" borderId="12" xfId="5" applyFont="1" applyBorder="1" applyAlignment="1">
      <alignment horizontal="center" vertical="center" wrapText="1"/>
    </xf>
    <xf numFmtId="0" fontId="8" fillId="0" borderId="13" xfId="5" applyFont="1" applyBorder="1" applyAlignment="1">
      <alignment horizontal="center" vertical="center" wrapText="1"/>
    </xf>
    <xf numFmtId="0" fontId="8" fillId="0" borderId="14" xfId="5" applyFont="1" applyBorder="1" applyAlignment="1">
      <alignment horizontal="center" vertical="center" wrapText="1"/>
    </xf>
    <xf numFmtId="0" fontId="8" fillId="0" borderId="8" xfId="5" applyFont="1" applyBorder="1" applyAlignment="1">
      <alignment horizontal="center" vertical="center" wrapText="1"/>
    </xf>
    <xf numFmtId="0" fontId="8" fillId="0" borderId="9" xfId="5" applyFont="1" applyBorder="1" applyAlignment="1">
      <alignment horizontal="center" vertical="center" wrapText="1"/>
    </xf>
    <xf numFmtId="0" fontId="8" fillId="0" borderId="10" xfId="5" applyFont="1" applyBorder="1" applyAlignment="1">
      <alignment horizontal="center" vertical="center" wrapText="1"/>
    </xf>
    <xf numFmtId="167" fontId="9" fillId="0" borderId="6" xfId="0" applyNumberFormat="1" applyFont="1" applyBorder="1" applyAlignment="1">
      <alignment horizontal="center" vertical="center"/>
    </xf>
    <xf numFmtId="167" fontId="9" fillId="0" borderId="7" xfId="0" applyNumberFormat="1" applyFont="1" applyBorder="1" applyAlignment="1">
      <alignment horizontal="center" vertical="center"/>
    </xf>
    <xf numFmtId="167" fontId="9" fillId="0" borderId="11" xfId="0" applyNumberFormat="1" applyFont="1" applyBorder="1" applyAlignment="1">
      <alignment horizontal="center" vertical="center"/>
    </xf>
    <xf numFmtId="167" fontId="9" fillId="0" borderId="12" xfId="0" applyNumberFormat="1" applyFont="1" applyBorder="1" applyAlignment="1">
      <alignment horizontal="center" vertical="center"/>
    </xf>
    <xf numFmtId="167" fontId="9" fillId="0" borderId="13" xfId="0" applyNumberFormat="1" applyFont="1" applyBorder="1" applyAlignment="1">
      <alignment horizontal="center" vertical="center"/>
    </xf>
    <xf numFmtId="167" fontId="9" fillId="0" borderId="14" xfId="0" applyNumberFormat="1" applyFont="1" applyBorder="1" applyAlignment="1">
      <alignment horizontal="center" vertical="center"/>
    </xf>
    <xf numFmtId="0" fontId="13" fillId="4" borderId="2" xfId="7" applyFont="1" applyFill="1" applyBorder="1" applyAlignment="1">
      <alignment horizontal="left" vertical="center"/>
    </xf>
    <xf numFmtId="0" fontId="13" fillId="4" borderId="4" xfId="7" applyFont="1" applyFill="1" applyBorder="1" applyAlignment="1">
      <alignment horizontal="left" vertical="center"/>
    </xf>
    <xf numFmtId="0" fontId="13" fillId="4" borderId="3" xfId="7" applyFont="1" applyFill="1" applyBorder="1" applyAlignment="1">
      <alignment horizontal="left" vertical="center"/>
    </xf>
    <xf numFmtId="4" fontId="13" fillId="4" borderId="2" xfId="7" applyNumberFormat="1" applyFont="1" applyFill="1" applyBorder="1" applyAlignment="1">
      <alignment horizontal="right" vertical="center"/>
    </xf>
    <xf numFmtId="4" fontId="13" fillId="4" borderId="4" xfId="7" applyNumberFormat="1" applyFont="1" applyFill="1" applyBorder="1" applyAlignment="1">
      <alignment horizontal="right" vertical="center"/>
    </xf>
    <xf numFmtId="4" fontId="13" fillId="4" borderId="3" xfId="7" applyNumberFormat="1" applyFont="1" applyFill="1" applyBorder="1" applyAlignment="1">
      <alignment horizontal="right" vertical="center"/>
    </xf>
    <xf numFmtId="0" fontId="13" fillId="4" borderId="2" xfId="7" applyFont="1" applyFill="1" applyBorder="1" applyAlignment="1">
      <alignment horizontal="center" vertical="center"/>
    </xf>
    <xf numFmtId="0" fontId="13" fillId="4" borderId="4" xfId="7" applyFont="1" applyFill="1" applyBorder="1" applyAlignment="1">
      <alignment horizontal="center" vertical="center"/>
    </xf>
    <xf numFmtId="0" fontId="13" fillId="4" borderId="3" xfId="7" applyFont="1" applyFill="1" applyBorder="1" applyAlignment="1">
      <alignment horizontal="center" vertical="center"/>
    </xf>
    <xf numFmtId="3" fontId="13" fillId="4" borderId="2" xfId="7" applyNumberFormat="1" applyFont="1" applyFill="1" applyBorder="1" applyAlignment="1">
      <alignment horizontal="right" vertical="center"/>
    </xf>
    <xf numFmtId="3" fontId="13" fillId="4" borderId="4" xfId="7" applyNumberFormat="1" applyFont="1" applyFill="1" applyBorder="1" applyAlignment="1">
      <alignment horizontal="right" vertical="center"/>
    </xf>
    <xf numFmtId="3" fontId="13" fillId="4" borderId="3" xfId="7" applyNumberFormat="1" applyFont="1" applyFill="1" applyBorder="1" applyAlignment="1">
      <alignment horizontal="right" vertical="center"/>
    </xf>
    <xf numFmtId="0" fontId="13" fillId="0" borderId="2" xfId="7" applyFont="1" applyBorder="1" applyAlignment="1">
      <alignment horizontal="center" vertical="center" wrapText="1"/>
    </xf>
    <xf numFmtId="0" fontId="13" fillId="0" borderId="4" xfId="7" applyFont="1" applyBorder="1" applyAlignment="1">
      <alignment horizontal="center" vertical="center" wrapText="1"/>
    </xf>
    <xf numFmtId="0" fontId="13" fillId="0" borderId="3" xfId="7" applyFont="1" applyBorder="1" applyAlignment="1">
      <alignment horizontal="center" vertical="center" wrapText="1"/>
    </xf>
    <xf numFmtId="9" fontId="13" fillId="0" borderId="2" xfId="3" applyFont="1" applyBorder="1" applyAlignment="1">
      <alignment horizontal="center" vertical="center" wrapText="1"/>
    </xf>
    <xf numFmtId="9" fontId="13" fillId="0" borderId="4" xfId="3" applyFont="1" applyBorder="1" applyAlignment="1">
      <alignment horizontal="center" vertical="center" wrapText="1"/>
    </xf>
    <xf numFmtId="9" fontId="13" fillId="0" borderId="3" xfId="3" applyFont="1" applyBorder="1" applyAlignment="1">
      <alignment horizontal="center" vertical="center" wrapText="1"/>
    </xf>
    <xf numFmtId="0" fontId="19" fillId="0" borderId="11" xfId="0" applyFont="1" applyBorder="1" applyAlignment="1">
      <alignment horizontal="center" vertical="center"/>
    </xf>
    <xf numFmtId="0" fontId="19" fillId="0" borderId="0" xfId="0" applyFont="1" applyAlignment="1">
      <alignment horizontal="center" vertical="center"/>
    </xf>
    <xf numFmtId="0" fontId="19" fillId="0" borderId="12" xfId="0" applyFont="1" applyBorder="1" applyAlignment="1">
      <alignment horizontal="center" vertical="center"/>
    </xf>
    <xf numFmtId="0" fontId="5" fillId="0" borderId="40" xfId="0" applyFont="1" applyBorder="1" applyAlignment="1">
      <alignment horizontal="center" vertical="center"/>
    </xf>
    <xf numFmtId="0" fontId="5" fillId="0" borderId="24" xfId="0" applyFont="1" applyBorder="1" applyAlignment="1">
      <alignment horizontal="center" vertical="center"/>
    </xf>
    <xf numFmtId="0" fontId="5" fillId="0" borderId="35"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0" fillId="0" borderId="33" xfId="0" applyBorder="1" applyAlignment="1">
      <alignment horizontal="center"/>
    </xf>
    <xf numFmtId="0" fontId="0" fillId="0" borderId="41" xfId="0" applyBorder="1" applyAlignment="1">
      <alignment horizontal="center"/>
    </xf>
    <xf numFmtId="0" fontId="0" fillId="0" borderId="5" xfId="0" applyBorder="1" applyAlignment="1">
      <alignment horizontal="center"/>
    </xf>
    <xf numFmtId="0" fontId="0" fillId="0" borderId="12" xfId="0" applyBorder="1" applyAlignment="1">
      <alignment horizontal="center"/>
    </xf>
    <xf numFmtId="0" fontId="0" fillId="0" borderId="19" xfId="0" applyBorder="1" applyAlignment="1">
      <alignment horizontal="center"/>
    </xf>
    <xf numFmtId="0" fontId="0" fillId="0" borderId="42" xfId="0" applyBorder="1" applyAlignment="1">
      <alignment horizontal="center"/>
    </xf>
    <xf numFmtId="0" fontId="43" fillId="3" borderId="29" xfId="0" applyFont="1" applyFill="1" applyBorder="1" applyAlignment="1">
      <alignment horizontal="center" vertical="center" wrapText="1"/>
    </xf>
    <xf numFmtId="0" fontId="43" fillId="3" borderId="1" xfId="0" applyFont="1" applyFill="1" applyBorder="1" applyAlignment="1">
      <alignment horizontal="center" vertical="center" wrapText="1"/>
    </xf>
    <xf numFmtId="0" fontId="10" fillId="0" borderId="0" xfId="0" applyFont="1" applyAlignment="1">
      <alignment horizontal="left" vertical="center"/>
    </xf>
    <xf numFmtId="0" fontId="43" fillId="0" borderId="0" xfId="0" applyFont="1" applyAlignment="1">
      <alignment horizontal="left" vertical="center"/>
    </xf>
    <xf numFmtId="0" fontId="43" fillId="0" borderId="25" xfId="0" applyFont="1" applyBorder="1" applyAlignment="1">
      <alignment horizontal="center" vertical="center" wrapText="1"/>
    </xf>
    <xf numFmtId="0" fontId="43" fillId="0" borderId="4" xfId="0" applyFont="1" applyBorder="1" applyAlignment="1">
      <alignment horizontal="center" vertical="center" wrapText="1"/>
    </xf>
    <xf numFmtId="0" fontId="43" fillId="0" borderId="1" xfId="0" applyFont="1" applyBorder="1" applyAlignment="1">
      <alignment horizontal="center" vertical="center"/>
    </xf>
    <xf numFmtId="0" fontId="43" fillId="0" borderId="5" xfId="0" applyFont="1" applyBorder="1" applyAlignment="1">
      <alignment horizontal="center" vertical="center"/>
    </xf>
    <xf numFmtId="0" fontId="43" fillId="0" borderId="0" xfId="0" applyFont="1" applyAlignment="1">
      <alignment horizontal="center" vertical="center"/>
    </xf>
    <xf numFmtId="0" fontId="43" fillId="0" borderId="19" xfId="0" applyFont="1" applyBorder="1" applyAlignment="1">
      <alignment horizontal="center" vertical="center"/>
    </xf>
    <xf numFmtId="0" fontId="43" fillId="0" borderId="1" xfId="0" applyFont="1" applyBorder="1" applyAlignment="1">
      <alignment horizontal="center" vertical="center" wrapText="1"/>
    </xf>
    <xf numFmtId="179" fontId="43" fillId="0" borderId="2" xfId="2" applyNumberFormat="1" applyFont="1" applyBorder="1" applyAlignment="1">
      <alignment horizontal="center" vertical="center"/>
    </xf>
    <xf numFmtId="0" fontId="10" fillId="0" borderId="1" xfId="0" applyFont="1" applyBorder="1" applyAlignment="1">
      <alignment horizontal="center" vertical="center"/>
    </xf>
    <xf numFmtId="0" fontId="19" fillId="0" borderId="11" xfId="0" applyFont="1" applyBorder="1" applyAlignment="1">
      <alignment horizontal="center" vertical="center" wrapText="1"/>
    </xf>
    <xf numFmtId="0" fontId="19" fillId="0" borderId="0" xfId="0" applyFont="1" applyAlignment="1">
      <alignment horizontal="center" vertical="center" wrapText="1"/>
    </xf>
    <xf numFmtId="0" fontId="19" fillId="0" borderId="12" xfId="0" applyFont="1" applyBorder="1" applyAlignment="1">
      <alignment horizontal="center" vertical="center" wrapText="1"/>
    </xf>
    <xf numFmtId="0" fontId="5" fillId="0" borderId="29" xfId="0" applyFont="1"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center"/>
    </xf>
    <xf numFmtId="0" fontId="0" fillId="0" borderId="28" xfId="0" applyBorder="1" applyAlignment="1">
      <alignment horizontal="center"/>
    </xf>
    <xf numFmtId="0" fontId="51" fillId="3" borderId="2" xfId="0" applyFont="1" applyFill="1" applyBorder="1" applyAlignment="1">
      <alignment horizontal="center" vertical="center" wrapText="1"/>
    </xf>
    <xf numFmtId="0" fontId="51" fillId="3" borderId="4" xfId="0" applyFont="1" applyFill="1" applyBorder="1" applyAlignment="1">
      <alignment horizontal="center" vertical="center" wrapText="1"/>
    </xf>
    <xf numFmtId="0" fontId="3" fillId="0" borderId="1" xfId="0" applyFont="1" applyBorder="1" applyAlignment="1">
      <alignment horizontal="center" wrapText="1"/>
    </xf>
    <xf numFmtId="9" fontId="3" fillId="0" borderId="43" xfId="0" applyNumberFormat="1" applyFont="1" applyBorder="1" applyAlignment="1">
      <alignment horizontal="center"/>
    </xf>
    <xf numFmtId="0" fontId="8" fillId="0" borderId="36" xfId="5" applyFont="1" applyBorder="1" applyAlignment="1">
      <alignment horizontal="center" vertical="center" wrapText="1"/>
    </xf>
    <xf numFmtId="0" fontId="8" fillId="0" borderId="37" xfId="5" applyFont="1" applyBorder="1" applyAlignment="1">
      <alignment horizontal="center" vertical="center" wrapText="1"/>
    </xf>
    <xf numFmtId="0" fontId="8" fillId="0" borderId="38" xfId="5" applyFont="1" applyBorder="1" applyAlignment="1">
      <alignment horizontal="center" vertical="center" wrapText="1"/>
    </xf>
    <xf numFmtId="0" fontId="8" fillId="0" borderId="47" xfId="5" applyFont="1" applyBorder="1" applyAlignment="1">
      <alignment horizontal="center" vertical="center" wrapText="1"/>
    </xf>
    <xf numFmtId="0" fontId="8" fillId="0" borderId="23" xfId="5" applyFont="1" applyBorder="1" applyAlignment="1">
      <alignment horizontal="center" vertical="center" wrapText="1"/>
    </xf>
    <xf numFmtId="0" fontId="31" fillId="0" borderId="0" xfId="13" applyFont="1" applyAlignment="1">
      <alignment horizontal="left" vertical="center" wrapText="1"/>
    </xf>
    <xf numFmtId="0" fontId="50" fillId="0" borderId="6" xfId="13" applyFont="1" applyBorder="1" applyAlignment="1">
      <alignment horizontal="center" vertical="center" wrapText="1"/>
    </xf>
    <xf numFmtId="0" fontId="50" fillId="0" borderId="16" xfId="13" applyFont="1" applyBorder="1" applyAlignment="1">
      <alignment horizontal="center" vertical="center" wrapText="1"/>
    </xf>
    <xf numFmtId="0" fontId="50" fillId="0" borderId="7" xfId="13" applyFont="1" applyBorder="1" applyAlignment="1">
      <alignment horizontal="center" vertical="center" wrapText="1"/>
    </xf>
    <xf numFmtId="0" fontId="50" fillId="0" borderId="11" xfId="13" applyFont="1" applyBorder="1" applyAlignment="1">
      <alignment horizontal="center" vertical="center" wrapText="1"/>
    </xf>
    <xf numFmtId="0" fontId="50" fillId="0" borderId="0" xfId="13" applyFont="1" applyAlignment="1">
      <alignment horizontal="center" vertical="center" wrapText="1"/>
    </xf>
    <xf numFmtId="0" fontId="50" fillId="0" borderId="12" xfId="13" applyFont="1" applyBorder="1" applyAlignment="1">
      <alignment horizontal="center" vertical="center" wrapText="1"/>
    </xf>
    <xf numFmtId="0" fontId="50" fillId="0" borderId="13" xfId="13" applyFont="1" applyBorder="1" applyAlignment="1">
      <alignment horizontal="center" vertical="center" wrapText="1"/>
    </xf>
    <xf numFmtId="0" fontId="50" fillId="0" borderId="30" xfId="13" applyFont="1" applyBorder="1" applyAlignment="1">
      <alignment horizontal="center" vertical="center" wrapText="1"/>
    </xf>
    <xf numFmtId="0" fontId="50" fillId="0" borderId="14" xfId="13" applyFont="1" applyBorder="1" applyAlignment="1">
      <alignment horizontal="center" vertical="center" wrapText="1"/>
    </xf>
    <xf numFmtId="0" fontId="8" fillId="0" borderId="6" xfId="13" applyFont="1" applyBorder="1" applyAlignment="1">
      <alignment horizontal="center" vertical="center"/>
    </xf>
    <xf numFmtId="0" fontId="8" fillId="0" borderId="16" xfId="13" applyFont="1" applyBorder="1" applyAlignment="1">
      <alignment horizontal="center" vertical="center"/>
    </xf>
    <xf numFmtId="0" fontId="8" fillId="0" borderId="13" xfId="13" applyFont="1" applyBorder="1" applyAlignment="1">
      <alignment horizontal="center" vertical="center"/>
    </xf>
    <xf numFmtId="0" fontId="8" fillId="0" borderId="30" xfId="13" applyFont="1" applyBorder="1" applyAlignment="1">
      <alignment horizontal="center" vertical="center"/>
    </xf>
    <xf numFmtId="0" fontId="50" fillId="0" borderId="8" xfId="13" applyFont="1" applyBorder="1" applyAlignment="1">
      <alignment horizontal="center" vertical="center"/>
    </xf>
    <xf numFmtId="0" fontId="50" fillId="0" borderId="9" xfId="13" applyFont="1" applyBorder="1" applyAlignment="1">
      <alignment horizontal="center" vertical="center"/>
    </xf>
    <xf numFmtId="0" fontId="41" fillId="0" borderId="15" xfId="0" applyFont="1" applyBorder="1" applyAlignment="1">
      <alignment horizontal="center" wrapText="1"/>
    </xf>
    <xf numFmtId="0" fontId="42" fillId="0" borderId="0" xfId="0" applyFont="1" applyAlignment="1">
      <alignment horizontal="center"/>
    </xf>
    <xf numFmtId="0" fontId="42" fillId="0" borderId="20" xfId="0" applyFont="1" applyBorder="1" applyAlignment="1">
      <alignment horizontal="center" vertical="center"/>
    </xf>
    <xf numFmtId="0" fontId="43" fillId="0" borderId="0" xfId="25" applyFont="1" applyAlignment="1">
      <alignment horizontal="left" vertical="center"/>
    </xf>
    <xf numFmtId="0" fontId="20" fillId="0" borderId="5" xfId="16" applyFont="1" applyBorder="1" applyAlignment="1">
      <alignment horizontal="center" vertical="center"/>
    </xf>
    <xf numFmtId="0" fontId="20" fillId="0" borderId="0" xfId="16" applyFont="1" applyAlignment="1">
      <alignment horizontal="center" vertical="center"/>
    </xf>
    <xf numFmtId="0" fontId="20" fillId="0" borderId="17" xfId="16" applyFont="1" applyBorder="1" applyAlignment="1">
      <alignment horizontal="center" vertical="center"/>
    </xf>
    <xf numFmtId="0" fontId="8" fillId="0" borderId="16" xfId="5" applyFont="1" applyBorder="1" applyAlignment="1">
      <alignment horizontal="center" vertical="center" wrapText="1"/>
    </xf>
    <xf numFmtId="0" fontId="8" fillId="0" borderId="0" xfId="5" applyFont="1" applyAlignment="1">
      <alignment horizontal="center" vertical="center" wrapText="1"/>
    </xf>
    <xf numFmtId="0" fontId="8" fillId="0" borderId="30" xfId="5" applyFont="1" applyBorder="1" applyAlignment="1">
      <alignment horizontal="center" vertical="center" wrapText="1"/>
    </xf>
    <xf numFmtId="0" fontId="10" fillId="0" borderId="6" xfId="0" applyFont="1" applyBorder="1" applyAlignment="1">
      <alignment horizontal="center" vertical="center"/>
    </xf>
    <xf numFmtId="0" fontId="10" fillId="0" borderId="16"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10" fillId="0" borderId="0" xfId="0" applyFont="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30" xfId="0" applyFont="1" applyBorder="1" applyAlignment="1">
      <alignment horizontal="center" vertical="center"/>
    </xf>
    <xf numFmtId="0" fontId="10" fillId="0" borderId="14" xfId="0" applyFont="1" applyBorder="1" applyAlignment="1">
      <alignment horizontal="center" vertical="center"/>
    </xf>
    <xf numFmtId="0" fontId="7" fillId="0" borderId="0" xfId="17" applyAlignment="1">
      <alignment horizontal="left" vertical="center" wrapText="1"/>
    </xf>
    <xf numFmtId="0" fontId="20" fillId="0" borderId="8" xfId="16" applyFont="1" applyBorder="1" applyAlignment="1">
      <alignment horizontal="right"/>
    </xf>
    <xf numFmtId="0" fontId="20" fillId="0" borderId="9" xfId="16" applyFont="1" applyBorder="1" applyAlignment="1">
      <alignment horizontal="right"/>
    </xf>
    <xf numFmtId="0" fontId="20" fillId="0" borderId="10" xfId="16" applyFont="1" applyBorder="1" applyAlignment="1">
      <alignment horizontal="right"/>
    </xf>
    <xf numFmtId="0" fontId="20" fillId="0" borderId="5" xfId="16" applyFont="1" applyBorder="1" applyAlignment="1">
      <alignment horizontal="center"/>
    </xf>
    <xf numFmtId="0" fontId="20" fillId="0" borderId="0" xfId="16" applyFont="1" applyAlignment="1">
      <alignment horizontal="center"/>
    </xf>
  </cellXfs>
  <cellStyles count="41">
    <cellStyle name="Millares" xfId="1" builtinId="3"/>
    <cellStyle name="Millares 12" xfId="34" xr:uid="{E5F0DCFC-5C7D-4C07-9CD4-28FAF260DFD7}"/>
    <cellStyle name="Millares 19" xfId="33" xr:uid="{7BC784E8-D43B-4023-A5CC-60F5D5D33AD8}"/>
    <cellStyle name="Millares 2 5 3" xfId="15" xr:uid="{00000000-0005-0000-0000-000001000000}"/>
    <cellStyle name="Millares 20" xfId="39" xr:uid="{A64C651B-B932-461B-87F8-8E9A202A5279}"/>
    <cellStyle name="Millares 21" xfId="38" xr:uid="{F20268C0-DDB9-4716-82DC-7F70A6D4AE28}"/>
    <cellStyle name="Millares 26" xfId="27" xr:uid="{00000000-0005-0000-0000-000002000000}"/>
    <cellStyle name="Millares 3 2" xfId="20" xr:uid="{00000000-0005-0000-0000-000003000000}"/>
    <cellStyle name="Millares 4 7" xfId="9" xr:uid="{00000000-0005-0000-0000-000004000000}"/>
    <cellStyle name="Moneda" xfId="2" builtinId="4"/>
    <cellStyle name="Moneda [0] 5" xfId="6" xr:uid="{00000000-0005-0000-0000-000006000000}"/>
    <cellStyle name="Moneda 10" xfId="14" xr:uid="{00000000-0005-0000-0000-000007000000}"/>
    <cellStyle name="Moneda 2" xfId="28" xr:uid="{00000000-0005-0000-0000-000008000000}"/>
    <cellStyle name="Moneda 2 2 4" xfId="10" xr:uid="{00000000-0005-0000-0000-000009000000}"/>
    <cellStyle name="Moneda 2 3" xfId="31" xr:uid="{00000000-0005-0000-0000-00000A000000}"/>
    <cellStyle name="Moneda 4" xfId="4" xr:uid="{00000000-0005-0000-0000-00000B000000}"/>
    <cellStyle name="Moneda 5 2" xfId="22" xr:uid="{00000000-0005-0000-0000-00000C000000}"/>
    <cellStyle name="Normal" xfId="0" builtinId="0"/>
    <cellStyle name="Normal 10 3" xfId="12" xr:uid="{00000000-0005-0000-0000-00000E000000}"/>
    <cellStyle name="Normal 16" xfId="35" xr:uid="{7034D8A8-5C1D-4388-B670-F5BB0CA16D27}"/>
    <cellStyle name="Normal 2" xfId="29" xr:uid="{00000000-0005-0000-0000-00000F000000}"/>
    <cellStyle name="Normal 2 2" xfId="32" xr:uid="{00000000-0005-0000-0000-000010000000}"/>
    <cellStyle name="Normal 2 2 2 2" xfId="17" xr:uid="{00000000-0005-0000-0000-000011000000}"/>
    <cellStyle name="Normal 2 5" xfId="13" xr:uid="{00000000-0005-0000-0000-000012000000}"/>
    <cellStyle name="Normal 23" xfId="5" xr:uid="{00000000-0005-0000-0000-000013000000}"/>
    <cellStyle name="Normal 23 2" xfId="18" xr:uid="{00000000-0005-0000-0000-000014000000}"/>
    <cellStyle name="Normal 26" xfId="8" xr:uid="{00000000-0005-0000-0000-000015000000}"/>
    <cellStyle name="Normal 3 2 2" xfId="19" xr:uid="{00000000-0005-0000-0000-000016000000}"/>
    <cellStyle name="Normal 3 3" xfId="23" xr:uid="{00000000-0005-0000-0000-000017000000}"/>
    <cellStyle name="Normal 3 5" xfId="11" xr:uid="{00000000-0005-0000-0000-000018000000}"/>
    <cellStyle name="Normal 4 2 2" xfId="16" xr:uid="{00000000-0005-0000-0000-000019000000}"/>
    <cellStyle name="Normal 5" xfId="25" xr:uid="{00000000-0005-0000-0000-00001A000000}"/>
    <cellStyle name="Normal 5 2 2" xfId="7" xr:uid="{00000000-0005-0000-0000-00001B000000}"/>
    <cellStyle name="Normal 5 4" xfId="37" xr:uid="{67505830-0FF7-44CB-8B20-DC38F9440E2A}"/>
    <cellStyle name="Normal 5 6" xfId="40" xr:uid="{BF9D027A-4922-447F-96DF-50577E662B28}"/>
    <cellStyle name="Normal 8 2" xfId="30" xr:uid="{00000000-0005-0000-0000-00001C000000}"/>
    <cellStyle name="Normal 8 3" xfId="21" xr:uid="{00000000-0005-0000-0000-00001D000000}"/>
    <cellStyle name="Porcentaje" xfId="3" builtinId="5"/>
    <cellStyle name="Porcentaje 2" xfId="24" xr:uid="{00000000-0005-0000-0000-00001F000000}"/>
    <cellStyle name="Porcentaje 3" xfId="26" xr:uid="{00000000-0005-0000-0000-000020000000}"/>
    <cellStyle name="Porcentual 4 15" xfId="36" xr:uid="{0151B500-E6F9-4416-A826-A1B8CA400B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6.pn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5</xdr:col>
      <xdr:colOff>346984</xdr:colOff>
      <xdr:row>6</xdr:row>
      <xdr:rowOff>295276</xdr:rowOff>
    </xdr:from>
    <xdr:to>
      <xdr:col>6</xdr:col>
      <xdr:colOff>627970</xdr:colOff>
      <xdr:row>8</xdr:row>
      <xdr:rowOff>272142</xdr:rowOff>
    </xdr:to>
    <xdr:pic>
      <xdr:nvPicPr>
        <xdr:cNvPr id="2" name="Imagen 5" descr="Imagen que contiene Gráfico&#10;&#10;Descripción generada automáticamente">
          <a:extLst>
            <a:ext uri="{FF2B5EF4-FFF2-40B4-BE49-F238E27FC236}">
              <a16:creationId xmlns:a16="http://schemas.microsoft.com/office/drawing/2014/main" id="{F342094E-7431-45F1-86EA-4D8CBA49F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5218341" y="1438276"/>
          <a:ext cx="1042986" cy="21267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13608</xdr:colOff>
      <xdr:row>6</xdr:row>
      <xdr:rowOff>583871</xdr:rowOff>
    </xdr:from>
    <xdr:to>
      <xdr:col>0</xdr:col>
      <xdr:colOff>1741713</xdr:colOff>
      <xdr:row>7</xdr:row>
      <xdr:rowOff>381000</xdr:rowOff>
    </xdr:to>
    <xdr:pic>
      <xdr:nvPicPr>
        <xdr:cNvPr id="3" name="Imagen 2">
          <a:extLst>
            <a:ext uri="{FF2B5EF4-FFF2-40B4-BE49-F238E27FC236}">
              <a16:creationId xmlns:a16="http://schemas.microsoft.com/office/drawing/2014/main" id="{8D049D58-5491-46A9-9D2C-A6D32FBED1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464" t="24437" r="74425"/>
        <a:stretch>
          <a:fillRect/>
        </a:stretch>
      </xdr:blipFill>
      <xdr:spPr bwMode="auto">
        <a:xfrm>
          <a:off x="13608" y="1726871"/>
          <a:ext cx="1728105" cy="1470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185407</xdr:colOff>
      <xdr:row>0</xdr:row>
      <xdr:rowOff>121992</xdr:rowOff>
    </xdr:from>
    <xdr:to>
      <xdr:col>16</xdr:col>
      <xdr:colOff>276175</xdr:colOff>
      <xdr:row>3</xdr:row>
      <xdr:rowOff>173183</xdr:rowOff>
    </xdr:to>
    <xdr:pic>
      <xdr:nvPicPr>
        <xdr:cNvPr id="2" name="Imagen 5" descr="Imagen que contiene Gráfico&#10;&#10;Descripción generada automáticamente">
          <a:extLst>
            <a:ext uri="{FF2B5EF4-FFF2-40B4-BE49-F238E27FC236}">
              <a16:creationId xmlns:a16="http://schemas.microsoft.com/office/drawing/2014/main" id="{0918BB64-0018-4442-ABDF-2313945636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25452634" y="121992"/>
          <a:ext cx="1199132" cy="1090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68035</xdr:colOff>
      <xdr:row>0</xdr:row>
      <xdr:rowOff>326572</xdr:rowOff>
    </xdr:from>
    <xdr:to>
      <xdr:col>1</xdr:col>
      <xdr:colOff>2003</xdr:colOff>
      <xdr:row>3</xdr:row>
      <xdr:rowOff>0</xdr:rowOff>
    </xdr:to>
    <xdr:pic>
      <xdr:nvPicPr>
        <xdr:cNvPr id="3" name="Imagen 2">
          <a:extLst>
            <a:ext uri="{FF2B5EF4-FFF2-40B4-BE49-F238E27FC236}">
              <a16:creationId xmlns:a16="http://schemas.microsoft.com/office/drawing/2014/main" id="{B2EAF5C4-A86A-4ADF-9D2E-5DF203483AE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464" t="24437" r="74425"/>
        <a:stretch>
          <a:fillRect/>
        </a:stretch>
      </xdr:blipFill>
      <xdr:spPr bwMode="auto">
        <a:xfrm>
          <a:off x="68035" y="326572"/>
          <a:ext cx="1672281" cy="748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405522</xdr:colOff>
      <xdr:row>17</xdr:row>
      <xdr:rowOff>204107</xdr:rowOff>
    </xdr:from>
    <xdr:to>
      <xdr:col>1</xdr:col>
      <xdr:colOff>1643062</xdr:colOff>
      <xdr:row>23</xdr:row>
      <xdr:rowOff>114300</xdr:rowOff>
    </xdr:to>
    <xdr:pic>
      <xdr:nvPicPr>
        <xdr:cNvPr id="5" name="3 Imagen" descr="D:\ARCHIVOS LEO\ESCRITORIO\2019\FIRMA\LEO.png">
          <a:extLst>
            <a:ext uri="{FF2B5EF4-FFF2-40B4-BE49-F238E27FC236}">
              <a16:creationId xmlns:a16="http://schemas.microsoft.com/office/drawing/2014/main" id="{E5ECB090-0160-43A9-89DD-DD224D644EA1}"/>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196" t="27513" r="22751" b="30688"/>
        <a:stretch/>
      </xdr:blipFill>
      <xdr:spPr bwMode="auto">
        <a:xfrm>
          <a:off x="405522" y="13862957"/>
          <a:ext cx="1237540" cy="173899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238127</xdr:colOff>
      <xdr:row>6</xdr:row>
      <xdr:rowOff>104777</xdr:rowOff>
    </xdr:from>
    <xdr:to>
      <xdr:col>6</xdr:col>
      <xdr:colOff>519113</xdr:colOff>
      <xdr:row>7</xdr:row>
      <xdr:rowOff>464911</xdr:rowOff>
    </xdr:to>
    <xdr:pic>
      <xdr:nvPicPr>
        <xdr:cNvPr id="2" name="Imagen 5" descr="Imagen que contiene Gráfico&#10;&#10;Descripción generada automáticamente">
          <a:extLst>
            <a:ext uri="{FF2B5EF4-FFF2-40B4-BE49-F238E27FC236}">
              <a16:creationId xmlns:a16="http://schemas.microsoft.com/office/drawing/2014/main" id="{167E6525-ED99-4802-9D4A-A70098B17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5123091" y="1247777"/>
          <a:ext cx="1042986" cy="24941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15875</xdr:colOff>
      <xdr:row>6</xdr:row>
      <xdr:rowOff>375228</xdr:rowOff>
    </xdr:from>
    <xdr:to>
      <xdr:col>0</xdr:col>
      <xdr:colOff>1730374</xdr:colOff>
      <xdr:row>7</xdr:row>
      <xdr:rowOff>451303</xdr:rowOff>
    </xdr:to>
    <xdr:pic>
      <xdr:nvPicPr>
        <xdr:cNvPr id="3" name="Imagen 2">
          <a:extLst>
            <a:ext uri="{FF2B5EF4-FFF2-40B4-BE49-F238E27FC236}">
              <a16:creationId xmlns:a16="http://schemas.microsoft.com/office/drawing/2014/main" id="{412846C6-A202-4A42-A58F-783012EAE0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464" t="24437" r="74425"/>
        <a:stretch>
          <a:fillRect/>
        </a:stretch>
      </xdr:blipFill>
      <xdr:spPr bwMode="auto">
        <a:xfrm>
          <a:off x="15875" y="1518228"/>
          <a:ext cx="1714499" cy="22101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8</xdr:col>
      <xdr:colOff>209550</xdr:colOff>
      <xdr:row>0</xdr:row>
      <xdr:rowOff>114300</xdr:rowOff>
    </xdr:from>
    <xdr:ext cx="1590675" cy="1743075"/>
    <xdr:pic>
      <xdr:nvPicPr>
        <xdr:cNvPr id="2" name="Imagen 5" descr="Imagen que contiene Gráfico&#10;&#10;Descripción generada automáticamente">
          <a:extLst>
            <a:ext uri="{FF2B5EF4-FFF2-40B4-BE49-F238E27FC236}">
              <a16:creationId xmlns:a16="http://schemas.microsoft.com/office/drawing/2014/main" id="{7F30396D-FD70-44E5-A017-E4FB77EB79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12220575" y="752475"/>
          <a:ext cx="1590675" cy="1743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95250</xdr:colOff>
      <xdr:row>0</xdr:row>
      <xdr:rowOff>241300</xdr:rowOff>
    </xdr:from>
    <xdr:ext cx="4082293" cy="1425575"/>
    <xdr:pic>
      <xdr:nvPicPr>
        <xdr:cNvPr id="3" name="Imagen 2">
          <a:extLst>
            <a:ext uri="{FF2B5EF4-FFF2-40B4-BE49-F238E27FC236}">
              <a16:creationId xmlns:a16="http://schemas.microsoft.com/office/drawing/2014/main" id="{2B48CBE6-52CF-47E7-92B4-52494FA22F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464" t="24437" r="74425"/>
        <a:stretch>
          <a:fillRect/>
        </a:stretch>
      </xdr:blipFill>
      <xdr:spPr bwMode="auto">
        <a:xfrm>
          <a:off x="95250" y="876300"/>
          <a:ext cx="4082293" cy="142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465053</xdr:colOff>
      <xdr:row>39</xdr:row>
      <xdr:rowOff>202404</xdr:rowOff>
    </xdr:from>
    <xdr:to>
      <xdr:col>1</xdr:col>
      <xdr:colOff>1938617</xdr:colOff>
      <xdr:row>45</xdr:row>
      <xdr:rowOff>2240</xdr:rowOff>
    </xdr:to>
    <xdr:pic>
      <xdr:nvPicPr>
        <xdr:cNvPr id="6" name="3 Imagen" descr="D:\ARCHIVOS LEO\ESCRITORIO\2019\FIRMA\LEO.png">
          <a:extLst>
            <a:ext uri="{FF2B5EF4-FFF2-40B4-BE49-F238E27FC236}">
              <a16:creationId xmlns:a16="http://schemas.microsoft.com/office/drawing/2014/main" id="{E4EE4880-538E-4636-80D5-9DD97EF875C2}"/>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196" t="27513" r="22751" b="30688"/>
        <a:stretch/>
      </xdr:blipFill>
      <xdr:spPr bwMode="auto">
        <a:xfrm>
          <a:off x="1260671" y="25303580"/>
          <a:ext cx="1473564" cy="161518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0</xdr:row>
      <xdr:rowOff>148617</xdr:rowOff>
    </xdr:from>
    <xdr:to>
      <xdr:col>0</xdr:col>
      <xdr:colOff>1438274</xdr:colOff>
      <xdr:row>2</xdr:row>
      <xdr:rowOff>185099</xdr:rowOff>
    </xdr:to>
    <xdr:pic>
      <xdr:nvPicPr>
        <xdr:cNvPr id="2" name="Imagen 1">
          <a:extLst>
            <a:ext uri="{FF2B5EF4-FFF2-40B4-BE49-F238E27FC236}">
              <a16:creationId xmlns:a16="http://schemas.microsoft.com/office/drawing/2014/main" id="{258299B7-B962-475B-96F7-37B67DAC0F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64" t="24437" r="74425"/>
        <a:stretch>
          <a:fillRect/>
        </a:stretch>
      </xdr:blipFill>
      <xdr:spPr bwMode="auto">
        <a:xfrm>
          <a:off x="57150" y="148617"/>
          <a:ext cx="1381124" cy="922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333507</xdr:colOff>
      <xdr:row>0</xdr:row>
      <xdr:rowOff>76201</xdr:rowOff>
    </xdr:from>
    <xdr:to>
      <xdr:col>5</xdr:col>
      <xdr:colOff>1300949</xdr:colOff>
      <xdr:row>2</xdr:row>
      <xdr:rowOff>142875</xdr:rowOff>
    </xdr:to>
    <xdr:pic>
      <xdr:nvPicPr>
        <xdr:cNvPr id="3" name="Imagen 2">
          <a:extLst>
            <a:ext uri="{FF2B5EF4-FFF2-40B4-BE49-F238E27FC236}">
              <a16:creationId xmlns:a16="http://schemas.microsoft.com/office/drawing/2014/main" id="{32903A5B-18E7-43E4-8DA7-2DBFED7DC022}"/>
            </a:ext>
          </a:extLst>
        </xdr:cNvPr>
        <xdr:cNvPicPr>
          <a:picLocks noChangeAspect="1"/>
        </xdr:cNvPicPr>
      </xdr:nvPicPr>
      <xdr:blipFill>
        <a:blip xmlns:r="http://schemas.openxmlformats.org/officeDocument/2006/relationships" r:embed="rId2"/>
        <a:stretch>
          <a:fillRect/>
        </a:stretch>
      </xdr:blipFill>
      <xdr:spPr>
        <a:xfrm>
          <a:off x="8534532" y="76201"/>
          <a:ext cx="967442" cy="952499"/>
        </a:xfrm>
        <a:prstGeom prst="rect">
          <a:avLst/>
        </a:prstGeom>
      </xdr:spPr>
    </xdr:pic>
    <xdr:clientData/>
  </xdr:twoCellAnchor>
  <xdr:twoCellAnchor editAs="oneCell">
    <xdr:from>
      <xdr:col>1</xdr:col>
      <xdr:colOff>30112</xdr:colOff>
      <xdr:row>16</xdr:row>
      <xdr:rowOff>0</xdr:rowOff>
    </xdr:from>
    <xdr:to>
      <xdr:col>1</xdr:col>
      <xdr:colOff>1267652</xdr:colOff>
      <xdr:row>24</xdr:row>
      <xdr:rowOff>133661</xdr:rowOff>
    </xdr:to>
    <xdr:pic>
      <xdr:nvPicPr>
        <xdr:cNvPr id="5" name="3 Imagen" descr="D:\ARCHIVOS LEO\ESCRITORIO\2019\FIRMA\LEO.png">
          <a:extLst>
            <a:ext uri="{FF2B5EF4-FFF2-40B4-BE49-F238E27FC236}">
              <a16:creationId xmlns:a16="http://schemas.microsoft.com/office/drawing/2014/main" id="{FB62B3B8-0A9B-4E87-8871-0DA652C5CA1A}"/>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196" t="27513" r="22751" b="30688"/>
        <a:stretch/>
      </xdr:blipFill>
      <xdr:spPr bwMode="auto">
        <a:xfrm>
          <a:off x="1611262" y="7086600"/>
          <a:ext cx="1237540" cy="127666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238127</xdr:colOff>
      <xdr:row>6</xdr:row>
      <xdr:rowOff>621848</xdr:rowOff>
    </xdr:from>
    <xdr:to>
      <xdr:col>6</xdr:col>
      <xdr:colOff>519113</xdr:colOff>
      <xdr:row>8</xdr:row>
      <xdr:rowOff>204109</xdr:rowOff>
    </xdr:to>
    <xdr:pic>
      <xdr:nvPicPr>
        <xdr:cNvPr id="2" name="Imagen 5" descr="Imagen que contiene Gráfico&#10;&#10;Descripción generada automáticamente">
          <a:extLst>
            <a:ext uri="{FF2B5EF4-FFF2-40B4-BE49-F238E27FC236}">
              <a16:creationId xmlns:a16="http://schemas.microsoft.com/office/drawing/2014/main" id="{5FF76F9A-872C-453D-98AD-E978FAFAC6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5123091" y="1764848"/>
          <a:ext cx="1042986" cy="19771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xdr:row>
      <xdr:rowOff>769837</xdr:rowOff>
    </xdr:from>
    <xdr:to>
      <xdr:col>0</xdr:col>
      <xdr:colOff>1714499</xdr:colOff>
      <xdr:row>8</xdr:row>
      <xdr:rowOff>54430</xdr:rowOff>
    </xdr:to>
    <xdr:pic>
      <xdr:nvPicPr>
        <xdr:cNvPr id="3" name="Imagen 2">
          <a:extLst>
            <a:ext uri="{FF2B5EF4-FFF2-40B4-BE49-F238E27FC236}">
              <a16:creationId xmlns:a16="http://schemas.microsoft.com/office/drawing/2014/main" id="{7820A42B-82D5-4A25-8951-6092B1E944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464" t="24437" r="74425"/>
        <a:stretch>
          <a:fillRect/>
        </a:stretch>
      </xdr:blipFill>
      <xdr:spPr bwMode="auto">
        <a:xfrm>
          <a:off x="0" y="1912837"/>
          <a:ext cx="1714499" cy="1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52915</xdr:colOff>
      <xdr:row>0</xdr:row>
      <xdr:rowOff>234076</xdr:rowOff>
    </xdr:from>
    <xdr:to>
      <xdr:col>0</xdr:col>
      <xdr:colOff>1121832</xdr:colOff>
      <xdr:row>0</xdr:row>
      <xdr:rowOff>962026</xdr:rowOff>
    </xdr:to>
    <xdr:pic>
      <xdr:nvPicPr>
        <xdr:cNvPr id="2" name="Imagen 1">
          <a:extLst>
            <a:ext uri="{FF2B5EF4-FFF2-40B4-BE49-F238E27FC236}">
              <a16:creationId xmlns:a16="http://schemas.microsoft.com/office/drawing/2014/main" id="{426928E8-11A7-483A-9BFE-B55A6B04C6C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64" t="24437" r="74425"/>
        <a:stretch>
          <a:fillRect/>
        </a:stretch>
      </xdr:blipFill>
      <xdr:spPr bwMode="auto">
        <a:xfrm>
          <a:off x="52915" y="234076"/>
          <a:ext cx="1068917" cy="72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100677</xdr:colOff>
      <xdr:row>0</xdr:row>
      <xdr:rowOff>97369</xdr:rowOff>
    </xdr:from>
    <xdr:to>
      <xdr:col>5</xdr:col>
      <xdr:colOff>641776</xdr:colOff>
      <xdr:row>1</xdr:row>
      <xdr:rowOff>57150</xdr:rowOff>
    </xdr:to>
    <xdr:pic>
      <xdr:nvPicPr>
        <xdr:cNvPr id="3" name="Imagen 2">
          <a:extLst>
            <a:ext uri="{FF2B5EF4-FFF2-40B4-BE49-F238E27FC236}">
              <a16:creationId xmlns:a16="http://schemas.microsoft.com/office/drawing/2014/main" id="{73D5BF9A-A9C2-4929-850F-A5EB005285B3}"/>
            </a:ext>
          </a:extLst>
        </xdr:cNvPr>
        <xdr:cNvPicPr>
          <a:picLocks noChangeAspect="1"/>
        </xdr:cNvPicPr>
      </xdr:nvPicPr>
      <xdr:blipFill>
        <a:blip xmlns:r="http://schemas.openxmlformats.org/officeDocument/2006/relationships" r:embed="rId2"/>
        <a:stretch>
          <a:fillRect/>
        </a:stretch>
      </xdr:blipFill>
      <xdr:spPr>
        <a:xfrm>
          <a:off x="6587202" y="97369"/>
          <a:ext cx="541099" cy="931331"/>
        </a:xfrm>
        <a:prstGeom prst="rect">
          <a:avLst/>
        </a:prstGeom>
      </xdr:spPr>
    </xdr:pic>
    <xdr:clientData/>
  </xdr:twoCellAnchor>
  <xdr:twoCellAnchor editAs="oneCell">
    <xdr:from>
      <xdr:col>1</xdr:col>
      <xdr:colOff>646028</xdr:colOff>
      <xdr:row>50</xdr:row>
      <xdr:rowOff>164304</xdr:rowOff>
    </xdr:from>
    <xdr:to>
      <xdr:col>1</xdr:col>
      <xdr:colOff>2119592</xdr:colOff>
      <xdr:row>59</xdr:row>
      <xdr:rowOff>68915</xdr:rowOff>
    </xdr:to>
    <xdr:pic>
      <xdr:nvPicPr>
        <xdr:cNvPr id="4" name="3 Imagen" descr="D:\ARCHIVOS LEO\ESCRITORIO\2019\FIRMA\LEO.png">
          <a:extLst>
            <a:ext uri="{FF2B5EF4-FFF2-40B4-BE49-F238E27FC236}">
              <a16:creationId xmlns:a16="http://schemas.microsoft.com/office/drawing/2014/main" id="{88C74E64-4388-47AA-8972-E654A51F3328}"/>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196" t="27513" r="22751" b="30688"/>
        <a:stretch/>
      </xdr:blipFill>
      <xdr:spPr bwMode="auto">
        <a:xfrm>
          <a:off x="1798553" y="15432879"/>
          <a:ext cx="1473564" cy="184771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238127</xdr:colOff>
      <xdr:row>6</xdr:row>
      <xdr:rowOff>104776</xdr:rowOff>
    </xdr:from>
    <xdr:to>
      <xdr:col>3</xdr:col>
      <xdr:colOff>519113</xdr:colOff>
      <xdr:row>6</xdr:row>
      <xdr:rowOff>2292803</xdr:rowOff>
    </xdr:to>
    <xdr:pic>
      <xdr:nvPicPr>
        <xdr:cNvPr id="5" name="Imagen 5" descr="Imagen que contiene Gráfico&#10;&#10;Descripción generada automáticamente">
          <a:extLst>
            <a:ext uri="{FF2B5EF4-FFF2-40B4-BE49-F238E27FC236}">
              <a16:creationId xmlns:a16="http://schemas.microsoft.com/office/drawing/2014/main" id="{91398B7B-94E4-4488-9C75-9E8852D4F2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5123091" y="1247776"/>
          <a:ext cx="1042986" cy="21948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15875</xdr:colOff>
      <xdr:row>6</xdr:row>
      <xdr:rowOff>375228</xdr:rowOff>
    </xdr:from>
    <xdr:to>
      <xdr:col>0</xdr:col>
      <xdr:colOff>1730374</xdr:colOff>
      <xdr:row>6</xdr:row>
      <xdr:rowOff>2197553</xdr:rowOff>
    </xdr:to>
    <xdr:pic>
      <xdr:nvPicPr>
        <xdr:cNvPr id="6" name="Imagen 5">
          <a:extLst>
            <a:ext uri="{FF2B5EF4-FFF2-40B4-BE49-F238E27FC236}">
              <a16:creationId xmlns:a16="http://schemas.microsoft.com/office/drawing/2014/main" id="{3BE8DD98-AF77-4EA3-9CB5-3EF638CF89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464" t="24437" r="74425"/>
        <a:stretch>
          <a:fillRect/>
        </a:stretch>
      </xdr:blipFill>
      <xdr:spPr bwMode="auto">
        <a:xfrm>
          <a:off x="15875" y="1518228"/>
          <a:ext cx="1714499" cy="18291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69056</xdr:colOff>
      <xdr:row>0</xdr:row>
      <xdr:rowOff>95251</xdr:rowOff>
    </xdr:from>
    <xdr:to>
      <xdr:col>7</xdr:col>
      <xdr:colOff>1023938</xdr:colOff>
      <xdr:row>2</xdr:row>
      <xdr:rowOff>154781</xdr:rowOff>
    </xdr:to>
    <xdr:pic>
      <xdr:nvPicPr>
        <xdr:cNvPr id="2" name="Imagen 5" descr="Imagen que contiene Gráfico&#10;&#10;Descripción generada automáticamente">
          <a:extLst>
            <a:ext uri="{FF2B5EF4-FFF2-40B4-BE49-F238E27FC236}">
              <a16:creationId xmlns:a16="http://schemas.microsoft.com/office/drawing/2014/main" id="{0F77EB8D-C89E-44A9-BF46-8F004D9CB35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62" t="3624" r="87764" b="81834"/>
        <a:stretch>
          <a:fillRect/>
        </a:stretch>
      </xdr:blipFill>
      <xdr:spPr bwMode="auto">
        <a:xfrm>
          <a:off x="10248900" y="95251"/>
          <a:ext cx="954882" cy="833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47627</xdr:colOff>
      <xdr:row>0</xdr:row>
      <xdr:rowOff>123826</xdr:rowOff>
    </xdr:from>
    <xdr:to>
      <xdr:col>0</xdr:col>
      <xdr:colOff>1393031</xdr:colOff>
      <xdr:row>2</xdr:row>
      <xdr:rowOff>142875</xdr:rowOff>
    </xdr:to>
    <xdr:pic>
      <xdr:nvPicPr>
        <xdr:cNvPr id="8" name="Imagen 7">
          <a:extLst>
            <a:ext uri="{FF2B5EF4-FFF2-40B4-BE49-F238E27FC236}">
              <a16:creationId xmlns:a16="http://schemas.microsoft.com/office/drawing/2014/main" id="{87BC7070-862E-4A20-82CE-443A600D07A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464" t="24437" r="74425"/>
        <a:stretch>
          <a:fillRect/>
        </a:stretch>
      </xdr:blipFill>
      <xdr:spPr bwMode="auto">
        <a:xfrm>
          <a:off x="47627" y="123826"/>
          <a:ext cx="1345404" cy="792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457200</xdr:colOff>
      <xdr:row>105</xdr:row>
      <xdr:rowOff>135948</xdr:rowOff>
    </xdr:from>
    <xdr:to>
      <xdr:col>2</xdr:col>
      <xdr:colOff>764599</xdr:colOff>
      <xdr:row>109</xdr:row>
      <xdr:rowOff>9525</xdr:rowOff>
    </xdr:to>
    <xdr:pic>
      <xdr:nvPicPr>
        <xdr:cNvPr id="9" name="image22.png">
          <a:extLst>
            <a:ext uri="{FF2B5EF4-FFF2-40B4-BE49-F238E27FC236}">
              <a16:creationId xmlns:a16="http://schemas.microsoft.com/office/drawing/2014/main" id="{CC3EFCD1-AA65-418E-B389-683BF974DFDC}"/>
            </a:ext>
          </a:extLst>
        </xdr:cNvPr>
        <xdr:cNvPicPr/>
      </xdr:nvPicPr>
      <xdr:blipFill>
        <a:blip xmlns:r="http://schemas.openxmlformats.org/officeDocument/2006/relationships" r:embed="rId3"/>
        <a:srcRect l="17195" t="27513" r="22751" b="30688"/>
        <a:stretch>
          <a:fillRect/>
        </a:stretch>
      </xdr:blipFill>
      <xdr:spPr>
        <a:xfrm>
          <a:off x="1924050" y="24024648"/>
          <a:ext cx="1526598" cy="1188027"/>
        </a:xfrm>
        <a:prstGeom prst="rect">
          <a:avLst/>
        </a:prstGeom>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118784</xdr:colOff>
      <xdr:row>6</xdr:row>
      <xdr:rowOff>146236</xdr:rowOff>
    </xdr:from>
    <xdr:to>
      <xdr:col>6</xdr:col>
      <xdr:colOff>604558</xdr:colOff>
      <xdr:row>6</xdr:row>
      <xdr:rowOff>1401669</xdr:rowOff>
    </xdr:to>
    <xdr:pic>
      <xdr:nvPicPr>
        <xdr:cNvPr id="2" name="Imagen 5" descr="Imagen que contiene Gráfico&#10;&#10;Descripción generada automáticamente">
          <a:extLst>
            <a:ext uri="{FF2B5EF4-FFF2-40B4-BE49-F238E27FC236}">
              <a16:creationId xmlns:a16="http://schemas.microsoft.com/office/drawing/2014/main" id="{196EFACE-031E-4483-B4BB-C8BDA7EB16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662" t="3624" r="87764" b="81834"/>
        <a:stretch>
          <a:fillRect/>
        </a:stretch>
      </xdr:blipFill>
      <xdr:spPr bwMode="auto">
        <a:xfrm>
          <a:off x="4197725" y="1289236"/>
          <a:ext cx="1247774" cy="1254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27081</xdr:colOff>
      <xdr:row>6</xdr:row>
      <xdr:rowOff>168479</xdr:rowOff>
    </xdr:from>
    <xdr:to>
      <xdr:col>0</xdr:col>
      <xdr:colOff>918882</xdr:colOff>
      <xdr:row>6</xdr:row>
      <xdr:rowOff>1072593</xdr:rowOff>
    </xdr:to>
    <xdr:pic>
      <xdr:nvPicPr>
        <xdr:cNvPr id="3" name="Imagen 2">
          <a:extLst>
            <a:ext uri="{FF2B5EF4-FFF2-40B4-BE49-F238E27FC236}">
              <a16:creationId xmlns:a16="http://schemas.microsoft.com/office/drawing/2014/main" id="{013466E6-F88A-4152-A85E-6ACE738ACD4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464" t="24437" r="74425"/>
        <a:stretch>
          <a:fillRect/>
        </a:stretch>
      </xdr:blipFill>
      <xdr:spPr bwMode="auto">
        <a:xfrm>
          <a:off x="27081" y="1311479"/>
          <a:ext cx="891801" cy="903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439511</xdr:colOff>
      <xdr:row>0</xdr:row>
      <xdr:rowOff>65315</xdr:rowOff>
    </xdr:from>
    <xdr:to>
      <xdr:col>3</xdr:col>
      <xdr:colOff>40822</xdr:colOff>
      <xdr:row>3</xdr:row>
      <xdr:rowOff>40822</xdr:rowOff>
    </xdr:to>
    <xdr:pic>
      <xdr:nvPicPr>
        <xdr:cNvPr id="2" name="Imagen 1">
          <a:extLst>
            <a:ext uri="{FF2B5EF4-FFF2-40B4-BE49-F238E27FC236}">
              <a16:creationId xmlns:a16="http://schemas.microsoft.com/office/drawing/2014/main" id="{8BDEA90C-F7AA-409E-A879-BAE1DFA9F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439511" y="65315"/>
          <a:ext cx="1887311" cy="9007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638175</xdr:colOff>
      <xdr:row>0</xdr:row>
      <xdr:rowOff>76200</xdr:rowOff>
    </xdr:from>
    <xdr:to>
      <xdr:col>21</xdr:col>
      <xdr:colOff>628650</xdr:colOff>
      <xdr:row>2</xdr:row>
      <xdr:rowOff>122464</xdr:rowOff>
    </xdr:to>
    <xdr:pic>
      <xdr:nvPicPr>
        <xdr:cNvPr id="3" name="Imagen 2">
          <a:extLst>
            <a:ext uri="{FF2B5EF4-FFF2-40B4-BE49-F238E27FC236}">
              <a16:creationId xmlns:a16="http://schemas.microsoft.com/office/drawing/2014/main" id="{4271DA3F-524C-4EB0-806D-0B0B1C34373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878175" y="76200"/>
          <a:ext cx="752475" cy="767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465053</xdr:colOff>
      <xdr:row>41</xdr:row>
      <xdr:rowOff>202404</xdr:rowOff>
    </xdr:from>
    <xdr:to>
      <xdr:col>3</xdr:col>
      <xdr:colOff>178593</xdr:colOff>
      <xdr:row>47</xdr:row>
      <xdr:rowOff>31750</xdr:rowOff>
    </xdr:to>
    <xdr:pic>
      <xdr:nvPicPr>
        <xdr:cNvPr id="5" name="3 Imagen" descr="D:\ARCHIVOS LEO\ESCRITORIO\2019\FIRMA\LEO.png">
          <a:extLst>
            <a:ext uri="{FF2B5EF4-FFF2-40B4-BE49-F238E27FC236}">
              <a16:creationId xmlns:a16="http://schemas.microsoft.com/office/drawing/2014/main" id="{35F19AF1-0E2B-44B3-9A75-6F29ADEE3495}"/>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196" t="27513" r="22751" b="30688"/>
        <a:stretch/>
      </xdr:blipFill>
      <xdr:spPr bwMode="auto">
        <a:xfrm>
          <a:off x="1227053" y="8409779"/>
          <a:ext cx="1237540" cy="1639096"/>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LEONARDO%20O&#209;ATE/ALCALDIA%20LA%20PAZ/WILSON%20RINCON/PROYECTOS/HORAS%20MAQUINAS/HORAS%20MAQUINAS%20-%20SAN%20JOS&#201;/PRESPUESTO%20HORAS%20MAQUINAS%20-%20SAN%20JOS&#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GRAMA"/>
      <sheetName val="CRONOGRAMA"/>
      <sheetName val="PRESUPUESTO"/>
      <sheetName val="AIU"/>
      <sheetName val="MEMORIA DE CANTIDADES"/>
      <sheetName val="PRES. Altern 1"/>
      <sheetName val="APU PAV."/>
      <sheetName val="MANO DE OBRA"/>
      <sheetName val="FACTOR PRESTACIONAL"/>
      <sheetName val="EQUIPOS - INVIAS"/>
      <sheetName val="CUADRO RESUMEN CANT"/>
      <sheetName val="CLL 2D ENTRE CRA 10 Y 11"/>
      <sheetName val="CLL 2F ENTRE CRA 11 Y 13"/>
      <sheetName val="CLL 3A ENTRE CRA 10 Y 13"/>
      <sheetName val="CLL 4B ENTRE CRA 5 Y 6"/>
      <sheetName val="CLL1 ENTRE CRA 7 Y 8"/>
      <sheetName val="CLL5 ENTRE CRA 6B Y 6C"/>
      <sheetName val="CRA 6 ENTRE CLL 5 Y 5A"/>
      <sheetName val="CRA 6B ENTRE CLL 5 Y 5A"/>
      <sheetName val="CRA 8 ENTRE CLL 1A Y CLL 1C"/>
      <sheetName val="CRA 12 A ENTRE CLL 3 Y 3A"/>
      <sheetName val="CRA 13 ENTRE CLL 3A Y 2F"/>
      <sheetName val="CARRERA 14 ENTRE CLL 2 Y CLL 2C"/>
      <sheetName val="CLL2 - CARRERA 14"/>
      <sheetName val="CARRERA 13 CALLE 2 Y CALLE 2C"/>
      <sheetName val="CALLE 2 ENTRE CARRERA 12 Y 13 "/>
      <sheetName val="PRESUPUESTO INTERVENTORIA"/>
      <sheetName val="GASTOS DE LEGALIZACION"/>
      <sheetName val="Hoja1"/>
    </sheetNames>
    <sheetDataSet>
      <sheetData sheetId="0"/>
      <sheetData sheetId="1"/>
      <sheetData sheetId="2"/>
      <sheetData sheetId="3"/>
      <sheetData sheetId="4"/>
      <sheetData sheetId="5"/>
      <sheetData sheetId="6"/>
      <sheetData sheetId="7"/>
      <sheetData sheetId="8">
        <row r="37">
          <cell r="K37">
            <v>71.102000000000004</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87"/>
  <sheetViews>
    <sheetView view="pageBreakPreview" topLeftCell="A2" zoomScale="85" zoomScaleNormal="70" zoomScaleSheetLayoutView="85" workbookViewId="0">
      <selection activeCell="A13" sqref="A13:G17"/>
    </sheetView>
  </sheetViews>
  <sheetFormatPr baseColWidth="10" defaultRowHeight="15"/>
  <cols>
    <col min="1" max="1" width="27.5" customWidth="1"/>
    <col min="7" max="7" width="14.6640625" customWidth="1"/>
  </cols>
  <sheetData>
    <row r="1" spans="1:7">
      <c r="A1" s="56"/>
      <c r="B1" s="57"/>
      <c r="C1" s="57"/>
      <c r="D1" s="57"/>
      <c r="E1" s="57"/>
      <c r="F1" s="57"/>
      <c r="G1" s="58"/>
    </row>
    <row r="2" spans="1:7">
      <c r="A2" s="59"/>
      <c r="G2" s="60"/>
    </row>
    <row r="3" spans="1:7">
      <c r="A3" s="59"/>
      <c r="G3" s="60"/>
    </row>
    <row r="4" spans="1:7">
      <c r="A4" s="59"/>
      <c r="G4" s="60"/>
    </row>
    <row r="5" spans="1:7">
      <c r="A5" s="59"/>
      <c r="G5" s="60"/>
    </row>
    <row r="6" spans="1:7">
      <c r="A6" s="59"/>
      <c r="G6" s="60"/>
    </row>
    <row r="7" spans="1:7" ht="131.25" customHeight="1">
      <c r="A7" s="315"/>
      <c r="B7" s="318" t="s">
        <v>223</v>
      </c>
      <c r="C7" s="319"/>
      <c r="D7" s="319"/>
      <c r="E7" s="320"/>
      <c r="F7" s="321"/>
      <c r="G7" s="322"/>
    </row>
    <row r="8" spans="1:7" ht="37.5" customHeight="1">
      <c r="A8" s="316"/>
      <c r="B8" s="318" t="s">
        <v>8</v>
      </c>
      <c r="C8" s="319"/>
      <c r="D8" s="319"/>
      <c r="E8" s="320"/>
      <c r="F8" s="323"/>
      <c r="G8" s="324"/>
    </row>
    <row r="9" spans="1:7" ht="39.75" customHeight="1">
      <c r="A9" s="317"/>
      <c r="B9" s="318" t="s">
        <v>9</v>
      </c>
      <c r="C9" s="319"/>
      <c r="D9" s="319"/>
      <c r="E9" s="320"/>
      <c r="F9" s="325"/>
      <c r="G9" s="326"/>
    </row>
    <row r="10" spans="1:7" ht="16.5" customHeight="1">
      <c r="A10" s="59"/>
      <c r="G10" s="60"/>
    </row>
    <row r="11" spans="1:7" ht="16.5" customHeight="1">
      <c r="A11" s="59"/>
      <c r="G11" s="60"/>
    </row>
    <row r="12" spans="1:7">
      <c r="A12" s="59"/>
      <c r="G12" s="60"/>
    </row>
    <row r="13" spans="1:7" ht="15" customHeight="1">
      <c r="A13" s="312"/>
      <c r="B13" s="313"/>
      <c r="C13" s="313"/>
      <c r="D13" s="313"/>
      <c r="E13" s="313"/>
      <c r="F13" s="313"/>
      <c r="G13" s="314"/>
    </row>
    <row r="14" spans="1:7" ht="15" customHeight="1">
      <c r="A14" s="312"/>
      <c r="B14" s="313"/>
      <c r="C14" s="313"/>
      <c r="D14" s="313"/>
      <c r="E14" s="313"/>
      <c r="F14" s="313"/>
      <c r="G14" s="314"/>
    </row>
    <row r="15" spans="1:7" ht="15" customHeight="1">
      <c r="A15" s="312"/>
      <c r="B15" s="313"/>
      <c r="C15" s="313"/>
      <c r="D15" s="313"/>
      <c r="E15" s="313"/>
      <c r="F15" s="313"/>
      <c r="G15" s="314"/>
    </row>
    <row r="16" spans="1:7" ht="15" customHeight="1">
      <c r="A16" s="312"/>
      <c r="B16" s="313"/>
      <c r="C16" s="313"/>
      <c r="D16" s="313"/>
      <c r="E16" s="313"/>
      <c r="F16" s="313"/>
      <c r="G16" s="314"/>
    </row>
    <row r="17" spans="1:7" ht="15" customHeight="1">
      <c r="A17" s="312"/>
      <c r="B17" s="313"/>
      <c r="C17" s="313"/>
      <c r="D17" s="313"/>
      <c r="E17" s="313"/>
      <c r="F17" s="313"/>
      <c r="G17" s="314"/>
    </row>
    <row r="18" spans="1:7">
      <c r="A18" s="59"/>
      <c r="G18" s="60"/>
    </row>
    <row r="19" spans="1:7">
      <c r="A19" s="59"/>
      <c r="G19" s="60"/>
    </row>
    <row r="20" spans="1:7">
      <c r="A20" s="59"/>
      <c r="G20" s="60"/>
    </row>
    <row r="21" spans="1:7">
      <c r="A21" s="312" t="s">
        <v>83</v>
      </c>
      <c r="B21" s="313"/>
      <c r="C21" s="313"/>
      <c r="D21" s="313"/>
      <c r="E21" s="313"/>
      <c r="F21" s="313"/>
      <c r="G21" s="314"/>
    </row>
    <row r="22" spans="1:7">
      <c r="A22" s="312"/>
      <c r="B22" s="313"/>
      <c r="C22" s="313"/>
      <c r="D22" s="313"/>
      <c r="E22" s="313"/>
      <c r="F22" s="313"/>
      <c r="G22" s="314"/>
    </row>
    <row r="23" spans="1:7">
      <c r="A23" s="312"/>
      <c r="B23" s="313"/>
      <c r="C23" s="313"/>
      <c r="D23" s="313"/>
      <c r="E23" s="313"/>
      <c r="F23" s="313"/>
      <c r="G23" s="314"/>
    </row>
    <row r="24" spans="1:7">
      <c r="A24" s="312"/>
      <c r="B24" s="313"/>
      <c r="C24" s="313"/>
      <c r="D24" s="313"/>
      <c r="E24" s="313"/>
      <c r="F24" s="313"/>
      <c r="G24" s="314"/>
    </row>
    <row r="25" spans="1:7">
      <c r="A25" s="312"/>
      <c r="B25" s="313"/>
      <c r="C25" s="313"/>
      <c r="D25" s="313"/>
      <c r="E25" s="313"/>
      <c r="F25" s="313"/>
      <c r="G25" s="314"/>
    </row>
    <row r="26" spans="1:7">
      <c r="A26" s="59"/>
      <c r="G26" s="60"/>
    </row>
    <row r="27" spans="1:7">
      <c r="A27" s="59"/>
      <c r="G27" s="60"/>
    </row>
    <row r="28" spans="1:7">
      <c r="A28" s="59"/>
      <c r="G28" s="60"/>
    </row>
    <row r="29" spans="1:7">
      <c r="A29" s="59"/>
      <c r="G29" s="60"/>
    </row>
    <row r="30" spans="1:7">
      <c r="A30" s="59"/>
      <c r="G30" s="60"/>
    </row>
    <row r="31" spans="1:7">
      <c r="A31" s="59"/>
      <c r="G31" s="60"/>
    </row>
    <row r="32" spans="1:7">
      <c r="A32" s="59"/>
      <c r="G32" s="60"/>
    </row>
    <row r="33" spans="1:7">
      <c r="A33" s="59"/>
      <c r="G33" s="60"/>
    </row>
    <row r="34" spans="1:7">
      <c r="A34" s="59"/>
      <c r="G34" s="60"/>
    </row>
    <row r="35" spans="1:7">
      <c r="A35" s="59"/>
      <c r="G35" s="60"/>
    </row>
    <row r="36" spans="1:7">
      <c r="A36" s="59"/>
      <c r="G36" s="60"/>
    </row>
    <row r="37" spans="1:7" ht="16" thickBot="1">
      <c r="A37" s="61"/>
      <c r="B37" s="62"/>
      <c r="C37" s="62"/>
      <c r="D37" s="62"/>
      <c r="E37" s="62"/>
      <c r="F37" s="62"/>
      <c r="G37" s="63"/>
    </row>
    <row r="38" spans="1:7">
      <c r="A38" s="59"/>
      <c r="G38" s="60"/>
    </row>
    <row r="39" spans="1:7">
      <c r="A39" s="59"/>
      <c r="G39" s="60"/>
    </row>
    <row r="40" spans="1:7">
      <c r="A40" s="59"/>
      <c r="G40" s="60"/>
    </row>
    <row r="41" spans="1:7">
      <c r="A41" s="59"/>
      <c r="G41" s="60"/>
    </row>
    <row r="42" spans="1:7">
      <c r="A42" s="59"/>
      <c r="G42" s="60"/>
    </row>
    <row r="43" spans="1:7">
      <c r="A43" s="59"/>
      <c r="G43" s="60"/>
    </row>
    <row r="44" spans="1:7">
      <c r="A44" s="59"/>
      <c r="G44" s="60"/>
    </row>
    <row r="45" spans="1:7">
      <c r="A45" s="59"/>
      <c r="G45" s="60"/>
    </row>
    <row r="46" spans="1:7" ht="16" thickBot="1">
      <c r="A46" s="61"/>
      <c r="B46" s="62"/>
      <c r="C46" s="62"/>
      <c r="D46" s="62"/>
      <c r="E46" s="62"/>
      <c r="F46" s="62"/>
      <c r="G46" s="63"/>
    </row>
    <row r="47" spans="1:7">
      <c r="A47" s="59"/>
      <c r="G47" s="60"/>
    </row>
    <row r="48" spans="1:7">
      <c r="A48" s="59"/>
      <c r="G48" s="60"/>
    </row>
    <row r="49" spans="1:7">
      <c r="A49" s="59"/>
      <c r="G49" s="60"/>
    </row>
    <row r="50" spans="1:7">
      <c r="A50" s="59"/>
      <c r="G50" s="60"/>
    </row>
    <row r="51" spans="1:7">
      <c r="A51" s="59"/>
      <c r="G51" s="60"/>
    </row>
    <row r="52" spans="1:7">
      <c r="A52" s="59"/>
      <c r="G52" s="60"/>
    </row>
    <row r="53" spans="1:7">
      <c r="A53" s="59"/>
      <c r="G53" s="60"/>
    </row>
    <row r="54" spans="1:7">
      <c r="A54" s="59"/>
      <c r="G54" s="60"/>
    </row>
    <row r="55" spans="1:7">
      <c r="A55" s="59"/>
      <c r="G55" s="60"/>
    </row>
    <row r="56" spans="1:7">
      <c r="A56" s="59"/>
      <c r="G56" s="60"/>
    </row>
    <row r="57" spans="1:7">
      <c r="A57" s="59"/>
      <c r="G57" s="60"/>
    </row>
    <row r="58" spans="1:7">
      <c r="A58" s="59"/>
      <c r="G58" s="60"/>
    </row>
    <row r="59" spans="1:7">
      <c r="A59" s="59"/>
      <c r="G59" s="60"/>
    </row>
    <row r="60" spans="1:7">
      <c r="A60" s="59"/>
      <c r="G60" s="60"/>
    </row>
    <row r="61" spans="1:7">
      <c r="A61" s="59"/>
      <c r="G61" s="60"/>
    </row>
    <row r="62" spans="1:7">
      <c r="A62" s="59"/>
      <c r="G62" s="60"/>
    </row>
    <row r="63" spans="1:7">
      <c r="A63" s="59"/>
      <c r="G63" s="60"/>
    </row>
    <row r="64" spans="1:7">
      <c r="A64" s="59"/>
      <c r="G64" s="60"/>
    </row>
    <row r="65" spans="1:7">
      <c r="A65" s="59"/>
      <c r="G65" s="60"/>
    </row>
    <row r="66" spans="1:7">
      <c r="A66" s="59"/>
      <c r="G66" s="60"/>
    </row>
    <row r="67" spans="1:7">
      <c r="A67" s="59"/>
      <c r="G67" s="60"/>
    </row>
    <row r="68" spans="1:7">
      <c r="A68" s="59"/>
      <c r="G68" s="60"/>
    </row>
    <row r="69" spans="1:7">
      <c r="A69" s="59"/>
      <c r="G69" s="60"/>
    </row>
    <row r="70" spans="1:7">
      <c r="A70" s="59"/>
      <c r="G70" s="60"/>
    </row>
    <row r="71" spans="1:7">
      <c r="A71" s="59"/>
      <c r="G71" s="60"/>
    </row>
    <row r="72" spans="1:7">
      <c r="A72" s="59"/>
      <c r="G72" s="60"/>
    </row>
    <row r="73" spans="1:7">
      <c r="A73" s="59"/>
      <c r="G73" s="60"/>
    </row>
    <row r="74" spans="1:7">
      <c r="A74" s="59"/>
      <c r="G74" s="60"/>
    </row>
    <row r="75" spans="1:7">
      <c r="A75" s="59"/>
      <c r="G75" s="60"/>
    </row>
    <row r="76" spans="1:7">
      <c r="A76" s="59"/>
      <c r="G76" s="60"/>
    </row>
    <row r="77" spans="1:7">
      <c r="A77" s="59"/>
      <c r="G77" s="60"/>
    </row>
    <row r="78" spans="1:7">
      <c r="A78" s="59"/>
      <c r="G78" s="60"/>
    </row>
    <row r="79" spans="1:7">
      <c r="A79" s="59"/>
      <c r="G79" s="60"/>
    </row>
    <row r="80" spans="1:7">
      <c r="A80" s="59"/>
      <c r="G80" s="60"/>
    </row>
    <row r="81" spans="1:7">
      <c r="A81" s="59"/>
      <c r="G81" s="60"/>
    </row>
    <row r="82" spans="1:7">
      <c r="A82" s="59"/>
      <c r="G82" s="60"/>
    </row>
    <row r="83" spans="1:7">
      <c r="A83" s="59"/>
      <c r="G83" s="60"/>
    </row>
    <row r="84" spans="1:7">
      <c r="A84" s="59"/>
      <c r="G84" s="60"/>
    </row>
    <row r="85" spans="1:7">
      <c r="A85" s="59"/>
      <c r="G85" s="60"/>
    </row>
    <row r="86" spans="1:7">
      <c r="A86" s="59"/>
      <c r="G86" s="60"/>
    </row>
    <row r="87" spans="1:7">
      <c r="A87" s="59"/>
      <c r="G87" s="60"/>
    </row>
    <row r="88" spans="1:7">
      <c r="A88" s="59"/>
      <c r="G88" s="60"/>
    </row>
    <row r="89" spans="1:7">
      <c r="A89" s="59"/>
      <c r="G89" s="60"/>
    </row>
    <row r="90" spans="1:7">
      <c r="A90" s="59"/>
      <c r="G90" s="60"/>
    </row>
    <row r="91" spans="1:7">
      <c r="A91" s="59"/>
      <c r="G91" s="60"/>
    </row>
    <row r="92" spans="1:7">
      <c r="A92" s="59"/>
      <c r="G92" s="60"/>
    </row>
    <row r="93" spans="1:7">
      <c r="A93" s="59"/>
      <c r="G93" s="60"/>
    </row>
    <row r="94" spans="1:7">
      <c r="A94" s="59"/>
      <c r="G94" s="60"/>
    </row>
    <row r="95" spans="1:7">
      <c r="A95" s="59"/>
      <c r="G95" s="60"/>
    </row>
    <row r="96" spans="1:7">
      <c r="A96" s="59"/>
      <c r="G96" s="60"/>
    </row>
    <row r="97" spans="1:7">
      <c r="A97" s="59"/>
      <c r="G97" s="60"/>
    </row>
    <row r="98" spans="1:7">
      <c r="A98" s="59"/>
      <c r="G98" s="60"/>
    </row>
    <row r="99" spans="1:7">
      <c r="A99" s="59"/>
      <c r="G99" s="60"/>
    </row>
    <row r="100" spans="1:7">
      <c r="A100" s="59"/>
      <c r="G100" s="60"/>
    </row>
    <row r="101" spans="1:7">
      <c r="A101" s="59"/>
      <c r="G101" s="60"/>
    </row>
    <row r="102" spans="1:7">
      <c r="A102" s="59"/>
      <c r="G102" s="60"/>
    </row>
    <row r="103" spans="1:7">
      <c r="A103" s="59"/>
      <c r="G103" s="60"/>
    </row>
    <row r="104" spans="1:7">
      <c r="A104" s="59"/>
      <c r="G104" s="60"/>
    </row>
    <row r="105" spans="1:7">
      <c r="A105" s="59"/>
      <c r="G105" s="60"/>
    </row>
    <row r="106" spans="1:7">
      <c r="A106" s="59"/>
      <c r="G106" s="60"/>
    </row>
    <row r="107" spans="1:7">
      <c r="A107" s="59"/>
      <c r="G107" s="60"/>
    </row>
    <row r="108" spans="1:7">
      <c r="A108" s="59"/>
      <c r="G108" s="60"/>
    </row>
    <row r="109" spans="1:7">
      <c r="A109" s="59"/>
      <c r="G109" s="60"/>
    </row>
    <row r="110" spans="1:7">
      <c r="A110" s="59"/>
      <c r="G110" s="60"/>
    </row>
    <row r="111" spans="1:7">
      <c r="A111" s="59"/>
      <c r="G111" s="60"/>
    </row>
    <row r="112" spans="1:7">
      <c r="A112" s="59"/>
      <c r="G112" s="60"/>
    </row>
    <row r="113" spans="1:7">
      <c r="A113" s="59"/>
      <c r="G113" s="60"/>
    </row>
    <row r="114" spans="1:7">
      <c r="A114" s="59"/>
      <c r="G114" s="60"/>
    </row>
    <row r="115" spans="1:7">
      <c r="A115" s="59"/>
      <c r="G115" s="60"/>
    </row>
    <row r="116" spans="1:7">
      <c r="A116" s="59"/>
      <c r="G116" s="60"/>
    </row>
    <row r="117" spans="1:7">
      <c r="A117" s="59"/>
      <c r="G117" s="60"/>
    </row>
    <row r="118" spans="1:7">
      <c r="A118" s="59"/>
      <c r="G118" s="60"/>
    </row>
    <row r="119" spans="1:7">
      <c r="A119" s="59"/>
      <c r="G119" s="60"/>
    </row>
    <row r="120" spans="1:7">
      <c r="A120" s="59"/>
      <c r="G120" s="60"/>
    </row>
    <row r="121" spans="1:7">
      <c r="A121" s="59"/>
      <c r="G121" s="60"/>
    </row>
    <row r="122" spans="1:7">
      <c r="A122" s="59"/>
      <c r="G122" s="60"/>
    </row>
    <row r="123" spans="1:7">
      <c r="A123" s="59"/>
      <c r="G123" s="60"/>
    </row>
    <row r="124" spans="1:7">
      <c r="A124" s="59"/>
      <c r="G124" s="60"/>
    </row>
    <row r="125" spans="1:7">
      <c r="A125" s="59"/>
      <c r="G125" s="60"/>
    </row>
    <row r="126" spans="1:7">
      <c r="A126" s="59"/>
      <c r="G126" s="60"/>
    </row>
    <row r="127" spans="1:7">
      <c r="A127" s="59"/>
      <c r="G127" s="60"/>
    </row>
    <row r="128" spans="1:7">
      <c r="A128" s="59"/>
      <c r="G128" s="60"/>
    </row>
    <row r="129" spans="1:7">
      <c r="A129" s="59"/>
      <c r="G129" s="60"/>
    </row>
    <row r="130" spans="1:7">
      <c r="A130" s="59"/>
      <c r="G130" s="60"/>
    </row>
    <row r="131" spans="1:7">
      <c r="A131" s="59"/>
      <c r="G131" s="60"/>
    </row>
    <row r="132" spans="1:7">
      <c r="A132" s="59"/>
      <c r="G132" s="60"/>
    </row>
    <row r="133" spans="1:7">
      <c r="A133" s="59"/>
      <c r="G133" s="60"/>
    </row>
    <row r="134" spans="1:7">
      <c r="A134" s="59"/>
      <c r="G134" s="60"/>
    </row>
    <row r="135" spans="1:7">
      <c r="A135" s="59"/>
      <c r="G135" s="60"/>
    </row>
    <row r="136" spans="1:7">
      <c r="A136" s="59"/>
      <c r="G136" s="60"/>
    </row>
    <row r="137" spans="1:7">
      <c r="A137" s="59"/>
      <c r="G137" s="60"/>
    </row>
    <row r="138" spans="1:7">
      <c r="A138" s="59"/>
      <c r="G138" s="60"/>
    </row>
    <row r="139" spans="1:7">
      <c r="A139" s="59"/>
      <c r="G139" s="60"/>
    </row>
    <row r="140" spans="1:7">
      <c r="A140" s="59"/>
      <c r="G140" s="60"/>
    </row>
    <row r="141" spans="1:7">
      <c r="A141" s="59"/>
      <c r="G141" s="60"/>
    </row>
    <row r="142" spans="1:7">
      <c r="A142" s="59"/>
      <c r="G142" s="60"/>
    </row>
    <row r="143" spans="1:7">
      <c r="A143" s="59"/>
      <c r="G143" s="60"/>
    </row>
    <row r="144" spans="1:7">
      <c r="A144" s="59"/>
      <c r="G144" s="60"/>
    </row>
    <row r="145" spans="1:7">
      <c r="A145" s="59"/>
      <c r="G145" s="60"/>
    </row>
    <row r="146" spans="1:7">
      <c r="A146" s="59"/>
      <c r="G146" s="60"/>
    </row>
    <row r="147" spans="1:7">
      <c r="A147" s="59"/>
      <c r="G147" s="60"/>
    </row>
    <row r="148" spans="1:7">
      <c r="A148" s="59"/>
      <c r="G148" s="60"/>
    </row>
    <row r="149" spans="1:7">
      <c r="A149" s="59"/>
      <c r="G149" s="60"/>
    </row>
    <row r="150" spans="1:7">
      <c r="A150" s="59"/>
      <c r="G150" s="60"/>
    </row>
    <row r="151" spans="1:7">
      <c r="A151" s="59"/>
      <c r="G151" s="60"/>
    </row>
    <row r="152" spans="1:7">
      <c r="A152" s="59"/>
      <c r="G152" s="60"/>
    </row>
    <row r="153" spans="1:7">
      <c r="A153" s="59"/>
      <c r="G153" s="60"/>
    </row>
    <row r="154" spans="1:7">
      <c r="A154" s="59"/>
      <c r="G154" s="60"/>
    </row>
    <row r="155" spans="1:7">
      <c r="A155" s="59"/>
      <c r="G155" s="60"/>
    </row>
    <row r="156" spans="1:7">
      <c r="A156" s="59"/>
      <c r="G156" s="60"/>
    </row>
    <row r="157" spans="1:7">
      <c r="A157" s="59"/>
      <c r="G157" s="60"/>
    </row>
    <row r="158" spans="1:7">
      <c r="A158" s="59"/>
      <c r="G158" s="60"/>
    </row>
    <row r="159" spans="1:7">
      <c r="A159" s="59"/>
      <c r="G159" s="60"/>
    </row>
    <row r="160" spans="1:7">
      <c r="A160" s="59"/>
      <c r="G160" s="60"/>
    </row>
    <row r="161" spans="1:7">
      <c r="A161" s="59"/>
      <c r="G161" s="60"/>
    </row>
    <row r="162" spans="1:7">
      <c r="A162" s="59"/>
      <c r="G162" s="60"/>
    </row>
    <row r="163" spans="1:7">
      <c r="A163" s="59"/>
      <c r="G163" s="60"/>
    </row>
    <row r="164" spans="1:7">
      <c r="A164" s="59"/>
      <c r="G164" s="60"/>
    </row>
    <row r="165" spans="1:7">
      <c r="A165" s="59"/>
      <c r="G165" s="60"/>
    </row>
    <row r="166" spans="1:7">
      <c r="A166" s="59"/>
      <c r="G166" s="60"/>
    </row>
    <row r="167" spans="1:7">
      <c r="A167" s="59"/>
      <c r="G167" s="60"/>
    </row>
    <row r="168" spans="1:7">
      <c r="A168" s="59"/>
      <c r="G168" s="60"/>
    </row>
    <row r="169" spans="1:7">
      <c r="A169" s="59"/>
      <c r="G169" s="60"/>
    </row>
    <row r="170" spans="1:7">
      <c r="A170" s="59"/>
      <c r="G170" s="60"/>
    </row>
    <row r="171" spans="1:7">
      <c r="A171" s="59"/>
      <c r="G171" s="60"/>
    </row>
    <row r="172" spans="1:7">
      <c r="A172" s="59"/>
      <c r="G172" s="60"/>
    </row>
    <row r="173" spans="1:7">
      <c r="A173" s="59"/>
      <c r="G173" s="60"/>
    </row>
    <row r="174" spans="1:7">
      <c r="A174" s="59"/>
      <c r="G174" s="60"/>
    </row>
    <row r="175" spans="1:7">
      <c r="A175" s="59"/>
      <c r="G175" s="60"/>
    </row>
    <row r="176" spans="1:7">
      <c r="A176" s="59"/>
      <c r="G176" s="60"/>
    </row>
    <row r="177" spans="1:7">
      <c r="A177" s="59"/>
      <c r="G177" s="60"/>
    </row>
    <row r="178" spans="1:7">
      <c r="A178" s="59"/>
      <c r="G178" s="60"/>
    </row>
    <row r="179" spans="1:7">
      <c r="A179" s="59"/>
      <c r="G179" s="60"/>
    </row>
    <row r="180" spans="1:7">
      <c r="A180" s="59"/>
      <c r="G180" s="60"/>
    </row>
    <row r="181" spans="1:7">
      <c r="A181" s="59"/>
      <c r="G181" s="60"/>
    </row>
    <row r="182" spans="1:7">
      <c r="A182" s="59"/>
      <c r="G182" s="60"/>
    </row>
    <row r="183" spans="1:7">
      <c r="A183" s="59"/>
      <c r="G183" s="60"/>
    </row>
    <row r="184" spans="1:7">
      <c r="A184" s="59"/>
      <c r="G184" s="60"/>
    </row>
    <row r="185" spans="1:7">
      <c r="A185" s="59"/>
      <c r="G185" s="60"/>
    </row>
    <row r="186" spans="1:7">
      <c r="A186" s="59"/>
      <c r="G186" s="60"/>
    </row>
    <row r="187" spans="1:7" ht="16" thickBot="1">
      <c r="A187" s="61"/>
      <c r="B187" s="62"/>
      <c r="C187" s="62"/>
      <c r="D187" s="62"/>
      <c r="E187" s="62"/>
      <c r="F187" s="62"/>
      <c r="G187" s="63"/>
    </row>
  </sheetData>
  <mergeCells count="7">
    <mergeCell ref="A21:G25"/>
    <mergeCell ref="A7:A9"/>
    <mergeCell ref="B7:E7"/>
    <mergeCell ref="F7:G9"/>
    <mergeCell ref="B8:E8"/>
    <mergeCell ref="B9:E9"/>
    <mergeCell ref="A13:G17"/>
  </mergeCells>
  <pageMargins left="0.7" right="0.7" top="0.75" bottom="0.75" header="0.3" footer="0.3"/>
  <pageSetup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0"/>
  <sheetViews>
    <sheetView view="pageBreakPreview" topLeftCell="C1" zoomScale="70" zoomScaleNormal="40" zoomScaleSheetLayoutView="70" workbookViewId="0">
      <selection activeCell="P21" sqref="P21"/>
    </sheetView>
  </sheetViews>
  <sheetFormatPr baseColWidth="10" defaultRowHeight="14"/>
  <cols>
    <col min="1" max="1" width="26.1640625" style="2" customWidth="1"/>
    <col min="2" max="2" width="94.83203125" style="220" customWidth="1"/>
    <col min="3" max="3" width="36.5" style="208" customWidth="1"/>
    <col min="4" max="4" width="15" style="2" bestFit="1" customWidth="1"/>
    <col min="5" max="7" width="15.5" style="2" bestFit="1" customWidth="1"/>
    <col min="8" max="8" width="15.1640625" style="2" bestFit="1" customWidth="1"/>
    <col min="9" max="9" width="15.5" style="2" bestFit="1" customWidth="1"/>
    <col min="10" max="10" width="15.1640625" style="2" bestFit="1" customWidth="1"/>
    <col min="11" max="12" width="15.5" style="2" bestFit="1" customWidth="1"/>
    <col min="13" max="13" width="16.5" style="2" bestFit="1" customWidth="1"/>
    <col min="14" max="14" width="16" style="2" bestFit="1" customWidth="1"/>
    <col min="15" max="17" width="16.5" style="2" bestFit="1" customWidth="1"/>
    <col min="18" max="18" width="16.33203125" style="2" bestFit="1" customWidth="1"/>
    <col min="19" max="19" width="16.5" style="2" bestFit="1" customWidth="1"/>
    <col min="20" max="226" width="11.5" style="2"/>
    <col min="227" max="227" width="26.1640625" style="2" customWidth="1"/>
    <col min="228" max="228" width="69" style="2" customWidth="1"/>
    <col min="229" max="229" width="23" style="2" bestFit="1" customWidth="1"/>
    <col min="230" max="230" width="16" style="2" customWidth="1"/>
    <col min="231" max="232" width="14.33203125" style="2" bestFit="1" customWidth="1"/>
    <col min="233" max="233" width="14" style="2" customWidth="1"/>
    <col min="234" max="234" width="14.33203125" style="2" bestFit="1" customWidth="1"/>
    <col min="235" max="236" width="15" style="2" bestFit="1" customWidth="1"/>
    <col min="237" max="237" width="13" style="2" bestFit="1" customWidth="1"/>
    <col min="238" max="260" width="11.5" style="2"/>
    <col min="261" max="261" width="13.6640625" style="2" bestFit="1" customWidth="1"/>
    <col min="262" max="482" width="11.5" style="2"/>
    <col min="483" max="483" width="26.1640625" style="2" customWidth="1"/>
    <col min="484" max="484" width="69" style="2" customWidth="1"/>
    <col min="485" max="485" width="23" style="2" bestFit="1" customWidth="1"/>
    <col min="486" max="486" width="16" style="2" customWidth="1"/>
    <col min="487" max="488" width="14.33203125" style="2" bestFit="1" customWidth="1"/>
    <col min="489" max="489" width="14" style="2" customWidth="1"/>
    <col min="490" max="490" width="14.33203125" style="2" bestFit="1" customWidth="1"/>
    <col min="491" max="492" width="15" style="2" bestFit="1" customWidth="1"/>
    <col min="493" max="493" width="13" style="2" bestFit="1" customWidth="1"/>
    <col min="494" max="516" width="11.5" style="2"/>
    <col min="517" max="517" width="13.6640625" style="2" bestFit="1" customWidth="1"/>
    <col min="518" max="738" width="11.5" style="2"/>
    <col min="739" max="739" width="26.1640625" style="2" customWidth="1"/>
    <col min="740" max="740" width="69" style="2" customWidth="1"/>
    <col min="741" max="741" width="23" style="2" bestFit="1" customWidth="1"/>
    <col min="742" max="742" width="16" style="2" customWidth="1"/>
    <col min="743" max="744" width="14.33203125" style="2" bestFit="1" customWidth="1"/>
    <col min="745" max="745" width="14" style="2" customWidth="1"/>
    <col min="746" max="746" width="14.33203125" style="2" bestFit="1" customWidth="1"/>
    <col min="747" max="748" width="15" style="2" bestFit="1" customWidth="1"/>
    <col min="749" max="749" width="13" style="2" bestFit="1" customWidth="1"/>
    <col min="750" max="772" width="11.5" style="2"/>
    <col min="773" max="773" width="13.6640625" style="2" bestFit="1" customWidth="1"/>
    <col min="774" max="994" width="11.5" style="2"/>
    <col min="995" max="995" width="26.1640625" style="2" customWidth="1"/>
    <col min="996" max="996" width="69" style="2" customWidth="1"/>
    <col min="997" max="997" width="23" style="2" bestFit="1" customWidth="1"/>
    <col min="998" max="998" width="16" style="2" customWidth="1"/>
    <col min="999" max="1000" width="14.33203125" style="2" bestFit="1" customWidth="1"/>
    <col min="1001" max="1001" width="14" style="2" customWidth="1"/>
    <col min="1002" max="1002" width="14.33203125" style="2" bestFit="1" customWidth="1"/>
    <col min="1003" max="1004" width="15" style="2" bestFit="1" customWidth="1"/>
    <col min="1005" max="1005" width="13" style="2" bestFit="1" customWidth="1"/>
    <col min="1006" max="1028" width="11.5" style="2"/>
    <col min="1029" max="1029" width="13.6640625" style="2" bestFit="1" customWidth="1"/>
    <col min="1030" max="1250" width="11.5" style="2"/>
    <col min="1251" max="1251" width="26.1640625" style="2" customWidth="1"/>
    <col min="1252" max="1252" width="69" style="2" customWidth="1"/>
    <col min="1253" max="1253" width="23" style="2" bestFit="1" customWidth="1"/>
    <col min="1254" max="1254" width="16" style="2" customWidth="1"/>
    <col min="1255" max="1256" width="14.33203125" style="2" bestFit="1" customWidth="1"/>
    <col min="1257" max="1257" width="14" style="2" customWidth="1"/>
    <col min="1258" max="1258" width="14.33203125" style="2" bestFit="1" customWidth="1"/>
    <col min="1259" max="1260" width="15" style="2" bestFit="1" customWidth="1"/>
    <col min="1261" max="1261" width="13" style="2" bestFit="1" customWidth="1"/>
    <col min="1262" max="1284" width="11.5" style="2"/>
    <col min="1285" max="1285" width="13.6640625" style="2" bestFit="1" customWidth="1"/>
    <col min="1286" max="1506" width="11.5" style="2"/>
    <col min="1507" max="1507" width="26.1640625" style="2" customWidth="1"/>
    <col min="1508" max="1508" width="69" style="2" customWidth="1"/>
    <col min="1509" max="1509" width="23" style="2" bestFit="1" customWidth="1"/>
    <col min="1510" max="1510" width="16" style="2" customWidth="1"/>
    <col min="1511" max="1512" width="14.33203125" style="2" bestFit="1" customWidth="1"/>
    <col min="1513" max="1513" width="14" style="2" customWidth="1"/>
    <col min="1514" max="1514" width="14.33203125" style="2" bestFit="1" customWidth="1"/>
    <col min="1515" max="1516" width="15" style="2" bestFit="1" customWidth="1"/>
    <col min="1517" max="1517" width="13" style="2" bestFit="1" customWidth="1"/>
    <col min="1518" max="1540" width="11.5" style="2"/>
    <col min="1541" max="1541" width="13.6640625" style="2" bestFit="1" customWidth="1"/>
    <col min="1542" max="1762" width="11.5" style="2"/>
    <col min="1763" max="1763" width="26.1640625" style="2" customWidth="1"/>
    <col min="1764" max="1764" width="69" style="2" customWidth="1"/>
    <col min="1765" max="1765" width="23" style="2" bestFit="1" customWidth="1"/>
    <col min="1766" max="1766" width="16" style="2" customWidth="1"/>
    <col min="1767" max="1768" width="14.33203125" style="2" bestFit="1" customWidth="1"/>
    <col min="1769" max="1769" width="14" style="2" customWidth="1"/>
    <col min="1770" max="1770" width="14.33203125" style="2" bestFit="1" customWidth="1"/>
    <col min="1771" max="1772" width="15" style="2" bestFit="1" customWidth="1"/>
    <col min="1773" max="1773" width="13" style="2" bestFit="1" customWidth="1"/>
    <col min="1774" max="1796" width="11.5" style="2"/>
    <col min="1797" max="1797" width="13.6640625" style="2" bestFit="1" customWidth="1"/>
    <col min="1798" max="2018" width="11.5" style="2"/>
    <col min="2019" max="2019" width="26.1640625" style="2" customWidth="1"/>
    <col min="2020" max="2020" width="69" style="2" customWidth="1"/>
    <col min="2021" max="2021" width="23" style="2" bestFit="1" customWidth="1"/>
    <col min="2022" max="2022" width="16" style="2" customWidth="1"/>
    <col min="2023" max="2024" width="14.33203125" style="2" bestFit="1" customWidth="1"/>
    <col min="2025" max="2025" width="14" style="2" customWidth="1"/>
    <col min="2026" max="2026" width="14.33203125" style="2" bestFit="1" customWidth="1"/>
    <col min="2027" max="2028" width="15" style="2" bestFit="1" customWidth="1"/>
    <col min="2029" max="2029" width="13" style="2" bestFit="1" customWidth="1"/>
    <col min="2030" max="2052" width="11.5" style="2"/>
    <col min="2053" max="2053" width="13.6640625" style="2" bestFit="1" customWidth="1"/>
    <col min="2054" max="2274" width="11.5" style="2"/>
    <col min="2275" max="2275" width="26.1640625" style="2" customWidth="1"/>
    <col min="2276" max="2276" width="69" style="2" customWidth="1"/>
    <col min="2277" max="2277" width="23" style="2" bestFit="1" customWidth="1"/>
    <col min="2278" max="2278" width="16" style="2" customWidth="1"/>
    <col min="2279" max="2280" width="14.33203125" style="2" bestFit="1" customWidth="1"/>
    <col min="2281" max="2281" width="14" style="2" customWidth="1"/>
    <col min="2282" max="2282" width="14.33203125" style="2" bestFit="1" customWidth="1"/>
    <col min="2283" max="2284" width="15" style="2" bestFit="1" customWidth="1"/>
    <col min="2285" max="2285" width="13" style="2" bestFit="1" customWidth="1"/>
    <col min="2286" max="2308" width="11.5" style="2"/>
    <col min="2309" max="2309" width="13.6640625" style="2" bestFit="1" customWidth="1"/>
    <col min="2310" max="2530" width="11.5" style="2"/>
    <col min="2531" max="2531" width="26.1640625" style="2" customWidth="1"/>
    <col min="2532" max="2532" width="69" style="2" customWidth="1"/>
    <col min="2533" max="2533" width="23" style="2" bestFit="1" customWidth="1"/>
    <col min="2534" max="2534" width="16" style="2" customWidth="1"/>
    <col min="2535" max="2536" width="14.33203125" style="2" bestFit="1" customWidth="1"/>
    <col min="2537" max="2537" width="14" style="2" customWidth="1"/>
    <col min="2538" max="2538" width="14.33203125" style="2" bestFit="1" customWidth="1"/>
    <col min="2539" max="2540" width="15" style="2" bestFit="1" customWidth="1"/>
    <col min="2541" max="2541" width="13" style="2" bestFit="1" customWidth="1"/>
    <col min="2542" max="2564" width="11.5" style="2"/>
    <col min="2565" max="2565" width="13.6640625" style="2" bestFit="1" customWidth="1"/>
    <col min="2566" max="2786" width="11.5" style="2"/>
    <col min="2787" max="2787" width="26.1640625" style="2" customWidth="1"/>
    <col min="2788" max="2788" width="69" style="2" customWidth="1"/>
    <col min="2789" max="2789" width="23" style="2" bestFit="1" customWidth="1"/>
    <col min="2790" max="2790" width="16" style="2" customWidth="1"/>
    <col min="2791" max="2792" width="14.33203125" style="2" bestFit="1" customWidth="1"/>
    <col min="2793" max="2793" width="14" style="2" customWidth="1"/>
    <col min="2794" max="2794" width="14.33203125" style="2" bestFit="1" customWidth="1"/>
    <col min="2795" max="2796" width="15" style="2" bestFit="1" customWidth="1"/>
    <col min="2797" max="2797" width="13" style="2" bestFit="1" customWidth="1"/>
    <col min="2798" max="2820" width="11.5" style="2"/>
    <col min="2821" max="2821" width="13.6640625" style="2" bestFit="1" customWidth="1"/>
    <col min="2822" max="3042" width="11.5" style="2"/>
    <col min="3043" max="3043" width="26.1640625" style="2" customWidth="1"/>
    <col min="3044" max="3044" width="69" style="2" customWidth="1"/>
    <col min="3045" max="3045" width="23" style="2" bestFit="1" customWidth="1"/>
    <col min="3046" max="3046" width="16" style="2" customWidth="1"/>
    <col min="3047" max="3048" width="14.33203125" style="2" bestFit="1" customWidth="1"/>
    <col min="3049" max="3049" width="14" style="2" customWidth="1"/>
    <col min="3050" max="3050" width="14.33203125" style="2" bestFit="1" customWidth="1"/>
    <col min="3051" max="3052" width="15" style="2" bestFit="1" customWidth="1"/>
    <col min="3053" max="3053" width="13" style="2" bestFit="1" customWidth="1"/>
    <col min="3054" max="3076" width="11.5" style="2"/>
    <col min="3077" max="3077" width="13.6640625" style="2" bestFit="1" customWidth="1"/>
    <col min="3078" max="3298" width="11.5" style="2"/>
    <col min="3299" max="3299" width="26.1640625" style="2" customWidth="1"/>
    <col min="3300" max="3300" width="69" style="2" customWidth="1"/>
    <col min="3301" max="3301" width="23" style="2" bestFit="1" customWidth="1"/>
    <col min="3302" max="3302" width="16" style="2" customWidth="1"/>
    <col min="3303" max="3304" width="14.33203125" style="2" bestFit="1" customWidth="1"/>
    <col min="3305" max="3305" width="14" style="2" customWidth="1"/>
    <col min="3306" max="3306" width="14.33203125" style="2" bestFit="1" customWidth="1"/>
    <col min="3307" max="3308" width="15" style="2" bestFit="1" customWidth="1"/>
    <col min="3309" max="3309" width="13" style="2" bestFit="1" customWidth="1"/>
    <col min="3310" max="3332" width="11.5" style="2"/>
    <col min="3333" max="3333" width="13.6640625" style="2" bestFit="1" customWidth="1"/>
    <col min="3334" max="3554" width="11.5" style="2"/>
    <col min="3555" max="3555" width="26.1640625" style="2" customWidth="1"/>
    <col min="3556" max="3556" width="69" style="2" customWidth="1"/>
    <col min="3557" max="3557" width="23" style="2" bestFit="1" customWidth="1"/>
    <col min="3558" max="3558" width="16" style="2" customWidth="1"/>
    <col min="3559" max="3560" width="14.33203125" style="2" bestFit="1" customWidth="1"/>
    <col min="3561" max="3561" width="14" style="2" customWidth="1"/>
    <col min="3562" max="3562" width="14.33203125" style="2" bestFit="1" customWidth="1"/>
    <col min="3563" max="3564" width="15" style="2" bestFit="1" customWidth="1"/>
    <col min="3565" max="3565" width="13" style="2" bestFit="1" customWidth="1"/>
    <col min="3566" max="3588" width="11.5" style="2"/>
    <col min="3589" max="3589" width="13.6640625" style="2" bestFit="1" customWidth="1"/>
    <col min="3590" max="3810" width="11.5" style="2"/>
    <col min="3811" max="3811" width="26.1640625" style="2" customWidth="1"/>
    <col min="3812" max="3812" width="69" style="2" customWidth="1"/>
    <col min="3813" max="3813" width="23" style="2" bestFit="1" customWidth="1"/>
    <col min="3814" max="3814" width="16" style="2" customWidth="1"/>
    <col min="3815" max="3816" width="14.33203125" style="2" bestFit="1" customWidth="1"/>
    <col min="3817" max="3817" width="14" style="2" customWidth="1"/>
    <col min="3818" max="3818" width="14.33203125" style="2" bestFit="1" customWidth="1"/>
    <col min="3819" max="3820" width="15" style="2" bestFit="1" customWidth="1"/>
    <col min="3821" max="3821" width="13" style="2" bestFit="1" customWidth="1"/>
    <col min="3822" max="3844" width="11.5" style="2"/>
    <col min="3845" max="3845" width="13.6640625" style="2" bestFit="1" customWidth="1"/>
    <col min="3846" max="4066" width="11.5" style="2"/>
    <col min="4067" max="4067" width="26.1640625" style="2" customWidth="1"/>
    <col min="4068" max="4068" width="69" style="2" customWidth="1"/>
    <col min="4069" max="4069" width="23" style="2" bestFit="1" customWidth="1"/>
    <col min="4070" max="4070" width="16" style="2" customWidth="1"/>
    <col min="4071" max="4072" width="14.33203125" style="2" bestFit="1" customWidth="1"/>
    <col min="4073" max="4073" width="14" style="2" customWidth="1"/>
    <col min="4074" max="4074" width="14.33203125" style="2" bestFit="1" customWidth="1"/>
    <col min="4075" max="4076" width="15" style="2" bestFit="1" customWidth="1"/>
    <col min="4077" max="4077" width="13" style="2" bestFit="1" customWidth="1"/>
    <col min="4078" max="4100" width="11.5" style="2"/>
    <col min="4101" max="4101" width="13.6640625" style="2" bestFit="1" customWidth="1"/>
    <col min="4102" max="4322" width="11.5" style="2"/>
    <col min="4323" max="4323" width="26.1640625" style="2" customWidth="1"/>
    <col min="4324" max="4324" width="69" style="2" customWidth="1"/>
    <col min="4325" max="4325" width="23" style="2" bestFit="1" customWidth="1"/>
    <col min="4326" max="4326" width="16" style="2" customWidth="1"/>
    <col min="4327" max="4328" width="14.33203125" style="2" bestFit="1" customWidth="1"/>
    <col min="4329" max="4329" width="14" style="2" customWidth="1"/>
    <col min="4330" max="4330" width="14.33203125" style="2" bestFit="1" customWidth="1"/>
    <col min="4331" max="4332" width="15" style="2" bestFit="1" customWidth="1"/>
    <col min="4333" max="4333" width="13" style="2" bestFit="1" customWidth="1"/>
    <col min="4334" max="4356" width="11.5" style="2"/>
    <col min="4357" max="4357" width="13.6640625" style="2" bestFit="1" customWidth="1"/>
    <col min="4358" max="4578" width="11.5" style="2"/>
    <col min="4579" max="4579" width="26.1640625" style="2" customWidth="1"/>
    <col min="4580" max="4580" width="69" style="2" customWidth="1"/>
    <col min="4581" max="4581" width="23" style="2" bestFit="1" customWidth="1"/>
    <col min="4582" max="4582" width="16" style="2" customWidth="1"/>
    <col min="4583" max="4584" width="14.33203125" style="2" bestFit="1" customWidth="1"/>
    <col min="4585" max="4585" width="14" style="2" customWidth="1"/>
    <col min="4586" max="4586" width="14.33203125" style="2" bestFit="1" customWidth="1"/>
    <col min="4587" max="4588" width="15" style="2" bestFit="1" customWidth="1"/>
    <col min="4589" max="4589" width="13" style="2" bestFit="1" customWidth="1"/>
    <col min="4590" max="4612" width="11.5" style="2"/>
    <col min="4613" max="4613" width="13.6640625" style="2" bestFit="1" customWidth="1"/>
    <col min="4614" max="4834" width="11.5" style="2"/>
    <col min="4835" max="4835" width="26.1640625" style="2" customWidth="1"/>
    <col min="4836" max="4836" width="69" style="2" customWidth="1"/>
    <col min="4837" max="4837" width="23" style="2" bestFit="1" customWidth="1"/>
    <col min="4838" max="4838" width="16" style="2" customWidth="1"/>
    <col min="4839" max="4840" width="14.33203125" style="2" bestFit="1" customWidth="1"/>
    <col min="4841" max="4841" width="14" style="2" customWidth="1"/>
    <col min="4842" max="4842" width="14.33203125" style="2" bestFit="1" customWidth="1"/>
    <col min="4843" max="4844" width="15" style="2" bestFit="1" customWidth="1"/>
    <col min="4845" max="4845" width="13" style="2" bestFit="1" customWidth="1"/>
    <col min="4846" max="4868" width="11.5" style="2"/>
    <col min="4869" max="4869" width="13.6640625" style="2" bestFit="1" customWidth="1"/>
    <col min="4870" max="5090" width="11.5" style="2"/>
    <col min="5091" max="5091" width="26.1640625" style="2" customWidth="1"/>
    <col min="5092" max="5092" width="69" style="2" customWidth="1"/>
    <col min="5093" max="5093" width="23" style="2" bestFit="1" customWidth="1"/>
    <col min="5094" max="5094" width="16" style="2" customWidth="1"/>
    <col min="5095" max="5096" width="14.33203125" style="2" bestFit="1" customWidth="1"/>
    <col min="5097" max="5097" width="14" style="2" customWidth="1"/>
    <col min="5098" max="5098" width="14.33203125" style="2" bestFit="1" customWidth="1"/>
    <col min="5099" max="5100" width="15" style="2" bestFit="1" customWidth="1"/>
    <col min="5101" max="5101" width="13" style="2" bestFit="1" customWidth="1"/>
    <col min="5102" max="5124" width="11.5" style="2"/>
    <col min="5125" max="5125" width="13.6640625" style="2" bestFit="1" customWidth="1"/>
    <col min="5126" max="5346" width="11.5" style="2"/>
    <col min="5347" max="5347" width="26.1640625" style="2" customWidth="1"/>
    <col min="5348" max="5348" width="69" style="2" customWidth="1"/>
    <col min="5349" max="5349" width="23" style="2" bestFit="1" customWidth="1"/>
    <col min="5350" max="5350" width="16" style="2" customWidth="1"/>
    <col min="5351" max="5352" width="14.33203125" style="2" bestFit="1" customWidth="1"/>
    <col min="5353" max="5353" width="14" style="2" customWidth="1"/>
    <col min="5354" max="5354" width="14.33203125" style="2" bestFit="1" customWidth="1"/>
    <col min="5355" max="5356" width="15" style="2" bestFit="1" customWidth="1"/>
    <col min="5357" max="5357" width="13" style="2" bestFit="1" customWidth="1"/>
    <col min="5358" max="5380" width="11.5" style="2"/>
    <col min="5381" max="5381" width="13.6640625" style="2" bestFit="1" customWidth="1"/>
    <col min="5382" max="5602" width="11.5" style="2"/>
    <col min="5603" max="5603" width="26.1640625" style="2" customWidth="1"/>
    <col min="5604" max="5604" width="69" style="2" customWidth="1"/>
    <col min="5605" max="5605" width="23" style="2" bestFit="1" customWidth="1"/>
    <col min="5606" max="5606" width="16" style="2" customWidth="1"/>
    <col min="5607" max="5608" width="14.33203125" style="2" bestFit="1" customWidth="1"/>
    <col min="5609" max="5609" width="14" style="2" customWidth="1"/>
    <col min="5610" max="5610" width="14.33203125" style="2" bestFit="1" customWidth="1"/>
    <col min="5611" max="5612" width="15" style="2" bestFit="1" customWidth="1"/>
    <col min="5613" max="5613" width="13" style="2" bestFit="1" customWidth="1"/>
    <col min="5614" max="5636" width="11.5" style="2"/>
    <col min="5637" max="5637" width="13.6640625" style="2" bestFit="1" customWidth="1"/>
    <col min="5638" max="5858" width="11.5" style="2"/>
    <col min="5859" max="5859" width="26.1640625" style="2" customWidth="1"/>
    <col min="5860" max="5860" width="69" style="2" customWidth="1"/>
    <col min="5861" max="5861" width="23" style="2" bestFit="1" customWidth="1"/>
    <col min="5862" max="5862" width="16" style="2" customWidth="1"/>
    <col min="5863" max="5864" width="14.33203125" style="2" bestFit="1" customWidth="1"/>
    <col min="5865" max="5865" width="14" style="2" customWidth="1"/>
    <col min="5866" max="5866" width="14.33203125" style="2" bestFit="1" customWidth="1"/>
    <col min="5867" max="5868" width="15" style="2" bestFit="1" customWidth="1"/>
    <col min="5869" max="5869" width="13" style="2" bestFit="1" customWidth="1"/>
    <col min="5870" max="5892" width="11.5" style="2"/>
    <col min="5893" max="5893" width="13.6640625" style="2" bestFit="1" customWidth="1"/>
    <col min="5894" max="6114" width="11.5" style="2"/>
    <col min="6115" max="6115" width="26.1640625" style="2" customWidth="1"/>
    <col min="6116" max="6116" width="69" style="2" customWidth="1"/>
    <col min="6117" max="6117" width="23" style="2" bestFit="1" customWidth="1"/>
    <col min="6118" max="6118" width="16" style="2" customWidth="1"/>
    <col min="6119" max="6120" width="14.33203125" style="2" bestFit="1" customWidth="1"/>
    <col min="6121" max="6121" width="14" style="2" customWidth="1"/>
    <col min="6122" max="6122" width="14.33203125" style="2" bestFit="1" customWidth="1"/>
    <col min="6123" max="6124" width="15" style="2" bestFit="1" customWidth="1"/>
    <col min="6125" max="6125" width="13" style="2" bestFit="1" customWidth="1"/>
    <col min="6126" max="6148" width="11.5" style="2"/>
    <col min="6149" max="6149" width="13.6640625" style="2" bestFit="1" customWidth="1"/>
    <col min="6150" max="6370" width="11.5" style="2"/>
    <col min="6371" max="6371" width="26.1640625" style="2" customWidth="1"/>
    <col min="6372" max="6372" width="69" style="2" customWidth="1"/>
    <col min="6373" max="6373" width="23" style="2" bestFit="1" customWidth="1"/>
    <col min="6374" max="6374" width="16" style="2" customWidth="1"/>
    <col min="6375" max="6376" width="14.33203125" style="2" bestFit="1" customWidth="1"/>
    <col min="6377" max="6377" width="14" style="2" customWidth="1"/>
    <col min="6378" max="6378" width="14.33203125" style="2" bestFit="1" customWidth="1"/>
    <col min="6379" max="6380" width="15" style="2" bestFit="1" customWidth="1"/>
    <col min="6381" max="6381" width="13" style="2" bestFit="1" customWidth="1"/>
    <col min="6382" max="6404" width="11.5" style="2"/>
    <col min="6405" max="6405" width="13.6640625" style="2" bestFit="1" customWidth="1"/>
    <col min="6406" max="6626" width="11.5" style="2"/>
    <col min="6627" max="6627" width="26.1640625" style="2" customWidth="1"/>
    <col min="6628" max="6628" width="69" style="2" customWidth="1"/>
    <col min="6629" max="6629" width="23" style="2" bestFit="1" customWidth="1"/>
    <col min="6630" max="6630" width="16" style="2" customWidth="1"/>
    <col min="6631" max="6632" width="14.33203125" style="2" bestFit="1" customWidth="1"/>
    <col min="6633" max="6633" width="14" style="2" customWidth="1"/>
    <col min="6634" max="6634" width="14.33203125" style="2" bestFit="1" customWidth="1"/>
    <col min="6635" max="6636" width="15" style="2" bestFit="1" customWidth="1"/>
    <col min="6637" max="6637" width="13" style="2" bestFit="1" customWidth="1"/>
    <col min="6638" max="6660" width="11.5" style="2"/>
    <col min="6661" max="6661" width="13.6640625" style="2" bestFit="1" customWidth="1"/>
    <col min="6662" max="6882" width="11.5" style="2"/>
    <col min="6883" max="6883" width="26.1640625" style="2" customWidth="1"/>
    <col min="6884" max="6884" width="69" style="2" customWidth="1"/>
    <col min="6885" max="6885" width="23" style="2" bestFit="1" customWidth="1"/>
    <col min="6886" max="6886" width="16" style="2" customWidth="1"/>
    <col min="6887" max="6888" width="14.33203125" style="2" bestFit="1" customWidth="1"/>
    <col min="6889" max="6889" width="14" style="2" customWidth="1"/>
    <col min="6890" max="6890" width="14.33203125" style="2" bestFit="1" customWidth="1"/>
    <col min="6891" max="6892" width="15" style="2" bestFit="1" customWidth="1"/>
    <col min="6893" max="6893" width="13" style="2" bestFit="1" customWidth="1"/>
    <col min="6894" max="6916" width="11.5" style="2"/>
    <col min="6917" max="6917" width="13.6640625" style="2" bestFit="1" customWidth="1"/>
    <col min="6918" max="7138" width="11.5" style="2"/>
    <col min="7139" max="7139" width="26.1640625" style="2" customWidth="1"/>
    <col min="7140" max="7140" width="69" style="2" customWidth="1"/>
    <col min="7141" max="7141" width="23" style="2" bestFit="1" customWidth="1"/>
    <col min="7142" max="7142" width="16" style="2" customWidth="1"/>
    <col min="7143" max="7144" width="14.33203125" style="2" bestFit="1" customWidth="1"/>
    <col min="7145" max="7145" width="14" style="2" customWidth="1"/>
    <col min="7146" max="7146" width="14.33203125" style="2" bestFit="1" customWidth="1"/>
    <col min="7147" max="7148" width="15" style="2" bestFit="1" customWidth="1"/>
    <col min="7149" max="7149" width="13" style="2" bestFit="1" customWidth="1"/>
    <col min="7150" max="7172" width="11.5" style="2"/>
    <col min="7173" max="7173" width="13.6640625" style="2" bestFit="1" customWidth="1"/>
    <col min="7174" max="7394" width="11.5" style="2"/>
    <col min="7395" max="7395" width="26.1640625" style="2" customWidth="1"/>
    <col min="7396" max="7396" width="69" style="2" customWidth="1"/>
    <col min="7397" max="7397" width="23" style="2" bestFit="1" customWidth="1"/>
    <col min="7398" max="7398" width="16" style="2" customWidth="1"/>
    <col min="7399" max="7400" width="14.33203125" style="2" bestFit="1" customWidth="1"/>
    <col min="7401" max="7401" width="14" style="2" customWidth="1"/>
    <col min="7402" max="7402" width="14.33203125" style="2" bestFit="1" customWidth="1"/>
    <col min="7403" max="7404" width="15" style="2" bestFit="1" customWidth="1"/>
    <col min="7405" max="7405" width="13" style="2" bestFit="1" customWidth="1"/>
    <col min="7406" max="7428" width="11.5" style="2"/>
    <col min="7429" max="7429" width="13.6640625" style="2" bestFit="1" customWidth="1"/>
    <col min="7430" max="7650" width="11.5" style="2"/>
    <col min="7651" max="7651" width="26.1640625" style="2" customWidth="1"/>
    <col min="7652" max="7652" width="69" style="2" customWidth="1"/>
    <col min="7653" max="7653" width="23" style="2" bestFit="1" customWidth="1"/>
    <col min="7654" max="7654" width="16" style="2" customWidth="1"/>
    <col min="7655" max="7656" width="14.33203125" style="2" bestFit="1" customWidth="1"/>
    <col min="7657" max="7657" width="14" style="2" customWidth="1"/>
    <col min="7658" max="7658" width="14.33203125" style="2" bestFit="1" customWidth="1"/>
    <col min="7659" max="7660" width="15" style="2" bestFit="1" customWidth="1"/>
    <col min="7661" max="7661" width="13" style="2" bestFit="1" customWidth="1"/>
    <col min="7662" max="7684" width="11.5" style="2"/>
    <col min="7685" max="7685" width="13.6640625" style="2" bestFit="1" customWidth="1"/>
    <col min="7686" max="7906" width="11.5" style="2"/>
    <col min="7907" max="7907" width="26.1640625" style="2" customWidth="1"/>
    <col min="7908" max="7908" width="69" style="2" customWidth="1"/>
    <col min="7909" max="7909" width="23" style="2" bestFit="1" customWidth="1"/>
    <col min="7910" max="7910" width="16" style="2" customWidth="1"/>
    <col min="7911" max="7912" width="14.33203125" style="2" bestFit="1" customWidth="1"/>
    <col min="7913" max="7913" width="14" style="2" customWidth="1"/>
    <col min="7914" max="7914" width="14.33203125" style="2" bestFit="1" customWidth="1"/>
    <col min="7915" max="7916" width="15" style="2" bestFit="1" customWidth="1"/>
    <col min="7917" max="7917" width="13" style="2" bestFit="1" customWidth="1"/>
    <col min="7918" max="7940" width="11.5" style="2"/>
    <col min="7941" max="7941" width="13.6640625" style="2" bestFit="1" customWidth="1"/>
    <col min="7942" max="8162" width="11.5" style="2"/>
    <col min="8163" max="8163" width="26.1640625" style="2" customWidth="1"/>
    <col min="8164" max="8164" width="69" style="2" customWidth="1"/>
    <col min="8165" max="8165" width="23" style="2" bestFit="1" customWidth="1"/>
    <col min="8166" max="8166" width="16" style="2" customWidth="1"/>
    <col min="8167" max="8168" width="14.33203125" style="2" bestFit="1" customWidth="1"/>
    <col min="8169" max="8169" width="14" style="2" customWidth="1"/>
    <col min="8170" max="8170" width="14.33203125" style="2" bestFit="1" customWidth="1"/>
    <col min="8171" max="8172" width="15" style="2" bestFit="1" customWidth="1"/>
    <col min="8173" max="8173" width="13" style="2" bestFit="1" customWidth="1"/>
    <col min="8174" max="8196" width="11.5" style="2"/>
    <col min="8197" max="8197" width="13.6640625" style="2" bestFit="1" customWidth="1"/>
    <col min="8198" max="8418" width="11.5" style="2"/>
    <col min="8419" max="8419" width="26.1640625" style="2" customWidth="1"/>
    <col min="8420" max="8420" width="69" style="2" customWidth="1"/>
    <col min="8421" max="8421" width="23" style="2" bestFit="1" customWidth="1"/>
    <col min="8422" max="8422" width="16" style="2" customWidth="1"/>
    <col min="8423" max="8424" width="14.33203125" style="2" bestFit="1" customWidth="1"/>
    <col min="8425" max="8425" width="14" style="2" customWidth="1"/>
    <col min="8426" max="8426" width="14.33203125" style="2" bestFit="1" customWidth="1"/>
    <col min="8427" max="8428" width="15" style="2" bestFit="1" customWidth="1"/>
    <col min="8429" max="8429" width="13" style="2" bestFit="1" customWidth="1"/>
    <col min="8430" max="8452" width="11.5" style="2"/>
    <col min="8453" max="8453" width="13.6640625" style="2" bestFit="1" customWidth="1"/>
    <col min="8454" max="8674" width="11.5" style="2"/>
    <col min="8675" max="8675" width="26.1640625" style="2" customWidth="1"/>
    <col min="8676" max="8676" width="69" style="2" customWidth="1"/>
    <col min="8677" max="8677" width="23" style="2" bestFit="1" customWidth="1"/>
    <col min="8678" max="8678" width="16" style="2" customWidth="1"/>
    <col min="8679" max="8680" width="14.33203125" style="2" bestFit="1" customWidth="1"/>
    <col min="8681" max="8681" width="14" style="2" customWidth="1"/>
    <col min="8682" max="8682" width="14.33203125" style="2" bestFit="1" customWidth="1"/>
    <col min="8683" max="8684" width="15" style="2" bestFit="1" customWidth="1"/>
    <col min="8685" max="8685" width="13" style="2" bestFit="1" customWidth="1"/>
    <col min="8686" max="8708" width="11.5" style="2"/>
    <col min="8709" max="8709" width="13.6640625" style="2" bestFit="1" customWidth="1"/>
    <col min="8710" max="8930" width="11.5" style="2"/>
    <col min="8931" max="8931" width="26.1640625" style="2" customWidth="1"/>
    <col min="8932" max="8932" width="69" style="2" customWidth="1"/>
    <col min="8933" max="8933" width="23" style="2" bestFit="1" customWidth="1"/>
    <col min="8934" max="8934" width="16" style="2" customWidth="1"/>
    <col min="8935" max="8936" width="14.33203125" style="2" bestFit="1" customWidth="1"/>
    <col min="8937" max="8937" width="14" style="2" customWidth="1"/>
    <col min="8938" max="8938" width="14.33203125" style="2" bestFit="1" customWidth="1"/>
    <col min="8939" max="8940" width="15" style="2" bestFit="1" customWidth="1"/>
    <col min="8941" max="8941" width="13" style="2" bestFit="1" customWidth="1"/>
    <col min="8942" max="8964" width="11.5" style="2"/>
    <col min="8965" max="8965" width="13.6640625" style="2" bestFit="1" customWidth="1"/>
    <col min="8966" max="9186" width="11.5" style="2"/>
    <col min="9187" max="9187" width="26.1640625" style="2" customWidth="1"/>
    <col min="9188" max="9188" width="69" style="2" customWidth="1"/>
    <col min="9189" max="9189" width="23" style="2" bestFit="1" customWidth="1"/>
    <col min="9190" max="9190" width="16" style="2" customWidth="1"/>
    <col min="9191" max="9192" width="14.33203125" style="2" bestFit="1" customWidth="1"/>
    <col min="9193" max="9193" width="14" style="2" customWidth="1"/>
    <col min="9194" max="9194" width="14.33203125" style="2" bestFit="1" customWidth="1"/>
    <col min="9195" max="9196" width="15" style="2" bestFit="1" customWidth="1"/>
    <col min="9197" max="9197" width="13" style="2" bestFit="1" customWidth="1"/>
    <col min="9198" max="9220" width="11.5" style="2"/>
    <col min="9221" max="9221" width="13.6640625" style="2" bestFit="1" customWidth="1"/>
    <col min="9222" max="9442" width="11.5" style="2"/>
    <col min="9443" max="9443" width="26.1640625" style="2" customWidth="1"/>
    <col min="9444" max="9444" width="69" style="2" customWidth="1"/>
    <col min="9445" max="9445" width="23" style="2" bestFit="1" customWidth="1"/>
    <col min="9446" max="9446" width="16" style="2" customWidth="1"/>
    <col min="9447" max="9448" width="14.33203125" style="2" bestFit="1" customWidth="1"/>
    <col min="9449" max="9449" width="14" style="2" customWidth="1"/>
    <col min="9450" max="9450" width="14.33203125" style="2" bestFit="1" customWidth="1"/>
    <col min="9451" max="9452" width="15" style="2" bestFit="1" customWidth="1"/>
    <col min="9453" max="9453" width="13" style="2" bestFit="1" customWidth="1"/>
    <col min="9454" max="9476" width="11.5" style="2"/>
    <col min="9477" max="9477" width="13.6640625" style="2" bestFit="1" customWidth="1"/>
    <col min="9478" max="9698" width="11.5" style="2"/>
    <col min="9699" max="9699" width="26.1640625" style="2" customWidth="1"/>
    <col min="9700" max="9700" width="69" style="2" customWidth="1"/>
    <col min="9701" max="9701" width="23" style="2" bestFit="1" customWidth="1"/>
    <col min="9702" max="9702" width="16" style="2" customWidth="1"/>
    <col min="9703" max="9704" width="14.33203125" style="2" bestFit="1" customWidth="1"/>
    <col min="9705" max="9705" width="14" style="2" customWidth="1"/>
    <col min="9706" max="9706" width="14.33203125" style="2" bestFit="1" customWidth="1"/>
    <col min="9707" max="9708" width="15" style="2" bestFit="1" customWidth="1"/>
    <col min="9709" max="9709" width="13" style="2" bestFit="1" customWidth="1"/>
    <col min="9710" max="9732" width="11.5" style="2"/>
    <col min="9733" max="9733" width="13.6640625" style="2" bestFit="1" customWidth="1"/>
    <col min="9734" max="9954" width="11.5" style="2"/>
    <col min="9955" max="9955" width="26.1640625" style="2" customWidth="1"/>
    <col min="9956" max="9956" width="69" style="2" customWidth="1"/>
    <col min="9957" max="9957" width="23" style="2" bestFit="1" customWidth="1"/>
    <col min="9958" max="9958" width="16" style="2" customWidth="1"/>
    <col min="9959" max="9960" width="14.33203125" style="2" bestFit="1" customWidth="1"/>
    <col min="9961" max="9961" width="14" style="2" customWidth="1"/>
    <col min="9962" max="9962" width="14.33203125" style="2" bestFit="1" customWidth="1"/>
    <col min="9963" max="9964" width="15" style="2" bestFit="1" customWidth="1"/>
    <col min="9965" max="9965" width="13" style="2" bestFit="1" customWidth="1"/>
    <col min="9966" max="9988" width="11.5" style="2"/>
    <col min="9989" max="9989" width="13.6640625" style="2" bestFit="1" customWidth="1"/>
    <col min="9990" max="10210" width="11.5" style="2"/>
    <col min="10211" max="10211" width="26.1640625" style="2" customWidth="1"/>
    <col min="10212" max="10212" width="69" style="2" customWidth="1"/>
    <col min="10213" max="10213" width="23" style="2" bestFit="1" customWidth="1"/>
    <col min="10214" max="10214" width="16" style="2" customWidth="1"/>
    <col min="10215" max="10216" width="14.33203125" style="2" bestFit="1" customWidth="1"/>
    <col min="10217" max="10217" width="14" style="2" customWidth="1"/>
    <col min="10218" max="10218" width="14.33203125" style="2" bestFit="1" customWidth="1"/>
    <col min="10219" max="10220" width="15" style="2" bestFit="1" customWidth="1"/>
    <col min="10221" max="10221" width="13" style="2" bestFit="1" customWidth="1"/>
    <col min="10222" max="10244" width="11.5" style="2"/>
    <col min="10245" max="10245" width="13.6640625" style="2" bestFit="1" customWidth="1"/>
    <col min="10246" max="10466" width="11.5" style="2"/>
    <col min="10467" max="10467" width="26.1640625" style="2" customWidth="1"/>
    <col min="10468" max="10468" width="69" style="2" customWidth="1"/>
    <col min="10469" max="10469" width="23" style="2" bestFit="1" customWidth="1"/>
    <col min="10470" max="10470" width="16" style="2" customWidth="1"/>
    <col min="10471" max="10472" width="14.33203125" style="2" bestFit="1" customWidth="1"/>
    <col min="10473" max="10473" width="14" style="2" customWidth="1"/>
    <col min="10474" max="10474" width="14.33203125" style="2" bestFit="1" customWidth="1"/>
    <col min="10475" max="10476" width="15" style="2" bestFit="1" customWidth="1"/>
    <col min="10477" max="10477" width="13" style="2" bestFit="1" customWidth="1"/>
    <col min="10478" max="10500" width="11.5" style="2"/>
    <col min="10501" max="10501" width="13.6640625" style="2" bestFit="1" customWidth="1"/>
    <col min="10502" max="10722" width="11.5" style="2"/>
    <col min="10723" max="10723" width="26.1640625" style="2" customWidth="1"/>
    <col min="10724" max="10724" width="69" style="2" customWidth="1"/>
    <col min="10725" max="10725" width="23" style="2" bestFit="1" customWidth="1"/>
    <col min="10726" max="10726" width="16" style="2" customWidth="1"/>
    <col min="10727" max="10728" width="14.33203125" style="2" bestFit="1" customWidth="1"/>
    <col min="10729" max="10729" width="14" style="2" customWidth="1"/>
    <col min="10730" max="10730" width="14.33203125" style="2" bestFit="1" customWidth="1"/>
    <col min="10731" max="10732" width="15" style="2" bestFit="1" customWidth="1"/>
    <col min="10733" max="10733" width="13" style="2" bestFit="1" customWidth="1"/>
    <col min="10734" max="10756" width="11.5" style="2"/>
    <col min="10757" max="10757" width="13.6640625" style="2" bestFit="1" customWidth="1"/>
    <col min="10758" max="10978" width="11.5" style="2"/>
    <col min="10979" max="10979" width="26.1640625" style="2" customWidth="1"/>
    <col min="10980" max="10980" width="69" style="2" customWidth="1"/>
    <col min="10981" max="10981" width="23" style="2" bestFit="1" customWidth="1"/>
    <col min="10982" max="10982" width="16" style="2" customWidth="1"/>
    <col min="10983" max="10984" width="14.33203125" style="2" bestFit="1" customWidth="1"/>
    <col min="10985" max="10985" width="14" style="2" customWidth="1"/>
    <col min="10986" max="10986" width="14.33203125" style="2" bestFit="1" customWidth="1"/>
    <col min="10987" max="10988" width="15" style="2" bestFit="1" customWidth="1"/>
    <col min="10989" max="10989" width="13" style="2" bestFit="1" customWidth="1"/>
    <col min="10990" max="11012" width="11.5" style="2"/>
    <col min="11013" max="11013" width="13.6640625" style="2" bestFit="1" customWidth="1"/>
    <col min="11014" max="11234" width="11.5" style="2"/>
    <col min="11235" max="11235" width="26.1640625" style="2" customWidth="1"/>
    <col min="11236" max="11236" width="69" style="2" customWidth="1"/>
    <col min="11237" max="11237" width="23" style="2" bestFit="1" customWidth="1"/>
    <col min="11238" max="11238" width="16" style="2" customWidth="1"/>
    <col min="11239" max="11240" width="14.33203125" style="2" bestFit="1" customWidth="1"/>
    <col min="11241" max="11241" width="14" style="2" customWidth="1"/>
    <col min="11242" max="11242" width="14.33203125" style="2" bestFit="1" customWidth="1"/>
    <col min="11243" max="11244" width="15" style="2" bestFit="1" customWidth="1"/>
    <col min="11245" max="11245" width="13" style="2" bestFit="1" customWidth="1"/>
    <col min="11246" max="11268" width="11.5" style="2"/>
    <col min="11269" max="11269" width="13.6640625" style="2" bestFit="1" customWidth="1"/>
    <col min="11270" max="11490" width="11.5" style="2"/>
    <col min="11491" max="11491" width="26.1640625" style="2" customWidth="1"/>
    <col min="11492" max="11492" width="69" style="2" customWidth="1"/>
    <col min="11493" max="11493" width="23" style="2" bestFit="1" customWidth="1"/>
    <col min="11494" max="11494" width="16" style="2" customWidth="1"/>
    <col min="11495" max="11496" width="14.33203125" style="2" bestFit="1" customWidth="1"/>
    <col min="11497" max="11497" width="14" style="2" customWidth="1"/>
    <col min="11498" max="11498" width="14.33203125" style="2" bestFit="1" customWidth="1"/>
    <col min="11499" max="11500" width="15" style="2" bestFit="1" customWidth="1"/>
    <col min="11501" max="11501" width="13" style="2" bestFit="1" customWidth="1"/>
    <col min="11502" max="11524" width="11.5" style="2"/>
    <col min="11525" max="11525" width="13.6640625" style="2" bestFit="1" customWidth="1"/>
    <col min="11526" max="11746" width="11.5" style="2"/>
    <col min="11747" max="11747" width="26.1640625" style="2" customWidth="1"/>
    <col min="11748" max="11748" width="69" style="2" customWidth="1"/>
    <col min="11749" max="11749" width="23" style="2" bestFit="1" customWidth="1"/>
    <col min="11750" max="11750" width="16" style="2" customWidth="1"/>
    <col min="11751" max="11752" width="14.33203125" style="2" bestFit="1" customWidth="1"/>
    <col min="11753" max="11753" width="14" style="2" customWidth="1"/>
    <col min="11754" max="11754" width="14.33203125" style="2" bestFit="1" customWidth="1"/>
    <col min="11755" max="11756" width="15" style="2" bestFit="1" customWidth="1"/>
    <col min="11757" max="11757" width="13" style="2" bestFit="1" customWidth="1"/>
    <col min="11758" max="11780" width="11.5" style="2"/>
    <col min="11781" max="11781" width="13.6640625" style="2" bestFit="1" customWidth="1"/>
    <col min="11782" max="12002" width="11.5" style="2"/>
    <col min="12003" max="12003" width="26.1640625" style="2" customWidth="1"/>
    <col min="12004" max="12004" width="69" style="2" customWidth="1"/>
    <col min="12005" max="12005" width="23" style="2" bestFit="1" customWidth="1"/>
    <col min="12006" max="12006" width="16" style="2" customWidth="1"/>
    <col min="12007" max="12008" width="14.33203125" style="2" bestFit="1" customWidth="1"/>
    <col min="12009" max="12009" width="14" style="2" customWidth="1"/>
    <col min="12010" max="12010" width="14.33203125" style="2" bestFit="1" customWidth="1"/>
    <col min="12011" max="12012" width="15" style="2" bestFit="1" customWidth="1"/>
    <col min="12013" max="12013" width="13" style="2" bestFit="1" customWidth="1"/>
    <col min="12014" max="12036" width="11.5" style="2"/>
    <col min="12037" max="12037" width="13.6640625" style="2" bestFit="1" customWidth="1"/>
    <col min="12038" max="12258" width="11.5" style="2"/>
    <col min="12259" max="12259" width="26.1640625" style="2" customWidth="1"/>
    <col min="12260" max="12260" width="69" style="2" customWidth="1"/>
    <col min="12261" max="12261" width="23" style="2" bestFit="1" customWidth="1"/>
    <col min="12262" max="12262" width="16" style="2" customWidth="1"/>
    <col min="12263" max="12264" width="14.33203125" style="2" bestFit="1" customWidth="1"/>
    <col min="12265" max="12265" width="14" style="2" customWidth="1"/>
    <col min="12266" max="12266" width="14.33203125" style="2" bestFit="1" customWidth="1"/>
    <col min="12267" max="12268" width="15" style="2" bestFit="1" customWidth="1"/>
    <col min="12269" max="12269" width="13" style="2" bestFit="1" customWidth="1"/>
    <col min="12270" max="12292" width="11.5" style="2"/>
    <col min="12293" max="12293" width="13.6640625" style="2" bestFit="1" customWidth="1"/>
    <col min="12294" max="12514" width="11.5" style="2"/>
    <col min="12515" max="12515" width="26.1640625" style="2" customWidth="1"/>
    <col min="12516" max="12516" width="69" style="2" customWidth="1"/>
    <col min="12517" max="12517" width="23" style="2" bestFit="1" customWidth="1"/>
    <col min="12518" max="12518" width="16" style="2" customWidth="1"/>
    <col min="12519" max="12520" width="14.33203125" style="2" bestFit="1" customWidth="1"/>
    <col min="12521" max="12521" width="14" style="2" customWidth="1"/>
    <col min="12522" max="12522" width="14.33203125" style="2" bestFit="1" customWidth="1"/>
    <col min="12523" max="12524" width="15" style="2" bestFit="1" customWidth="1"/>
    <col min="12525" max="12525" width="13" style="2" bestFit="1" customWidth="1"/>
    <col min="12526" max="12548" width="11.5" style="2"/>
    <col min="12549" max="12549" width="13.6640625" style="2" bestFit="1" customWidth="1"/>
    <col min="12550" max="12770" width="11.5" style="2"/>
    <col min="12771" max="12771" width="26.1640625" style="2" customWidth="1"/>
    <col min="12772" max="12772" width="69" style="2" customWidth="1"/>
    <col min="12773" max="12773" width="23" style="2" bestFit="1" customWidth="1"/>
    <col min="12774" max="12774" width="16" style="2" customWidth="1"/>
    <col min="12775" max="12776" width="14.33203125" style="2" bestFit="1" customWidth="1"/>
    <col min="12777" max="12777" width="14" style="2" customWidth="1"/>
    <col min="12778" max="12778" width="14.33203125" style="2" bestFit="1" customWidth="1"/>
    <col min="12779" max="12780" width="15" style="2" bestFit="1" customWidth="1"/>
    <col min="12781" max="12781" width="13" style="2" bestFit="1" customWidth="1"/>
    <col min="12782" max="12804" width="11.5" style="2"/>
    <col min="12805" max="12805" width="13.6640625" style="2" bestFit="1" customWidth="1"/>
    <col min="12806" max="13026" width="11.5" style="2"/>
    <col min="13027" max="13027" width="26.1640625" style="2" customWidth="1"/>
    <col min="13028" max="13028" width="69" style="2" customWidth="1"/>
    <col min="13029" max="13029" width="23" style="2" bestFit="1" customWidth="1"/>
    <col min="13030" max="13030" width="16" style="2" customWidth="1"/>
    <col min="13031" max="13032" width="14.33203125" style="2" bestFit="1" customWidth="1"/>
    <col min="13033" max="13033" width="14" style="2" customWidth="1"/>
    <col min="13034" max="13034" width="14.33203125" style="2" bestFit="1" customWidth="1"/>
    <col min="13035" max="13036" width="15" style="2" bestFit="1" customWidth="1"/>
    <col min="13037" max="13037" width="13" style="2" bestFit="1" customWidth="1"/>
    <col min="13038" max="13060" width="11.5" style="2"/>
    <col min="13061" max="13061" width="13.6640625" style="2" bestFit="1" customWidth="1"/>
    <col min="13062" max="13282" width="11.5" style="2"/>
    <col min="13283" max="13283" width="26.1640625" style="2" customWidth="1"/>
    <col min="13284" max="13284" width="69" style="2" customWidth="1"/>
    <col min="13285" max="13285" width="23" style="2" bestFit="1" customWidth="1"/>
    <col min="13286" max="13286" width="16" style="2" customWidth="1"/>
    <col min="13287" max="13288" width="14.33203125" style="2" bestFit="1" customWidth="1"/>
    <col min="13289" max="13289" width="14" style="2" customWidth="1"/>
    <col min="13290" max="13290" width="14.33203125" style="2" bestFit="1" customWidth="1"/>
    <col min="13291" max="13292" width="15" style="2" bestFit="1" customWidth="1"/>
    <col min="13293" max="13293" width="13" style="2" bestFit="1" customWidth="1"/>
    <col min="13294" max="13316" width="11.5" style="2"/>
    <col min="13317" max="13317" width="13.6640625" style="2" bestFit="1" customWidth="1"/>
    <col min="13318" max="13538" width="11.5" style="2"/>
    <col min="13539" max="13539" width="26.1640625" style="2" customWidth="1"/>
    <col min="13540" max="13540" width="69" style="2" customWidth="1"/>
    <col min="13541" max="13541" width="23" style="2" bestFit="1" customWidth="1"/>
    <col min="13542" max="13542" width="16" style="2" customWidth="1"/>
    <col min="13543" max="13544" width="14.33203125" style="2" bestFit="1" customWidth="1"/>
    <col min="13545" max="13545" width="14" style="2" customWidth="1"/>
    <col min="13546" max="13546" width="14.33203125" style="2" bestFit="1" customWidth="1"/>
    <col min="13547" max="13548" width="15" style="2" bestFit="1" customWidth="1"/>
    <col min="13549" max="13549" width="13" style="2" bestFit="1" customWidth="1"/>
    <col min="13550" max="13572" width="11.5" style="2"/>
    <col min="13573" max="13573" width="13.6640625" style="2" bestFit="1" customWidth="1"/>
    <col min="13574" max="13794" width="11.5" style="2"/>
    <col min="13795" max="13795" width="26.1640625" style="2" customWidth="1"/>
    <col min="13796" max="13796" width="69" style="2" customWidth="1"/>
    <col min="13797" max="13797" width="23" style="2" bestFit="1" customWidth="1"/>
    <col min="13798" max="13798" width="16" style="2" customWidth="1"/>
    <col min="13799" max="13800" width="14.33203125" style="2" bestFit="1" customWidth="1"/>
    <col min="13801" max="13801" width="14" style="2" customWidth="1"/>
    <col min="13802" max="13802" width="14.33203125" style="2" bestFit="1" customWidth="1"/>
    <col min="13803" max="13804" width="15" style="2" bestFit="1" customWidth="1"/>
    <col min="13805" max="13805" width="13" style="2" bestFit="1" customWidth="1"/>
    <col min="13806" max="13828" width="11.5" style="2"/>
    <col min="13829" max="13829" width="13.6640625" style="2" bestFit="1" customWidth="1"/>
    <col min="13830" max="14050" width="11.5" style="2"/>
    <col min="14051" max="14051" width="26.1640625" style="2" customWidth="1"/>
    <col min="14052" max="14052" width="69" style="2" customWidth="1"/>
    <col min="14053" max="14053" width="23" style="2" bestFit="1" customWidth="1"/>
    <col min="14054" max="14054" width="16" style="2" customWidth="1"/>
    <col min="14055" max="14056" width="14.33203125" style="2" bestFit="1" customWidth="1"/>
    <col min="14057" max="14057" width="14" style="2" customWidth="1"/>
    <col min="14058" max="14058" width="14.33203125" style="2" bestFit="1" customWidth="1"/>
    <col min="14059" max="14060" width="15" style="2" bestFit="1" customWidth="1"/>
    <col min="14061" max="14061" width="13" style="2" bestFit="1" customWidth="1"/>
    <col min="14062" max="14084" width="11.5" style="2"/>
    <col min="14085" max="14085" width="13.6640625" style="2" bestFit="1" customWidth="1"/>
    <col min="14086" max="14306" width="11.5" style="2"/>
    <col min="14307" max="14307" width="26.1640625" style="2" customWidth="1"/>
    <col min="14308" max="14308" width="69" style="2" customWidth="1"/>
    <col min="14309" max="14309" width="23" style="2" bestFit="1" customWidth="1"/>
    <col min="14310" max="14310" width="16" style="2" customWidth="1"/>
    <col min="14311" max="14312" width="14.33203125" style="2" bestFit="1" customWidth="1"/>
    <col min="14313" max="14313" width="14" style="2" customWidth="1"/>
    <col min="14314" max="14314" width="14.33203125" style="2" bestFit="1" customWidth="1"/>
    <col min="14315" max="14316" width="15" style="2" bestFit="1" customWidth="1"/>
    <col min="14317" max="14317" width="13" style="2" bestFit="1" customWidth="1"/>
    <col min="14318" max="14340" width="11.5" style="2"/>
    <col min="14341" max="14341" width="13.6640625" style="2" bestFit="1" customWidth="1"/>
    <col min="14342" max="14562" width="11.5" style="2"/>
    <col min="14563" max="14563" width="26.1640625" style="2" customWidth="1"/>
    <col min="14564" max="14564" width="69" style="2" customWidth="1"/>
    <col min="14565" max="14565" width="23" style="2" bestFit="1" customWidth="1"/>
    <col min="14566" max="14566" width="16" style="2" customWidth="1"/>
    <col min="14567" max="14568" width="14.33203125" style="2" bestFit="1" customWidth="1"/>
    <col min="14569" max="14569" width="14" style="2" customWidth="1"/>
    <col min="14570" max="14570" width="14.33203125" style="2" bestFit="1" customWidth="1"/>
    <col min="14571" max="14572" width="15" style="2" bestFit="1" customWidth="1"/>
    <col min="14573" max="14573" width="13" style="2" bestFit="1" customWidth="1"/>
    <col min="14574" max="14596" width="11.5" style="2"/>
    <col min="14597" max="14597" width="13.6640625" style="2" bestFit="1" customWidth="1"/>
    <col min="14598" max="14818" width="11.5" style="2"/>
    <col min="14819" max="14819" width="26.1640625" style="2" customWidth="1"/>
    <col min="14820" max="14820" width="69" style="2" customWidth="1"/>
    <col min="14821" max="14821" width="23" style="2" bestFit="1" customWidth="1"/>
    <col min="14822" max="14822" width="16" style="2" customWidth="1"/>
    <col min="14823" max="14824" width="14.33203125" style="2" bestFit="1" customWidth="1"/>
    <col min="14825" max="14825" width="14" style="2" customWidth="1"/>
    <col min="14826" max="14826" width="14.33203125" style="2" bestFit="1" customWidth="1"/>
    <col min="14827" max="14828" width="15" style="2" bestFit="1" customWidth="1"/>
    <col min="14829" max="14829" width="13" style="2" bestFit="1" customWidth="1"/>
    <col min="14830" max="14852" width="11.5" style="2"/>
    <col min="14853" max="14853" width="13.6640625" style="2" bestFit="1" customWidth="1"/>
    <col min="14854" max="15074" width="11.5" style="2"/>
    <col min="15075" max="15075" width="26.1640625" style="2" customWidth="1"/>
    <col min="15076" max="15076" width="69" style="2" customWidth="1"/>
    <col min="15077" max="15077" width="23" style="2" bestFit="1" customWidth="1"/>
    <col min="15078" max="15078" width="16" style="2" customWidth="1"/>
    <col min="15079" max="15080" width="14.33203125" style="2" bestFit="1" customWidth="1"/>
    <col min="15081" max="15081" width="14" style="2" customWidth="1"/>
    <col min="15082" max="15082" width="14.33203125" style="2" bestFit="1" customWidth="1"/>
    <col min="15083" max="15084" width="15" style="2" bestFit="1" customWidth="1"/>
    <col min="15085" max="15085" width="13" style="2" bestFit="1" customWidth="1"/>
    <col min="15086" max="15108" width="11.5" style="2"/>
    <col min="15109" max="15109" width="13.6640625" style="2" bestFit="1" customWidth="1"/>
    <col min="15110" max="15330" width="11.5" style="2"/>
    <col min="15331" max="15331" width="26.1640625" style="2" customWidth="1"/>
    <col min="15332" max="15332" width="69" style="2" customWidth="1"/>
    <col min="15333" max="15333" width="23" style="2" bestFit="1" customWidth="1"/>
    <col min="15334" max="15334" width="16" style="2" customWidth="1"/>
    <col min="15335" max="15336" width="14.33203125" style="2" bestFit="1" customWidth="1"/>
    <col min="15337" max="15337" width="14" style="2" customWidth="1"/>
    <col min="15338" max="15338" width="14.33203125" style="2" bestFit="1" customWidth="1"/>
    <col min="15339" max="15340" width="15" style="2" bestFit="1" customWidth="1"/>
    <col min="15341" max="15341" width="13" style="2" bestFit="1" customWidth="1"/>
    <col min="15342" max="15364" width="11.5" style="2"/>
    <col min="15365" max="15365" width="13.6640625" style="2" bestFit="1" customWidth="1"/>
    <col min="15366" max="15586" width="11.5" style="2"/>
    <col min="15587" max="15587" width="26.1640625" style="2" customWidth="1"/>
    <col min="15588" max="15588" width="69" style="2" customWidth="1"/>
    <col min="15589" max="15589" width="23" style="2" bestFit="1" customWidth="1"/>
    <col min="15590" max="15590" width="16" style="2" customWidth="1"/>
    <col min="15591" max="15592" width="14.33203125" style="2" bestFit="1" customWidth="1"/>
    <col min="15593" max="15593" width="14" style="2" customWidth="1"/>
    <col min="15594" max="15594" width="14.33203125" style="2" bestFit="1" customWidth="1"/>
    <col min="15595" max="15596" width="15" style="2" bestFit="1" customWidth="1"/>
    <col min="15597" max="15597" width="13" style="2" bestFit="1" customWidth="1"/>
    <col min="15598" max="15620" width="11.5" style="2"/>
    <col min="15621" max="15621" width="13.6640625" style="2" bestFit="1" customWidth="1"/>
    <col min="15622" max="15842" width="11.5" style="2"/>
    <col min="15843" max="15843" width="26.1640625" style="2" customWidth="1"/>
    <col min="15844" max="15844" width="69" style="2" customWidth="1"/>
    <col min="15845" max="15845" width="23" style="2" bestFit="1" customWidth="1"/>
    <col min="15846" max="15846" width="16" style="2" customWidth="1"/>
    <col min="15847" max="15848" width="14.33203125" style="2" bestFit="1" customWidth="1"/>
    <col min="15849" max="15849" width="14" style="2" customWidth="1"/>
    <col min="15850" max="15850" width="14.33203125" style="2" bestFit="1" customWidth="1"/>
    <col min="15851" max="15852" width="15" style="2" bestFit="1" customWidth="1"/>
    <col min="15853" max="15853" width="13" style="2" bestFit="1" customWidth="1"/>
    <col min="15854" max="15876" width="11.5" style="2"/>
    <col min="15877" max="15877" width="13.6640625" style="2" bestFit="1" customWidth="1"/>
    <col min="15878" max="16098" width="11.5" style="2"/>
    <col min="16099" max="16099" width="26.1640625" style="2" customWidth="1"/>
    <col min="16100" max="16100" width="69" style="2" customWidth="1"/>
    <col min="16101" max="16101" width="23" style="2" bestFit="1" customWidth="1"/>
    <col min="16102" max="16102" width="16" style="2" customWidth="1"/>
    <col min="16103" max="16104" width="14.33203125" style="2" bestFit="1" customWidth="1"/>
    <col min="16105" max="16105" width="14" style="2" customWidth="1"/>
    <col min="16106" max="16106" width="14.33203125" style="2" bestFit="1" customWidth="1"/>
    <col min="16107" max="16108" width="15" style="2" bestFit="1" customWidth="1"/>
    <col min="16109" max="16109" width="13" style="2" bestFit="1" customWidth="1"/>
    <col min="16110" max="16132" width="11.5" style="2"/>
    <col min="16133" max="16133" width="13.6640625" style="2" bestFit="1" customWidth="1"/>
    <col min="16134" max="16384" width="11.5" style="2"/>
  </cols>
  <sheetData>
    <row r="1" spans="1:19" ht="41.25" customHeight="1">
      <c r="A1" s="333"/>
      <c r="B1" s="337" t="str">
        <f>+'H1'!B7:E7</f>
        <v>PROYECTO:  ADECUACIÓN Y MEJORAMIENTO DEL PARQUE DEL CAFE, CORREGIMIENTO DE SAN JOSE ORIENTE, MUNICIPIO DE LA PAZ,  CESAR</v>
      </c>
      <c r="C1" s="337"/>
      <c r="D1" s="337"/>
      <c r="E1" s="337"/>
      <c r="F1" s="337"/>
      <c r="G1" s="337"/>
      <c r="H1" s="337"/>
      <c r="I1" s="337"/>
      <c r="J1" s="337"/>
      <c r="K1" s="337"/>
      <c r="L1" s="337"/>
      <c r="M1" s="337"/>
      <c r="N1" s="339"/>
      <c r="O1" s="339"/>
      <c r="P1" s="339"/>
      <c r="Q1" s="339"/>
      <c r="R1" s="339"/>
      <c r="S1" s="339"/>
    </row>
    <row r="2" spans="1:19" ht="21" customHeight="1">
      <c r="A2" s="333"/>
      <c r="B2" s="337" t="s">
        <v>77</v>
      </c>
      <c r="C2" s="337"/>
      <c r="D2" s="337"/>
      <c r="E2" s="337"/>
      <c r="F2" s="337"/>
      <c r="G2" s="337"/>
      <c r="H2" s="337"/>
      <c r="I2" s="337"/>
      <c r="J2" s="337"/>
      <c r="K2" s="337"/>
      <c r="L2" s="337"/>
      <c r="M2" s="337"/>
      <c r="N2" s="339"/>
      <c r="O2" s="339"/>
      <c r="P2" s="339"/>
      <c r="Q2" s="339"/>
      <c r="R2" s="339"/>
      <c r="S2" s="339"/>
    </row>
    <row r="3" spans="1:19" ht="21" customHeight="1">
      <c r="A3" s="333"/>
      <c r="B3" s="337" t="s">
        <v>9</v>
      </c>
      <c r="C3" s="337"/>
      <c r="D3" s="337"/>
      <c r="E3" s="337"/>
      <c r="F3" s="337"/>
      <c r="G3" s="337"/>
      <c r="H3" s="337"/>
      <c r="I3" s="337"/>
      <c r="J3" s="337"/>
      <c r="K3" s="337"/>
      <c r="L3" s="337"/>
      <c r="M3" s="337"/>
      <c r="N3" s="339"/>
      <c r="O3" s="339"/>
      <c r="P3" s="339"/>
      <c r="Q3" s="339"/>
      <c r="R3" s="339"/>
      <c r="S3" s="339"/>
    </row>
    <row r="4" spans="1:19" ht="21" customHeight="1">
      <c r="A4" s="333"/>
      <c r="B4" s="337" t="s">
        <v>81</v>
      </c>
      <c r="C4" s="337"/>
      <c r="D4" s="337"/>
      <c r="E4" s="337"/>
      <c r="F4" s="337"/>
      <c r="G4" s="337"/>
      <c r="H4" s="337"/>
      <c r="I4" s="337"/>
      <c r="J4" s="337"/>
      <c r="K4" s="337"/>
      <c r="L4" s="337"/>
      <c r="M4" s="337"/>
      <c r="N4" s="339"/>
      <c r="O4" s="339"/>
      <c r="P4" s="339"/>
      <c r="Q4" s="339"/>
      <c r="R4" s="339"/>
      <c r="S4" s="339"/>
    </row>
    <row r="5" spans="1:19" s="336" customFormat="1" ht="21" customHeight="1">
      <c r="A5" s="334"/>
      <c r="B5" s="335"/>
      <c r="C5" s="335"/>
      <c r="D5" s="335"/>
      <c r="E5" s="335"/>
      <c r="F5" s="335"/>
      <c r="G5" s="335"/>
      <c r="H5" s="335"/>
      <c r="I5" s="335"/>
      <c r="J5" s="335"/>
    </row>
    <row r="6" spans="1:19" ht="21.75" customHeight="1">
      <c r="A6" s="337" t="s">
        <v>16</v>
      </c>
      <c r="B6" s="337" t="s">
        <v>17</v>
      </c>
      <c r="C6" s="338" t="s">
        <v>78</v>
      </c>
      <c r="D6" s="333" t="s">
        <v>82</v>
      </c>
      <c r="E6" s="333"/>
      <c r="F6" s="333"/>
      <c r="G6" s="333"/>
      <c r="H6" s="333"/>
      <c r="I6" s="333"/>
      <c r="J6" s="333"/>
      <c r="K6" s="333"/>
      <c r="L6" s="333"/>
      <c r="M6" s="333"/>
      <c r="N6" s="198"/>
      <c r="O6" s="198"/>
      <c r="P6" s="198"/>
      <c r="Q6" s="198"/>
      <c r="R6" s="198"/>
      <c r="S6" s="198"/>
    </row>
    <row r="7" spans="1:19" ht="22.5" customHeight="1">
      <c r="A7" s="337"/>
      <c r="B7" s="337"/>
      <c r="C7" s="338"/>
      <c r="D7" s="197" t="s">
        <v>84</v>
      </c>
      <c r="E7" s="197" t="s">
        <v>85</v>
      </c>
      <c r="F7" s="197" t="s">
        <v>86</v>
      </c>
      <c r="G7" s="197" t="s">
        <v>87</v>
      </c>
      <c r="H7" s="197" t="s">
        <v>88</v>
      </c>
      <c r="I7" s="197" t="s">
        <v>89</v>
      </c>
      <c r="J7" s="197" t="s">
        <v>90</v>
      </c>
      <c r="K7" s="197" t="s">
        <v>175</v>
      </c>
      <c r="L7" s="197" t="s">
        <v>176</v>
      </c>
      <c r="M7" s="197" t="s">
        <v>177</v>
      </c>
      <c r="N7" s="197" t="s">
        <v>178</v>
      </c>
      <c r="O7" s="197" t="s">
        <v>179</v>
      </c>
      <c r="P7" s="197" t="s">
        <v>180</v>
      </c>
      <c r="Q7" s="197" t="s">
        <v>181</v>
      </c>
      <c r="R7" s="197" t="s">
        <v>182</v>
      </c>
      <c r="S7" s="197" t="s">
        <v>91</v>
      </c>
    </row>
    <row r="8" spans="1:19" ht="22.5" customHeight="1">
      <c r="A8" s="209" t="s">
        <v>0</v>
      </c>
      <c r="B8" s="210" t="s">
        <v>1</v>
      </c>
      <c r="C8" s="211" t="s">
        <v>6</v>
      </c>
      <c r="D8" s="197"/>
      <c r="E8" s="197"/>
      <c r="F8" s="197"/>
      <c r="G8" s="197"/>
      <c r="H8" s="197"/>
      <c r="I8" s="197"/>
      <c r="J8" s="197"/>
      <c r="K8" s="198"/>
      <c r="L8" s="198"/>
      <c r="M8" s="198"/>
      <c r="N8" s="198"/>
      <c r="O8" s="198"/>
      <c r="P8" s="198"/>
      <c r="Q8" s="198"/>
      <c r="R8" s="198"/>
      <c r="S8" s="198"/>
    </row>
    <row r="9" spans="1:19" ht="22.5" customHeight="1">
      <c r="A9" s="331" t="s">
        <v>92</v>
      </c>
      <c r="B9" s="332"/>
      <c r="C9" s="332"/>
      <c r="D9" s="199"/>
      <c r="E9" s="199"/>
      <c r="F9" s="199"/>
      <c r="G9" s="199"/>
      <c r="H9" s="200"/>
      <c r="I9" s="200"/>
      <c r="J9" s="200"/>
      <c r="K9" s="201"/>
      <c r="L9" s="198"/>
      <c r="M9" s="198"/>
      <c r="N9" s="198"/>
      <c r="O9" s="198"/>
      <c r="P9" s="198"/>
      <c r="Q9" s="198"/>
      <c r="R9" s="198"/>
      <c r="S9" s="198"/>
    </row>
    <row r="10" spans="1:19" ht="60">
      <c r="A10" s="212" t="str">
        <f>PRESUPUESTO!A7</f>
        <v>1.1</v>
      </c>
      <c r="B10" s="267" t="str">
        <f>PRESUPUESTO!B7</f>
        <v>ACABADO SUPERFICIAL DE CANCHA DEPORTIVA CON PINTURA ACRÍLICA TEXTURIZADA PARA TRÁFICO PESADO. INCLUYE PREPARACIÓN DE LA SUPERFICIE, APLICACIÓN DE IMPRIMANTE, DOS MANOS DE PINTURA DE ACABADO, DEMARCACIÓN REGLAMENTARIA, MANO DE OBRA, EQUIPOS, HERRAMIENTAS Y LIMPIEZA FINAL.</v>
      </c>
      <c r="C10" s="226">
        <f>PRESUPUESTO!F7+(PRESUPUESTO!F7*30%)</f>
        <v>23243095.828153163</v>
      </c>
      <c r="D10" s="197"/>
      <c r="E10" s="197"/>
      <c r="F10" s="197"/>
      <c r="G10" s="197"/>
      <c r="H10" s="203"/>
      <c r="I10" s="203"/>
      <c r="J10" s="200"/>
      <c r="K10" s="201"/>
      <c r="L10" s="198"/>
      <c r="M10" s="198"/>
      <c r="N10" s="198"/>
      <c r="O10" s="198"/>
      <c r="P10" s="198"/>
      <c r="Q10" s="198"/>
      <c r="R10" s="198"/>
      <c r="S10" s="198"/>
    </row>
    <row r="11" spans="1:19" ht="15">
      <c r="A11" s="212" t="str">
        <f>PRESUPUESTO!A8</f>
        <v>1.2</v>
      </c>
      <c r="B11" s="267" t="str">
        <f>PRESUPUESTO!B8</f>
        <v>APLICACIÓN PINTURA VINILO 3 MANOS, PINTURA TIPO 1 EN SOBRE MUROS</v>
      </c>
      <c r="C11" s="226">
        <f>PRESUPUESTO!F8+(PRESUPUESTO!F8*30%)</f>
        <v>34145949.500627592</v>
      </c>
      <c r="D11" s="202"/>
      <c r="E11" s="202"/>
      <c r="F11" s="197"/>
      <c r="G11" s="197"/>
      <c r="H11" s="200"/>
      <c r="I11" s="200"/>
      <c r="J11" s="203"/>
      <c r="K11" s="224"/>
      <c r="L11" s="198"/>
      <c r="M11" s="198"/>
      <c r="N11" s="198"/>
      <c r="O11" s="198"/>
      <c r="P11" s="198"/>
      <c r="Q11" s="198"/>
      <c r="R11" s="198"/>
      <c r="S11" s="198"/>
    </row>
    <row r="12" spans="1:19" ht="30">
      <c r="A12" s="212" t="str">
        <f>PRESUPUESTO!A10</f>
        <v>2.1</v>
      </c>
      <c r="B12" s="267" t="str">
        <f>PRESUPUESTO!B10</f>
        <v>MANTENIMIENTO Y ARREGLO LOCATIVO DE BATERIAS SANITARIAS. INCLUYE ZONDEO Y DESTAPONAMIENTO DE TUBERIA SANITARIA</v>
      </c>
      <c r="C12" s="227">
        <f>PRESUPUESTO!F10+(PRESUPUESTO!F10*30%)</f>
        <v>8858778.2901830412</v>
      </c>
      <c r="D12" s="197"/>
      <c r="E12" s="197"/>
      <c r="F12" s="202"/>
      <c r="G12" s="197"/>
      <c r="H12" s="200"/>
      <c r="I12" s="200"/>
      <c r="J12" s="200"/>
      <c r="K12" s="224"/>
      <c r="L12" s="225"/>
      <c r="M12" s="225"/>
      <c r="N12" s="198"/>
      <c r="O12" s="198"/>
      <c r="P12" s="198"/>
      <c r="Q12" s="198"/>
      <c r="R12" s="198"/>
      <c r="S12" s="198"/>
    </row>
    <row r="13" spans="1:19" ht="45">
      <c r="A13" s="212">
        <f>PRESUPUESTO!A12</f>
        <v>3.1</v>
      </c>
      <c r="B13" s="267" t="str">
        <f>PRESUPUESTO!B12</f>
        <v>SUMINISTRO, TRANSPORTE E INSTALACIÓN DE PARQUE INFANTIL, INCLUYE: 1 RODADERO DOBLE, 1 TOBOGÁN, 1 SILLA DE DESCANSO, 1 BARRA DE EQUILIBRIO, ESCALERAS, TABLEROS Y FIGURAS DECORATIVAS. (VER IMAGEN DE REFERENCIA EN LA ESPECIFICACIÓN TENCNICA)</v>
      </c>
      <c r="C13" s="227">
        <f>PRESUPUESTO!F12+(PRESUPUESTO!F12*30%)</f>
        <v>29829029.015640646</v>
      </c>
      <c r="D13" s="197"/>
      <c r="E13" s="197"/>
      <c r="F13" s="202"/>
      <c r="G13" s="197"/>
      <c r="H13" s="200"/>
      <c r="I13" s="200"/>
      <c r="J13" s="200"/>
      <c r="K13" s="201"/>
      <c r="L13" s="225"/>
      <c r="M13" s="225"/>
      <c r="N13" s="225"/>
      <c r="O13" s="225"/>
      <c r="P13" s="198"/>
      <c r="Q13" s="198"/>
      <c r="R13" s="198"/>
      <c r="S13" s="198"/>
    </row>
    <row r="14" spans="1:19" ht="35.25" customHeight="1">
      <c r="A14" s="213"/>
      <c r="B14" s="222" t="s">
        <v>173</v>
      </c>
      <c r="C14" s="228"/>
      <c r="D14" s="197"/>
      <c r="E14" s="197"/>
      <c r="F14" s="197"/>
      <c r="G14" s="197"/>
      <c r="H14" s="200"/>
      <c r="I14" s="200"/>
      <c r="J14" s="200"/>
      <c r="K14" s="200"/>
      <c r="L14" s="198"/>
      <c r="M14" s="198"/>
      <c r="N14" s="198"/>
      <c r="O14" s="198"/>
      <c r="P14" s="204"/>
      <c r="Q14" s="204"/>
      <c r="R14" s="204"/>
      <c r="S14" s="204"/>
    </row>
    <row r="15" spans="1:19">
      <c r="A15" s="213"/>
      <c r="B15" s="221"/>
      <c r="C15" s="228"/>
      <c r="D15" s="197"/>
      <c r="E15" s="197"/>
      <c r="F15" s="197"/>
      <c r="G15" s="197"/>
      <c r="H15" s="200"/>
      <c r="I15" s="200"/>
      <c r="J15" s="200"/>
      <c r="K15" s="200"/>
      <c r="L15" s="198"/>
      <c r="M15" s="198"/>
      <c r="N15" s="198"/>
      <c r="O15" s="198"/>
      <c r="P15" s="198"/>
      <c r="Q15" s="198"/>
      <c r="R15" s="198"/>
      <c r="S15" s="198"/>
    </row>
    <row r="16" spans="1:19" ht="38.25" customHeight="1">
      <c r="A16" s="327" t="s">
        <v>174</v>
      </c>
      <c r="B16" s="328"/>
      <c r="C16" s="229">
        <f>SUM(C10:C14)</f>
        <v>96076852.634604439</v>
      </c>
      <c r="D16" s="197"/>
      <c r="E16" s="197"/>
      <c r="F16" s="197"/>
      <c r="G16" s="197"/>
      <c r="H16" s="200"/>
      <c r="I16" s="200"/>
      <c r="J16" s="200"/>
      <c r="K16" s="201"/>
      <c r="L16" s="198"/>
      <c r="M16" s="198"/>
      <c r="N16" s="198"/>
      <c r="O16" s="198"/>
      <c r="P16" s="198"/>
      <c r="Q16" s="198"/>
      <c r="R16" s="198"/>
      <c r="S16" s="198"/>
    </row>
    <row r="17" spans="2:16" ht="24" customHeight="1">
      <c r="C17" s="214"/>
      <c r="D17" s="205"/>
      <c r="E17" s="206"/>
      <c r="F17" s="205"/>
      <c r="G17" s="205"/>
      <c r="H17" s="223"/>
      <c r="I17" s="223"/>
      <c r="J17" s="223"/>
    </row>
    <row r="18" spans="2:16" ht="24" customHeight="1">
      <c r="B18" s="219" t="s">
        <v>95</v>
      </c>
      <c r="C18" s="215"/>
      <c r="D18" s="205"/>
      <c r="E18" s="206"/>
      <c r="F18" s="205"/>
      <c r="G18" s="205"/>
      <c r="H18" s="223"/>
      <c r="I18" s="223"/>
      <c r="J18" s="223"/>
    </row>
    <row r="19" spans="2:16" ht="24" customHeight="1">
      <c r="B19" s="219"/>
      <c r="C19" s="215"/>
      <c r="D19" s="205"/>
      <c r="E19" s="206"/>
      <c r="F19" s="205"/>
      <c r="G19" s="205"/>
      <c r="H19" s="223"/>
      <c r="I19" s="223"/>
      <c r="J19" s="223"/>
    </row>
    <row r="20" spans="2:16" ht="24" customHeight="1">
      <c r="B20" s="219"/>
      <c r="C20" s="215"/>
      <c r="D20" s="205"/>
      <c r="E20" s="206"/>
      <c r="F20" s="205"/>
      <c r="G20" s="205"/>
      <c r="H20" s="223"/>
      <c r="I20" s="223"/>
      <c r="J20" s="223"/>
      <c r="P20" s="2">
        <f>16/4</f>
        <v>4</v>
      </c>
    </row>
    <row r="21" spans="2:16" ht="24" customHeight="1">
      <c r="C21" s="196"/>
      <c r="D21" s="205"/>
      <c r="E21" s="206"/>
      <c r="F21" s="205"/>
      <c r="G21" s="205"/>
      <c r="H21" s="223"/>
      <c r="I21" s="223"/>
      <c r="J21" s="223"/>
    </row>
    <row r="22" spans="2:16" ht="24" customHeight="1">
      <c r="B22" s="220" t="s">
        <v>96</v>
      </c>
      <c r="C22" s="196"/>
      <c r="D22" s="205"/>
      <c r="E22" s="206"/>
      <c r="F22" s="205"/>
      <c r="G22" s="205"/>
      <c r="H22" s="223"/>
      <c r="I22" s="223"/>
      <c r="J22" s="223"/>
    </row>
    <row r="23" spans="2:16" ht="24" customHeight="1">
      <c r="B23" s="220" t="s">
        <v>97</v>
      </c>
      <c r="C23" s="196"/>
      <c r="D23" s="205"/>
      <c r="E23" s="206"/>
      <c r="F23" s="205"/>
      <c r="G23" s="205"/>
      <c r="H23" s="223"/>
      <c r="I23" s="223"/>
      <c r="J23" s="223"/>
    </row>
    <row r="24" spans="2:16" ht="15">
      <c r="B24" s="220" t="s">
        <v>98</v>
      </c>
      <c r="C24" s="196"/>
      <c r="D24" s="207"/>
      <c r="E24" s="207"/>
    </row>
    <row r="25" spans="2:16" ht="15">
      <c r="B25" s="220" t="s">
        <v>99</v>
      </c>
      <c r="C25" s="196"/>
      <c r="D25" s="207"/>
      <c r="E25" s="207"/>
    </row>
    <row r="26" spans="2:16">
      <c r="B26" s="330"/>
      <c r="C26" s="330"/>
      <c r="D26" s="330"/>
      <c r="E26" s="207"/>
    </row>
    <row r="27" spans="2:16" ht="18.75" customHeight="1">
      <c r="B27" s="329"/>
      <c r="C27" s="329"/>
      <c r="D27" s="329"/>
      <c r="E27" s="207"/>
    </row>
    <row r="28" spans="2:16" ht="18" customHeight="1">
      <c r="B28" s="329"/>
      <c r="C28" s="329"/>
      <c r="D28" s="329"/>
    </row>
    <row r="29" spans="2:16">
      <c r="C29" s="216"/>
      <c r="D29" s="217"/>
    </row>
    <row r="31" spans="2:16">
      <c r="D31" s="207"/>
      <c r="E31" s="207"/>
    </row>
    <row r="32" spans="2:16">
      <c r="D32" s="207"/>
      <c r="E32" s="207"/>
    </row>
    <row r="36" spans="4:5">
      <c r="D36" s="207"/>
      <c r="E36" s="207"/>
    </row>
    <row r="37" spans="4:5">
      <c r="D37" s="207"/>
      <c r="E37" s="207"/>
    </row>
    <row r="41" spans="4:5">
      <c r="D41" s="207"/>
      <c r="E41" s="207"/>
    </row>
    <row r="42" spans="4:5">
      <c r="D42" s="207"/>
      <c r="E42" s="207"/>
    </row>
    <row r="46" spans="4:5">
      <c r="D46" s="207"/>
      <c r="E46" s="207"/>
    </row>
    <row r="47" spans="4:5">
      <c r="D47" s="207"/>
      <c r="E47" s="207"/>
    </row>
    <row r="49" spans="4:6">
      <c r="D49" s="2" t="s">
        <v>79</v>
      </c>
      <c r="E49" s="2" t="s">
        <v>80</v>
      </c>
    </row>
    <row r="50" spans="4:6">
      <c r="D50" s="2">
        <v>5</v>
      </c>
      <c r="E50" s="2">
        <v>5</v>
      </c>
      <c r="F50" s="2">
        <f>SUM(D50:E50)</f>
        <v>10</v>
      </c>
    </row>
    <row r="51" spans="4:6">
      <c r="D51" s="207" t="e">
        <f>#REF!*D50%</f>
        <v>#REF!</v>
      </c>
      <c r="E51" s="207" t="e">
        <f>#REF!*E50%</f>
        <v>#REF!</v>
      </c>
    </row>
    <row r="52" spans="4:6">
      <c r="D52" s="207" t="e">
        <f>D51*30%+D51</f>
        <v>#REF!</v>
      </c>
      <c r="E52" s="207" t="e">
        <f>E51*30%+E51</f>
        <v>#REF!</v>
      </c>
    </row>
    <row r="54" spans="4:6">
      <c r="D54" s="2" t="s">
        <v>79</v>
      </c>
      <c r="E54" s="2" t="s">
        <v>80</v>
      </c>
    </row>
    <row r="55" spans="4:6">
      <c r="D55" s="2">
        <v>5</v>
      </c>
      <c r="E55" s="2">
        <v>5</v>
      </c>
      <c r="F55" s="2">
        <f>SUM(D55:E55)</f>
        <v>10</v>
      </c>
    </row>
    <row r="56" spans="4:6">
      <c r="D56" s="207" t="e">
        <f>#REF!*D55%</f>
        <v>#REF!</v>
      </c>
      <c r="E56" s="207" t="e">
        <f>#REF!*E55%</f>
        <v>#REF!</v>
      </c>
    </row>
    <row r="57" spans="4:6">
      <c r="D57" s="207" t="e">
        <f>D56*30%+D56</f>
        <v>#REF!</v>
      </c>
      <c r="E57" s="207" t="e">
        <f>E56*30%+E56</f>
        <v>#REF!</v>
      </c>
    </row>
    <row r="59" spans="4:6">
      <c r="D59" s="2" t="s">
        <v>79</v>
      </c>
      <c r="E59" s="2" t="s">
        <v>80</v>
      </c>
    </row>
    <row r="60" spans="4:6">
      <c r="D60" s="2">
        <v>5</v>
      </c>
      <c r="E60" s="2">
        <v>5</v>
      </c>
      <c r="F60" s="2">
        <f>SUM(D60:E60)</f>
        <v>10</v>
      </c>
    </row>
    <row r="61" spans="4:6">
      <c r="D61" s="207" t="e">
        <f>#REF!*D60%</f>
        <v>#REF!</v>
      </c>
      <c r="E61" s="207" t="e">
        <f>#REF!*E60%</f>
        <v>#REF!</v>
      </c>
    </row>
    <row r="62" spans="4:6">
      <c r="D62" s="207" t="e">
        <f>D61*30%+D61</f>
        <v>#REF!</v>
      </c>
      <c r="E62" s="207" t="e">
        <f>E61*30%+E61</f>
        <v>#REF!</v>
      </c>
    </row>
    <row r="64" spans="4:6">
      <c r="D64" s="2" t="s">
        <v>79</v>
      </c>
      <c r="E64" s="2" t="s">
        <v>80</v>
      </c>
    </row>
    <row r="65" spans="3:6">
      <c r="D65" s="2">
        <v>5</v>
      </c>
      <c r="E65" s="2">
        <v>5</v>
      </c>
      <c r="F65" s="2">
        <f>SUM(D65:E65)</f>
        <v>10</v>
      </c>
    </row>
    <row r="66" spans="3:6">
      <c r="D66" s="207" t="e">
        <f>#REF!*D65%</f>
        <v>#REF!</v>
      </c>
      <c r="E66" s="207" t="e">
        <f>#REF!*E65%</f>
        <v>#REF!</v>
      </c>
    </row>
    <row r="67" spans="3:6">
      <c r="D67" s="207" t="e">
        <f>D66*30%+D66</f>
        <v>#REF!</v>
      </c>
      <c r="E67" s="207" t="e">
        <f>E66*30%+E66</f>
        <v>#REF!</v>
      </c>
    </row>
    <row r="68" spans="3:6">
      <c r="C68" s="218"/>
    </row>
    <row r="69" spans="3:6">
      <c r="C69" s="218"/>
    </row>
    <row r="70" spans="3:6">
      <c r="C70" s="218"/>
    </row>
  </sheetData>
  <mergeCells count="16">
    <mergeCell ref="N1:S4"/>
    <mergeCell ref="A1:A4"/>
    <mergeCell ref="B1:M1"/>
    <mergeCell ref="B2:M2"/>
    <mergeCell ref="B3:M3"/>
    <mergeCell ref="B4:M4"/>
    <mergeCell ref="D6:M6"/>
    <mergeCell ref="A5:XFD5"/>
    <mergeCell ref="A6:A7"/>
    <mergeCell ref="B6:B7"/>
    <mergeCell ref="C6:C7"/>
    <mergeCell ref="A16:B16"/>
    <mergeCell ref="B28:D28"/>
    <mergeCell ref="B26:D26"/>
    <mergeCell ref="B27:D27"/>
    <mergeCell ref="A9:C9"/>
  </mergeCells>
  <phoneticPr fontId="23" type="noConversion"/>
  <pageMargins left="0.7" right="0.7" top="0.75" bottom="0.75" header="0.3" footer="0.3"/>
  <pageSetup scale="2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91"/>
  <sheetViews>
    <sheetView view="pageBreakPreview" zoomScale="60" zoomScaleNormal="70" workbookViewId="0">
      <selection activeCell="B8" sqref="B8:E8"/>
    </sheetView>
  </sheetViews>
  <sheetFormatPr baseColWidth="10" defaultRowHeight="15"/>
  <cols>
    <col min="1" max="1" width="27.5" customWidth="1"/>
  </cols>
  <sheetData>
    <row r="1" spans="1:7">
      <c r="A1" s="56"/>
      <c r="B1" s="57"/>
      <c r="C1" s="57"/>
      <c r="D1" s="57"/>
      <c r="E1" s="57"/>
      <c r="F1" s="57"/>
      <c r="G1" s="58"/>
    </row>
    <row r="2" spans="1:7">
      <c r="A2" s="59"/>
      <c r="G2" s="60"/>
    </row>
    <row r="3" spans="1:7">
      <c r="A3" s="59"/>
      <c r="G3" s="60"/>
    </row>
    <row r="4" spans="1:7">
      <c r="A4" s="59"/>
      <c r="G4" s="60"/>
    </row>
    <row r="5" spans="1:7">
      <c r="A5" s="59"/>
      <c r="G5" s="60"/>
    </row>
    <row r="6" spans="1:7">
      <c r="A6" s="59"/>
      <c r="G6" s="60"/>
    </row>
    <row r="7" spans="1:7" ht="167.25" customHeight="1">
      <c r="A7" s="343"/>
      <c r="B7" s="344" t="str">
        <f>CRONOGRAMA!B1</f>
        <v>PROYECTO:  ADECUACIÓN Y MEJORAMIENTO DEL PARQUE DEL CAFE, CORREGIMIENTO DE SAN JOSE ORIENTE, MUNICIPIO DE LA PAZ,  CESAR</v>
      </c>
      <c r="C7" s="344"/>
      <c r="D7" s="344"/>
      <c r="E7" s="344"/>
      <c r="F7" s="345"/>
      <c r="G7" s="346"/>
    </row>
    <row r="8" spans="1:7" ht="37.5" customHeight="1">
      <c r="A8" s="343"/>
      <c r="B8" s="344" t="s">
        <v>8</v>
      </c>
      <c r="C8" s="344"/>
      <c r="D8" s="344"/>
      <c r="E8" s="344"/>
      <c r="F8" s="345"/>
      <c r="G8" s="346"/>
    </row>
    <row r="9" spans="1:7" ht="36" customHeight="1">
      <c r="A9" s="343"/>
      <c r="B9" s="344" t="s">
        <v>9</v>
      </c>
      <c r="C9" s="344"/>
      <c r="D9" s="344"/>
      <c r="E9" s="344"/>
      <c r="F9" s="345"/>
      <c r="G9" s="346"/>
    </row>
    <row r="10" spans="1:7" ht="16.5" customHeight="1">
      <c r="A10" s="59"/>
      <c r="G10" s="60"/>
    </row>
    <row r="11" spans="1:7" ht="16.5" customHeight="1">
      <c r="A11" s="59"/>
      <c r="G11" s="60"/>
    </row>
    <row r="12" spans="1:7" ht="16.5" customHeight="1">
      <c r="A12" s="59"/>
      <c r="G12" s="60"/>
    </row>
    <row r="13" spans="1:7" ht="16.5" customHeight="1">
      <c r="A13" s="59"/>
      <c r="G13" s="60"/>
    </row>
    <row r="14" spans="1:7" ht="16.5" customHeight="1">
      <c r="A14" s="59"/>
      <c r="G14" s="60"/>
    </row>
    <row r="15" spans="1:7" ht="16.5" customHeight="1">
      <c r="A15" s="59"/>
      <c r="G15" s="60"/>
    </row>
    <row r="16" spans="1:7">
      <c r="A16" s="59"/>
      <c r="G16" s="60"/>
    </row>
    <row r="17" spans="1:7" ht="15" customHeight="1">
      <c r="A17" s="340" t="s">
        <v>46</v>
      </c>
      <c r="B17" s="341"/>
      <c r="C17" s="341"/>
      <c r="D17" s="341"/>
      <c r="E17" s="341"/>
      <c r="F17" s="341"/>
      <c r="G17" s="342"/>
    </row>
    <row r="18" spans="1:7" ht="15" customHeight="1">
      <c r="A18" s="340"/>
      <c r="B18" s="341"/>
      <c r="C18" s="341"/>
      <c r="D18" s="341"/>
      <c r="E18" s="341"/>
      <c r="F18" s="341"/>
      <c r="G18" s="342"/>
    </row>
    <row r="19" spans="1:7">
      <c r="A19" s="340"/>
      <c r="B19" s="341"/>
      <c r="C19" s="341"/>
      <c r="D19" s="341"/>
      <c r="E19" s="341"/>
      <c r="F19" s="341"/>
      <c r="G19" s="342"/>
    </row>
    <row r="20" spans="1:7">
      <c r="A20" s="340"/>
      <c r="B20" s="341"/>
      <c r="C20" s="341"/>
      <c r="D20" s="341"/>
      <c r="E20" s="341"/>
      <c r="F20" s="341"/>
      <c r="G20" s="342"/>
    </row>
    <row r="21" spans="1:7" ht="22.5" customHeight="1">
      <c r="A21" s="340"/>
      <c r="B21" s="341"/>
      <c r="C21" s="341"/>
      <c r="D21" s="341"/>
      <c r="E21" s="341"/>
      <c r="F21" s="341"/>
      <c r="G21" s="342"/>
    </row>
    <row r="22" spans="1:7">
      <c r="A22" s="59"/>
      <c r="G22" s="60"/>
    </row>
    <row r="23" spans="1:7">
      <c r="A23" s="59"/>
      <c r="G23" s="60"/>
    </row>
    <row r="24" spans="1:7">
      <c r="A24" s="59"/>
      <c r="G24" s="60"/>
    </row>
    <row r="25" spans="1:7">
      <c r="A25" s="59"/>
      <c r="G25" s="60"/>
    </row>
    <row r="26" spans="1:7">
      <c r="A26" s="59"/>
      <c r="G26" s="60"/>
    </row>
    <row r="27" spans="1:7">
      <c r="A27" s="59"/>
      <c r="G27" s="60"/>
    </row>
    <row r="28" spans="1:7">
      <c r="A28" s="59"/>
      <c r="G28" s="60"/>
    </row>
    <row r="29" spans="1:7">
      <c r="A29" s="59"/>
      <c r="G29" s="60"/>
    </row>
    <row r="30" spans="1:7">
      <c r="A30" s="59"/>
      <c r="G30" s="60"/>
    </row>
    <row r="31" spans="1:7" ht="16" thickBot="1">
      <c r="A31" s="61"/>
      <c r="B31" s="62"/>
      <c r="C31" s="62"/>
      <c r="D31" s="62"/>
      <c r="E31" s="62"/>
      <c r="F31" s="62"/>
      <c r="G31" s="63"/>
    </row>
    <row r="32" spans="1:7">
      <c r="A32" s="59"/>
      <c r="G32" s="60"/>
    </row>
    <row r="33" spans="1:7">
      <c r="A33" s="59"/>
      <c r="G33" s="60"/>
    </row>
    <row r="34" spans="1:7">
      <c r="A34" s="59"/>
      <c r="G34" s="60"/>
    </row>
    <row r="35" spans="1:7">
      <c r="A35" s="59"/>
      <c r="G35" s="60"/>
    </row>
    <row r="36" spans="1:7">
      <c r="A36" s="59"/>
      <c r="G36" s="60"/>
    </row>
    <row r="37" spans="1:7">
      <c r="A37" s="59"/>
      <c r="G37" s="60"/>
    </row>
    <row r="38" spans="1:7">
      <c r="A38" s="59"/>
      <c r="G38" s="60"/>
    </row>
    <row r="39" spans="1:7">
      <c r="A39" s="59"/>
      <c r="G39" s="60"/>
    </row>
    <row r="40" spans="1:7">
      <c r="A40" s="59"/>
      <c r="G40" s="60"/>
    </row>
    <row r="41" spans="1:7">
      <c r="A41" s="59"/>
      <c r="G41" s="60"/>
    </row>
    <row r="42" spans="1:7">
      <c r="A42" s="59"/>
      <c r="G42" s="60"/>
    </row>
    <row r="43" spans="1:7">
      <c r="A43" s="59"/>
      <c r="G43" s="60"/>
    </row>
    <row r="44" spans="1:7">
      <c r="A44" s="59"/>
      <c r="G44" s="60"/>
    </row>
    <row r="45" spans="1:7">
      <c r="A45" s="59"/>
      <c r="G45" s="60"/>
    </row>
    <row r="46" spans="1:7">
      <c r="A46" s="59"/>
      <c r="G46" s="60"/>
    </row>
    <row r="47" spans="1:7">
      <c r="A47" s="59"/>
      <c r="G47" s="60"/>
    </row>
    <row r="48" spans="1:7">
      <c r="A48" s="59"/>
      <c r="G48" s="60"/>
    </row>
    <row r="49" spans="1:7">
      <c r="A49" s="59"/>
      <c r="G49" s="60"/>
    </row>
    <row r="50" spans="1:7" ht="16" thickBot="1">
      <c r="A50" s="61"/>
      <c r="B50" s="62"/>
      <c r="C50" s="62"/>
      <c r="D50" s="62"/>
      <c r="E50" s="62"/>
      <c r="F50" s="62"/>
      <c r="G50" s="63"/>
    </row>
    <row r="51" spans="1:7">
      <c r="A51" s="59"/>
      <c r="G51" s="60"/>
    </row>
    <row r="52" spans="1:7">
      <c r="A52" s="59"/>
      <c r="G52" s="60"/>
    </row>
    <row r="53" spans="1:7">
      <c r="A53" s="59"/>
      <c r="G53" s="60"/>
    </row>
    <row r="54" spans="1:7">
      <c r="A54" s="59"/>
      <c r="G54" s="60"/>
    </row>
    <row r="55" spans="1:7">
      <c r="A55" s="59"/>
      <c r="G55" s="60"/>
    </row>
    <row r="56" spans="1:7">
      <c r="A56" s="59"/>
      <c r="G56" s="60"/>
    </row>
    <row r="57" spans="1:7">
      <c r="A57" s="59"/>
      <c r="G57" s="60"/>
    </row>
    <row r="58" spans="1:7">
      <c r="A58" s="59"/>
      <c r="G58" s="60"/>
    </row>
    <row r="59" spans="1:7">
      <c r="A59" s="59"/>
      <c r="G59" s="60"/>
    </row>
    <row r="60" spans="1:7">
      <c r="A60" s="59"/>
      <c r="G60" s="60"/>
    </row>
    <row r="61" spans="1:7">
      <c r="A61" s="59"/>
      <c r="G61" s="60"/>
    </row>
    <row r="62" spans="1:7">
      <c r="A62" s="59"/>
      <c r="G62" s="60"/>
    </row>
    <row r="63" spans="1:7">
      <c r="A63" s="59"/>
      <c r="G63" s="60"/>
    </row>
    <row r="64" spans="1:7">
      <c r="A64" s="59"/>
      <c r="G64" s="60"/>
    </row>
    <row r="65" spans="1:7">
      <c r="A65" s="59"/>
      <c r="G65" s="60"/>
    </row>
    <row r="66" spans="1:7">
      <c r="A66" s="59"/>
      <c r="G66" s="60"/>
    </row>
    <row r="67" spans="1:7">
      <c r="A67" s="59"/>
      <c r="G67" s="60"/>
    </row>
    <row r="68" spans="1:7">
      <c r="A68" s="59"/>
      <c r="G68" s="60"/>
    </row>
    <row r="69" spans="1:7">
      <c r="A69" s="59"/>
      <c r="G69" s="60"/>
    </row>
    <row r="70" spans="1:7">
      <c r="A70" s="59"/>
      <c r="G70" s="60"/>
    </row>
    <row r="71" spans="1:7">
      <c r="A71" s="59"/>
      <c r="G71" s="60"/>
    </row>
    <row r="72" spans="1:7">
      <c r="A72" s="59"/>
      <c r="G72" s="60"/>
    </row>
    <row r="73" spans="1:7">
      <c r="A73" s="59"/>
      <c r="G73" s="60"/>
    </row>
    <row r="74" spans="1:7">
      <c r="A74" s="59"/>
      <c r="G74" s="60"/>
    </row>
    <row r="75" spans="1:7">
      <c r="A75" s="59"/>
      <c r="G75" s="60"/>
    </row>
    <row r="76" spans="1:7">
      <c r="A76" s="59"/>
      <c r="G76" s="60"/>
    </row>
    <row r="77" spans="1:7">
      <c r="A77" s="59"/>
      <c r="G77" s="60"/>
    </row>
    <row r="78" spans="1:7">
      <c r="A78" s="59"/>
      <c r="G78" s="60"/>
    </row>
    <row r="79" spans="1:7">
      <c r="A79" s="59"/>
      <c r="G79" s="60"/>
    </row>
    <row r="80" spans="1:7">
      <c r="A80" s="59"/>
      <c r="G80" s="60"/>
    </row>
    <row r="81" spans="1:7">
      <c r="A81" s="59"/>
      <c r="G81" s="60"/>
    </row>
    <row r="82" spans="1:7">
      <c r="A82" s="59"/>
      <c r="G82" s="60"/>
    </row>
    <row r="83" spans="1:7">
      <c r="A83" s="59"/>
      <c r="G83" s="60"/>
    </row>
    <row r="84" spans="1:7">
      <c r="A84" s="59"/>
      <c r="G84" s="60"/>
    </row>
    <row r="85" spans="1:7">
      <c r="A85" s="59"/>
      <c r="G85" s="60"/>
    </row>
    <row r="86" spans="1:7">
      <c r="A86" s="59"/>
      <c r="G86" s="60"/>
    </row>
    <row r="87" spans="1:7">
      <c r="A87" s="59"/>
      <c r="G87" s="60"/>
    </row>
    <row r="88" spans="1:7">
      <c r="A88" s="59"/>
      <c r="G88" s="60"/>
    </row>
    <row r="89" spans="1:7">
      <c r="A89" s="59"/>
      <c r="G89" s="60"/>
    </row>
    <row r="90" spans="1:7">
      <c r="A90" s="59"/>
      <c r="G90" s="60"/>
    </row>
    <row r="91" spans="1:7">
      <c r="A91" s="59"/>
      <c r="G91" s="60"/>
    </row>
    <row r="92" spans="1:7">
      <c r="A92" s="59"/>
      <c r="G92" s="60"/>
    </row>
    <row r="93" spans="1:7">
      <c r="A93" s="59"/>
      <c r="G93" s="60"/>
    </row>
    <row r="94" spans="1:7">
      <c r="A94" s="59"/>
      <c r="G94" s="60"/>
    </row>
    <row r="95" spans="1:7">
      <c r="A95" s="59"/>
      <c r="G95" s="60"/>
    </row>
    <row r="96" spans="1:7">
      <c r="A96" s="59"/>
      <c r="G96" s="60"/>
    </row>
    <row r="97" spans="1:7">
      <c r="A97" s="59"/>
      <c r="G97" s="60"/>
    </row>
    <row r="98" spans="1:7">
      <c r="A98" s="59"/>
      <c r="G98" s="60"/>
    </row>
    <row r="99" spans="1:7">
      <c r="A99" s="59"/>
      <c r="G99" s="60"/>
    </row>
    <row r="100" spans="1:7">
      <c r="A100" s="59"/>
      <c r="G100" s="60"/>
    </row>
    <row r="101" spans="1:7">
      <c r="A101" s="59"/>
      <c r="G101" s="60"/>
    </row>
    <row r="102" spans="1:7">
      <c r="A102" s="59"/>
      <c r="G102" s="60"/>
    </row>
    <row r="103" spans="1:7">
      <c r="A103" s="59"/>
      <c r="G103" s="60"/>
    </row>
    <row r="104" spans="1:7">
      <c r="A104" s="59"/>
      <c r="G104" s="60"/>
    </row>
    <row r="105" spans="1:7">
      <c r="A105" s="59"/>
      <c r="G105" s="60"/>
    </row>
    <row r="106" spans="1:7">
      <c r="A106" s="59"/>
      <c r="G106" s="60"/>
    </row>
    <row r="107" spans="1:7">
      <c r="A107" s="59"/>
      <c r="G107" s="60"/>
    </row>
    <row r="108" spans="1:7">
      <c r="A108" s="59"/>
      <c r="G108" s="60"/>
    </row>
    <row r="109" spans="1:7">
      <c r="A109" s="59"/>
      <c r="G109" s="60"/>
    </row>
    <row r="110" spans="1:7">
      <c r="A110" s="59"/>
      <c r="G110" s="60"/>
    </row>
    <row r="111" spans="1:7">
      <c r="A111" s="59"/>
      <c r="G111" s="60"/>
    </row>
    <row r="112" spans="1:7">
      <c r="A112" s="59"/>
      <c r="G112" s="60"/>
    </row>
    <row r="113" spans="1:7">
      <c r="A113" s="59"/>
      <c r="G113" s="60"/>
    </row>
    <row r="114" spans="1:7">
      <c r="A114" s="59"/>
      <c r="G114" s="60"/>
    </row>
    <row r="115" spans="1:7">
      <c r="A115" s="59"/>
      <c r="G115" s="60"/>
    </row>
    <row r="116" spans="1:7">
      <c r="A116" s="59"/>
      <c r="G116" s="60"/>
    </row>
    <row r="117" spans="1:7">
      <c r="A117" s="59"/>
      <c r="G117" s="60"/>
    </row>
    <row r="118" spans="1:7">
      <c r="A118" s="59"/>
      <c r="G118" s="60"/>
    </row>
    <row r="119" spans="1:7">
      <c r="A119" s="59"/>
      <c r="G119" s="60"/>
    </row>
    <row r="120" spans="1:7">
      <c r="A120" s="59"/>
      <c r="G120" s="60"/>
    </row>
    <row r="121" spans="1:7">
      <c r="A121" s="59"/>
      <c r="G121" s="60"/>
    </row>
    <row r="122" spans="1:7">
      <c r="A122" s="59"/>
      <c r="G122" s="60"/>
    </row>
    <row r="123" spans="1:7">
      <c r="A123" s="59"/>
      <c r="G123" s="60"/>
    </row>
    <row r="124" spans="1:7">
      <c r="A124" s="59"/>
      <c r="G124" s="60"/>
    </row>
    <row r="125" spans="1:7">
      <c r="A125" s="59"/>
      <c r="G125" s="60"/>
    </row>
    <row r="126" spans="1:7">
      <c r="A126" s="59"/>
      <c r="G126" s="60"/>
    </row>
    <row r="127" spans="1:7">
      <c r="A127" s="59"/>
      <c r="G127" s="60"/>
    </row>
    <row r="128" spans="1:7">
      <c r="A128" s="59"/>
      <c r="G128" s="60"/>
    </row>
    <row r="129" spans="1:7">
      <c r="A129" s="59"/>
      <c r="G129" s="60"/>
    </row>
    <row r="130" spans="1:7">
      <c r="A130" s="59"/>
      <c r="G130" s="60"/>
    </row>
    <row r="131" spans="1:7">
      <c r="A131" s="59"/>
      <c r="G131" s="60"/>
    </row>
    <row r="132" spans="1:7">
      <c r="A132" s="59"/>
      <c r="G132" s="60"/>
    </row>
    <row r="133" spans="1:7">
      <c r="A133" s="59"/>
      <c r="G133" s="60"/>
    </row>
    <row r="134" spans="1:7">
      <c r="A134" s="59"/>
      <c r="G134" s="60"/>
    </row>
    <row r="135" spans="1:7">
      <c r="A135" s="59"/>
      <c r="G135" s="60"/>
    </row>
    <row r="136" spans="1:7">
      <c r="A136" s="59"/>
      <c r="G136" s="60"/>
    </row>
    <row r="137" spans="1:7">
      <c r="A137" s="59"/>
      <c r="G137" s="60"/>
    </row>
    <row r="138" spans="1:7">
      <c r="A138" s="59"/>
      <c r="G138" s="60"/>
    </row>
    <row r="139" spans="1:7">
      <c r="A139" s="59"/>
      <c r="G139" s="60"/>
    </row>
    <row r="140" spans="1:7">
      <c r="A140" s="59"/>
      <c r="G140" s="60"/>
    </row>
    <row r="141" spans="1:7">
      <c r="A141" s="59"/>
      <c r="G141" s="60"/>
    </row>
    <row r="142" spans="1:7">
      <c r="A142" s="59"/>
      <c r="G142" s="60"/>
    </row>
    <row r="143" spans="1:7">
      <c r="A143" s="59"/>
      <c r="G143" s="60"/>
    </row>
    <row r="144" spans="1:7">
      <c r="A144" s="59"/>
      <c r="G144" s="60"/>
    </row>
    <row r="145" spans="1:7">
      <c r="A145" s="59"/>
      <c r="G145" s="60"/>
    </row>
    <row r="146" spans="1:7">
      <c r="A146" s="59"/>
      <c r="G146" s="60"/>
    </row>
    <row r="147" spans="1:7">
      <c r="A147" s="59"/>
      <c r="G147" s="60"/>
    </row>
    <row r="148" spans="1:7">
      <c r="A148" s="59"/>
      <c r="G148" s="60"/>
    </row>
    <row r="149" spans="1:7">
      <c r="A149" s="59"/>
      <c r="G149" s="60"/>
    </row>
    <row r="150" spans="1:7">
      <c r="A150" s="59"/>
      <c r="G150" s="60"/>
    </row>
    <row r="151" spans="1:7">
      <c r="A151" s="59"/>
      <c r="G151" s="60"/>
    </row>
    <row r="152" spans="1:7">
      <c r="A152" s="59"/>
      <c r="G152" s="60"/>
    </row>
    <row r="153" spans="1:7">
      <c r="A153" s="59"/>
      <c r="G153" s="60"/>
    </row>
    <row r="154" spans="1:7">
      <c r="A154" s="59"/>
      <c r="G154" s="60"/>
    </row>
    <row r="155" spans="1:7">
      <c r="A155" s="59"/>
      <c r="G155" s="60"/>
    </row>
    <row r="156" spans="1:7">
      <c r="A156" s="59"/>
      <c r="G156" s="60"/>
    </row>
    <row r="157" spans="1:7">
      <c r="A157" s="59"/>
      <c r="G157" s="60"/>
    </row>
    <row r="158" spans="1:7">
      <c r="A158" s="59"/>
      <c r="G158" s="60"/>
    </row>
    <row r="159" spans="1:7">
      <c r="A159" s="59"/>
      <c r="G159" s="60"/>
    </row>
    <row r="160" spans="1:7">
      <c r="A160" s="59"/>
      <c r="G160" s="60"/>
    </row>
    <row r="161" spans="1:7">
      <c r="A161" s="59"/>
      <c r="G161" s="60"/>
    </row>
    <row r="162" spans="1:7">
      <c r="A162" s="59"/>
      <c r="G162" s="60"/>
    </row>
    <row r="163" spans="1:7">
      <c r="A163" s="59"/>
      <c r="G163" s="60"/>
    </row>
    <row r="164" spans="1:7">
      <c r="A164" s="59"/>
      <c r="G164" s="60"/>
    </row>
    <row r="165" spans="1:7">
      <c r="A165" s="59"/>
      <c r="G165" s="60"/>
    </row>
    <row r="166" spans="1:7">
      <c r="A166" s="59"/>
      <c r="G166" s="60"/>
    </row>
    <row r="167" spans="1:7">
      <c r="A167" s="59"/>
      <c r="G167" s="60"/>
    </row>
    <row r="168" spans="1:7">
      <c r="A168" s="59"/>
      <c r="G168" s="60"/>
    </row>
    <row r="169" spans="1:7">
      <c r="A169" s="59"/>
      <c r="G169" s="60"/>
    </row>
    <row r="170" spans="1:7">
      <c r="A170" s="59"/>
      <c r="G170" s="60"/>
    </row>
    <row r="171" spans="1:7">
      <c r="A171" s="59"/>
      <c r="G171" s="60"/>
    </row>
    <row r="172" spans="1:7">
      <c r="A172" s="59"/>
      <c r="G172" s="60"/>
    </row>
    <row r="173" spans="1:7">
      <c r="A173" s="59"/>
      <c r="G173" s="60"/>
    </row>
    <row r="174" spans="1:7">
      <c r="A174" s="59"/>
      <c r="G174" s="60"/>
    </row>
    <row r="175" spans="1:7">
      <c r="A175" s="59"/>
      <c r="G175" s="60"/>
    </row>
    <row r="176" spans="1:7">
      <c r="A176" s="59"/>
      <c r="G176" s="60"/>
    </row>
    <row r="177" spans="1:7">
      <c r="A177" s="59"/>
      <c r="G177" s="60"/>
    </row>
    <row r="178" spans="1:7">
      <c r="A178" s="59"/>
      <c r="G178" s="60"/>
    </row>
    <row r="179" spans="1:7">
      <c r="A179" s="59"/>
      <c r="G179" s="60"/>
    </row>
    <row r="180" spans="1:7">
      <c r="A180" s="59"/>
      <c r="G180" s="60"/>
    </row>
    <row r="181" spans="1:7">
      <c r="A181" s="59"/>
      <c r="G181" s="60"/>
    </row>
    <row r="182" spans="1:7">
      <c r="A182" s="59"/>
      <c r="G182" s="60"/>
    </row>
    <row r="183" spans="1:7">
      <c r="A183" s="59"/>
      <c r="G183" s="60"/>
    </row>
    <row r="184" spans="1:7">
      <c r="A184" s="59"/>
      <c r="G184" s="60"/>
    </row>
    <row r="185" spans="1:7">
      <c r="A185" s="59"/>
      <c r="G185" s="60"/>
    </row>
    <row r="186" spans="1:7">
      <c r="A186" s="59"/>
      <c r="G186" s="60"/>
    </row>
    <row r="187" spans="1:7">
      <c r="A187" s="59"/>
      <c r="G187" s="60"/>
    </row>
    <row r="188" spans="1:7">
      <c r="A188" s="59"/>
      <c r="G188" s="60"/>
    </row>
    <row r="189" spans="1:7">
      <c r="A189" s="59"/>
      <c r="G189" s="60"/>
    </row>
    <row r="190" spans="1:7">
      <c r="A190" s="59"/>
      <c r="G190" s="60"/>
    </row>
    <row r="191" spans="1:7" ht="16" thickBot="1">
      <c r="A191" s="61"/>
      <c r="B191" s="62"/>
      <c r="C191" s="62"/>
      <c r="D191" s="62"/>
      <c r="E191" s="62"/>
      <c r="F191" s="62"/>
      <c r="G191" s="63"/>
    </row>
  </sheetData>
  <mergeCells count="6">
    <mergeCell ref="A17:G21"/>
    <mergeCell ref="A7:A9"/>
    <mergeCell ref="B7:E7"/>
    <mergeCell ref="F7:G9"/>
    <mergeCell ref="B8:E8"/>
    <mergeCell ref="B9:E9"/>
  </mergeCells>
  <pageMargins left="0.7" right="0.7" top="0.75" bottom="0.75" header="0.3" footer="0.3"/>
  <pageSetup scale="9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47"/>
  <sheetViews>
    <sheetView tabSelected="1" view="pageBreakPreview" topLeftCell="A2" zoomScaleNormal="55" zoomScaleSheetLayoutView="70" workbookViewId="0">
      <selection activeCell="A19" sqref="A19:I19"/>
    </sheetView>
  </sheetViews>
  <sheetFormatPr baseColWidth="10" defaultRowHeight="50.25" customHeight="1"/>
  <cols>
    <col min="1" max="1" width="12" customWidth="1"/>
    <col min="2" max="2" width="56.1640625" bestFit="1" customWidth="1"/>
    <col min="3" max="3" width="21.83203125" bestFit="1" customWidth="1"/>
    <col min="4" max="4" width="15.5" bestFit="1" customWidth="1"/>
    <col min="5" max="5" width="18.5" bestFit="1" customWidth="1"/>
    <col min="6" max="6" width="22.6640625" style="1" bestFit="1" customWidth="1"/>
    <col min="7" max="7" width="18" customWidth="1"/>
    <col min="8" max="8" width="19.5" style="1" customWidth="1"/>
    <col min="9" max="9" width="8.83203125" bestFit="1" customWidth="1"/>
    <col min="10" max="10" width="21" style="1" bestFit="1" customWidth="1"/>
    <col min="11" max="11" width="17.83203125" bestFit="1" customWidth="1"/>
    <col min="12" max="12" width="19.33203125" bestFit="1" customWidth="1"/>
    <col min="14" max="14" width="17.5" bestFit="1" customWidth="1"/>
    <col min="256" max="256" width="12" customWidth="1"/>
    <col min="257" max="257" width="56.1640625" bestFit="1" customWidth="1"/>
    <col min="258" max="258" width="17.83203125" bestFit="1" customWidth="1"/>
    <col min="259" max="259" width="15.5" bestFit="1" customWidth="1"/>
    <col min="260" max="260" width="18.5" bestFit="1" customWidth="1"/>
    <col min="261" max="261" width="22.6640625" bestFit="1" customWidth="1"/>
    <col min="262" max="262" width="18" customWidth="1"/>
    <col min="263" max="263" width="19.5" customWidth="1"/>
    <col min="264" max="264" width="8.83203125" bestFit="1" customWidth="1"/>
    <col min="265" max="265" width="21" bestFit="1" customWidth="1"/>
    <col min="266" max="266" width="20.33203125" bestFit="1" customWidth="1"/>
    <col min="268" max="268" width="19.33203125" bestFit="1" customWidth="1"/>
    <col min="270" max="270" width="17.5" bestFit="1" customWidth="1"/>
    <col min="512" max="512" width="12" customWidth="1"/>
    <col min="513" max="513" width="56.1640625" bestFit="1" customWidth="1"/>
    <col min="514" max="514" width="17.83203125" bestFit="1" customWidth="1"/>
    <col min="515" max="515" width="15.5" bestFit="1" customWidth="1"/>
    <col min="516" max="516" width="18.5" bestFit="1" customWidth="1"/>
    <col min="517" max="517" width="22.6640625" bestFit="1" customWidth="1"/>
    <col min="518" max="518" width="18" customWidth="1"/>
    <col min="519" max="519" width="19.5" customWidth="1"/>
    <col min="520" max="520" width="8.83203125" bestFit="1" customWidth="1"/>
    <col min="521" max="521" width="21" bestFit="1" customWidth="1"/>
    <col min="522" max="522" width="20.33203125" bestFit="1" customWidth="1"/>
    <col min="524" max="524" width="19.33203125" bestFit="1" customWidth="1"/>
    <col min="526" max="526" width="17.5" bestFit="1" customWidth="1"/>
    <col min="768" max="768" width="12" customWidth="1"/>
    <col min="769" max="769" width="56.1640625" bestFit="1" customWidth="1"/>
    <col min="770" max="770" width="17.83203125" bestFit="1" customWidth="1"/>
    <col min="771" max="771" width="15.5" bestFit="1" customWidth="1"/>
    <col min="772" max="772" width="18.5" bestFit="1" customWidth="1"/>
    <col min="773" max="773" width="22.6640625" bestFit="1" customWidth="1"/>
    <col min="774" max="774" width="18" customWidth="1"/>
    <col min="775" max="775" width="19.5" customWidth="1"/>
    <col min="776" max="776" width="8.83203125" bestFit="1" customWidth="1"/>
    <col min="777" max="777" width="21" bestFit="1" customWidth="1"/>
    <col min="778" max="778" width="20.33203125" bestFit="1" customWidth="1"/>
    <col min="780" max="780" width="19.33203125" bestFit="1" customWidth="1"/>
    <col min="782" max="782" width="17.5" bestFit="1" customWidth="1"/>
    <col min="1024" max="1024" width="12" customWidth="1"/>
    <col min="1025" max="1025" width="56.1640625" bestFit="1" customWidth="1"/>
    <col min="1026" max="1026" width="17.83203125" bestFit="1" customWidth="1"/>
    <col min="1027" max="1027" width="15.5" bestFit="1" customWidth="1"/>
    <col min="1028" max="1028" width="18.5" bestFit="1" customWidth="1"/>
    <col min="1029" max="1029" width="22.6640625" bestFit="1" customWidth="1"/>
    <col min="1030" max="1030" width="18" customWidth="1"/>
    <col min="1031" max="1031" width="19.5" customWidth="1"/>
    <col min="1032" max="1032" width="8.83203125" bestFit="1" customWidth="1"/>
    <col min="1033" max="1033" width="21" bestFit="1" customWidth="1"/>
    <col min="1034" max="1034" width="20.33203125" bestFit="1" customWidth="1"/>
    <col min="1036" max="1036" width="19.33203125" bestFit="1" customWidth="1"/>
    <col min="1038" max="1038" width="17.5" bestFit="1" customWidth="1"/>
    <col min="1280" max="1280" width="12" customWidth="1"/>
    <col min="1281" max="1281" width="56.1640625" bestFit="1" customWidth="1"/>
    <col min="1282" max="1282" width="17.83203125" bestFit="1" customWidth="1"/>
    <col min="1283" max="1283" width="15.5" bestFit="1" customWidth="1"/>
    <col min="1284" max="1284" width="18.5" bestFit="1" customWidth="1"/>
    <col min="1285" max="1285" width="22.6640625" bestFit="1" customWidth="1"/>
    <col min="1286" max="1286" width="18" customWidth="1"/>
    <col min="1287" max="1287" width="19.5" customWidth="1"/>
    <col min="1288" max="1288" width="8.83203125" bestFit="1" customWidth="1"/>
    <col min="1289" max="1289" width="21" bestFit="1" customWidth="1"/>
    <col min="1290" max="1290" width="20.33203125" bestFit="1" customWidth="1"/>
    <col min="1292" max="1292" width="19.33203125" bestFit="1" customWidth="1"/>
    <col min="1294" max="1294" width="17.5" bestFit="1" customWidth="1"/>
    <col min="1536" max="1536" width="12" customWidth="1"/>
    <col min="1537" max="1537" width="56.1640625" bestFit="1" customWidth="1"/>
    <col min="1538" max="1538" width="17.83203125" bestFit="1" customWidth="1"/>
    <col min="1539" max="1539" width="15.5" bestFit="1" customWidth="1"/>
    <col min="1540" max="1540" width="18.5" bestFit="1" customWidth="1"/>
    <col min="1541" max="1541" width="22.6640625" bestFit="1" customWidth="1"/>
    <col min="1542" max="1542" width="18" customWidth="1"/>
    <col min="1543" max="1543" width="19.5" customWidth="1"/>
    <col min="1544" max="1544" width="8.83203125" bestFit="1" customWidth="1"/>
    <col min="1545" max="1545" width="21" bestFit="1" customWidth="1"/>
    <col min="1546" max="1546" width="20.33203125" bestFit="1" customWidth="1"/>
    <col min="1548" max="1548" width="19.33203125" bestFit="1" customWidth="1"/>
    <col min="1550" max="1550" width="17.5" bestFit="1" customWidth="1"/>
    <col min="1792" max="1792" width="12" customWidth="1"/>
    <col min="1793" max="1793" width="56.1640625" bestFit="1" customWidth="1"/>
    <col min="1794" max="1794" width="17.83203125" bestFit="1" customWidth="1"/>
    <col min="1795" max="1795" width="15.5" bestFit="1" customWidth="1"/>
    <col min="1796" max="1796" width="18.5" bestFit="1" customWidth="1"/>
    <col min="1797" max="1797" width="22.6640625" bestFit="1" customWidth="1"/>
    <col min="1798" max="1798" width="18" customWidth="1"/>
    <col min="1799" max="1799" width="19.5" customWidth="1"/>
    <col min="1800" max="1800" width="8.83203125" bestFit="1" customWidth="1"/>
    <col min="1801" max="1801" width="21" bestFit="1" customWidth="1"/>
    <col min="1802" max="1802" width="20.33203125" bestFit="1" customWidth="1"/>
    <col min="1804" max="1804" width="19.33203125" bestFit="1" customWidth="1"/>
    <col min="1806" max="1806" width="17.5" bestFit="1" customWidth="1"/>
    <col min="2048" max="2048" width="12" customWidth="1"/>
    <col min="2049" max="2049" width="56.1640625" bestFit="1" customWidth="1"/>
    <col min="2050" max="2050" width="17.83203125" bestFit="1" customWidth="1"/>
    <col min="2051" max="2051" width="15.5" bestFit="1" customWidth="1"/>
    <col min="2052" max="2052" width="18.5" bestFit="1" customWidth="1"/>
    <col min="2053" max="2053" width="22.6640625" bestFit="1" customWidth="1"/>
    <col min="2054" max="2054" width="18" customWidth="1"/>
    <col min="2055" max="2055" width="19.5" customWidth="1"/>
    <col min="2056" max="2056" width="8.83203125" bestFit="1" customWidth="1"/>
    <col min="2057" max="2057" width="21" bestFit="1" customWidth="1"/>
    <col min="2058" max="2058" width="20.33203125" bestFit="1" customWidth="1"/>
    <col min="2060" max="2060" width="19.33203125" bestFit="1" customWidth="1"/>
    <col min="2062" max="2062" width="17.5" bestFit="1" customWidth="1"/>
    <col min="2304" max="2304" width="12" customWidth="1"/>
    <col min="2305" max="2305" width="56.1640625" bestFit="1" customWidth="1"/>
    <col min="2306" max="2306" width="17.83203125" bestFit="1" customWidth="1"/>
    <col min="2307" max="2307" width="15.5" bestFit="1" customWidth="1"/>
    <col min="2308" max="2308" width="18.5" bestFit="1" customWidth="1"/>
    <col min="2309" max="2309" width="22.6640625" bestFit="1" customWidth="1"/>
    <col min="2310" max="2310" width="18" customWidth="1"/>
    <col min="2311" max="2311" width="19.5" customWidth="1"/>
    <col min="2312" max="2312" width="8.83203125" bestFit="1" customWidth="1"/>
    <col min="2313" max="2313" width="21" bestFit="1" customWidth="1"/>
    <col min="2314" max="2314" width="20.33203125" bestFit="1" customWidth="1"/>
    <col min="2316" max="2316" width="19.33203125" bestFit="1" customWidth="1"/>
    <col min="2318" max="2318" width="17.5" bestFit="1" customWidth="1"/>
    <col min="2560" max="2560" width="12" customWidth="1"/>
    <col min="2561" max="2561" width="56.1640625" bestFit="1" customWidth="1"/>
    <col min="2562" max="2562" width="17.83203125" bestFit="1" customWidth="1"/>
    <col min="2563" max="2563" width="15.5" bestFit="1" customWidth="1"/>
    <col min="2564" max="2564" width="18.5" bestFit="1" customWidth="1"/>
    <col min="2565" max="2565" width="22.6640625" bestFit="1" customWidth="1"/>
    <col min="2566" max="2566" width="18" customWidth="1"/>
    <col min="2567" max="2567" width="19.5" customWidth="1"/>
    <col min="2568" max="2568" width="8.83203125" bestFit="1" customWidth="1"/>
    <col min="2569" max="2569" width="21" bestFit="1" customWidth="1"/>
    <col min="2570" max="2570" width="20.33203125" bestFit="1" customWidth="1"/>
    <col min="2572" max="2572" width="19.33203125" bestFit="1" customWidth="1"/>
    <col min="2574" max="2574" width="17.5" bestFit="1" customWidth="1"/>
    <col min="2816" max="2816" width="12" customWidth="1"/>
    <col min="2817" max="2817" width="56.1640625" bestFit="1" customWidth="1"/>
    <col min="2818" max="2818" width="17.83203125" bestFit="1" customWidth="1"/>
    <col min="2819" max="2819" width="15.5" bestFit="1" customWidth="1"/>
    <col min="2820" max="2820" width="18.5" bestFit="1" customWidth="1"/>
    <col min="2821" max="2821" width="22.6640625" bestFit="1" customWidth="1"/>
    <col min="2822" max="2822" width="18" customWidth="1"/>
    <col min="2823" max="2823" width="19.5" customWidth="1"/>
    <col min="2824" max="2824" width="8.83203125" bestFit="1" customWidth="1"/>
    <col min="2825" max="2825" width="21" bestFit="1" customWidth="1"/>
    <col min="2826" max="2826" width="20.33203125" bestFit="1" customWidth="1"/>
    <col min="2828" max="2828" width="19.33203125" bestFit="1" customWidth="1"/>
    <col min="2830" max="2830" width="17.5" bestFit="1" customWidth="1"/>
    <col min="3072" max="3072" width="12" customWidth="1"/>
    <col min="3073" max="3073" width="56.1640625" bestFit="1" customWidth="1"/>
    <col min="3074" max="3074" width="17.83203125" bestFit="1" customWidth="1"/>
    <col min="3075" max="3075" width="15.5" bestFit="1" customWidth="1"/>
    <col min="3076" max="3076" width="18.5" bestFit="1" customWidth="1"/>
    <col min="3077" max="3077" width="22.6640625" bestFit="1" customWidth="1"/>
    <col min="3078" max="3078" width="18" customWidth="1"/>
    <col min="3079" max="3079" width="19.5" customWidth="1"/>
    <col min="3080" max="3080" width="8.83203125" bestFit="1" customWidth="1"/>
    <col min="3081" max="3081" width="21" bestFit="1" customWidth="1"/>
    <col min="3082" max="3082" width="20.33203125" bestFit="1" customWidth="1"/>
    <col min="3084" max="3084" width="19.33203125" bestFit="1" customWidth="1"/>
    <col min="3086" max="3086" width="17.5" bestFit="1" customWidth="1"/>
    <col min="3328" max="3328" width="12" customWidth="1"/>
    <col min="3329" max="3329" width="56.1640625" bestFit="1" customWidth="1"/>
    <col min="3330" max="3330" width="17.83203125" bestFit="1" customWidth="1"/>
    <col min="3331" max="3331" width="15.5" bestFit="1" customWidth="1"/>
    <col min="3332" max="3332" width="18.5" bestFit="1" customWidth="1"/>
    <col min="3333" max="3333" width="22.6640625" bestFit="1" customWidth="1"/>
    <col min="3334" max="3334" width="18" customWidth="1"/>
    <col min="3335" max="3335" width="19.5" customWidth="1"/>
    <col min="3336" max="3336" width="8.83203125" bestFit="1" customWidth="1"/>
    <col min="3337" max="3337" width="21" bestFit="1" customWidth="1"/>
    <col min="3338" max="3338" width="20.33203125" bestFit="1" customWidth="1"/>
    <col min="3340" max="3340" width="19.33203125" bestFit="1" customWidth="1"/>
    <col min="3342" max="3342" width="17.5" bestFit="1" customWidth="1"/>
    <col min="3584" max="3584" width="12" customWidth="1"/>
    <col min="3585" max="3585" width="56.1640625" bestFit="1" customWidth="1"/>
    <col min="3586" max="3586" width="17.83203125" bestFit="1" customWidth="1"/>
    <col min="3587" max="3587" width="15.5" bestFit="1" customWidth="1"/>
    <col min="3588" max="3588" width="18.5" bestFit="1" customWidth="1"/>
    <col min="3589" max="3589" width="22.6640625" bestFit="1" customWidth="1"/>
    <col min="3590" max="3590" width="18" customWidth="1"/>
    <col min="3591" max="3591" width="19.5" customWidth="1"/>
    <col min="3592" max="3592" width="8.83203125" bestFit="1" customWidth="1"/>
    <col min="3593" max="3593" width="21" bestFit="1" customWidth="1"/>
    <col min="3594" max="3594" width="20.33203125" bestFit="1" customWidth="1"/>
    <col min="3596" max="3596" width="19.33203125" bestFit="1" customWidth="1"/>
    <col min="3598" max="3598" width="17.5" bestFit="1" customWidth="1"/>
    <col min="3840" max="3840" width="12" customWidth="1"/>
    <col min="3841" max="3841" width="56.1640625" bestFit="1" customWidth="1"/>
    <col min="3842" max="3842" width="17.83203125" bestFit="1" customWidth="1"/>
    <col min="3843" max="3843" width="15.5" bestFit="1" customWidth="1"/>
    <col min="3844" max="3844" width="18.5" bestFit="1" customWidth="1"/>
    <col min="3845" max="3845" width="22.6640625" bestFit="1" customWidth="1"/>
    <col min="3846" max="3846" width="18" customWidth="1"/>
    <col min="3847" max="3847" width="19.5" customWidth="1"/>
    <col min="3848" max="3848" width="8.83203125" bestFit="1" customWidth="1"/>
    <col min="3849" max="3849" width="21" bestFit="1" customWidth="1"/>
    <col min="3850" max="3850" width="20.33203125" bestFit="1" customWidth="1"/>
    <col min="3852" max="3852" width="19.33203125" bestFit="1" customWidth="1"/>
    <col min="3854" max="3854" width="17.5" bestFit="1" customWidth="1"/>
    <col min="4096" max="4096" width="12" customWidth="1"/>
    <col min="4097" max="4097" width="56.1640625" bestFit="1" customWidth="1"/>
    <col min="4098" max="4098" width="17.83203125" bestFit="1" customWidth="1"/>
    <col min="4099" max="4099" width="15.5" bestFit="1" customWidth="1"/>
    <col min="4100" max="4100" width="18.5" bestFit="1" customWidth="1"/>
    <col min="4101" max="4101" width="22.6640625" bestFit="1" customWidth="1"/>
    <col min="4102" max="4102" width="18" customWidth="1"/>
    <col min="4103" max="4103" width="19.5" customWidth="1"/>
    <col min="4104" max="4104" width="8.83203125" bestFit="1" customWidth="1"/>
    <col min="4105" max="4105" width="21" bestFit="1" customWidth="1"/>
    <col min="4106" max="4106" width="20.33203125" bestFit="1" customWidth="1"/>
    <col min="4108" max="4108" width="19.33203125" bestFit="1" customWidth="1"/>
    <col min="4110" max="4110" width="17.5" bestFit="1" customWidth="1"/>
    <col min="4352" max="4352" width="12" customWidth="1"/>
    <col min="4353" max="4353" width="56.1640625" bestFit="1" customWidth="1"/>
    <col min="4354" max="4354" width="17.83203125" bestFit="1" customWidth="1"/>
    <col min="4355" max="4355" width="15.5" bestFit="1" customWidth="1"/>
    <col min="4356" max="4356" width="18.5" bestFit="1" customWidth="1"/>
    <col min="4357" max="4357" width="22.6640625" bestFit="1" customWidth="1"/>
    <col min="4358" max="4358" width="18" customWidth="1"/>
    <col min="4359" max="4359" width="19.5" customWidth="1"/>
    <col min="4360" max="4360" width="8.83203125" bestFit="1" customWidth="1"/>
    <col min="4361" max="4361" width="21" bestFit="1" customWidth="1"/>
    <col min="4362" max="4362" width="20.33203125" bestFit="1" customWidth="1"/>
    <col min="4364" max="4364" width="19.33203125" bestFit="1" customWidth="1"/>
    <col min="4366" max="4366" width="17.5" bestFit="1" customWidth="1"/>
    <col min="4608" max="4608" width="12" customWidth="1"/>
    <col min="4609" max="4609" width="56.1640625" bestFit="1" customWidth="1"/>
    <col min="4610" max="4610" width="17.83203125" bestFit="1" customWidth="1"/>
    <col min="4611" max="4611" width="15.5" bestFit="1" customWidth="1"/>
    <col min="4612" max="4612" width="18.5" bestFit="1" customWidth="1"/>
    <col min="4613" max="4613" width="22.6640625" bestFit="1" customWidth="1"/>
    <col min="4614" max="4614" width="18" customWidth="1"/>
    <col min="4615" max="4615" width="19.5" customWidth="1"/>
    <col min="4616" max="4616" width="8.83203125" bestFit="1" customWidth="1"/>
    <col min="4617" max="4617" width="21" bestFit="1" customWidth="1"/>
    <col min="4618" max="4618" width="20.33203125" bestFit="1" customWidth="1"/>
    <col min="4620" max="4620" width="19.33203125" bestFit="1" customWidth="1"/>
    <col min="4622" max="4622" width="17.5" bestFit="1" customWidth="1"/>
    <col min="4864" max="4864" width="12" customWidth="1"/>
    <col min="4865" max="4865" width="56.1640625" bestFit="1" customWidth="1"/>
    <col min="4866" max="4866" width="17.83203125" bestFit="1" customWidth="1"/>
    <col min="4867" max="4867" width="15.5" bestFit="1" customWidth="1"/>
    <col min="4868" max="4868" width="18.5" bestFit="1" customWidth="1"/>
    <col min="4869" max="4869" width="22.6640625" bestFit="1" customWidth="1"/>
    <col min="4870" max="4870" width="18" customWidth="1"/>
    <col min="4871" max="4871" width="19.5" customWidth="1"/>
    <col min="4872" max="4872" width="8.83203125" bestFit="1" customWidth="1"/>
    <col min="4873" max="4873" width="21" bestFit="1" customWidth="1"/>
    <col min="4874" max="4874" width="20.33203125" bestFit="1" customWidth="1"/>
    <col min="4876" max="4876" width="19.33203125" bestFit="1" customWidth="1"/>
    <col min="4878" max="4878" width="17.5" bestFit="1" customWidth="1"/>
    <col min="5120" max="5120" width="12" customWidth="1"/>
    <col min="5121" max="5121" width="56.1640625" bestFit="1" customWidth="1"/>
    <col min="5122" max="5122" width="17.83203125" bestFit="1" customWidth="1"/>
    <col min="5123" max="5123" width="15.5" bestFit="1" customWidth="1"/>
    <col min="5124" max="5124" width="18.5" bestFit="1" customWidth="1"/>
    <col min="5125" max="5125" width="22.6640625" bestFit="1" customWidth="1"/>
    <col min="5126" max="5126" width="18" customWidth="1"/>
    <col min="5127" max="5127" width="19.5" customWidth="1"/>
    <col min="5128" max="5128" width="8.83203125" bestFit="1" customWidth="1"/>
    <col min="5129" max="5129" width="21" bestFit="1" customWidth="1"/>
    <col min="5130" max="5130" width="20.33203125" bestFit="1" customWidth="1"/>
    <col min="5132" max="5132" width="19.33203125" bestFit="1" customWidth="1"/>
    <col min="5134" max="5134" width="17.5" bestFit="1" customWidth="1"/>
    <col min="5376" max="5376" width="12" customWidth="1"/>
    <col min="5377" max="5377" width="56.1640625" bestFit="1" customWidth="1"/>
    <col min="5378" max="5378" width="17.83203125" bestFit="1" customWidth="1"/>
    <col min="5379" max="5379" width="15.5" bestFit="1" customWidth="1"/>
    <col min="5380" max="5380" width="18.5" bestFit="1" customWidth="1"/>
    <col min="5381" max="5381" width="22.6640625" bestFit="1" customWidth="1"/>
    <col min="5382" max="5382" width="18" customWidth="1"/>
    <col min="5383" max="5383" width="19.5" customWidth="1"/>
    <col min="5384" max="5384" width="8.83203125" bestFit="1" customWidth="1"/>
    <col min="5385" max="5385" width="21" bestFit="1" customWidth="1"/>
    <col min="5386" max="5386" width="20.33203125" bestFit="1" customWidth="1"/>
    <col min="5388" max="5388" width="19.33203125" bestFit="1" customWidth="1"/>
    <col min="5390" max="5390" width="17.5" bestFit="1" customWidth="1"/>
    <col min="5632" max="5632" width="12" customWidth="1"/>
    <col min="5633" max="5633" width="56.1640625" bestFit="1" customWidth="1"/>
    <col min="5634" max="5634" width="17.83203125" bestFit="1" customWidth="1"/>
    <col min="5635" max="5635" width="15.5" bestFit="1" customWidth="1"/>
    <col min="5636" max="5636" width="18.5" bestFit="1" customWidth="1"/>
    <col min="5637" max="5637" width="22.6640625" bestFit="1" customWidth="1"/>
    <col min="5638" max="5638" width="18" customWidth="1"/>
    <col min="5639" max="5639" width="19.5" customWidth="1"/>
    <col min="5640" max="5640" width="8.83203125" bestFit="1" customWidth="1"/>
    <col min="5641" max="5641" width="21" bestFit="1" customWidth="1"/>
    <col min="5642" max="5642" width="20.33203125" bestFit="1" customWidth="1"/>
    <col min="5644" max="5644" width="19.33203125" bestFit="1" customWidth="1"/>
    <col min="5646" max="5646" width="17.5" bestFit="1" customWidth="1"/>
    <col min="5888" max="5888" width="12" customWidth="1"/>
    <col min="5889" max="5889" width="56.1640625" bestFit="1" customWidth="1"/>
    <col min="5890" max="5890" width="17.83203125" bestFit="1" customWidth="1"/>
    <col min="5891" max="5891" width="15.5" bestFit="1" customWidth="1"/>
    <col min="5892" max="5892" width="18.5" bestFit="1" customWidth="1"/>
    <col min="5893" max="5893" width="22.6640625" bestFit="1" customWidth="1"/>
    <col min="5894" max="5894" width="18" customWidth="1"/>
    <col min="5895" max="5895" width="19.5" customWidth="1"/>
    <col min="5896" max="5896" width="8.83203125" bestFit="1" customWidth="1"/>
    <col min="5897" max="5897" width="21" bestFit="1" customWidth="1"/>
    <col min="5898" max="5898" width="20.33203125" bestFit="1" customWidth="1"/>
    <col min="5900" max="5900" width="19.33203125" bestFit="1" customWidth="1"/>
    <col min="5902" max="5902" width="17.5" bestFit="1" customWidth="1"/>
    <col min="6144" max="6144" width="12" customWidth="1"/>
    <col min="6145" max="6145" width="56.1640625" bestFit="1" customWidth="1"/>
    <col min="6146" max="6146" width="17.83203125" bestFit="1" customWidth="1"/>
    <col min="6147" max="6147" width="15.5" bestFit="1" customWidth="1"/>
    <col min="6148" max="6148" width="18.5" bestFit="1" customWidth="1"/>
    <col min="6149" max="6149" width="22.6640625" bestFit="1" customWidth="1"/>
    <col min="6150" max="6150" width="18" customWidth="1"/>
    <col min="6151" max="6151" width="19.5" customWidth="1"/>
    <col min="6152" max="6152" width="8.83203125" bestFit="1" customWidth="1"/>
    <col min="6153" max="6153" width="21" bestFit="1" customWidth="1"/>
    <col min="6154" max="6154" width="20.33203125" bestFit="1" customWidth="1"/>
    <col min="6156" max="6156" width="19.33203125" bestFit="1" customWidth="1"/>
    <col min="6158" max="6158" width="17.5" bestFit="1" customWidth="1"/>
    <col min="6400" max="6400" width="12" customWidth="1"/>
    <col min="6401" max="6401" width="56.1640625" bestFit="1" customWidth="1"/>
    <col min="6402" max="6402" width="17.83203125" bestFit="1" customWidth="1"/>
    <col min="6403" max="6403" width="15.5" bestFit="1" customWidth="1"/>
    <col min="6404" max="6404" width="18.5" bestFit="1" customWidth="1"/>
    <col min="6405" max="6405" width="22.6640625" bestFit="1" customWidth="1"/>
    <col min="6406" max="6406" width="18" customWidth="1"/>
    <col min="6407" max="6407" width="19.5" customWidth="1"/>
    <col min="6408" max="6408" width="8.83203125" bestFit="1" customWidth="1"/>
    <col min="6409" max="6409" width="21" bestFit="1" customWidth="1"/>
    <col min="6410" max="6410" width="20.33203125" bestFit="1" customWidth="1"/>
    <col min="6412" max="6412" width="19.33203125" bestFit="1" customWidth="1"/>
    <col min="6414" max="6414" width="17.5" bestFit="1" customWidth="1"/>
    <col min="6656" max="6656" width="12" customWidth="1"/>
    <col min="6657" max="6657" width="56.1640625" bestFit="1" customWidth="1"/>
    <col min="6658" max="6658" width="17.83203125" bestFit="1" customWidth="1"/>
    <col min="6659" max="6659" width="15.5" bestFit="1" customWidth="1"/>
    <col min="6660" max="6660" width="18.5" bestFit="1" customWidth="1"/>
    <col min="6661" max="6661" width="22.6640625" bestFit="1" customWidth="1"/>
    <col min="6662" max="6662" width="18" customWidth="1"/>
    <col min="6663" max="6663" width="19.5" customWidth="1"/>
    <col min="6664" max="6664" width="8.83203125" bestFit="1" customWidth="1"/>
    <col min="6665" max="6665" width="21" bestFit="1" customWidth="1"/>
    <col min="6666" max="6666" width="20.33203125" bestFit="1" customWidth="1"/>
    <col min="6668" max="6668" width="19.33203125" bestFit="1" customWidth="1"/>
    <col min="6670" max="6670" width="17.5" bestFit="1" customWidth="1"/>
    <col min="6912" max="6912" width="12" customWidth="1"/>
    <col min="6913" max="6913" width="56.1640625" bestFit="1" customWidth="1"/>
    <col min="6914" max="6914" width="17.83203125" bestFit="1" customWidth="1"/>
    <col min="6915" max="6915" width="15.5" bestFit="1" customWidth="1"/>
    <col min="6916" max="6916" width="18.5" bestFit="1" customWidth="1"/>
    <col min="6917" max="6917" width="22.6640625" bestFit="1" customWidth="1"/>
    <col min="6918" max="6918" width="18" customWidth="1"/>
    <col min="6919" max="6919" width="19.5" customWidth="1"/>
    <col min="6920" max="6920" width="8.83203125" bestFit="1" customWidth="1"/>
    <col min="6921" max="6921" width="21" bestFit="1" customWidth="1"/>
    <col min="6922" max="6922" width="20.33203125" bestFit="1" customWidth="1"/>
    <col min="6924" max="6924" width="19.33203125" bestFit="1" customWidth="1"/>
    <col min="6926" max="6926" width="17.5" bestFit="1" customWidth="1"/>
    <col min="7168" max="7168" width="12" customWidth="1"/>
    <col min="7169" max="7169" width="56.1640625" bestFit="1" customWidth="1"/>
    <col min="7170" max="7170" width="17.83203125" bestFit="1" customWidth="1"/>
    <col min="7171" max="7171" width="15.5" bestFit="1" customWidth="1"/>
    <col min="7172" max="7172" width="18.5" bestFit="1" customWidth="1"/>
    <col min="7173" max="7173" width="22.6640625" bestFit="1" customWidth="1"/>
    <col min="7174" max="7174" width="18" customWidth="1"/>
    <col min="7175" max="7175" width="19.5" customWidth="1"/>
    <col min="7176" max="7176" width="8.83203125" bestFit="1" customWidth="1"/>
    <col min="7177" max="7177" width="21" bestFit="1" customWidth="1"/>
    <col min="7178" max="7178" width="20.33203125" bestFit="1" customWidth="1"/>
    <col min="7180" max="7180" width="19.33203125" bestFit="1" customWidth="1"/>
    <col min="7182" max="7182" width="17.5" bestFit="1" customWidth="1"/>
    <col min="7424" max="7424" width="12" customWidth="1"/>
    <col min="7425" max="7425" width="56.1640625" bestFit="1" customWidth="1"/>
    <col min="7426" max="7426" width="17.83203125" bestFit="1" customWidth="1"/>
    <col min="7427" max="7427" width="15.5" bestFit="1" customWidth="1"/>
    <col min="7428" max="7428" width="18.5" bestFit="1" customWidth="1"/>
    <col min="7429" max="7429" width="22.6640625" bestFit="1" customWidth="1"/>
    <col min="7430" max="7430" width="18" customWidth="1"/>
    <col min="7431" max="7431" width="19.5" customWidth="1"/>
    <col min="7432" max="7432" width="8.83203125" bestFit="1" customWidth="1"/>
    <col min="7433" max="7433" width="21" bestFit="1" customWidth="1"/>
    <col min="7434" max="7434" width="20.33203125" bestFit="1" customWidth="1"/>
    <col min="7436" max="7436" width="19.33203125" bestFit="1" customWidth="1"/>
    <col min="7438" max="7438" width="17.5" bestFit="1" customWidth="1"/>
    <col min="7680" max="7680" width="12" customWidth="1"/>
    <col min="7681" max="7681" width="56.1640625" bestFit="1" customWidth="1"/>
    <col min="7682" max="7682" width="17.83203125" bestFit="1" customWidth="1"/>
    <col min="7683" max="7683" width="15.5" bestFit="1" customWidth="1"/>
    <col min="7684" max="7684" width="18.5" bestFit="1" customWidth="1"/>
    <col min="7685" max="7685" width="22.6640625" bestFit="1" customWidth="1"/>
    <col min="7686" max="7686" width="18" customWidth="1"/>
    <col min="7687" max="7687" width="19.5" customWidth="1"/>
    <col min="7688" max="7688" width="8.83203125" bestFit="1" customWidth="1"/>
    <col min="7689" max="7689" width="21" bestFit="1" customWidth="1"/>
    <col min="7690" max="7690" width="20.33203125" bestFit="1" customWidth="1"/>
    <col min="7692" max="7692" width="19.33203125" bestFit="1" customWidth="1"/>
    <col min="7694" max="7694" width="17.5" bestFit="1" customWidth="1"/>
    <col min="7936" max="7936" width="12" customWidth="1"/>
    <col min="7937" max="7937" width="56.1640625" bestFit="1" customWidth="1"/>
    <col min="7938" max="7938" width="17.83203125" bestFit="1" customWidth="1"/>
    <col min="7939" max="7939" width="15.5" bestFit="1" customWidth="1"/>
    <col min="7940" max="7940" width="18.5" bestFit="1" customWidth="1"/>
    <col min="7941" max="7941" width="22.6640625" bestFit="1" customWidth="1"/>
    <col min="7942" max="7942" width="18" customWidth="1"/>
    <col min="7943" max="7943" width="19.5" customWidth="1"/>
    <col min="7944" max="7944" width="8.83203125" bestFit="1" customWidth="1"/>
    <col min="7945" max="7945" width="21" bestFit="1" customWidth="1"/>
    <col min="7946" max="7946" width="20.33203125" bestFit="1" customWidth="1"/>
    <col min="7948" max="7948" width="19.33203125" bestFit="1" customWidth="1"/>
    <col min="7950" max="7950" width="17.5" bestFit="1" customWidth="1"/>
    <col min="8192" max="8192" width="12" customWidth="1"/>
    <col min="8193" max="8193" width="56.1640625" bestFit="1" customWidth="1"/>
    <col min="8194" max="8194" width="17.83203125" bestFit="1" customWidth="1"/>
    <col min="8195" max="8195" width="15.5" bestFit="1" customWidth="1"/>
    <col min="8196" max="8196" width="18.5" bestFit="1" customWidth="1"/>
    <col min="8197" max="8197" width="22.6640625" bestFit="1" customWidth="1"/>
    <col min="8198" max="8198" width="18" customWidth="1"/>
    <col min="8199" max="8199" width="19.5" customWidth="1"/>
    <col min="8200" max="8200" width="8.83203125" bestFit="1" customWidth="1"/>
    <col min="8201" max="8201" width="21" bestFit="1" customWidth="1"/>
    <col min="8202" max="8202" width="20.33203125" bestFit="1" customWidth="1"/>
    <col min="8204" max="8204" width="19.33203125" bestFit="1" customWidth="1"/>
    <col min="8206" max="8206" width="17.5" bestFit="1" customWidth="1"/>
    <col min="8448" max="8448" width="12" customWidth="1"/>
    <col min="8449" max="8449" width="56.1640625" bestFit="1" customWidth="1"/>
    <col min="8450" max="8450" width="17.83203125" bestFit="1" customWidth="1"/>
    <col min="8451" max="8451" width="15.5" bestFit="1" customWidth="1"/>
    <col min="8452" max="8452" width="18.5" bestFit="1" customWidth="1"/>
    <col min="8453" max="8453" width="22.6640625" bestFit="1" customWidth="1"/>
    <col min="8454" max="8454" width="18" customWidth="1"/>
    <col min="8455" max="8455" width="19.5" customWidth="1"/>
    <col min="8456" max="8456" width="8.83203125" bestFit="1" customWidth="1"/>
    <col min="8457" max="8457" width="21" bestFit="1" customWidth="1"/>
    <col min="8458" max="8458" width="20.33203125" bestFit="1" customWidth="1"/>
    <col min="8460" max="8460" width="19.33203125" bestFit="1" customWidth="1"/>
    <col min="8462" max="8462" width="17.5" bestFit="1" customWidth="1"/>
    <col min="8704" max="8704" width="12" customWidth="1"/>
    <col min="8705" max="8705" width="56.1640625" bestFit="1" customWidth="1"/>
    <col min="8706" max="8706" width="17.83203125" bestFit="1" customWidth="1"/>
    <col min="8707" max="8707" width="15.5" bestFit="1" customWidth="1"/>
    <col min="8708" max="8708" width="18.5" bestFit="1" customWidth="1"/>
    <col min="8709" max="8709" width="22.6640625" bestFit="1" customWidth="1"/>
    <col min="8710" max="8710" width="18" customWidth="1"/>
    <col min="8711" max="8711" width="19.5" customWidth="1"/>
    <col min="8712" max="8712" width="8.83203125" bestFit="1" customWidth="1"/>
    <col min="8713" max="8713" width="21" bestFit="1" customWidth="1"/>
    <col min="8714" max="8714" width="20.33203125" bestFit="1" customWidth="1"/>
    <col min="8716" max="8716" width="19.33203125" bestFit="1" customWidth="1"/>
    <col min="8718" max="8718" width="17.5" bestFit="1" customWidth="1"/>
    <col min="8960" max="8960" width="12" customWidth="1"/>
    <col min="8961" max="8961" width="56.1640625" bestFit="1" customWidth="1"/>
    <col min="8962" max="8962" width="17.83203125" bestFit="1" customWidth="1"/>
    <col min="8963" max="8963" width="15.5" bestFit="1" customWidth="1"/>
    <col min="8964" max="8964" width="18.5" bestFit="1" customWidth="1"/>
    <col min="8965" max="8965" width="22.6640625" bestFit="1" customWidth="1"/>
    <col min="8966" max="8966" width="18" customWidth="1"/>
    <col min="8967" max="8967" width="19.5" customWidth="1"/>
    <col min="8968" max="8968" width="8.83203125" bestFit="1" customWidth="1"/>
    <col min="8969" max="8969" width="21" bestFit="1" customWidth="1"/>
    <col min="8970" max="8970" width="20.33203125" bestFit="1" customWidth="1"/>
    <col min="8972" max="8972" width="19.33203125" bestFit="1" customWidth="1"/>
    <col min="8974" max="8974" width="17.5" bestFit="1" customWidth="1"/>
    <col min="9216" max="9216" width="12" customWidth="1"/>
    <col min="9217" max="9217" width="56.1640625" bestFit="1" customWidth="1"/>
    <col min="9218" max="9218" width="17.83203125" bestFit="1" customWidth="1"/>
    <col min="9219" max="9219" width="15.5" bestFit="1" customWidth="1"/>
    <col min="9220" max="9220" width="18.5" bestFit="1" customWidth="1"/>
    <col min="9221" max="9221" width="22.6640625" bestFit="1" customWidth="1"/>
    <col min="9222" max="9222" width="18" customWidth="1"/>
    <col min="9223" max="9223" width="19.5" customWidth="1"/>
    <col min="9224" max="9224" width="8.83203125" bestFit="1" customWidth="1"/>
    <col min="9225" max="9225" width="21" bestFit="1" customWidth="1"/>
    <col min="9226" max="9226" width="20.33203125" bestFit="1" customWidth="1"/>
    <col min="9228" max="9228" width="19.33203125" bestFit="1" customWidth="1"/>
    <col min="9230" max="9230" width="17.5" bestFit="1" customWidth="1"/>
    <col min="9472" max="9472" width="12" customWidth="1"/>
    <col min="9473" max="9473" width="56.1640625" bestFit="1" customWidth="1"/>
    <col min="9474" max="9474" width="17.83203125" bestFit="1" customWidth="1"/>
    <col min="9475" max="9475" width="15.5" bestFit="1" customWidth="1"/>
    <col min="9476" max="9476" width="18.5" bestFit="1" customWidth="1"/>
    <col min="9477" max="9477" width="22.6640625" bestFit="1" customWidth="1"/>
    <col min="9478" max="9478" width="18" customWidth="1"/>
    <col min="9479" max="9479" width="19.5" customWidth="1"/>
    <col min="9480" max="9480" width="8.83203125" bestFit="1" customWidth="1"/>
    <col min="9481" max="9481" width="21" bestFit="1" customWidth="1"/>
    <col min="9482" max="9482" width="20.33203125" bestFit="1" customWidth="1"/>
    <col min="9484" max="9484" width="19.33203125" bestFit="1" customWidth="1"/>
    <col min="9486" max="9486" width="17.5" bestFit="1" customWidth="1"/>
    <col min="9728" max="9728" width="12" customWidth="1"/>
    <col min="9729" max="9729" width="56.1640625" bestFit="1" customWidth="1"/>
    <col min="9730" max="9730" width="17.83203125" bestFit="1" customWidth="1"/>
    <col min="9731" max="9731" width="15.5" bestFit="1" customWidth="1"/>
    <col min="9732" max="9732" width="18.5" bestFit="1" customWidth="1"/>
    <col min="9733" max="9733" width="22.6640625" bestFit="1" customWidth="1"/>
    <col min="9734" max="9734" width="18" customWidth="1"/>
    <col min="9735" max="9735" width="19.5" customWidth="1"/>
    <col min="9736" max="9736" width="8.83203125" bestFit="1" customWidth="1"/>
    <col min="9737" max="9737" width="21" bestFit="1" customWidth="1"/>
    <col min="9738" max="9738" width="20.33203125" bestFit="1" customWidth="1"/>
    <col min="9740" max="9740" width="19.33203125" bestFit="1" customWidth="1"/>
    <col min="9742" max="9742" width="17.5" bestFit="1" customWidth="1"/>
    <col min="9984" max="9984" width="12" customWidth="1"/>
    <col min="9985" max="9985" width="56.1640625" bestFit="1" customWidth="1"/>
    <col min="9986" max="9986" width="17.83203125" bestFit="1" customWidth="1"/>
    <col min="9987" max="9987" width="15.5" bestFit="1" customWidth="1"/>
    <col min="9988" max="9988" width="18.5" bestFit="1" customWidth="1"/>
    <col min="9989" max="9989" width="22.6640625" bestFit="1" customWidth="1"/>
    <col min="9990" max="9990" width="18" customWidth="1"/>
    <col min="9991" max="9991" width="19.5" customWidth="1"/>
    <col min="9992" max="9992" width="8.83203125" bestFit="1" customWidth="1"/>
    <col min="9993" max="9993" width="21" bestFit="1" customWidth="1"/>
    <col min="9994" max="9994" width="20.33203125" bestFit="1" customWidth="1"/>
    <col min="9996" max="9996" width="19.33203125" bestFit="1" customWidth="1"/>
    <col min="9998" max="9998" width="17.5" bestFit="1" customWidth="1"/>
    <col min="10240" max="10240" width="12" customWidth="1"/>
    <col min="10241" max="10241" width="56.1640625" bestFit="1" customWidth="1"/>
    <col min="10242" max="10242" width="17.83203125" bestFit="1" customWidth="1"/>
    <col min="10243" max="10243" width="15.5" bestFit="1" customWidth="1"/>
    <col min="10244" max="10244" width="18.5" bestFit="1" customWidth="1"/>
    <col min="10245" max="10245" width="22.6640625" bestFit="1" customWidth="1"/>
    <col min="10246" max="10246" width="18" customWidth="1"/>
    <col min="10247" max="10247" width="19.5" customWidth="1"/>
    <col min="10248" max="10248" width="8.83203125" bestFit="1" customWidth="1"/>
    <col min="10249" max="10249" width="21" bestFit="1" customWidth="1"/>
    <col min="10250" max="10250" width="20.33203125" bestFit="1" customWidth="1"/>
    <col min="10252" max="10252" width="19.33203125" bestFit="1" customWidth="1"/>
    <col min="10254" max="10254" width="17.5" bestFit="1" customWidth="1"/>
    <col min="10496" max="10496" width="12" customWidth="1"/>
    <col min="10497" max="10497" width="56.1640625" bestFit="1" customWidth="1"/>
    <col min="10498" max="10498" width="17.83203125" bestFit="1" customWidth="1"/>
    <col min="10499" max="10499" width="15.5" bestFit="1" customWidth="1"/>
    <col min="10500" max="10500" width="18.5" bestFit="1" customWidth="1"/>
    <col min="10501" max="10501" width="22.6640625" bestFit="1" customWidth="1"/>
    <col min="10502" max="10502" width="18" customWidth="1"/>
    <col min="10503" max="10503" width="19.5" customWidth="1"/>
    <col min="10504" max="10504" width="8.83203125" bestFit="1" customWidth="1"/>
    <col min="10505" max="10505" width="21" bestFit="1" customWidth="1"/>
    <col min="10506" max="10506" width="20.33203125" bestFit="1" customWidth="1"/>
    <col min="10508" max="10508" width="19.33203125" bestFit="1" customWidth="1"/>
    <col min="10510" max="10510" width="17.5" bestFit="1" customWidth="1"/>
    <col min="10752" max="10752" width="12" customWidth="1"/>
    <col min="10753" max="10753" width="56.1640625" bestFit="1" customWidth="1"/>
    <col min="10754" max="10754" width="17.83203125" bestFit="1" customWidth="1"/>
    <col min="10755" max="10755" width="15.5" bestFit="1" customWidth="1"/>
    <col min="10756" max="10756" width="18.5" bestFit="1" customWidth="1"/>
    <col min="10757" max="10757" width="22.6640625" bestFit="1" customWidth="1"/>
    <col min="10758" max="10758" width="18" customWidth="1"/>
    <col min="10759" max="10759" width="19.5" customWidth="1"/>
    <col min="10760" max="10760" width="8.83203125" bestFit="1" customWidth="1"/>
    <col min="10761" max="10761" width="21" bestFit="1" customWidth="1"/>
    <col min="10762" max="10762" width="20.33203125" bestFit="1" customWidth="1"/>
    <col min="10764" max="10764" width="19.33203125" bestFit="1" customWidth="1"/>
    <col min="10766" max="10766" width="17.5" bestFit="1" customWidth="1"/>
    <col min="11008" max="11008" width="12" customWidth="1"/>
    <col min="11009" max="11009" width="56.1640625" bestFit="1" customWidth="1"/>
    <col min="11010" max="11010" width="17.83203125" bestFit="1" customWidth="1"/>
    <col min="11011" max="11011" width="15.5" bestFit="1" customWidth="1"/>
    <col min="11012" max="11012" width="18.5" bestFit="1" customWidth="1"/>
    <col min="11013" max="11013" width="22.6640625" bestFit="1" customWidth="1"/>
    <col min="11014" max="11014" width="18" customWidth="1"/>
    <col min="11015" max="11015" width="19.5" customWidth="1"/>
    <col min="11016" max="11016" width="8.83203125" bestFit="1" customWidth="1"/>
    <col min="11017" max="11017" width="21" bestFit="1" customWidth="1"/>
    <col min="11018" max="11018" width="20.33203125" bestFit="1" customWidth="1"/>
    <col min="11020" max="11020" width="19.33203125" bestFit="1" customWidth="1"/>
    <col min="11022" max="11022" width="17.5" bestFit="1" customWidth="1"/>
    <col min="11264" max="11264" width="12" customWidth="1"/>
    <col min="11265" max="11265" width="56.1640625" bestFit="1" customWidth="1"/>
    <col min="11266" max="11266" width="17.83203125" bestFit="1" customWidth="1"/>
    <col min="11267" max="11267" width="15.5" bestFit="1" customWidth="1"/>
    <col min="11268" max="11268" width="18.5" bestFit="1" customWidth="1"/>
    <col min="11269" max="11269" width="22.6640625" bestFit="1" customWidth="1"/>
    <col min="11270" max="11270" width="18" customWidth="1"/>
    <col min="11271" max="11271" width="19.5" customWidth="1"/>
    <col min="11272" max="11272" width="8.83203125" bestFit="1" customWidth="1"/>
    <col min="11273" max="11273" width="21" bestFit="1" customWidth="1"/>
    <col min="11274" max="11274" width="20.33203125" bestFit="1" customWidth="1"/>
    <col min="11276" max="11276" width="19.33203125" bestFit="1" customWidth="1"/>
    <col min="11278" max="11278" width="17.5" bestFit="1" customWidth="1"/>
    <col min="11520" max="11520" width="12" customWidth="1"/>
    <col min="11521" max="11521" width="56.1640625" bestFit="1" customWidth="1"/>
    <col min="11522" max="11522" width="17.83203125" bestFit="1" customWidth="1"/>
    <col min="11523" max="11523" width="15.5" bestFit="1" customWidth="1"/>
    <col min="11524" max="11524" width="18.5" bestFit="1" customWidth="1"/>
    <col min="11525" max="11525" width="22.6640625" bestFit="1" customWidth="1"/>
    <col min="11526" max="11526" width="18" customWidth="1"/>
    <col min="11527" max="11527" width="19.5" customWidth="1"/>
    <col min="11528" max="11528" width="8.83203125" bestFit="1" customWidth="1"/>
    <col min="11529" max="11529" width="21" bestFit="1" customWidth="1"/>
    <col min="11530" max="11530" width="20.33203125" bestFit="1" customWidth="1"/>
    <col min="11532" max="11532" width="19.33203125" bestFit="1" customWidth="1"/>
    <col min="11534" max="11534" width="17.5" bestFit="1" customWidth="1"/>
    <col min="11776" max="11776" width="12" customWidth="1"/>
    <col min="11777" max="11777" width="56.1640625" bestFit="1" customWidth="1"/>
    <col min="11778" max="11778" width="17.83203125" bestFit="1" customWidth="1"/>
    <col min="11779" max="11779" width="15.5" bestFit="1" customWidth="1"/>
    <col min="11780" max="11780" width="18.5" bestFit="1" customWidth="1"/>
    <col min="11781" max="11781" width="22.6640625" bestFit="1" customWidth="1"/>
    <col min="11782" max="11782" width="18" customWidth="1"/>
    <col min="11783" max="11783" width="19.5" customWidth="1"/>
    <col min="11784" max="11784" width="8.83203125" bestFit="1" customWidth="1"/>
    <col min="11785" max="11785" width="21" bestFit="1" customWidth="1"/>
    <col min="11786" max="11786" width="20.33203125" bestFit="1" customWidth="1"/>
    <col min="11788" max="11788" width="19.33203125" bestFit="1" customWidth="1"/>
    <col min="11790" max="11790" width="17.5" bestFit="1" customWidth="1"/>
    <col min="12032" max="12032" width="12" customWidth="1"/>
    <col min="12033" max="12033" width="56.1640625" bestFit="1" customWidth="1"/>
    <col min="12034" max="12034" width="17.83203125" bestFit="1" customWidth="1"/>
    <col min="12035" max="12035" width="15.5" bestFit="1" customWidth="1"/>
    <col min="12036" max="12036" width="18.5" bestFit="1" customWidth="1"/>
    <col min="12037" max="12037" width="22.6640625" bestFit="1" customWidth="1"/>
    <col min="12038" max="12038" width="18" customWidth="1"/>
    <col min="12039" max="12039" width="19.5" customWidth="1"/>
    <col min="12040" max="12040" width="8.83203125" bestFit="1" customWidth="1"/>
    <col min="12041" max="12041" width="21" bestFit="1" customWidth="1"/>
    <col min="12042" max="12042" width="20.33203125" bestFit="1" customWidth="1"/>
    <col min="12044" max="12044" width="19.33203125" bestFit="1" customWidth="1"/>
    <col min="12046" max="12046" width="17.5" bestFit="1" customWidth="1"/>
    <col min="12288" max="12288" width="12" customWidth="1"/>
    <col min="12289" max="12289" width="56.1640625" bestFit="1" customWidth="1"/>
    <col min="12290" max="12290" width="17.83203125" bestFit="1" customWidth="1"/>
    <col min="12291" max="12291" width="15.5" bestFit="1" customWidth="1"/>
    <col min="12292" max="12292" width="18.5" bestFit="1" customWidth="1"/>
    <col min="12293" max="12293" width="22.6640625" bestFit="1" customWidth="1"/>
    <col min="12294" max="12294" width="18" customWidth="1"/>
    <col min="12295" max="12295" width="19.5" customWidth="1"/>
    <col min="12296" max="12296" width="8.83203125" bestFit="1" customWidth="1"/>
    <col min="12297" max="12297" width="21" bestFit="1" customWidth="1"/>
    <col min="12298" max="12298" width="20.33203125" bestFit="1" customWidth="1"/>
    <col min="12300" max="12300" width="19.33203125" bestFit="1" customWidth="1"/>
    <col min="12302" max="12302" width="17.5" bestFit="1" customWidth="1"/>
    <col min="12544" max="12544" width="12" customWidth="1"/>
    <col min="12545" max="12545" width="56.1640625" bestFit="1" customWidth="1"/>
    <col min="12546" max="12546" width="17.83203125" bestFit="1" customWidth="1"/>
    <col min="12547" max="12547" width="15.5" bestFit="1" customWidth="1"/>
    <col min="12548" max="12548" width="18.5" bestFit="1" customWidth="1"/>
    <col min="12549" max="12549" width="22.6640625" bestFit="1" customWidth="1"/>
    <col min="12550" max="12550" width="18" customWidth="1"/>
    <col min="12551" max="12551" width="19.5" customWidth="1"/>
    <col min="12552" max="12552" width="8.83203125" bestFit="1" customWidth="1"/>
    <col min="12553" max="12553" width="21" bestFit="1" customWidth="1"/>
    <col min="12554" max="12554" width="20.33203125" bestFit="1" customWidth="1"/>
    <col min="12556" max="12556" width="19.33203125" bestFit="1" customWidth="1"/>
    <col min="12558" max="12558" width="17.5" bestFit="1" customWidth="1"/>
    <col min="12800" max="12800" width="12" customWidth="1"/>
    <col min="12801" max="12801" width="56.1640625" bestFit="1" customWidth="1"/>
    <col min="12802" max="12802" width="17.83203125" bestFit="1" customWidth="1"/>
    <col min="12803" max="12803" width="15.5" bestFit="1" customWidth="1"/>
    <col min="12804" max="12804" width="18.5" bestFit="1" customWidth="1"/>
    <col min="12805" max="12805" width="22.6640625" bestFit="1" customWidth="1"/>
    <col min="12806" max="12806" width="18" customWidth="1"/>
    <col min="12807" max="12807" width="19.5" customWidth="1"/>
    <col min="12808" max="12808" width="8.83203125" bestFit="1" customWidth="1"/>
    <col min="12809" max="12809" width="21" bestFit="1" customWidth="1"/>
    <col min="12810" max="12810" width="20.33203125" bestFit="1" customWidth="1"/>
    <col min="12812" max="12812" width="19.33203125" bestFit="1" customWidth="1"/>
    <col min="12814" max="12814" width="17.5" bestFit="1" customWidth="1"/>
    <col min="13056" max="13056" width="12" customWidth="1"/>
    <col min="13057" max="13057" width="56.1640625" bestFit="1" customWidth="1"/>
    <col min="13058" max="13058" width="17.83203125" bestFit="1" customWidth="1"/>
    <col min="13059" max="13059" width="15.5" bestFit="1" customWidth="1"/>
    <col min="13060" max="13060" width="18.5" bestFit="1" customWidth="1"/>
    <col min="13061" max="13061" width="22.6640625" bestFit="1" customWidth="1"/>
    <col min="13062" max="13062" width="18" customWidth="1"/>
    <col min="13063" max="13063" width="19.5" customWidth="1"/>
    <col min="13064" max="13064" width="8.83203125" bestFit="1" customWidth="1"/>
    <col min="13065" max="13065" width="21" bestFit="1" customWidth="1"/>
    <col min="13066" max="13066" width="20.33203125" bestFit="1" customWidth="1"/>
    <col min="13068" max="13068" width="19.33203125" bestFit="1" customWidth="1"/>
    <col min="13070" max="13070" width="17.5" bestFit="1" customWidth="1"/>
    <col min="13312" max="13312" width="12" customWidth="1"/>
    <col min="13313" max="13313" width="56.1640625" bestFit="1" customWidth="1"/>
    <col min="13314" max="13314" width="17.83203125" bestFit="1" customWidth="1"/>
    <col min="13315" max="13315" width="15.5" bestFit="1" customWidth="1"/>
    <col min="13316" max="13316" width="18.5" bestFit="1" customWidth="1"/>
    <col min="13317" max="13317" width="22.6640625" bestFit="1" customWidth="1"/>
    <col min="13318" max="13318" width="18" customWidth="1"/>
    <col min="13319" max="13319" width="19.5" customWidth="1"/>
    <col min="13320" max="13320" width="8.83203125" bestFit="1" customWidth="1"/>
    <col min="13321" max="13321" width="21" bestFit="1" customWidth="1"/>
    <col min="13322" max="13322" width="20.33203125" bestFit="1" customWidth="1"/>
    <col min="13324" max="13324" width="19.33203125" bestFit="1" customWidth="1"/>
    <col min="13326" max="13326" width="17.5" bestFit="1" customWidth="1"/>
    <col min="13568" max="13568" width="12" customWidth="1"/>
    <col min="13569" max="13569" width="56.1640625" bestFit="1" customWidth="1"/>
    <col min="13570" max="13570" width="17.83203125" bestFit="1" customWidth="1"/>
    <col min="13571" max="13571" width="15.5" bestFit="1" customWidth="1"/>
    <col min="13572" max="13572" width="18.5" bestFit="1" customWidth="1"/>
    <col min="13573" max="13573" width="22.6640625" bestFit="1" customWidth="1"/>
    <col min="13574" max="13574" width="18" customWidth="1"/>
    <col min="13575" max="13575" width="19.5" customWidth="1"/>
    <col min="13576" max="13576" width="8.83203125" bestFit="1" customWidth="1"/>
    <col min="13577" max="13577" width="21" bestFit="1" customWidth="1"/>
    <col min="13578" max="13578" width="20.33203125" bestFit="1" customWidth="1"/>
    <col min="13580" max="13580" width="19.33203125" bestFit="1" customWidth="1"/>
    <col min="13582" max="13582" width="17.5" bestFit="1" customWidth="1"/>
    <col min="13824" max="13824" width="12" customWidth="1"/>
    <col min="13825" max="13825" width="56.1640625" bestFit="1" customWidth="1"/>
    <col min="13826" max="13826" width="17.83203125" bestFit="1" customWidth="1"/>
    <col min="13827" max="13827" width="15.5" bestFit="1" customWidth="1"/>
    <col min="13828" max="13828" width="18.5" bestFit="1" customWidth="1"/>
    <col min="13829" max="13829" width="22.6640625" bestFit="1" customWidth="1"/>
    <col min="13830" max="13830" width="18" customWidth="1"/>
    <col min="13831" max="13831" width="19.5" customWidth="1"/>
    <col min="13832" max="13832" width="8.83203125" bestFit="1" customWidth="1"/>
    <col min="13833" max="13833" width="21" bestFit="1" customWidth="1"/>
    <col min="13834" max="13834" width="20.33203125" bestFit="1" customWidth="1"/>
    <col min="13836" max="13836" width="19.33203125" bestFit="1" customWidth="1"/>
    <col min="13838" max="13838" width="17.5" bestFit="1" customWidth="1"/>
    <col min="14080" max="14080" width="12" customWidth="1"/>
    <col min="14081" max="14081" width="56.1640625" bestFit="1" customWidth="1"/>
    <col min="14082" max="14082" width="17.83203125" bestFit="1" customWidth="1"/>
    <col min="14083" max="14083" width="15.5" bestFit="1" customWidth="1"/>
    <col min="14084" max="14084" width="18.5" bestFit="1" customWidth="1"/>
    <col min="14085" max="14085" width="22.6640625" bestFit="1" customWidth="1"/>
    <col min="14086" max="14086" width="18" customWidth="1"/>
    <col min="14087" max="14087" width="19.5" customWidth="1"/>
    <col min="14088" max="14088" width="8.83203125" bestFit="1" customWidth="1"/>
    <col min="14089" max="14089" width="21" bestFit="1" customWidth="1"/>
    <col min="14090" max="14090" width="20.33203125" bestFit="1" customWidth="1"/>
    <col min="14092" max="14092" width="19.33203125" bestFit="1" customWidth="1"/>
    <col min="14094" max="14094" width="17.5" bestFit="1" customWidth="1"/>
    <col min="14336" max="14336" width="12" customWidth="1"/>
    <col min="14337" max="14337" width="56.1640625" bestFit="1" customWidth="1"/>
    <col min="14338" max="14338" width="17.83203125" bestFit="1" customWidth="1"/>
    <col min="14339" max="14339" width="15.5" bestFit="1" customWidth="1"/>
    <col min="14340" max="14340" width="18.5" bestFit="1" customWidth="1"/>
    <col min="14341" max="14341" width="22.6640625" bestFit="1" customWidth="1"/>
    <col min="14342" max="14342" width="18" customWidth="1"/>
    <col min="14343" max="14343" width="19.5" customWidth="1"/>
    <col min="14344" max="14344" width="8.83203125" bestFit="1" customWidth="1"/>
    <col min="14345" max="14345" width="21" bestFit="1" customWidth="1"/>
    <col min="14346" max="14346" width="20.33203125" bestFit="1" customWidth="1"/>
    <col min="14348" max="14348" width="19.33203125" bestFit="1" customWidth="1"/>
    <col min="14350" max="14350" width="17.5" bestFit="1" customWidth="1"/>
    <col min="14592" max="14592" width="12" customWidth="1"/>
    <col min="14593" max="14593" width="56.1640625" bestFit="1" customWidth="1"/>
    <col min="14594" max="14594" width="17.83203125" bestFit="1" customWidth="1"/>
    <col min="14595" max="14595" width="15.5" bestFit="1" customWidth="1"/>
    <col min="14596" max="14596" width="18.5" bestFit="1" customWidth="1"/>
    <col min="14597" max="14597" width="22.6640625" bestFit="1" customWidth="1"/>
    <col min="14598" max="14598" width="18" customWidth="1"/>
    <col min="14599" max="14599" width="19.5" customWidth="1"/>
    <col min="14600" max="14600" width="8.83203125" bestFit="1" customWidth="1"/>
    <col min="14601" max="14601" width="21" bestFit="1" customWidth="1"/>
    <col min="14602" max="14602" width="20.33203125" bestFit="1" customWidth="1"/>
    <col min="14604" max="14604" width="19.33203125" bestFit="1" customWidth="1"/>
    <col min="14606" max="14606" width="17.5" bestFit="1" customWidth="1"/>
    <col min="14848" max="14848" width="12" customWidth="1"/>
    <col min="14849" max="14849" width="56.1640625" bestFit="1" customWidth="1"/>
    <col min="14850" max="14850" width="17.83203125" bestFit="1" customWidth="1"/>
    <col min="14851" max="14851" width="15.5" bestFit="1" customWidth="1"/>
    <col min="14852" max="14852" width="18.5" bestFit="1" customWidth="1"/>
    <col min="14853" max="14853" width="22.6640625" bestFit="1" customWidth="1"/>
    <col min="14854" max="14854" width="18" customWidth="1"/>
    <col min="14855" max="14855" width="19.5" customWidth="1"/>
    <col min="14856" max="14856" width="8.83203125" bestFit="1" customWidth="1"/>
    <col min="14857" max="14857" width="21" bestFit="1" customWidth="1"/>
    <col min="14858" max="14858" width="20.33203125" bestFit="1" customWidth="1"/>
    <col min="14860" max="14860" width="19.33203125" bestFit="1" customWidth="1"/>
    <col min="14862" max="14862" width="17.5" bestFit="1" customWidth="1"/>
    <col min="15104" max="15104" width="12" customWidth="1"/>
    <col min="15105" max="15105" width="56.1640625" bestFit="1" customWidth="1"/>
    <col min="15106" max="15106" width="17.83203125" bestFit="1" customWidth="1"/>
    <col min="15107" max="15107" width="15.5" bestFit="1" customWidth="1"/>
    <col min="15108" max="15108" width="18.5" bestFit="1" customWidth="1"/>
    <col min="15109" max="15109" width="22.6640625" bestFit="1" customWidth="1"/>
    <col min="15110" max="15110" width="18" customWidth="1"/>
    <col min="15111" max="15111" width="19.5" customWidth="1"/>
    <col min="15112" max="15112" width="8.83203125" bestFit="1" customWidth="1"/>
    <col min="15113" max="15113" width="21" bestFit="1" customWidth="1"/>
    <col min="15114" max="15114" width="20.33203125" bestFit="1" customWidth="1"/>
    <col min="15116" max="15116" width="19.33203125" bestFit="1" customWidth="1"/>
    <col min="15118" max="15118" width="17.5" bestFit="1" customWidth="1"/>
    <col min="15360" max="15360" width="12" customWidth="1"/>
    <col min="15361" max="15361" width="56.1640625" bestFit="1" customWidth="1"/>
    <col min="15362" max="15362" width="17.83203125" bestFit="1" customWidth="1"/>
    <col min="15363" max="15363" width="15.5" bestFit="1" customWidth="1"/>
    <col min="15364" max="15364" width="18.5" bestFit="1" customWidth="1"/>
    <col min="15365" max="15365" width="22.6640625" bestFit="1" customWidth="1"/>
    <col min="15366" max="15366" width="18" customWidth="1"/>
    <col min="15367" max="15367" width="19.5" customWidth="1"/>
    <col min="15368" max="15368" width="8.83203125" bestFit="1" customWidth="1"/>
    <col min="15369" max="15369" width="21" bestFit="1" customWidth="1"/>
    <col min="15370" max="15370" width="20.33203125" bestFit="1" customWidth="1"/>
    <col min="15372" max="15372" width="19.33203125" bestFit="1" customWidth="1"/>
    <col min="15374" max="15374" width="17.5" bestFit="1" customWidth="1"/>
    <col min="15616" max="15616" width="12" customWidth="1"/>
    <col min="15617" max="15617" width="56.1640625" bestFit="1" customWidth="1"/>
    <col min="15618" max="15618" width="17.83203125" bestFit="1" customWidth="1"/>
    <col min="15619" max="15619" width="15.5" bestFit="1" customWidth="1"/>
    <col min="15620" max="15620" width="18.5" bestFit="1" customWidth="1"/>
    <col min="15621" max="15621" width="22.6640625" bestFit="1" customWidth="1"/>
    <col min="15622" max="15622" width="18" customWidth="1"/>
    <col min="15623" max="15623" width="19.5" customWidth="1"/>
    <col min="15624" max="15624" width="8.83203125" bestFit="1" customWidth="1"/>
    <col min="15625" max="15625" width="21" bestFit="1" customWidth="1"/>
    <col min="15626" max="15626" width="20.33203125" bestFit="1" customWidth="1"/>
    <col min="15628" max="15628" width="19.33203125" bestFit="1" customWidth="1"/>
    <col min="15630" max="15630" width="17.5" bestFit="1" customWidth="1"/>
    <col min="15872" max="15872" width="12" customWidth="1"/>
    <col min="15873" max="15873" width="56.1640625" bestFit="1" customWidth="1"/>
    <col min="15874" max="15874" width="17.83203125" bestFit="1" customWidth="1"/>
    <col min="15875" max="15875" width="15.5" bestFit="1" customWidth="1"/>
    <col min="15876" max="15876" width="18.5" bestFit="1" customWidth="1"/>
    <col min="15877" max="15877" width="22.6640625" bestFit="1" customWidth="1"/>
    <col min="15878" max="15878" width="18" customWidth="1"/>
    <col min="15879" max="15879" width="19.5" customWidth="1"/>
    <col min="15880" max="15880" width="8.83203125" bestFit="1" customWidth="1"/>
    <col min="15881" max="15881" width="21" bestFit="1" customWidth="1"/>
    <col min="15882" max="15882" width="20.33203125" bestFit="1" customWidth="1"/>
    <col min="15884" max="15884" width="19.33203125" bestFit="1" customWidth="1"/>
    <col min="15886" max="15886" width="17.5" bestFit="1" customWidth="1"/>
    <col min="16128" max="16128" width="12" customWidth="1"/>
    <col min="16129" max="16129" width="56.1640625" bestFit="1" customWidth="1"/>
    <col min="16130" max="16130" width="17.83203125" bestFit="1" customWidth="1"/>
    <col min="16131" max="16131" width="15.5" bestFit="1" customWidth="1"/>
    <col min="16132" max="16132" width="18.5" bestFit="1" customWidth="1"/>
    <col min="16133" max="16133" width="22.6640625" bestFit="1" customWidth="1"/>
    <col min="16134" max="16134" width="18" customWidth="1"/>
    <col min="16135" max="16135" width="19.5" customWidth="1"/>
    <col min="16136" max="16136" width="8.83203125" bestFit="1" customWidth="1"/>
    <col min="16137" max="16137" width="21" bestFit="1" customWidth="1"/>
    <col min="16138" max="16138" width="20.33203125" bestFit="1" customWidth="1"/>
    <col min="16140" max="16140" width="19.33203125" bestFit="1" customWidth="1"/>
    <col min="16142" max="16142" width="17.5" bestFit="1" customWidth="1"/>
  </cols>
  <sheetData>
    <row r="1" spans="1:17" s="2" customFormat="1" ht="50.25" customHeight="1" thickBot="1">
      <c r="A1" s="279"/>
      <c r="B1" s="280"/>
      <c r="C1" s="285" t="str">
        <f>CRONOGRAMA!B1</f>
        <v>PROYECTO:  ADECUACIÓN Y MEJORAMIENTO DEL PARQUE DEL CAFE, CORREGIMIENTO DE SAN JOSE ORIENTE, MUNICIPIO DE LA PAZ,  CESAR</v>
      </c>
      <c r="D1" s="286"/>
      <c r="E1" s="286"/>
      <c r="F1" s="286"/>
      <c r="G1" s="286"/>
      <c r="H1" s="287"/>
      <c r="I1" s="288"/>
      <c r="J1" s="289"/>
      <c r="K1" s="3"/>
      <c r="N1" s="4"/>
      <c r="Q1" s="5"/>
    </row>
    <row r="2" spans="1:17" s="2" customFormat="1" ht="50.25" customHeight="1" thickBot="1">
      <c r="A2" s="281"/>
      <c r="B2" s="282"/>
      <c r="C2" s="285" t="s">
        <v>10</v>
      </c>
      <c r="D2" s="286"/>
      <c r="E2" s="286"/>
      <c r="F2" s="286"/>
      <c r="G2" s="286"/>
      <c r="H2" s="287"/>
      <c r="I2" s="290"/>
      <c r="J2" s="291"/>
      <c r="K2" s="3"/>
      <c r="N2" s="4"/>
      <c r="Q2" s="5"/>
    </row>
    <row r="3" spans="1:17" s="2" customFormat="1" ht="50.25" customHeight="1" thickBot="1">
      <c r="A3" s="283"/>
      <c r="B3" s="284"/>
      <c r="C3" s="285" t="s">
        <v>11</v>
      </c>
      <c r="D3" s="286"/>
      <c r="E3" s="286"/>
      <c r="F3" s="286"/>
      <c r="G3" s="286"/>
      <c r="H3" s="287"/>
      <c r="I3" s="292"/>
      <c r="J3" s="293"/>
      <c r="K3" s="3"/>
      <c r="N3" s="4"/>
      <c r="Q3" s="5"/>
    </row>
    <row r="4" spans="1:17" ht="50.25" customHeight="1">
      <c r="A4" s="278"/>
      <c r="B4" s="278"/>
      <c r="C4" s="278"/>
      <c r="D4" s="278"/>
      <c r="E4" s="278"/>
      <c r="F4" s="278"/>
      <c r="G4" s="278"/>
      <c r="H4" s="278"/>
      <c r="I4" s="278"/>
      <c r="J4" s="278"/>
    </row>
    <row r="6" spans="1:17" ht="50.25" customHeight="1">
      <c r="A6" s="6" t="s">
        <v>12</v>
      </c>
      <c r="B6" s="6"/>
      <c r="C6" s="7">
        <f>PRESUPUESTO!F14</f>
        <v>73905271.25738804</v>
      </c>
      <c r="D6" s="8"/>
    </row>
    <row r="7" spans="1:17" ht="50.25" customHeight="1">
      <c r="A7" s="6" t="s">
        <v>13</v>
      </c>
      <c r="B7" s="6"/>
      <c r="C7" s="9" t="s">
        <v>172</v>
      </c>
      <c r="D7" s="8"/>
    </row>
    <row r="8" spans="1:17" ht="50.25" customHeight="1">
      <c r="A8" s="6" t="s">
        <v>14</v>
      </c>
      <c r="B8" s="6"/>
      <c r="C8" s="9" t="s">
        <v>172</v>
      </c>
      <c r="D8" s="8"/>
    </row>
    <row r="9" spans="1:17" ht="50.25" customHeight="1">
      <c r="A9" s="6" t="s">
        <v>15</v>
      </c>
      <c r="B9" s="6"/>
      <c r="C9" s="10">
        <f>G37</f>
        <v>22171581.526920903</v>
      </c>
      <c r="D9" s="11"/>
    </row>
    <row r="12" spans="1:17" ht="50.25" customHeight="1">
      <c r="A12" s="12" t="s">
        <v>16</v>
      </c>
      <c r="B12" s="13" t="s">
        <v>17</v>
      </c>
      <c r="C12" s="13" t="s">
        <v>3</v>
      </c>
      <c r="D12" s="13" t="s">
        <v>2</v>
      </c>
      <c r="E12" s="14" t="s">
        <v>18</v>
      </c>
      <c r="F12" s="15" t="s">
        <v>19</v>
      </c>
      <c r="G12" s="16" t="s">
        <v>20</v>
      </c>
      <c r="H12" s="17" t="s">
        <v>21</v>
      </c>
      <c r="I12" s="18" t="s">
        <v>22</v>
      </c>
      <c r="J12" s="19" t="s">
        <v>23</v>
      </c>
      <c r="M12" s="20"/>
    </row>
    <row r="13" spans="1:17" ht="50.25" customHeight="1">
      <c r="A13" s="300" t="s">
        <v>24</v>
      </c>
      <c r="B13" s="301"/>
      <c r="C13" s="301"/>
      <c r="D13" s="301"/>
      <c r="E13" s="301"/>
      <c r="F13" s="301"/>
      <c r="G13" s="301"/>
      <c r="H13" s="301"/>
      <c r="I13" s="301"/>
      <c r="J13" s="302"/>
      <c r="M13" s="20"/>
    </row>
    <row r="14" spans="1:17" ht="50.25" customHeight="1">
      <c r="A14" s="21">
        <v>1.1000000000000001</v>
      </c>
      <c r="B14" s="22" t="s">
        <v>221</v>
      </c>
      <c r="C14" s="23" t="s">
        <v>25</v>
      </c>
      <c r="D14" s="24">
        <v>1</v>
      </c>
      <c r="E14" s="25">
        <v>60</v>
      </c>
      <c r="F14" s="26">
        <v>2600000</v>
      </c>
      <c r="G14" s="268">
        <v>0.71101999999999999</v>
      </c>
      <c r="H14" s="26">
        <f>F14*G14</f>
        <v>1848652</v>
      </c>
      <c r="I14" s="27">
        <v>2</v>
      </c>
      <c r="J14" s="28">
        <f>I14*(F14+H14)*E14%</f>
        <v>5338382.3999999994</v>
      </c>
    </row>
    <row r="15" spans="1:17" ht="50.25" customHeight="1">
      <c r="A15" s="294" t="s">
        <v>26</v>
      </c>
      <c r="B15" s="295"/>
      <c r="C15" s="295"/>
      <c r="D15" s="295"/>
      <c r="E15" s="295"/>
      <c r="F15" s="295"/>
      <c r="G15" s="295"/>
      <c r="H15" s="295"/>
      <c r="I15" s="296"/>
      <c r="J15" s="29">
        <f>SUM(J14:J14)</f>
        <v>5338382.3999999994</v>
      </c>
    </row>
    <row r="17" spans="1:14" ht="50.25" customHeight="1">
      <c r="A17" s="30"/>
      <c r="B17" s="300" t="s">
        <v>27</v>
      </c>
      <c r="C17" s="301"/>
      <c r="D17" s="301"/>
      <c r="E17" s="301"/>
      <c r="F17" s="301"/>
      <c r="G17" s="301"/>
      <c r="H17" s="301"/>
      <c r="I17" s="301"/>
      <c r="J17" s="302"/>
    </row>
    <row r="18" spans="1:14" ht="50.25" customHeight="1">
      <c r="A18" s="21" t="s">
        <v>5</v>
      </c>
      <c r="B18" s="31" t="s">
        <v>222</v>
      </c>
      <c r="C18" s="23" t="s">
        <v>25</v>
      </c>
      <c r="D18" s="24">
        <v>1</v>
      </c>
      <c r="E18" s="25"/>
      <c r="F18" s="26">
        <v>278418.21556150081</v>
      </c>
      <c r="G18" s="27"/>
      <c r="H18" s="26"/>
      <c r="I18" s="27">
        <v>1</v>
      </c>
      <c r="J18" s="28">
        <f>F18*I18*D18</f>
        <v>278418.21556150081</v>
      </c>
    </row>
    <row r="19" spans="1:14" ht="50.25" customHeight="1">
      <c r="A19" s="294" t="s">
        <v>28</v>
      </c>
      <c r="B19" s="295"/>
      <c r="C19" s="295"/>
      <c r="D19" s="295"/>
      <c r="E19" s="295"/>
      <c r="F19" s="295"/>
      <c r="G19" s="295"/>
      <c r="H19" s="295"/>
      <c r="I19" s="296"/>
      <c r="J19" s="29">
        <f>SUM(J18:J18)</f>
        <v>278418.21556150081</v>
      </c>
    </row>
    <row r="21" spans="1:14" ht="50.25" customHeight="1">
      <c r="A21" s="300" t="s">
        <v>29</v>
      </c>
      <c r="B21" s="301"/>
      <c r="C21" s="301"/>
      <c r="D21" s="301"/>
      <c r="E21" s="301"/>
      <c r="F21" s="301"/>
      <c r="G21" s="301"/>
      <c r="H21" s="301"/>
      <c r="I21" s="301"/>
      <c r="J21" s="302"/>
    </row>
    <row r="22" spans="1:14" ht="50.25" customHeight="1">
      <c r="A22" s="21"/>
      <c r="B22" s="31"/>
      <c r="C22" s="23"/>
      <c r="D22" s="24"/>
      <c r="E22" s="25"/>
      <c r="F22" s="26"/>
      <c r="G22" s="27"/>
      <c r="H22" s="26"/>
      <c r="I22" s="27"/>
      <c r="J22" s="28"/>
    </row>
    <row r="23" spans="1:14" ht="50.25" customHeight="1">
      <c r="A23" s="294" t="s">
        <v>31</v>
      </c>
      <c r="B23" s="295"/>
      <c r="C23" s="295"/>
      <c r="D23" s="295"/>
      <c r="E23" s="295"/>
      <c r="F23" s="295"/>
      <c r="G23" s="295"/>
      <c r="H23" s="295"/>
      <c r="I23" s="296"/>
      <c r="J23" s="32">
        <f>SUM(J22:J22)</f>
        <v>0</v>
      </c>
    </row>
    <row r="25" spans="1:14" ht="50.25" customHeight="1">
      <c r="A25" s="300" t="s">
        <v>32</v>
      </c>
      <c r="B25" s="301"/>
      <c r="C25" s="301"/>
      <c r="D25" s="301"/>
      <c r="E25" s="301"/>
      <c r="F25" s="301"/>
      <c r="G25" s="301"/>
      <c r="H25" s="301"/>
      <c r="I25" s="301"/>
      <c r="J25" s="302"/>
    </row>
    <row r="26" spans="1:14" ht="50.25" customHeight="1">
      <c r="A26" s="21">
        <v>4.0999999999999996</v>
      </c>
      <c r="B26" s="31" t="s">
        <v>33</v>
      </c>
      <c r="C26" s="23" t="s">
        <v>30</v>
      </c>
      <c r="D26" s="24">
        <v>1</v>
      </c>
      <c r="E26" s="33">
        <v>0.9</v>
      </c>
      <c r="F26" s="26">
        <f>C6*E26/100</f>
        <v>665147.44131649239</v>
      </c>
      <c r="G26" s="27"/>
      <c r="H26" s="26"/>
      <c r="I26" s="27"/>
      <c r="J26" s="34">
        <f>+D26*F26</f>
        <v>665147.44131649239</v>
      </c>
    </row>
    <row r="27" spans="1:14" ht="15">
      <c r="A27" s="21">
        <v>4.2</v>
      </c>
      <c r="B27" s="35" t="s">
        <v>93</v>
      </c>
      <c r="C27" s="23" t="s">
        <v>30</v>
      </c>
      <c r="D27" s="25">
        <v>1</v>
      </c>
      <c r="E27" s="36">
        <v>17.5</v>
      </c>
      <c r="F27" s="26">
        <f>C6*E27/100</f>
        <v>12933422.470042909</v>
      </c>
      <c r="G27" s="27"/>
      <c r="H27" s="26"/>
      <c r="I27" s="27"/>
      <c r="J27" s="34">
        <f>+F27</f>
        <v>12933422.470042909</v>
      </c>
      <c r="M27" s="37"/>
      <c r="N27" s="38"/>
    </row>
    <row r="28" spans="1:14" ht="50.25" customHeight="1">
      <c r="A28" s="294" t="s">
        <v>34</v>
      </c>
      <c r="B28" s="295"/>
      <c r="C28" s="295"/>
      <c r="D28" s="295"/>
      <c r="E28" s="295"/>
      <c r="F28" s="295"/>
      <c r="G28" s="295"/>
      <c r="H28" s="295"/>
      <c r="I28" s="296"/>
      <c r="J28" s="32">
        <f>SUM(J26:J27)</f>
        <v>13598569.911359401</v>
      </c>
      <c r="K28" s="64"/>
      <c r="L28" s="39"/>
    </row>
    <row r="30" spans="1:14" ht="50.25" customHeight="1">
      <c r="L30" s="40"/>
    </row>
    <row r="31" spans="1:14" ht="50.25" customHeight="1">
      <c r="B31" s="294" t="s">
        <v>35</v>
      </c>
      <c r="C31" s="295"/>
      <c r="D31" s="295"/>
      <c r="E31" s="296"/>
      <c r="F31" s="41">
        <v>0.26</v>
      </c>
      <c r="G31" s="303">
        <f>J28+J23+J19+J15</f>
        <v>19215370.526920903</v>
      </c>
      <c r="H31" s="304"/>
      <c r="I31" s="304"/>
      <c r="J31" s="305"/>
      <c r="K31" s="64"/>
    </row>
    <row r="32" spans="1:14" ht="50.25" customHeight="1">
      <c r="B32" s="306"/>
      <c r="C32" s="307"/>
      <c r="D32" s="307"/>
      <c r="E32" s="307"/>
      <c r="F32" s="307"/>
      <c r="G32" s="307"/>
      <c r="H32" s="307"/>
      <c r="I32" s="307"/>
      <c r="J32" s="308"/>
    </row>
    <row r="33" spans="1:11" ht="50.25" customHeight="1">
      <c r="B33" s="294" t="s">
        <v>36</v>
      </c>
      <c r="C33" s="295"/>
      <c r="D33" s="295"/>
      <c r="E33" s="296"/>
      <c r="F33" s="41">
        <v>0.01</v>
      </c>
      <c r="G33" s="297">
        <f>ROUND((F33*C6),0)</f>
        <v>739053</v>
      </c>
      <c r="H33" s="298"/>
      <c r="I33" s="298"/>
      <c r="J33" s="299"/>
    </row>
    <row r="34" spans="1:11" ht="50.25" customHeight="1">
      <c r="B34" s="309"/>
      <c r="C34" s="310"/>
      <c r="D34" s="310"/>
      <c r="E34" s="310"/>
      <c r="F34" s="310"/>
      <c r="G34" s="310"/>
      <c r="H34" s="310"/>
      <c r="I34" s="310"/>
      <c r="J34" s="311"/>
    </row>
    <row r="35" spans="1:11" ht="50.25" customHeight="1">
      <c r="B35" s="294" t="s">
        <v>37</v>
      </c>
      <c r="C35" s="295"/>
      <c r="D35" s="295"/>
      <c r="E35" s="296"/>
      <c r="F35" s="41">
        <v>0.03</v>
      </c>
      <c r="G35" s="297">
        <f>ROUND((F35*C6),0)</f>
        <v>2217158</v>
      </c>
      <c r="H35" s="298"/>
      <c r="I35" s="298"/>
      <c r="J35" s="299"/>
    </row>
    <row r="36" spans="1:11" ht="50.25" customHeight="1">
      <c r="B36" s="306"/>
      <c r="C36" s="307"/>
      <c r="D36" s="307"/>
      <c r="E36" s="307"/>
      <c r="F36" s="307"/>
      <c r="G36" s="307"/>
      <c r="H36" s="307"/>
      <c r="I36" s="307"/>
      <c r="J36" s="308"/>
    </row>
    <row r="37" spans="1:11" ht="50.25" customHeight="1">
      <c r="B37" s="294" t="s">
        <v>38</v>
      </c>
      <c r="C37" s="295"/>
      <c r="D37" s="295"/>
      <c r="E37" s="296"/>
      <c r="F37" s="42">
        <f>F31+F33+F35</f>
        <v>0.30000000000000004</v>
      </c>
      <c r="G37" s="297">
        <f>+G31+G33+G35</f>
        <v>22171581.526920903</v>
      </c>
      <c r="H37" s="298"/>
      <c r="I37" s="298"/>
      <c r="J37" s="299"/>
      <c r="K37" s="43"/>
    </row>
    <row r="38" spans="1:11" ht="50.25" customHeight="1">
      <c r="B38" s="306"/>
      <c r="C38" s="307"/>
      <c r="D38" s="307"/>
      <c r="E38" s="307"/>
      <c r="F38" s="307"/>
      <c r="G38" s="307"/>
      <c r="H38" s="307"/>
      <c r="I38" s="307"/>
      <c r="J38" s="308"/>
    </row>
    <row r="39" spans="1:11" s="47" customFormat="1" ht="50.25" customHeight="1">
      <c r="A39" s="44"/>
      <c r="B39" s="45"/>
      <c r="C39" s="45"/>
      <c r="D39" s="45"/>
      <c r="E39" s="45"/>
      <c r="F39" s="46"/>
      <c r="H39" s="48"/>
      <c r="J39" s="48"/>
    </row>
    <row r="40" spans="1:11" s="52" customFormat="1" ht="24" customHeight="1">
      <c r="A40" s="82"/>
      <c r="B40" s="87" t="s">
        <v>95</v>
      </c>
      <c r="C40" s="88"/>
      <c r="D40" s="80"/>
      <c r="E40" s="81"/>
      <c r="F40" s="80"/>
      <c r="G40" s="80"/>
      <c r="H40" s="49"/>
      <c r="I40" s="49"/>
      <c r="J40" s="49"/>
    </row>
    <row r="41" spans="1:11" s="52" customFormat="1" ht="24" customHeight="1">
      <c r="A41" s="82"/>
      <c r="B41" s="89"/>
      <c r="C41" s="88"/>
      <c r="D41" s="80"/>
      <c r="E41" s="81"/>
      <c r="F41" s="80"/>
      <c r="G41" s="80"/>
      <c r="H41" s="49"/>
      <c r="I41" s="49"/>
      <c r="J41" s="49"/>
    </row>
    <row r="42" spans="1:11" s="52" customFormat="1" ht="24" customHeight="1">
      <c r="A42" s="82"/>
      <c r="B42" s="89"/>
      <c r="C42" s="88"/>
      <c r="D42" s="80"/>
      <c r="E42" s="81"/>
      <c r="F42" s="80"/>
      <c r="G42" s="80"/>
      <c r="H42" s="49"/>
      <c r="I42" s="49"/>
      <c r="J42" s="49"/>
    </row>
    <row r="43" spans="1:11" s="52" customFormat="1" ht="24" customHeight="1">
      <c r="A43" s="82"/>
      <c r="B43" s="90"/>
      <c r="C43" s="91"/>
      <c r="D43" s="80"/>
      <c r="E43" s="81"/>
      <c r="F43" s="80"/>
      <c r="G43" s="80"/>
      <c r="H43" s="49"/>
      <c r="I43" s="49"/>
      <c r="J43" s="49"/>
    </row>
    <row r="44" spans="1:11" s="52" customFormat="1" ht="24" customHeight="1">
      <c r="A44" s="82"/>
      <c r="B44" s="92" t="s">
        <v>96</v>
      </c>
      <c r="C44" s="91"/>
      <c r="D44" s="80"/>
      <c r="E44" s="81"/>
      <c r="F44" s="80"/>
      <c r="G44" s="80"/>
      <c r="H44" s="49"/>
      <c r="I44" s="49"/>
      <c r="J44" s="49"/>
    </row>
    <row r="45" spans="1:11" s="52" customFormat="1" ht="24" customHeight="1">
      <c r="A45" s="82"/>
      <c r="B45" s="93" t="s">
        <v>97</v>
      </c>
      <c r="C45" s="91"/>
      <c r="D45" s="80"/>
      <c r="E45" s="81"/>
      <c r="F45" s="80"/>
      <c r="G45" s="80"/>
      <c r="H45" s="49"/>
      <c r="I45" s="49"/>
      <c r="J45" s="49"/>
    </row>
    <row r="46" spans="1:11" s="52" customFormat="1" ht="23">
      <c r="A46" s="82"/>
      <c r="B46" s="93" t="s">
        <v>98</v>
      </c>
      <c r="C46" s="91"/>
      <c r="D46" s="83"/>
      <c r="E46" s="83"/>
      <c r="F46" s="82"/>
      <c r="G46" s="84"/>
      <c r="H46" s="82"/>
      <c r="I46" s="82"/>
      <c r="J46" s="82"/>
    </row>
    <row r="47" spans="1:11" s="52" customFormat="1" ht="23">
      <c r="A47" s="82"/>
      <c r="B47" s="93" t="s">
        <v>99</v>
      </c>
      <c r="C47" s="91"/>
      <c r="D47" s="83"/>
      <c r="E47" s="83"/>
      <c r="F47" s="82"/>
      <c r="G47" s="84"/>
      <c r="H47" s="82"/>
      <c r="I47" s="82"/>
      <c r="J47" s="82"/>
    </row>
  </sheetData>
  <mergeCells count="26">
    <mergeCell ref="B38:J38"/>
    <mergeCell ref="B34:J34"/>
    <mergeCell ref="B35:E35"/>
    <mergeCell ref="G35:J35"/>
    <mergeCell ref="B36:J36"/>
    <mergeCell ref="B37:E37"/>
    <mergeCell ref="G37:J37"/>
    <mergeCell ref="B33:E33"/>
    <mergeCell ref="G33:J33"/>
    <mergeCell ref="A13:J13"/>
    <mergeCell ref="A15:I15"/>
    <mergeCell ref="B17:J17"/>
    <mergeCell ref="A19:I19"/>
    <mergeCell ref="A21:J21"/>
    <mergeCell ref="A23:I23"/>
    <mergeCell ref="A25:J25"/>
    <mergeCell ref="A28:I28"/>
    <mergeCell ref="B31:E31"/>
    <mergeCell ref="G31:J31"/>
    <mergeCell ref="B32:J32"/>
    <mergeCell ref="A4:J4"/>
    <mergeCell ref="A1:B3"/>
    <mergeCell ref="C1:H1"/>
    <mergeCell ref="I1:J3"/>
    <mergeCell ref="C2:H2"/>
    <mergeCell ref="C3:H3"/>
  </mergeCells>
  <pageMargins left="0.7" right="0.7" top="0.75" bottom="0.75" header="0.3" footer="0.3"/>
  <pageSetup scale="3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387B8-989A-4F66-9D3B-4BF8D33B1A80}">
  <dimension ref="A1:Z26"/>
  <sheetViews>
    <sheetView view="pageBreakPreview" topLeftCell="A3" zoomScale="80" zoomScaleNormal="100" zoomScaleSheetLayoutView="80" workbookViewId="0">
      <selection activeCell="B24" sqref="B24"/>
    </sheetView>
  </sheetViews>
  <sheetFormatPr baseColWidth="10" defaultColWidth="11.5" defaultRowHeight="14"/>
  <cols>
    <col min="1" max="1" width="23" style="4" customWidth="1"/>
    <col min="2" max="2" width="62.1640625" style="4" customWidth="1"/>
    <col min="3" max="3" width="11.5" style="4"/>
    <col min="4" max="4" width="13.5" style="186" bestFit="1" customWidth="1"/>
    <col min="5" max="5" width="19.5" style="4" bestFit="1" customWidth="1"/>
    <col min="6" max="6" width="25.5" style="4" customWidth="1"/>
    <col min="7" max="7" width="0" style="2" hidden="1" customWidth="1"/>
    <col min="8" max="8" width="19.5" style="182" hidden="1" customWidth="1"/>
    <col min="9" max="9" width="18.83203125" style="51" hidden="1" customWidth="1"/>
    <col min="10" max="10" width="18.83203125" style="2" hidden="1" customWidth="1"/>
    <col min="11" max="11" width="15.1640625" style="3" hidden="1" customWidth="1"/>
    <col min="12" max="12" width="0" style="2" hidden="1" customWidth="1"/>
    <col min="13" max="13" width="15.5" style="2" hidden="1" customWidth="1"/>
    <col min="14" max="14" width="0" style="4" hidden="1" customWidth="1"/>
    <col min="15" max="15" width="0" style="2" hidden="1" customWidth="1"/>
    <col min="16" max="16" width="18.1640625" style="2" hidden="1" customWidth="1"/>
    <col min="17" max="17" width="21.5" style="2" hidden="1" customWidth="1"/>
    <col min="18" max="18" width="17.1640625" style="2" hidden="1" customWidth="1"/>
    <col min="19" max="20" width="17.33203125" style="2" hidden="1" customWidth="1"/>
    <col min="21" max="23" width="16.1640625" style="2" hidden="1" customWidth="1"/>
    <col min="24" max="25" width="0" style="2" hidden="1" customWidth="1"/>
    <col min="26" max="26" width="17.33203125" style="2" hidden="1" customWidth="1"/>
    <col min="27" max="28" width="0" style="2" hidden="1" customWidth="1"/>
    <col min="29" max="16384" width="11.5" style="2"/>
  </cols>
  <sheetData>
    <row r="1" spans="1:26" ht="45" customHeight="1" thickBot="1">
      <c r="A1" s="351"/>
      <c r="B1" s="285" t="str">
        <f>CRONOGRAMA!B1</f>
        <v>PROYECTO:  ADECUACIÓN Y MEJORAMIENTO DEL PARQUE DEL CAFE, CORREGIMIENTO DE SAN JOSE ORIENTE, MUNICIPIO DE LA PAZ,  CESAR</v>
      </c>
      <c r="C1" s="286"/>
      <c r="D1" s="286"/>
      <c r="E1" s="287"/>
      <c r="F1" s="351"/>
    </row>
    <row r="2" spans="1:26" ht="25" customHeight="1" thickBot="1">
      <c r="A2" s="352"/>
      <c r="B2" s="354" t="s">
        <v>10</v>
      </c>
      <c r="C2" s="355"/>
      <c r="D2" s="355"/>
      <c r="E2" s="355"/>
      <c r="F2" s="352"/>
    </row>
    <row r="3" spans="1:26" ht="25" customHeight="1" thickBot="1">
      <c r="A3" s="353"/>
      <c r="B3" s="285" t="s">
        <v>165</v>
      </c>
      <c r="C3" s="286"/>
      <c r="D3" s="286"/>
      <c r="E3" s="287"/>
      <c r="F3" s="353"/>
    </row>
    <row r="4" spans="1:26" ht="25" customHeight="1">
      <c r="A4" s="187"/>
      <c r="B4" s="187"/>
      <c r="C4" s="187"/>
      <c r="D4" s="187"/>
      <c r="E4" s="187"/>
      <c r="F4" s="187"/>
    </row>
    <row r="5" spans="1:26" ht="25" customHeight="1">
      <c r="A5" s="271" t="s">
        <v>16</v>
      </c>
      <c r="B5" s="271" t="s">
        <v>162</v>
      </c>
      <c r="C5" s="271" t="s">
        <v>3</v>
      </c>
      <c r="D5" s="272" t="s">
        <v>2</v>
      </c>
      <c r="E5" s="273" t="s">
        <v>163</v>
      </c>
      <c r="F5" s="273" t="s">
        <v>164</v>
      </c>
      <c r="G5" s="183"/>
      <c r="H5" s="184"/>
      <c r="S5" s="2">
        <v>20</v>
      </c>
      <c r="T5" s="2">
        <v>35</v>
      </c>
      <c r="U5" s="2">
        <v>17</v>
      </c>
      <c r="V5" s="2">
        <v>15</v>
      </c>
      <c r="W5" s="2">
        <v>13</v>
      </c>
      <c r="Z5" s="2">
        <f>SUM(S5:Y5)</f>
        <v>100</v>
      </c>
    </row>
    <row r="6" spans="1:26" s="232" customFormat="1" ht="35.25" customHeight="1">
      <c r="A6" s="230">
        <v>1</v>
      </c>
      <c r="B6" s="347" t="s">
        <v>183</v>
      </c>
      <c r="C6" s="348"/>
      <c r="D6" s="348"/>
      <c r="E6" s="348"/>
      <c r="F6" s="231"/>
      <c r="P6" s="274">
        <f>+F7+F8</f>
        <v>44145419.483677506</v>
      </c>
      <c r="Q6" s="274">
        <f>P6*30%</f>
        <v>13243625.845103251</v>
      </c>
      <c r="R6" s="274">
        <f>+Q6+P6</f>
        <v>57389045.328780755</v>
      </c>
      <c r="S6" s="276">
        <f>R6*20%</f>
        <v>11477809.065756151</v>
      </c>
      <c r="T6" s="276">
        <f>R6*35%</f>
        <v>20086165.865073264</v>
      </c>
      <c r="U6" s="276">
        <f>R6*17%</f>
        <v>9756137.7058927286</v>
      </c>
      <c r="V6" s="276">
        <f>R6*15%</f>
        <v>8608356.7993171122</v>
      </c>
      <c r="W6" s="276">
        <f>R6*13%</f>
        <v>7460575.8927414985</v>
      </c>
      <c r="Z6" s="274">
        <f>+W6+V6+U6+T6+S6</f>
        <v>57389045.328780755</v>
      </c>
    </row>
    <row r="7" spans="1:26" s="232" customFormat="1" ht="102">
      <c r="A7" s="233" t="s">
        <v>4</v>
      </c>
      <c r="B7" s="237" t="s">
        <v>206</v>
      </c>
      <c r="C7" s="234" t="s">
        <v>74</v>
      </c>
      <c r="D7" s="234">
        <f>28*18</f>
        <v>504</v>
      </c>
      <c r="E7" s="235">
        <f>'APU (PARQUE)'!F10</f>
        <v>35474.810482529254</v>
      </c>
      <c r="F7" s="236">
        <f t="shared" ref="F7:F8" si="0">E7*D7</f>
        <v>17879304.483194742</v>
      </c>
    </row>
    <row r="8" spans="1:26" s="232" customFormat="1" ht="34">
      <c r="A8" s="233" t="s">
        <v>186</v>
      </c>
      <c r="B8" s="237" t="s">
        <v>184</v>
      </c>
      <c r="C8" s="234" t="s">
        <v>74</v>
      </c>
      <c r="D8" s="234">
        <v>820</v>
      </c>
      <c r="E8" s="235">
        <f>'APU (PARQUE)'!F19</f>
        <v>32031.847561564347</v>
      </c>
      <c r="F8" s="236">
        <f t="shared" si="0"/>
        <v>26266115.000482764</v>
      </c>
    </row>
    <row r="9" spans="1:26" s="240" customFormat="1" ht="33.75" customHeight="1">
      <c r="A9" s="230">
        <v>2</v>
      </c>
      <c r="B9" s="347" t="s">
        <v>185</v>
      </c>
      <c r="C9" s="348"/>
      <c r="D9" s="348"/>
      <c r="E9" s="348"/>
      <c r="F9" s="239"/>
    </row>
    <row r="10" spans="1:26" s="232" customFormat="1" ht="51">
      <c r="A10" s="233" t="s">
        <v>5</v>
      </c>
      <c r="B10" s="237" t="s">
        <v>218</v>
      </c>
      <c r="C10" s="234" t="s">
        <v>100</v>
      </c>
      <c r="D10" s="234">
        <v>1</v>
      </c>
      <c r="E10" s="235">
        <f>'APU (PARQUE)'!F33</f>
        <v>6814444.8386023398</v>
      </c>
      <c r="F10" s="236">
        <f>E10*D10</f>
        <v>6814444.8386023398</v>
      </c>
      <c r="P10" s="274">
        <f>+F10</f>
        <v>6814444.8386023398</v>
      </c>
      <c r="Q10" s="274">
        <f>P10*30%</f>
        <v>2044333.4515807019</v>
      </c>
      <c r="R10" s="274">
        <f>+Q10+P10</f>
        <v>8858778.2901830412</v>
      </c>
      <c r="S10" s="276">
        <f>R10*20%</f>
        <v>1771755.6580366082</v>
      </c>
      <c r="T10" s="276">
        <f>R10*35%</f>
        <v>3100572.4015640644</v>
      </c>
      <c r="U10" s="276">
        <f>R10*17%</f>
        <v>1505992.3093311172</v>
      </c>
      <c r="V10" s="276">
        <f>R10*15%</f>
        <v>1328816.7435274562</v>
      </c>
      <c r="W10" s="276">
        <f>R10*13%</f>
        <v>1151641.1777237954</v>
      </c>
      <c r="Z10" s="274">
        <f>+W10+V10+U10+T10+S10</f>
        <v>8858778.2901830412</v>
      </c>
    </row>
    <row r="11" spans="1:26" s="240" customFormat="1" ht="33.75" customHeight="1">
      <c r="A11" s="230">
        <v>3</v>
      </c>
      <c r="B11" s="347" t="s">
        <v>215</v>
      </c>
      <c r="C11" s="348"/>
      <c r="D11" s="348"/>
      <c r="E11" s="348"/>
      <c r="F11" s="239"/>
    </row>
    <row r="12" spans="1:26" ht="75">
      <c r="A12" s="188">
        <v>3.1</v>
      </c>
      <c r="B12" s="189" t="s">
        <v>219</v>
      </c>
      <c r="C12" s="190" t="s">
        <v>100</v>
      </c>
      <c r="D12" s="191">
        <v>1</v>
      </c>
      <c r="E12" s="192">
        <f>'APU (PARQUE)'!F46</f>
        <v>22945406.935108189</v>
      </c>
      <c r="F12" s="192">
        <f>D12*E12</f>
        <v>22945406.935108189</v>
      </c>
      <c r="P12" s="185">
        <f>+F12</f>
        <v>22945406.935108189</v>
      </c>
      <c r="Q12" s="185">
        <f>P12*30%</f>
        <v>6883622.0805324567</v>
      </c>
      <c r="R12" s="274">
        <f>+Q12+P12</f>
        <v>29829029.015640646</v>
      </c>
      <c r="S12" s="276">
        <f>R12*20%</f>
        <v>5965805.8031281298</v>
      </c>
      <c r="T12" s="276">
        <f>R12*35%</f>
        <v>10440160.155474225</v>
      </c>
      <c r="U12" s="276">
        <f>R12*17%</f>
        <v>5070934.9326589098</v>
      </c>
      <c r="V12" s="276">
        <f>R12*15%</f>
        <v>4474354.3523460971</v>
      </c>
      <c r="W12" s="276">
        <f>R12*13%</f>
        <v>3877773.772033284</v>
      </c>
      <c r="Z12" s="274">
        <f>+W12+V12+U12+T12+S12</f>
        <v>29829029.015640646</v>
      </c>
    </row>
    <row r="14" spans="1:26" s="156" customFormat="1" ht="16.5" customHeight="1" thickBot="1">
      <c r="A14" s="158"/>
      <c r="B14" s="159"/>
      <c r="C14" s="349" t="s">
        <v>47</v>
      </c>
      <c r="D14" s="349"/>
      <c r="E14" s="349"/>
      <c r="F14" s="160">
        <f>F7+F8+F10+F12</f>
        <v>73905271.25738804</v>
      </c>
      <c r="G14" s="157"/>
      <c r="H14" s="157"/>
      <c r="I14" s="157"/>
      <c r="J14" s="157"/>
      <c r="K14" s="157"/>
      <c r="L14" s="157"/>
      <c r="M14" s="157"/>
      <c r="N14" s="157"/>
      <c r="O14" s="157"/>
      <c r="P14" s="157"/>
    </row>
    <row r="15" spans="1:26" s="156" customFormat="1" ht="16.5" customHeight="1" thickBot="1">
      <c r="A15" s="158"/>
      <c r="B15" s="159"/>
      <c r="C15" s="349" t="s">
        <v>48</v>
      </c>
      <c r="D15" s="349"/>
      <c r="E15" s="161">
        <v>0.26</v>
      </c>
      <c r="F15" s="162">
        <f>(F14*E15)</f>
        <v>19215370.526920892</v>
      </c>
      <c r="G15" s="157"/>
      <c r="H15" s="157"/>
      <c r="I15" s="157"/>
      <c r="J15" s="157"/>
      <c r="K15" s="157"/>
      <c r="L15" s="157"/>
      <c r="M15" s="157"/>
      <c r="N15" s="157"/>
      <c r="O15" s="157"/>
      <c r="P15" s="157"/>
    </row>
    <row r="16" spans="1:26" s="156" customFormat="1" ht="16.5" customHeight="1">
      <c r="A16" s="158"/>
      <c r="B16" s="159"/>
      <c r="C16" s="349" t="s">
        <v>36</v>
      </c>
      <c r="D16" s="349"/>
      <c r="E16" s="163">
        <v>0.01</v>
      </c>
      <c r="F16" s="164">
        <f>(F14*E16)</f>
        <v>739052.71257388045</v>
      </c>
    </row>
    <row r="17" spans="1:18" s="156" customFormat="1" ht="16.5" customHeight="1">
      <c r="A17" s="158"/>
      <c r="B17" s="159"/>
      <c r="C17" s="349" t="s">
        <v>37</v>
      </c>
      <c r="D17" s="349"/>
      <c r="E17" s="163">
        <v>0.03</v>
      </c>
      <c r="F17" s="165">
        <f>(F14*E17)</f>
        <v>2217158.137721641</v>
      </c>
    </row>
    <row r="18" spans="1:18" s="156" customFormat="1" ht="16.5" customHeight="1">
      <c r="A18" s="158"/>
      <c r="B18" s="159"/>
      <c r="C18" s="349" t="s">
        <v>38</v>
      </c>
      <c r="D18" s="349"/>
      <c r="E18" s="163">
        <f>SUM(E15:E17)</f>
        <v>0.30000000000000004</v>
      </c>
      <c r="F18" s="165">
        <f>((F15+F16+F17))</f>
        <v>22171581.377216414</v>
      </c>
    </row>
    <row r="19" spans="1:18" s="156" customFormat="1" ht="16.5" customHeight="1" thickBot="1">
      <c r="A19" s="166"/>
      <c r="B19" s="167"/>
      <c r="C19" s="350" t="s">
        <v>7</v>
      </c>
      <c r="D19" s="350"/>
      <c r="E19" s="350"/>
      <c r="F19" s="168">
        <f>ROUND((F18+F14),0)</f>
        <v>96076853</v>
      </c>
      <c r="P19" s="270"/>
      <c r="R19" s="275">
        <f>+R12+R10+R6</f>
        <v>96076852.634604439</v>
      </c>
    </row>
    <row r="20" spans="1:18" s="156" customFormat="1" ht="16.5" customHeight="1">
      <c r="A20" s="159"/>
      <c r="B20" s="159"/>
      <c r="C20" s="155"/>
      <c r="D20" s="155"/>
      <c r="E20" s="169"/>
      <c r="F20" s="170"/>
    </row>
    <row r="21" spans="1:18" s="177" customFormat="1" ht="24" hidden="1" customHeight="1">
      <c r="A21" s="171"/>
      <c r="B21" s="172" t="s">
        <v>95</v>
      </c>
      <c r="C21" s="173"/>
      <c r="D21" s="174"/>
      <c r="E21" s="175"/>
      <c r="F21" s="277">
        <v>96076852.599999994</v>
      </c>
      <c r="G21" s="174"/>
      <c r="H21" s="176"/>
      <c r="I21" s="176"/>
      <c r="J21" s="176"/>
    </row>
    <row r="22" spans="1:18" s="177" customFormat="1" ht="24" hidden="1" customHeight="1">
      <c r="A22" s="171"/>
      <c r="B22" s="178"/>
      <c r="C22" s="179"/>
      <c r="D22" s="174"/>
      <c r="E22" s="175"/>
      <c r="F22" s="174">
        <f>F19-F21</f>
        <v>0.40000000596046448</v>
      </c>
      <c r="G22" s="174"/>
      <c r="H22" s="176"/>
      <c r="I22" s="176"/>
      <c r="J22" s="176"/>
    </row>
    <row r="23" spans="1:18" s="177" customFormat="1" ht="24" hidden="1" customHeight="1">
      <c r="A23" s="171"/>
      <c r="B23" s="180" t="s">
        <v>96</v>
      </c>
      <c r="C23" s="179"/>
      <c r="D23" s="174"/>
      <c r="E23" s="175"/>
      <c r="F23" s="174"/>
      <c r="G23" s="174"/>
      <c r="H23" s="176"/>
      <c r="I23" s="176"/>
      <c r="J23" s="176"/>
    </row>
    <row r="24" spans="1:18" s="177" customFormat="1" ht="24" customHeight="1">
      <c r="A24" s="171"/>
      <c r="B24" s="180" t="s">
        <v>97</v>
      </c>
      <c r="C24" s="179"/>
      <c r="D24" s="174"/>
      <c r="E24" s="175"/>
      <c r="F24" s="174"/>
      <c r="G24" s="174"/>
      <c r="H24" s="176"/>
      <c r="I24" s="176"/>
      <c r="J24" s="176"/>
    </row>
    <row r="25" spans="1:18" s="177" customFormat="1" ht="16">
      <c r="A25" s="171"/>
      <c r="B25" s="180" t="s">
        <v>98</v>
      </c>
      <c r="C25" s="179"/>
      <c r="D25" s="181"/>
      <c r="E25" s="181"/>
      <c r="F25" s="171"/>
      <c r="G25" s="171"/>
      <c r="H25" s="171"/>
      <c r="I25" s="171"/>
      <c r="J25" s="171"/>
    </row>
    <row r="26" spans="1:18" s="177" customFormat="1" ht="16">
      <c r="A26" s="171"/>
      <c r="B26" s="180"/>
      <c r="C26" s="179"/>
      <c r="D26" s="181"/>
      <c r="E26" s="181"/>
      <c r="F26" s="171"/>
      <c r="G26" s="171"/>
      <c r="H26" s="171"/>
      <c r="I26" s="171"/>
      <c r="J26" s="171"/>
    </row>
  </sheetData>
  <mergeCells count="14">
    <mergeCell ref="B6:E6"/>
    <mergeCell ref="B9:E9"/>
    <mergeCell ref="A1:A3"/>
    <mergeCell ref="B1:E1"/>
    <mergeCell ref="F1:F3"/>
    <mergeCell ref="B2:E2"/>
    <mergeCell ref="B3:E3"/>
    <mergeCell ref="B11:E11"/>
    <mergeCell ref="C16:D16"/>
    <mergeCell ref="C17:D17"/>
    <mergeCell ref="C18:D18"/>
    <mergeCell ref="C19:E19"/>
    <mergeCell ref="C14:E14"/>
    <mergeCell ref="C15:D15"/>
  </mergeCells>
  <phoneticPr fontId="23" type="noConversion"/>
  <pageMargins left="0.7" right="0.7" top="0.75" bottom="0.75" header="0.3" footer="0.3"/>
  <pageSetup paperSize="9" scale="4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87"/>
  <sheetViews>
    <sheetView view="pageBreakPreview" zoomScale="70" zoomScaleNormal="55" zoomScaleSheetLayoutView="70" workbookViewId="0">
      <selection activeCell="B8" sqref="B8:E8"/>
    </sheetView>
  </sheetViews>
  <sheetFormatPr baseColWidth="10" defaultRowHeight="15"/>
  <cols>
    <col min="1" max="1" width="27.5" customWidth="1"/>
  </cols>
  <sheetData>
    <row r="1" spans="1:7">
      <c r="A1" s="56"/>
      <c r="B1" s="57"/>
      <c r="C1" s="57"/>
      <c r="D1" s="57"/>
      <c r="E1" s="57"/>
      <c r="F1" s="57"/>
      <c r="G1" s="58"/>
    </row>
    <row r="2" spans="1:7">
      <c r="A2" s="59"/>
      <c r="G2" s="60"/>
    </row>
    <row r="3" spans="1:7">
      <c r="A3" s="59"/>
      <c r="G3" s="60"/>
    </row>
    <row r="4" spans="1:7">
      <c r="A4" s="59"/>
      <c r="G4" s="60"/>
    </row>
    <row r="5" spans="1:7">
      <c r="A5" s="59"/>
      <c r="G5" s="60"/>
    </row>
    <row r="6" spans="1:7">
      <c r="A6" s="59"/>
      <c r="G6" s="60"/>
    </row>
    <row r="7" spans="1:7" ht="151.5" customHeight="1">
      <c r="A7" s="343"/>
      <c r="B7" s="344" t="str">
        <f>AIU!C1</f>
        <v>PROYECTO:  ADECUACIÓN Y MEJORAMIENTO DEL PARQUE DEL CAFE, CORREGIMIENTO DE SAN JOSE ORIENTE, MUNICIPIO DE LA PAZ,  CESAR</v>
      </c>
      <c r="C7" s="344"/>
      <c r="D7" s="344"/>
      <c r="E7" s="344"/>
      <c r="F7" s="345"/>
      <c r="G7" s="346"/>
    </row>
    <row r="8" spans="1:7" ht="37.5" customHeight="1">
      <c r="A8" s="343"/>
      <c r="B8" s="344" t="s">
        <v>8</v>
      </c>
      <c r="C8" s="344"/>
      <c r="D8" s="344"/>
      <c r="E8" s="344"/>
      <c r="F8" s="345"/>
      <c r="G8" s="346"/>
    </row>
    <row r="9" spans="1:7" ht="38.25" customHeight="1">
      <c r="A9" s="343"/>
      <c r="B9" s="344" t="s">
        <v>9</v>
      </c>
      <c r="C9" s="344"/>
      <c r="D9" s="344"/>
      <c r="E9" s="344"/>
      <c r="F9" s="345"/>
      <c r="G9" s="346"/>
    </row>
    <row r="10" spans="1:7" ht="16.5" customHeight="1">
      <c r="A10" s="59"/>
      <c r="G10" s="60"/>
    </row>
    <row r="11" spans="1:7" ht="16.5" customHeight="1">
      <c r="A11" s="59"/>
      <c r="G11" s="60"/>
    </row>
    <row r="12" spans="1:7">
      <c r="A12" s="59"/>
      <c r="G12" s="60"/>
    </row>
    <row r="13" spans="1:7" ht="15" customHeight="1">
      <c r="A13" s="340"/>
      <c r="B13" s="341"/>
      <c r="C13" s="341"/>
      <c r="D13" s="341"/>
      <c r="E13" s="341"/>
      <c r="F13" s="341"/>
      <c r="G13" s="342"/>
    </row>
    <row r="14" spans="1:7" ht="15" customHeight="1">
      <c r="A14" s="340"/>
      <c r="B14" s="341"/>
      <c r="C14" s="341"/>
      <c r="D14" s="341"/>
      <c r="E14" s="341"/>
      <c r="F14" s="341"/>
      <c r="G14" s="342"/>
    </row>
    <row r="15" spans="1:7">
      <c r="A15" s="340"/>
      <c r="B15" s="341"/>
      <c r="C15" s="341"/>
      <c r="D15" s="341"/>
      <c r="E15" s="341"/>
      <c r="F15" s="341"/>
      <c r="G15" s="342"/>
    </row>
    <row r="16" spans="1:7">
      <c r="A16" s="340"/>
      <c r="B16" s="341"/>
      <c r="C16" s="341"/>
      <c r="D16" s="341"/>
      <c r="E16" s="341"/>
      <c r="F16" s="341"/>
      <c r="G16" s="342"/>
    </row>
    <row r="17" spans="1:7" ht="22.5" customHeight="1">
      <c r="A17" s="340"/>
      <c r="B17" s="341"/>
      <c r="C17" s="341"/>
      <c r="D17" s="341"/>
      <c r="E17" s="341"/>
      <c r="F17" s="341"/>
      <c r="G17" s="342"/>
    </row>
    <row r="18" spans="1:7">
      <c r="A18" s="59"/>
      <c r="G18" s="60"/>
    </row>
    <row r="19" spans="1:7">
      <c r="A19" s="340" t="s">
        <v>216</v>
      </c>
      <c r="B19" s="341"/>
      <c r="C19" s="341"/>
      <c r="D19" s="341"/>
      <c r="E19" s="341"/>
      <c r="F19" s="341"/>
      <c r="G19" s="342"/>
    </row>
    <row r="20" spans="1:7">
      <c r="A20" s="340"/>
      <c r="B20" s="341"/>
      <c r="C20" s="341"/>
      <c r="D20" s="341"/>
      <c r="E20" s="341"/>
      <c r="F20" s="341"/>
      <c r="G20" s="342"/>
    </row>
    <row r="21" spans="1:7" ht="15" customHeight="1">
      <c r="A21" s="340"/>
      <c r="B21" s="341"/>
      <c r="C21" s="341"/>
      <c r="D21" s="341"/>
      <c r="E21" s="341"/>
      <c r="F21" s="341"/>
      <c r="G21" s="342"/>
    </row>
    <row r="22" spans="1:7" ht="15" customHeight="1">
      <c r="A22" s="340"/>
      <c r="B22" s="341"/>
      <c r="C22" s="341"/>
      <c r="D22" s="341"/>
      <c r="E22" s="341"/>
      <c r="F22" s="341"/>
      <c r="G22" s="342"/>
    </row>
    <row r="23" spans="1:7" ht="15" customHeight="1">
      <c r="A23" s="340"/>
      <c r="B23" s="341"/>
      <c r="C23" s="341"/>
      <c r="D23" s="341"/>
      <c r="E23" s="341"/>
      <c r="F23" s="341"/>
      <c r="G23" s="342"/>
    </row>
    <row r="24" spans="1:7" ht="15" customHeight="1">
      <c r="A24" s="59"/>
      <c r="G24" s="60"/>
    </row>
    <row r="25" spans="1:7" ht="15" customHeight="1">
      <c r="A25" s="59"/>
      <c r="G25" s="60"/>
    </row>
    <row r="26" spans="1:7" ht="15" customHeight="1">
      <c r="A26" s="59"/>
      <c r="G26" s="60"/>
    </row>
    <row r="27" spans="1:7" ht="15" customHeight="1">
      <c r="A27" s="59"/>
      <c r="G27" s="60"/>
    </row>
    <row r="28" spans="1:7" ht="15" customHeight="1">
      <c r="A28" s="59"/>
      <c r="G28" s="60"/>
    </row>
    <row r="29" spans="1:7" ht="15" customHeight="1">
      <c r="A29" s="59"/>
      <c r="G29" s="60"/>
    </row>
    <row r="30" spans="1:7" ht="15" customHeight="1">
      <c r="A30" s="59"/>
      <c r="G30" s="60"/>
    </row>
    <row r="31" spans="1:7">
      <c r="A31" s="59"/>
      <c r="G31" s="60"/>
    </row>
    <row r="32" spans="1:7">
      <c r="A32" s="59"/>
      <c r="G32" s="60"/>
    </row>
    <row r="33" spans="1:7">
      <c r="A33" s="59"/>
      <c r="G33" s="60"/>
    </row>
    <row r="34" spans="1:7">
      <c r="A34" s="59"/>
      <c r="G34" s="60"/>
    </row>
    <row r="35" spans="1:7" ht="16" thickBot="1">
      <c r="A35" s="61"/>
      <c r="B35" s="62"/>
      <c r="C35" s="62"/>
      <c r="D35" s="62"/>
      <c r="E35" s="62"/>
      <c r="F35" s="62"/>
      <c r="G35" s="63"/>
    </row>
    <row r="36" spans="1:7">
      <c r="A36" s="59"/>
      <c r="G36" s="60"/>
    </row>
    <row r="37" spans="1:7">
      <c r="A37" s="59"/>
      <c r="G37" s="60"/>
    </row>
    <row r="38" spans="1:7" ht="16" thickBot="1">
      <c r="A38" s="61"/>
      <c r="B38" s="62"/>
      <c r="C38" s="62"/>
      <c r="D38" s="62"/>
      <c r="E38" s="62"/>
      <c r="F38" s="62"/>
      <c r="G38" s="63"/>
    </row>
    <row r="39" spans="1:7">
      <c r="A39" s="59"/>
      <c r="G39" s="60"/>
    </row>
    <row r="40" spans="1:7">
      <c r="A40" s="59"/>
      <c r="G40" s="60"/>
    </row>
    <row r="41" spans="1:7">
      <c r="A41" s="59"/>
      <c r="G41" s="60"/>
    </row>
    <row r="42" spans="1:7">
      <c r="A42" s="59"/>
      <c r="G42" s="60"/>
    </row>
    <row r="43" spans="1:7">
      <c r="A43" s="59"/>
      <c r="G43" s="60"/>
    </row>
    <row r="44" spans="1:7">
      <c r="A44" s="59"/>
      <c r="G44" s="60"/>
    </row>
    <row r="45" spans="1:7">
      <c r="A45" s="59"/>
      <c r="G45" s="60"/>
    </row>
    <row r="46" spans="1:7" ht="16" thickBot="1">
      <c r="A46" s="61"/>
      <c r="B46" s="62"/>
      <c r="C46" s="62"/>
      <c r="D46" s="62"/>
      <c r="E46" s="62"/>
      <c r="F46" s="62"/>
      <c r="G46" s="63"/>
    </row>
    <row r="47" spans="1:7">
      <c r="A47" s="59"/>
      <c r="G47" s="60"/>
    </row>
    <row r="48" spans="1:7">
      <c r="A48" s="59"/>
      <c r="G48" s="60"/>
    </row>
    <row r="49" spans="1:7">
      <c r="A49" s="59"/>
      <c r="G49" s="60"/>
    </row>
    <row r="50" spans="1:7">
      <c r="A50" s="59"/>
      <c r="G50" s="60"/>
    </row>
    <row r="51" spans="1:7">
      <c r="A51" s="59"/>
      <c r="G51" s="60"/>
    </row>
    <row r="52" spans="1:7">
      <c r="A52" s="59"/>
      <c r="G52" s="60"/>
    </row>
    <row r="53" spans="1:7">
      <c r="A53" s="59"/>
      <c r="G53" s="60"/>
    </row>
    <row r="54" spans="1:7">
      <c r="A54" s="59"/>
      <c r="G54" s="60"/>
    </row>
    <row r="55" spans="1:7">
      <c r="A55" s="59"/>
      <c r="G55" s="60"/>
    </row>
    <row r="56" spans="1:7">
      <c r="A56" s="59"/>
      <c r="G56" s="60"/>
    </row>
    <row r="57" spans="1:7">
      <c r="A57" s="59"/>
      <c r="G57" s="60"/>
    </row>
    <row r="58" spans="1:7">
      <c r="A58" s="59"/>
      <c r="G58" s="60"/>
    </row>
    <row r="59" spans="1:7">
      <c r="A59" s="59"/>
      <c r="G59" s="60"/>
    </row>
    <row r="60" spans="1:7">
      <c r="A60" s="59"/>
      <c r="G60" s="60"/>
    </row>
    <row r="61" spans="1:7">
      <c r="A61" s="59"/>
      <c r="G61" s="60"/>
    </row>
    <row r="62" spans="1:7">
      <c r="A62" s="59"/>
      <c r="G62" s="60"/>
    </row>
    <row r="63" spans="1:7">
      <c r="A63" s="59"/>
      <c r="G63" s="60"/>
    </row>
    <row r="64" spans="1:7">
      <c r="A64" s="59"/>
      <c r="G64" s="60"/>
    </row>
    <row r="65" spans="1:7">
      <c r="A65" s="59"/>
      <c r="G65" s="60"/>
    </row>
    <row r="66" spans="1:7">
      <c r="A66" s="59"/>
      <c r="G66" s="60"/>
    </row>
    <row r="67" spans="1:7">
      <c r="A67" s="59"/>
      <c r="G67" s="60"/>
    </row>
    <row r="68" spans="1:7">
      <c r="A68" s="59"/>
      <c r="G68" s="60"/>
    </row>
    <row r="69" spans="1:7">
      <c r="A69" s="59"/>
      <c r="G69" s="60"/>
    </row>
    <row r="70" spans="1:7">
      <c r="A70" s="59"/>
      <c r="G70" s="60"/>
    </row>
    <row r="71" spans="1:7">
      <c r="A71" s="59"/>
      <c r="G71" s="60"/>
    </row>
    <row r="72" spans="1:7">
      <c r="A72" s="59"/>
      <c r="G72" s="60"/>
    </row>
    <row r="73" spans="1:7">
      <c r="A73" s="59"/>
      <c r="G73" s="60"/>
    </row>
    <row r="74" spans="1:7">
      <c r="A74" s="59"/>
      <c r="G74" s="60"/>
    </row>
    <row r="75" spans="1:7">
      <c r="A75" s="59"/>
      <c r="G75" s="60"/>
    </row>
    <row r="76" spans="1:7">
      <c r="A76" s="59"/>
      <c r="G76" s="60"/>
    </row>
    <row r="77" spans="1:7">
      <c r="A77" s="59"/>
      <c r="G77" s="60"/>
    </row>
    <row r="78" spans="1:7">
      <c r="A78" s="59"/>
      <c r="G78" s="60"/>
    </row>
    <row r="79" spans="1:7">
      <c r="A79" s="59"/>
      <c r="G79" s="60"/>
    </row>
    <row r="80" spans="1:7">
      <c r="A80" s="59"/>
      <c r="G80" s="60"/>
    </row>
    <row r="81" spans="1:7">
      <c r="A81" s="59"/>
      <c r="G81" s="60"/>
    </row>
    <row r="82" spans="1:7">
      <c r="A82" s="59"/>
      <c r="G82" s="60"/>
    </row>
    <row r="83" spans="1:7">
      <c r="A83" s="59"/>
      <c r="G83" s="60"/>
    </row>
    <row r="84" spans="1:7">
      <c r="A84" s="59"/>
      <c r="G84" s="60"/>
    </row>
    <row r="85" spans="1:7">
      <c r="A85" s="59"/>
      <c r="G85" s="60"/>
    </row>
    <row r="86" spans="1:7">
      <c r="A86" s="59"/>
      <c r="G86" s="60"/>
    </row>
    <row r="87" spans="1:7">
      <c r="A87" s="59"/>
      <c r="G87" s="60"/>
    </row>
    <row r="88" spans="1:7">
      <c r="A88" s="59"/>
      <c r="G88" s="60"/>
    </row>
    <row r="89" spans="1:7">
      <c r="A89" s="59"/>
      <c r="G89" s="60"/>
    </row>
    <row r="90" spans="1:7">
      <c r="A90" s="59"/>
      <c r="G90" s="60"/>
    </row>
    <row r="91" spans="1:7">
      <c r="A91" s="59"/>
      <c r="G91" s="60"/>
    </row>
    <row r="92" spans="1:7">
      <c r="A92" s="59"/>
      <c r="G92" s="60"/>
    </row>
    <row r="93" spans="1:7">
      <c r="A93" s="59"/>
      <c r="G93" s="60"/>
    </row>
    <row r="94" spans="1:7">
      <c r="A94" s="59"/>
      <c r="G94" s="60"/>
    </row>
    <row r="95" spans="1:7">
      <c r="A95" s="59"/>
      <c r="G95" s="60"/>
    </row>
    <row r="96" spans="1:7">
      <c r="A96" s="59"/>
      <c r="G96" s="60"/>
    </row>
    <row r="97" spans="1:7">
      <c r="A97" s="59"/>
      <c r="G97" s="60"/>
    </row>
    <row r="98" spans="1:7">
      <c r="A98" s="59"/>
      <c r="G98" s="60"/>
    </row>
    <row r="99" spans="1:7">
      <c r="A99" s="59"/>
      <c r="G99" s="60"/>
    </row>
    <row r="100" spans="1:7">
      <c r="A100" s="59"/>
      <c r="G100" s="60"/>
    </row>
    <row r="101" spans="1:7">
      <c r="A101" s="59"/>
      <c r="G101" s="60"/>
    </row>
    <row r="102" spans="1:7">
      <c r="A102" s="59"/>
      <c r="G102" s="60"/>
    </row>
    <row r="103" spans="1:7">
      <c r="A103" s="59"/>
      <c r="G103" s="60"/>
    </row>
    <row r="104" spans="1:7">
      <c r="A104" s="59"/>
      <c r="G104" s="60"/>
    </row>
    <row r="105" spans="1:7">
      <c r="A105" s="59"/>
      <c r="G105" s="60"/>
    </row>
    <row r="106" spans="1:7">
      <c r="A106" s="59"/>
      <c r="G106" s="60"/>
    </row>
    <row r="107" spans="1:7">
      <c r="A107" s="59"/>
      <c r="G107" s="60"/>
    </row>
    <row r="108" spans="1:7">
      <c r="A108" s="59"/>
      <c r="G108" s="60"/>
    </row>
    <row r="109" spans="1:7">
      <c r="A109" s="59"/>
      <c r="G109" s="60"/>
    </row>
    <row r="110" spans="1:7">
      <c r="A110" s="59"/>
      <c r="G110" s="60"/>
    </row>
    <row r="111" spans="1:7">
      <c r="A111" s="59"/>
      <c r="G111" s="60"/>
    </row>
    <row r="112" spans="1:7">
      <c r="A112" s="59"/>
      <c r="G112" s="60"/>
    </row>
    <row r="113" spans="1:7">
      <c r="A113" s="59"/>
      <c r="G113" s="60"/>
    </row>
    <row r="114" spans="1:7">
      <c r="A114" s="59"/>
      <c r="G114" s="60"/>
    </row>
    <row r="115" spans="1:7">
      <c r="A115" s="59"/>
      <c r="G115" s="60"/>
    </row>
    <row r="116" spans="1:7">
      <c r="A116" s="59"/>
      <c r="G116" s="60"/>
    </row>
    <row r="117" spans="1:7">
      <c r="A117" s="59"/>
      <c r="G117" s="60"/>
    </row>
    <row r="118" spans="1:7">
      <c r="A118" s="59"/>
      <c r="G118" s="60"/>
    </row>
    <row r="119" spans="1:7">
      <c r="A119" s="59"/>
      <c r="G119" s="60"/>
    </row>
    <row r="120" spans="1:7">
      <c r="A120" s="59"/>
      <c r="G120" s="60"/>
    </row>
    <row r="121" spans="1:7">
      <c r="A121" s="59"/>
      <c r="G121" s="60"/>
    </row>
    <row r="122" spans="1:7">
      <c r="A122" s="59"/>
      <c r="G122" s="60"/>
    </row>
    <row r="123" spans="1:7">
      <c r="A123" s="59"/>
      <c r="G123" s="60"/>
    </row>
    <row r="124" spans="1:7">
      <c r="A124" s="59"/>
      <c r="G124" s="60"/>
    </row>
    <row r="125" spans="1:7">
      <c r="A125" s="59"/>
      <c r="G125" s="60"/>
    </row>
    <row r="126" spans="1:7">
      <c r="A126" s="59"/>
      <c r="G126" s="60"/>
    </row>
    <row r="127" spans="1:7">
      <c r="A127" s="59"/>
      <c r="G127" s="60"/>
    </row>
    <row r="128" spans="1:7">
      <c r="A128" s="59"/>
      <c r="G128" s="60"/>
    </row>
    <row r="129" spans="1:7">
      <c r="A129" s="59"/>
      <c r="G129" s="60"/>
    </row>
    <row r="130" spans="1:7">
      <c r="A130" s="59"/>
      <c r="G130" s="60"/>
    </row>
    <row r="131" spans="1:7">
      <c r="A131" s="59"/>
      <c r="G131" s="60"/>
    </row>
    <row r="132" spans="1:7">
      <c r="A132" s="59"/>
      <c r="G132" s="60"/>
    </row>
    <row r="133" spans="1:7">
      <c r="A133" s="59"/>
      <c r="G133" s="60"/>
    </row>
    <row r="134" spans="1:7">
      <c r="A134" s="59"/>
      <c r="G134" s="60"/>
    </row>
    <row r="135" spans="1:7">
      <c r="A135" s="59"/>
      <c r="G135" s="60"/>
    </row>
    <row r="136" spans="1:7">
      <c r="A136" s="59"/>
      <c r="G136" s="60"/>
    </row>
    <row r="137" spans="1:7">
      <c r="A137" s="59"/>
      <c r="G137" s="60"/>
    </row>
    <row r="138" spans="1:7">
      <c r="A138" s="59"/>
      <c r="G138" s="60"/>
    </row>
    <row r="139" spans="1:7">
      <c r="A139" s="59"/>
      <c r="G139" s="60"/>
    </row>
    <row r="140" spans="1:7">
      <c r="A140" s="59"/>
      <c r="G140" s="60"/>
    </row>
    <row r="141" spans="1:7">
      <c r="A141" s="59"/>
      <c r="G141" s="60"/>
    </row>
    <row r="142" spans="1:7">
      <c r="A142" s="59"/>
      <c r="G142" s="60"/>
    </row>
    <row r="143" spans="1:7">
      <c r="A143" s="59"/>
      <c r="G143" s="60"/>
    </row>
    <row r="144" spans="1:7">
      <c r="A144" s="59"/>
      <c r="G144" s="60"/>
    </row>
    <row r="145" spans="1:7">
      <c r="A145" s="59"/>
      <c r="G145" s="60"/>
    </row>
    <row r="146" spans="1:7">
      <c r="A146" s="59"/>
      <c r="G146" s="60"/>
    </row>
    <row r="147" spans="1:7">
      <c r="A147" s="59"/>
      <c r="G147" s="60"/>
    </row>
    <row r="148" spans="1:7">
      <c r="A148" s="59"/>
      <c r="G148" s="60"/>
    </row>
    <row r="149" spans="1:7">
      <c r="A149" s="59"/>
      <c r="G149" s="60"/>
    </row>
    <row r="150" spans="1:7">
      <c r="A150" s="59"/>
      <c r="G150" s="60"/>
    </row>
    <row r="151" spans="1:7">
      <c r="A151" s="59"/>
      <c r="G151" s="60"/>
    </row>
    <row r="152" spans="1:7">
      <c r="A152" s="59"/>
      <c r="G152" s="60"/>
    </row>
    <row r="153" spans="1:7">
      <c r="A153" s="59"/>
      <c r="G153" s="60"/>
    </row>
    <row r="154" spans="1:7">
      <c r="A154" s="59"/>
      <c r="G154" s="60"/>
    </row>
    <row r="155" spans="1:7">
      <c r="A155" s="59"/>
      <c r="G155" s="60"/>
    </row>
    <row r="156" spans="1:7">
      <c r="A156" s="59"/>
      <c r="G156" s="60"/>
    </row>
    <row r="157" spans="1:7">
      <c r="A157" s="59"/>
      <c r="G157" s="60"/>
    </row>
    <row r="158" spans="1:7">
      <c r="A158" s="59"/>
      <c r="G158" s="60"/>
    </row>
    <row r="159" spans="1:7">
      <c r="A159" s="59"/>
      <c r="G159" s="60"/>
    </row>
    <row r="160" spans="1:7">
      <c r="A160" s="59"/>
      <c r="G160" s="60"/>
    </row>
    <row r="161" spans="1:7">
      <c r="A161" s="59"/>
      <c r="G161" s="60"/>
    </row>
    <row r="162" spans="1:7">
      <c r="A162" s="59"/>
      <c r="G162" s="60"/>
    </row>
    <row r="163" spans="1:7">
      <c r="A163" s="59"/>
      <c r="G163" s="60"/>
    </row>
    <row r="164" spans="1:7">
      <c r="A164" s="59"/>
      <c r="G164" s="60"/>
    </row>
    <row r="165" spans="1:7">
      <c r="A165" s="59"/>
      <c r="G165" s="60"/>
    </row>
    <row r="166" spans="1:7">
      <c r="A166" s="59"/>
      <c r="G166" s="60"/>
    </row>
    <row r="167" spans="1:7">
      <c r="A167" s="59"/>
      <c r="G167" s="60"/>
    </row>
    <row r="168" spans="1:7">
      <c r="A168" s="59"/>
      <c r="G168" s="60"/>
    </row>
    <row r="169" spans="1:7">
      <c r="A169" s="59"/>
      <c r="G169" s="60"/>
    </row>
    <row r="170" spans="1:7">
      <c r="A170" s="59"/>
      <c r="G170" s="60"/>
    </row>
    <row r="171" spans="1:7">
      <c r="A171" s="59"/>
      <c r="G171" s="60"/>
    </row>
    <row r="172" spans="1:7">
      <c r="A172" s="59"/>
      <c r="G172" s="60"/>
    </row>
    <row r="173" spans="1:7">
      <c r="A173" s="59"/>
      <c r="G173" s="60"/>
    </row>
    <row r="174" spans="1:7">
      <c r="A174" s="59"/>
      <c r="G174" s="60"/>
    </row>
    <row r="175" spans="1:7">
      <c r="A175" s="59"/>
      <c r="G175" s="60"/>
    </row>
    <row r="176" spans="1:7">
      <c r="A176" s="59"/>
      <c r="G176" s="60"/>
    </row>
    <row r="177" spans="1:7">
      <c r="A177" s="59"/>
      <c r="G177" s="60"/>
    </row>
    <row r="178" spans="1:7">
      <c r="A178" s="59"/>
      <c r="G178" s="60"/>
    </row>
    <row r="179" spans="1:7">
      <c r="A179" s="59"/>
      <c r="G179" s="60"/>
    </row>
    <row r="180" spans="1:7">
      <c r="A180" s="59"/>
      <c r="G180" s="60"/>
    </row>
    <row r="181" spans="1:7">
      <c r="A181" s="59"/>
      <c r="G181" s="60"/>
    </row>
    <row r="182" spans="1:7">
      <c r="A182" s="59"/>
      <c r="G182" s="60"/>
    </row>
    <row r="183" spans="1:7">
      <c r="A183" s="59"/>
      <c r="G183" s="60"/>
    </row>
    <row r="184" spans="1:7">
      <c r="A184" s="59"/>
      <c r="G184" s="60"/>
    </row>
    <row r="185" spans="1:7">
      <c r="A185" s="59"/>
      <c r="G185" s="60"/>
    </row>
    <row r="186" spans="1:7">
      <c r="A186" s="59"/>
      <c r="G186" s="60"/>
    </row>
    <row r="187" spans="1:7" ht="16" thickBot="1">
      <c r="A187" s="61"/>
      <c r="B187" s="62"/>
      <c r="C187" s="62"/>
      <c r="D187" s="62"/>
      <c r="E187" s="62"/>
      <c r="F187" s="62"/>
      <c r="G187" s="63"/>
    </row>
  </sheetData>
  <mergeCells count="7">
    <mergeCell ref="A19:G23"/>
    <mergeCell ref="A13:G17"/>
    <mergeCell ref="A7:A9"/>
    <mergeCell ref="B7:E7"/>
    <mergeCell ref="F7:G9"/>
    <mergeCell ref="B8:E8"/>
    <mergeCell ref="B9:E9"/>
  </mergeCells>
  <pageMargins left="0.7" right="0.7" top="0.75" bottom="0.75" header="0.3" footer="0.3"/>
  <pageSetup scale="9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025BB-BFE1-4B3A-8F76-CB4EABFD4F4F}">
  <dimension ref="A1:I60"/>
  <sheetViews>
    <sheetView view="pageBreakPreview" topLeftCell="A46" zoomScaleNormal="100" zoomScaleSheetLayoutView="100" workbookViewId="0">
      <selection activeCell="D44" sqref="D44"/>
    </sheetView>
  </sheetViews>
  <sheetFormatPr baseColWidth="10" defaultColWidth="11.5" defaultRowHeight="15"/>
  <cols>
    <col min="1" max="1" width="17.33203125" customWidth="1"/>
    <col min="2" max="2" width="51.33203125" customWidth="1"/>
    <col min="4" max="4" width="13.5" customWidth="1"/>
    <col min="5" max="5" width="22.5" bestFit="1" customWidth="1"/>
    <col min="6" max="6" width="22.83203125" bestFit="1" customWidth="1"/>
  </cols>
  <sheetData>
    <row r="1" spans="1:6" s="2" customFormat="1" ht="76.5" customHeight="1" thickBot="1">
      <c r="A1" s="351"/>
      <c r="B1" s="285" t="str">
        <f>PRESUPUESTO!B1</f>
        <v>PROYECTO:  ADECUACIÓN Y MEJORAMIENTO DEL PARQUE DEL CAFE, CORREGIMIENTO DE SAN JOSE ORIENTE, MUNICIPIO DE LA PAZ,  CESAR</v>
      </c>
      <c r="C1" s="286"/>
      <c r="D1" s="286"/>
      <c r="E1" s="287"/>
      <c r="F1" s="351"/>
    </row>
    <row r="2" spans="1:6" s="2" customFormat="1" ht="26.25" customHeight="1" thickBot="1">
      <c r="A2" s="352"/>
      <c r="B2" s="285" t="s">
        <v>10</v>
      </c>
      <c r="C2" s="286"/>
      <c r="D2" s="286"/>
      <c r="E2" s="287"/>
      <c r="F2" s="352"/>
    </row>
    <row r="3" spans="1:6" s="2" customFormat="1" ht="24.75" customHeight="1" thickBot="1">
      <c r="A3" s="353"/>
      <c r="B3" s="285" t="s">
        <v>166</v>
      </c>
      <c r="C3" s="286"/>
      <c r="D3" s="286"/>
      <c r="E3" s="287"/>
      <c r="F3" s="353"/>
    </row>
    <row r="4" spans="1:6" s="2" customFormat="1" thickBot="1">
      <c r="A4" s="50"/>
      <c r="B4" s="50"/>
      <c r="C4" s="50"/>
      <c r="D4" s="50"/>
      <c r="E4" s="50"/>
      <c r="F4" s="50"/>
    </row>
    <row r="5" spans="1:6" s="2" customFormat="1" ht="15" customHeight="1">
      <c r="A5" s="357" t="s">
        <v>167</v>
      </c>
      <c r="B5" s="358"/>
      <c r="C5" s="359"/>
      <c r="D5" s="366" t="s">
        <v>168</v>
      </c>
      <c r="E5" s="367"/>
      <c r="F5" s="367"/>
    </row>
    <row r="6" spans="1:6" s="2" customFormat="1" ht="15" customHeight="1" thickBot="1">
      <c r="A6" s="360"/>
      <c r="B6" s="361"/>
      <c r="C6" s="362"/>
      <c r="D6" s="368"/>
      <c r="E6" s="369"/>
      <c r="F6" s="369"/>
    </row>
    <row r="7" spans="1:6" s="2" customFormat="1" ht="15.75" customHeight="1" thickBot="1">
      <c r="A7" s="363"/>
      <c r="B7" s="364"/>
      <c r="C7" s="365"/>
      <c r="D7" s="370" t="s">
        <v>170</v>
      </c>
      <c r="E7" s="371"/>
      <c r="F7" s="262">
        <v>2026</v>
      </c>
    </row>
    <row r="8" spans="1:6" s="2" customFormat="1" ht="10.5" customHeight="1">
      <c r="A8" s="193"/>
      <c r="B8" s="194"/>
      <c r="C8" s="194"/>
      <c r="D8" s="194"/>
      <c r="E8" s="194"/>
      <c r="F8" s="194"/>
    </row>
    <row r="9" spans="1:6" s="2" customFormat="1" ht="39" customHeight="1" thickBot="1">
      <c r="A9" s="195" t="s">
        <v>169</v>
      </c>
      <c r="B9" s="356" t="str">
        <f>B1</f>
        <v>PROYECTO:  ADECUACIÓN Y MEJORAMIENTO DEL PARQUE DEL CAFE, CORREGIMIENTO DE SAN JOSE ORIENTE, MUNICIPIO DE LA PAZ,  CESAR</v>
      </c>
      <c r="C9" s="356"/>
      <c r="D9" s="356"/>
      <c r="E9" s="356"/>
      <c r="F9" s="356"/>
    </row>
    <row r="10" spans="1:6" s="232" customFormat="1" ht="169.5" customHeight="1">
      <c r="A10" s="241" t="str">
        <f>PRESUPUESTO!A7</f>
        <v>1.1</v>
      </c>
      <c r="B10" s="242" t="str">
        <f>PRESUPUESTO!B7</f>
        <v>ACABADO SUPERFICIAL DE CANCHA DEPORTIVA CON PINTURA ACRÍLICA TEXTURIZADA PARA TRÁFICO PESADO. INCLUYE PREPARACIÓN DE LA SUPERFICIE, APLICACIÓN DE IMPRIMANTE, DOS MANOS DE PINTURA DE ACABADO, DEMARCACIÓN REGLAMENTARIA, MANO DE OBRA, EQUIPOS, HERRAMIENTAS Y LIMPIEZA FINAL.</v>
      </c>
      <c r="C10" s="243" t="s">
        <v>74</v>
      </c>
      <c r="D10" s="244" t="s">
        <v>2</v>
      </c>
      <c r="E10" s="245" t="s">
        <v>163</v>
      </c>
      <c r="F10" s="246">
        <f>SUM(F11:F17)</f>
        <v>35474.810482529254</v>
      </c>
    </row>
    <row r="11" spans="1:6" s="232" customFormat="1" ht="80.25" customHeight="1">
      <c r="A11" s="248"/>
      <c r="B11" s="238" t="s">
        <v>207</v>
      </c>
      <c r="C11" s="249" t="s">
        <v>75</v>
      </c>
      <c r="D11" s="250">
        <v>1</v>
      </c>
      <c r="E11" s="251">
        <v>22000</v>
      </c>
      <c r="F11" s="252">
        <f t="shared" ref="F11:F17" si="0">+E11*D11</f>
        <v>22000</v>
      </c>
    </row>
    <row r="12" spans="1:6" s="232" customFormat="1" ht="16">
      <c r="A12" s="248"/>
      <c r="B12" s="253" t="s">
        <v>188</v>
      </c>
      <c r="C12" s="249" t="s">
        <v>117</v>
      </c>
      <c r="D12" s="250">
        <v>0.05</v>
      </c>
      <c r="E12" s="251">
        <v>31610</v>
      </c>
      <c r="F12" s="252">
        <f t="shared" si="0"/>
        <v>1580.5</v>
      </c>
    </row>
    <row r="13" spans="1:6" s="232" customFormat="1" ht="16">
      <c r="A13" s="248"/>
      <c r="B13" s="253" t="s">
        <v>189</v>
      </c>
      <c r="C13" s="249" t="s">
        <v>190</v>
      </c>
      <c r="D13" s="250">
        <v>0.1</v>
      </c>
      <c r="E13" s="251">
        <v>21000</v>
      </c>
      <c r="F13" s="252">
        <f t="shared" si="0"/>
        <v>2100</v>
      </c>
    </row>
    <row r="14" spans="1:6" s="232" customFormat="1" ht="16">
      <c r="A14" s="248"/>
      <c r="B14" s="253" t="s">
        <v>191</v>
      </c>
      <c r="C14" s="249" t="s">
        <v>117</v>
      </c>
      <c r="D14" s="250">
        <v>1</v>
      </c>
      <c r="E14" s="251">
        <v>30</v>
      </c>
      <c r="F14" s="252">
        <f t="shared" si="0"/>
        <v>30</v>
      </c>
    </row>
    <row r="15" spans="1:6" s="232" customFormat="1" ht="16">
      <c r="A15" s="248"/>
      <c r="B15" s="253" t="s">
        <v>45</v>
      </c>
      <c r="C15" s="249" t="s">
        <v>117</v>
      </c>
      <c r="D15" s="250">
        <v>0.3</v>
      </c>
      <c r="E15" s="251">
        <v>5000</v>
      </c>
      <c r="F15" s="252">
        <f t="shared" si="0"/>
        <v>1500</v>
      </c>
    </row>
    <row r="16" spans="1:6" s="232" customFormat="1" ht="16">
      <c r="A16" s="248"/>
      <c r="B16" s="253" t="s">
        <v>192</v>
      </c>
      <c r="C16" s="249" t="s">
        <v>193</v>
      </c>
      <c r="D16" s="250">
        <v>0.1</v>
      </c>
      <c r="E16" s="251">
        <f>'MANO DE OBRA'!G78</f>
        <v>77143.104825292496</v>
      </c>
      <c r="F16" s="252">
        <f t="shared" si="0"/>
        <v>7714.3104825292503</v>
      </c>
    </row>
    <row r="17" spans="1:6" s="232" customFormat="1" ht="17" thickBot="1">
      <c r="A17" s="254"/>
      <c r="B17" s="255" t="s">
        <v>194</v>
      </c>
      <c r="C17" s="256" t="s">
        <v>195</v>
      </c>
      <c r="D17" s="257">
        <v>0.5</v>
      </c>
      <c r="E17" s="258">
        <v>1100</v>
      </c>
      <c r="F17" s="259">
        <f t="shared" si="0"/>
        <v>550</v>
      </c>
    </row>
    <row r="18" spans="1:6" s="232" customFormat="1" ht="17" thickBot="1">
      <c r="A18" s="260"/>
      <c r="C18" s="260"/>
      <c r="D18" s="261"/>
      <c r="E18" s="247"/>
      <c r="F18" s="247"/>
    </row>
    <row r="19" spans="1:6" s="232" customFormat="1" ht="47.25" customHeight="1">
      <c r="A19" s="241" t="s">
        <v>186</v>
      </c>
      <c r="B19" s="242" t="str">
        <f>PRESUPUESTO!B8</f>
        <v>APLICACIÓN PINTURA VINILO 3 MANOS, PINTURA TIPO 1 EN SOBRE MUROS</v>
      </c>
      <c r="C19" s="243" t="s">
        <v>74</v>
      </c>
      <c r="D19" s="244" t="s">
        <v>2</v>
      </c>
      <c r="E19" s="245" t="s">
        <v>163</v>
      </c>
      <c r="F19" s="246">
        <f>SUM(F20:F31)</f>
        <v>32031.847561564347</v>
      </c>
    </row>
    <row r="20" spans="1:6" s="232" customFormat="1" ht="17">
      <c r="A20" s="248"/>
      <c r="B20" s="238" t="s">
        <v>196</v>
      </c>
      <c r="C20" s="249" t="s">
        <v>187</v>
      </c>
      <c r="D20" s="250">
        <v>0.06</v>
      </c>
      <c r="E20" s="251">
        <v>88900</v>
      </c>
      <c r="F20" s="252">
        <f>+E20*D20</f>
        <v>5334</v>
      </c>
    </row>
    <row r="21" spans="1:6" s="232" customFormat="1" ht="16">
      <c r="A21" s="248"/>
      <c r="B21" s="253" t="s">
        <v>188</v>
      </c>
      <c r="C21" s="249" t="s">
        <v>117</v>
      </c>
      <c r="D21" s="250">
        <v>0.05</v>
      </c>
      <c r="E21" s="251">
        <v>31610</v>
      </c>
      <c r="F21" s="252">
        <f>+E21*D21</f>
        <v>1580.5</v>
      </c>
    </row>
    <row r="22" spans="1:6" s="232" customFormat="1" ht="16">
      <c r="A22" s="248"/>
      <c r="B22" s="253" t="s">
        <v>197</v>
      </c>
      <c r="C22" s="249" t="s">
        <v>198</v>
      </c>
      <c r="D22" s="250">
        <v>8.0000000000000002E-3</v>
      </c>
      <c r="E22" s="251">
        <v>10492</v>
      </c>
      <c r="F22" s="252">
        <f t="shared" ref="F22:F31" si="1">+E22*D22</f>
        <v>83.936000000000007</v>
      </c>
    </row>
    <row r="23" spans="1:6" s="232" customFormat="1" ht="16">
      <c r="A23" s="248"/>
      <c r="B23" s="253" t="s">
        <v>199</v>
      </c>
      <c r="C23" s="249" t="s">
        <v>198</v>
      </c>
      <c r="D23" s="250">
        <v>4.0000000000000001E-3</v>
      </c>
      <c r="E23" s="251">
        <v>7300</v>
      </c>
      <c r="F23" s="252">
        <f t="shared" si="1"/>
        <v>29.2</v>
      </c>
    </row>
    <row r="24" spans="1:6" s="232" customFormat="1" ht="16">
      <c r="A24" s="248"/>
      <c r="B24" s="253" t="s">
        <v>200</v>
      </c>
      <c r="C24" s="249" t="s">
        <v>198</v>
      </c>
      <c r="D24" s="250">
        <v>4.0000000000000001E-3</v>
      </c>
      <c r="E24" s="251">
        <v>8428</v>
      </c>
      <c r="F24" s="252">
        <f t="shared" si="1"/>
        <v>33.712000000000003</v>
      </c>
    </row>
    <row r="25" spans="1:6" s="232" customFormat="1" ht="16">
      <c r="A25" s="248"/>
      <c r="B25" s="253" t="s">
        <v>201</v>
      </c>
      <c r="C25" s="249" t="s">
        <v>198</v>
      </c>
      <c r="D25" s="250">
        <v>0.02</v>
      </c>
      <c r="E25" s="251">
        <v>6530</v>
      </c>
      <c r="F25" s="252">
        <f t="shared" si="1"/>
        <v>130.6</v>
      </c>
    </row>
    <row r="26" spans="1:6" s="232" customFormat="1" ht="16">
      <c r="A26" s="248"/>
      <c r="B26" s="253" t="s">
        <v>202</v>
      </c>
      <c r="C26" s="249" t="s">
        <v>198</v>
      </c>
      <c r="D26" s="250">
        <v>0.12</v>
      </c>
      <c r="E26" s="251">
        <v>1094</v>
      </c>
      <c r="F26" s="252">
        <f t="shared" si="1"/>
        <v>131.28</v>
      </c>
    </row>
    <row r="27" spans="1:6" s="232" customFormat="1" ht="16">
      <c r="A27" s="248"/>
      <c r="B27" s="253" t="s">
        <v>203</v>
      </c>
      <c r="C27" s="249" t="s">
        <v>44</v>
      </c>
      <c r="D27" s="250">
        <v>0.05</v>
      </c>
      <c r="E27" s="251">
        <v>5742.73</v>
      </c>
      <c r="F27" s="252">
        <f t="shared" si="1"/>
        <v>287.13650000000001</v>
      </c>
    </row>
    <row r="28" spans="1:6" s="232" customFormat="1" ht="16">
      <c r="A28" s="248"/>
      <c r="B28" s="253" t="s">
        <v>204</v>
      </c>
      <c r="C28" s="249" t="s">
        <v>205</v>
      </c>
      <c r="D28" s="250">
        <v>0.5</v>
      </c>
      <c r="E28" s="251">
        <v>1500</v>
      </c>
      <c r="F28" s="252">
        <f t="shared" si="1"/>
        <v>750</v>
      </c>
    </row>
    <row r="29" spans="1:6" s="232" customFormat="1" ht="16">
      <c r="A29" s="248"/>
      <c r="B29" s="253" t="s">
        <v>45</v>
      </c>
      <c r="C29" s="249" t="s">
        <v>205</v>
      </c>
      <c r="D29" s="250">
        <v>0.3</v>
      </c>
      <c r="E29" s="251">
        <v>4000</v>
      </c>
      <c r="F29" s="252">
        <f t="shared" si="1"/>
        <v>1200</v>
      </c>
    </row>
    <row r="30" spans="1:6" s="232" customFormat="1" ht="16">
      <c r="A30" s="248"/>
      <c r="B30" s="253" t="s">
        <v>192</v>
      </c>
      <c r="C30" s="249" t="s">
        <v>193</v>
      </c>
      <c r="D30" s="250">
        <v>0.22</v>
      </c>
      <c r="E30" s="251">
        <f>'MANO DE OBRA'!G78</f>
        <v>77143.104825292496</v>
      </c>
      <c r="F30" s="252">
        <f t="shared" si="1"/>
        <v>16971.483061564348</v>
      </c>
    </row>
    <row r="31" spans="1:6" s="232" customFormat="1" ht="17" thickBot="1">
      <c r="A31" s="254"/>
      <c r="B31" s="255" t="s">
        <v>194</v>
      </c>
      <c r="C31" s="256" t="s">
        <v>195</v>
      </c>
      <c r="D31" s="257">
        <v>5</v>
      </c>
      <c r="E31" s="258">
        <v>1100</v>
      </c>
      <c r="F31" s="252">
        <f t="shared" si="1"/>
        <v>5500</v>
      </c>
    </row>
    <row r="32" spans="1:6" s="232" customFormat="1" ht="17" thickBot="1">
      <c r="A32" s="260"/>
      <c r="C32" s="260"/>
      <c r="D32" s="261"/>
      <c r="E32" s="247"/>
      <c r="F32" s="247"/>
    </row>
    <row r="33" spans="1:9" s="232" customFormat="1" ht="51">
      <c r="A33" s="241" t="str">
        <f>PRESUPUESTO!A10</f>
        <v>2.1</v>
      </c>
      <c r="B33" s="242" t="str">
        <f>PRESUPUESTO!B10</f>
        <v>MANTENIMIENTO Y ARREGLO LOCATIVO DE BATERIAS SANITARIAS. INCLUYE ZONDEO Y DESTAPONAMIENTO DE TUBERIA SANITARIA</v>
      </c>
      <c r="C33" s="243" t="s">
        <v>100</v>
      </c>
      <c r="D33" s="244" t="s">
        <v>2</v>
      </c>
      <c r="E33" s="245" t="s">
        <v>163</v>
      </c>
      <c r="F33" s="246">
        <f>SUM(F34:F44)</f>
        <v>6814444.8386023398</v>
      </c>
      <c r="I33" s="247"/>
    </row>
    <row r="34" spans="1:9" s="232" customFormat="1" ht="17">
      <c r="A34" s="248"/>
      <c r="B34" s="238" t="s">
        <v>217</v>
      </c>
      <c r="C34" s="249" t="s">
        <v>101</v>
      </c>
      <c r="D34" s="250">
        <v>4</v>
      </c>
      <c r="E34" s="251">
        <v>110000</v>
      </c>
      <c r="F34" s="252">
        <f t="shared" ref="F34:F44" si="2">+E34*D34</f>
        <v>440000</v>
      </c>
      <c r="I34" s="247"/>
    </row>
    <row r="35" spans="1:9" s="232" customFormat="1" ht="17">
      <c r="A35" s="248"/>
      <c r="B35" s="238" t="s">
        <v>208</v>
      </c>
      <c r="C35" s="249" t="s">
        <v>101</v>
      </c>
      <c r="D35" s="250">
        <v>12</v>
      </c>
      <c r="E35" s="251">
        <v>37000</v>
      </c>
      <c r="F35" s="252">
        <f t="shared" si="2"/>
        <v>444000</v>
      </c>
      <c r="I35" s="247"/>
    </row>
    <row r="36" spans="1:9" s="232" customFormat="1" ht="17">
      <c r="A36" s="248"/>
      <c r="B36" s="238" t="s">
        <v>209</v>
      </c>
      <c r="C36" s="249" t="s">
        <v>75</v>
      </c>
      <c r="D36" s="250">
        <v>37</v>
      </c>
      <c r="E36" s="251">
        <v>65000</v>
      </c>
      <c r="F36" s="252">
        <f t="shared" si="2"/>
        <v>2405000</v>
      </c>
      <c r="I36" s="247"/>
    </row>
    <row r="37" spans="1:9" s="232" customFormat="1" ht="17">
      <c r="A37" s="263"/>
      <c r="B37" s="264" t="s">
        <v>210</v>
      </c>
      <c r="C37" s="265" t="s">
        <v>101</v>
      </c>
      <c r="D37" s="250">
        <v>14</v>
      </c>
      <c r="E37" s="251">
        <v>33000</v>
      </c>
      <c r="F37" s="252">
        <f t="shared" si="2"/>
        <v>462000</v>
      </c>
      <c r="I37" s="247"/>
    </row>
    <row r="38" spans="1:9" s="232" customFormat="1" ht="17">
      <c r="A38" s="263"/>
      <c r="B38" s="264" t="s">
        <v>211</v>
      </c>
      <c r="C38" s="265" t="s">
        <v>101</v>
      </c>
      <c r="D38" s="250">
        <v>12</v>
      </c>
      <c r="E38" s="251">
        <v>9800</v>
      </c>
      <c r="F38" s="252">
        <f>+E38*D38</f>
        <v>117600</v>
      </c>
      <c r="I38" s="247"/>
    </row>
    <row r="39" spans="1:9" s="232" customFormat="1" ht="17">
      <c r="A39" s="263"/>
      <c r="B39" s="264" t="s">
        <v>212</v>
      </c>
      <c r="C39" s="265" t="s">
        <v>101</v>
      </c>
      <c r="D39" s="250">
        <v>1</v>
      </c>
      <c r="E39" s="251">
        <v>298700</v>
      </c>
      <c r="F39" s="252">
        <f>+E39*D39</f>
        <v>298700</v>
      </c>
      <c r="I39" s="247"/>
    </row>
    <row r="40" spans="1:9" s="232" customFormat="1" ht="17">
      <c r="A40" s="263"/>
      <c r="B40" s="264" t="s">
        <v>213</v>
      </c>
      <c r="C40" s="265" t="s">
        <v>101</v>
      </c>
      <c r="D40" s="250">
        <v>6</v>
      </c>
      <c r="E40" s="251">
        <v>290000</v>
      </c>
      <c r="F40" s="252">
        <f t="shared" si="2"/>
        <v>1740000</v>
      </c>
      <c r="I40" s="247"/>
    </row>
    <row r="41" spans="1:9" s="232" customFormat="1" ht="17">
      <c r="A41" s="248"/>
      <c r="B41" s="238" t="s">
        <v>214</v>
      </c>
      <c r="C41" s="249" t="s">
        <v>101</v>
      </c>
      <c r="D41" s="250">
        <v>6</v>
      </c>
      <c r="E41" s="251">
        <v>23000</v>
      </c>
      <c r="F41" s="252">
        <f t="shared" si="2"/>
        <v>138000</v>
      </c>
      <c r="I41" s="247"/>
    </row>
    <row r="42" spans="1:9" s="232" customFormat="1" ht="16">
      <c r="A42" s="248"/>
      <c r="B42" s="253" t="s">
        <v>45</v>
      </c>
      <c r="C42" s="249" t="s">
        <v>117</v>
      </c>
      <c r="D42" s="250">
        <v>4</v>
      </c>
      <c r="E42" s="251">
        <v>5000</v>
      </c>
      <c r="F42" s="252">
        <f t="shared" si="2"/>
        <v>20000</v>
      </c>
      <c r="I42" s="247"/>
    </row>
    <row r="43" spans="1:9" s="232" customFormat="1" ht="16">
      <c r="A43" s="248"/>
      <c r="B43" s="253" t="s">
        <v>192</v>
      </c>
      <c r="C43" s="249" t="s">
        <v>193</v>
      </c>
      <c r="D43" s="250">
        <v>8</v>
      </c>
      <c r="E43" s="251">
        <f>'MANO DE OBRA'!G78</f>
        <v>77143.104825292496</v>
      </c>
      <c r="F43" s="252">
        <f t="shared" si="2"/>
        <v>617144.83860233997</v>
      </c>
      <c r="I43" s="247"/>
    </row>
    <row r="44" spans="1:9" s="232" customFormat="1" ht="17" thickBot="1">
      <c r="A44" s="254"/>
      <c r="B44" s="255" t="s">
        <v>194</v>
      </c>
      <c r="C44" s="256" t="s">
        <v>195</v>
      </c>
      <c r="D44" s="257">
        <v>120</v>
      </c>
      <c r="E44" s="258">
        <v>1100</v>
      </c>
      <c r="F44" s="259">
        <f t="shared" si="2"/>
        <v>132000</v>
      </c>
      <c r="I44" s="247"/>
    </row>
    <row r="45" spans="1:9" ht="16" thickBot="1"/>
    <row r="46" spans="1:9" s="232" customFormat="1" ht="102">
      <c r="A46" s="241">
        <v>3.1</v>
      </c>
      <c r="B46" s="242" t="str">
        <f>PRESUPUESTO!B12</f>
        <v>SUMINISTRO, TRANSPORTE E INSTALACIÓN DE PARQUE INFANTIL, INCLUYE: 1 RODADERO DOBLE, 1 TOBOGÁN, 1 SILLA DE DESCANSO, 1 BARRA DE EQUILIBRIO, ESCALERAS, TABLEROS Y FIGURAS DECORATIVAS. (VER IMAGEN DE REFERENCIA EN LA ESPECIFICACIÓN TENCNICA)</v>
      </c>
      <c r="C46" s="243" t="s">
        <v>100</v>
      </c>
      <c r="D46" s="244" t="s">
        <v>2</v>
      </c>
      <c r="E46" s="245" t="s">
        <v>163</v>
      </c>
      <c r="F46" s="246">
        <f>SUM(F47:F51)</f>
        <v>22945406.935108189</v>
      </c>
      <c r="I46" s="247"/>
    </row>
    <row r="47" spans="1:9" s="232" customFormat="1" ht="17">
      <c r="A47" s="248"/>
      <c r="B47" s="238" t="s">
        <v>220</v>
      </c>
      <c r="C47" s="249" t="s">
        <v>101</v>
      </c>
      <c r="D47" s="250">
        <v>1</v>
      </c>
      <c r="E47" s="251">
        <v>19800000</v>
      </c>
      <c r="F47" s="252">
        <f t="shared" ref="F47:F48" si="3">+E47*D47</f>
        <v>19800000</v>
      </c>
      <c r="I47" s="247"/>
    </row>
    <row r="48" spans="1:9" s="232" customFormat="1" ht="17">
      <c r="A48" s="248"/>
      <c r="B48" s="238" t="s">
        <v>171</v>
      </c>
      <c r="C48" s="249" t="s">
        <v>76</v>
      </c>
      <c r="D48" s="250">
        <v>0.3</v>
      </c>
      <c r="E48" s="266">
        <v>578000</v>
      </c>
      <c r="F48" s="252">
        <f t="shared" si="3"/>
        <v>173400</v>
      </c>
      <c r="I48" s="247"/>
    </row>
    <row r="49" spans="1:9" s="232" customFormat="1" ht="16">
      <c r="A49" s="248"/>
      <c r="B49" s="253" t="s">
        <v>45</v>
      </c>
      <c r="C49" s="249" t="s">
        <v>117</v>
      </c>
      <c r="D49" s="250">
        <v>4</v>
      </c>
      <c r="E49" s="251">
        <v>5000</v>
      </c>
      <c r="F49" s="252">
        <f t="shared" ref="F49:F51" si="4">+E49*D49</f>
        <v>20000</v>
      </c>
      <c r="I49" s="247"/>
    </row>
    <row r="50" spans="1:9" s="232" customFormat="1" ht="16">
      <c r="A50" s="248"/>
      <c r="B50" s="253" t="s">
        <v>192</v>
      </c>
      <c r="C50" s="249" t="s">
        <v>193</v>
      </c>
      <c r="D50" s="250">
        <v>28</v>
      </c>
      <c r="E50" s="251">
        <f>'MANO DE OBRA'!G78</f>
        <v>77143.104825292496</v>
      </c>
      <c r="F50" s="252">
        <f t="shared" si="4"/>
        <v>2160006.9351081899</v>
      </c>
      <c r="I50" s="247"/>
    </row>
    <row r="51" spans="1:9" s="232" customFormat="1" ht="17" thickBot="1">
      <c r="A51" s="254"/>
      <c r="B51" s="255" t="s">
        <v>194</v>
      </c>
      <c r="C51" s="256" t="s">
        <v>195</v>
      </c>
      <c r="D51" s="257">
        <v>220</v>
      </c>
      <c r="E51" s="258">
        <v>3600</v>
      </c>
      <c r="F51" s="259">
        <f t="shared" si="4"/>
        <v>792000</v>
      </c>
      <c r="I51" s="247"/>
    </row>
    <row r="54" spans="1:9" ht="17">
      <c r="B54" s="89"/>
    </row>
    <row r="55" spans="1:9" ht="17">
      <c r="B55" s="89"/>
    </row>
    <row r="56" spans="1:9" ht="17">
      <c r="B56" s="90"/>
    </row>
    <row r="57" spans="1:9" ht="23">
      <c r="B57" s="92" t="s">
        <v>96</v>
      </c>
    </row>
    <row r="58" spans="1:9">
      <c r="B58" s="93" t="s">
        <v>97</v>
      </c>
    </row>
    <row r="59" spans="1:9">
      <c r="B59" s="93" t="s">
        <v>98</v>
      </c>
    </row>
    <row r="60" spans="1:9">
      <c r="B60" s="93" t="s">
        <v>99</v>
      </c>
    </row>
  </sheetData>
  <mergeCells count="9">
    <mergeCell ref="B9:F9"/>
    <mergeCell ref="A1:A3"/>
    <mergeCell ref="F1:F3"/>
    <mergeCell ref="A5:C7"/>
    <mergeCell ref="B1:E1"/>
    <mergeCell ref="B2:E2"/>
    <mergeCell ref="B3:E3"/>
    <mergeCell ref="D5:F6"/>
    <mergeCell ref="D7:E7"/>
  </mergeCells>
  <pageMargins left="0.7" right="0.7" top="0.75" bottom="0.75" header="0.3" footer="0.3"/>
  <pageSetup paperSize="9" scale="50" orientation="portrait" r:id="rId1"/>
  <colBreaks count="1" manualBreakCount="1">
    <brk id="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91"/>
  <sheetViews>
    <sheetView view="pageBreakPreview" zoomScale="70" zoomScaleNormal="70" zoomScaleSheetLayoutView="70" workbookViewId="0">
      <selection activeCell="H18" sqref="H18"/>
    </sheetView>
  </sheetViews>
  <sheetFormatPr baseColWidth="10" defaultRowHeight="15"/>
  <cols>
    <col min="1" max="1" width="27.5" customWidth="1"/>
    <col min="2" max="2" width="50.1640625" customWidth="1"/>
  </cols>
  <sheetData>
    <row r="1" spans="1:4">
      <c r="A1" s="56"/>
      <c r="B1" s="57"/>
      <c r="C1" s="57"/>
      <c r="D1" s="58"/>
    </row>
    <row r="2" spans="1:4">
      <c r="A2" s="59"/>
      <c r="D2" s="60"/>
    </row>
    <row r="3" spans="1:4">
      <c r="A3" s="59"/>
      <c r="D3" s="60"/>
    </row>
    <row r="4" spans="1:4">
      <c r="A4" s="59"/>
      <c r="D4" s="60"/>
    </row>
    <row r="5" spans="1:4">
      <c r="A5" s="59"/>
      <c r="D5" s="60"/>
    </row>
    <row r="6" spans="1:4">
      <c r="A6" s="59"/>
      <c r="D6" s="60"/>
    </row>
    <row r="7" spans="1:4" ht="189.75" customHeight="1">
      <c r="A7" s="343"/>
      <c r="B7" s="269" t="s">
        <v>224</v>
      </c>
      <c r="C7" s="345"/>
      <c r="D7" s="346"/>
    </row>
    <row r="8" spans="1:4" ht="37.5" customHeight="1">
      <c r="A8" s="343"/>
      <c r="B8" s="269" t="s">
        <v>8</v>
      </c>
      <c r="C8" s="345"/>
      <c r="D8" s="346"/>
    </row>
    <row r="9" spans="1:4" ht="36" customHeight="1">
      <c r="A9" s="343"/>
      <c r="B9" s="269" t="s">
        <v>9</v>
      </c>
      <c r="C9" s="345"/>
      <c r="D9" s="346"/>
    </row>
    <row r="10" spans="1:4" ht="16.5" customHeight="1">
      <c r="A10" s="59"/>
      <c r="D10" s="60"/>
    </row>
    <row r="11" spans="1:4" ht="16.5" customHeight="1">
      <c r="A11" s="59"/>
      <c r="D11" s="60"/>
    </row>
    <row r="12" spans="1:4" ht="16.5" customHeight="1">
      <c r="A12" s="59"/>
      <c r="D12" s="60"/>
    </row>
    <row r="13" spans="1:4" ht="16.5" customHeight="1">
      <c r="A13" s="59"/>
      <c r="D13" s="60"/>
    </row>
    <row r="14" spans="1:4" ht="16.5" customHeight="1">
      <c r="A14" s="59"/>
      <c r="D14" s="60"/>
    </row>
    <row r="15" spans="1:4" ht="16.5" customHeight="1">
      <c r="A15" s="59"/>
      <c r="D15" s="60"/>
    </row>
    <row r="16" spans="1:4">
      <c r="A16" s="59"/>
      <c r="D16" s="60"/>
    </row>
    <row r="17" spans="1:4" ht="15" customHeight="1">
      <c r="A17" s="340" t="s">
        <v>161</v>
      </c>
      <c r="B17" s="341"/>
      <c r="C17" s="341"/>
      <c r="D17" s="342"/>
    </row>
    <row r="18" spans="1:4" ht="15" customHeight="1">
      <c r="A18" s="340"/>
      <c r="B18" s="341"/>
      <c r="C18" s="341"/>
      <c r="D18" s="342"/>
    </row>
    <row r="19" spans="1:4">
      <c r="A19" s="340"/>
      <c r="B19" s="341"/>
      <c r="C19" s="341"/>
      <c r="D19" s="342"/>
    </row>
    <row r="20" spans="1:4">
      <c r="A20" s="340"/>
      <c r="B20" s="341"/>
      <c r="C20" s="341"/>
      <c r="D20" s="342"/>
    </row>
    <row r="21" spans="1:4" ht="22.5" customHeight="1">
      <c r="A21" s="340"/>
      <c r="B21" s="341"/>
      <c r="C21" s="341"/>
      <c r="D21" s="342"/>
    </row>
    <row r="22" spans="1:4">
      <c r="A22" s="59"/>
      <c r="D22" s="60"/>
    </row>
    <row r="23" spans="1:4">
      <c r="A23" s="59"/>
      <c r="D23" s="60"/>
    </row>
    <row r="24" spans="1:4">
      <c r="A24" s="59"/>
      <c r="D24" s="60"/>
    </row>
    <row r="25" spans="1:4">
      <c r="A25" s="59"/>
      <c r="D25" s="60"/>
    </row>
    <row r="26" spans="1:4">
      <c r="A26" s="59"/>
      <c r="D26" s="60"/>
    </row>
    <row r="27" spans="1:4">
      <c r="A27" s="59"/>
      <c r="D27" s="60"/>
    </row>
    <row r="28" spans="1:4">
      <c r="A28" s="59"/>
      <c r="D28" s="60"/>
    </row>
    <row r="29" spans="1:4">
      <c r="A29" s="59"/>
      <c r="D29" s="60"/>
    </row>
    <row r="30" spans="1:4">
      <c r="A30" s="59"/>
      <c r="D30" s="60"/>
    </row>
    <row r="31" spans="1:4">
      <c r="A31" s="59"/>
      <c r="D31" s="60"/>
    </row>
    <row r="32" spans="1:4">
      <c r="A32" s="59"/>
      <c r="D32" s="60"/>
    </row>
    <row r="33" spans="1:4">
      <c r="A33" s="59"/>
      <c r="D33" s="60"/>
    </row>
    <row r="34" spans="1:4" ht="16" thickBot="1">
      <c r="A34" s="61"/>
      <c r="B34" s="62"/>
      <c r="C34" s="62"/>
      <c r="D34" s="63"/>
    </row>
    <row r="35" spans="1:4" ht="16" thickBot="1">
      <c r="A35" s="61"/>
      <c r="B35" s="62"/>
      <c r="C35" s="62"/>
      <c r="D35" s="63"/>
    </row>
    <row r="36" spans="1:4">
      <c r="A36" s="59"/>
      <c r="D36" s="60"/>
    </row>
    <row r="37" spans="1:4">
      <c r="A37" s="59"/>
      <c r="D37" s="60"/>
    </row>
    <row r="38" spans="1:4">
      <c r="A38" s="59"/>
      <c r="D38" s="60"/>
    </row>
    <row r="39" spans="1:4">
      <c r="A39" s="59"/>
      <c r="D39" s="60"/>
    </row>
    <row r="40" spans="1:4">
      <c r="A40" s="59"/>
      <c r="D40" s="60"/>
    </row>
    <row r="41" spans="1:4">
      <c r="A41" s="59"/>
      <c r="D41" s="60"/>
    </row>
    <row r="42" spans="1:4">
      <c r="A42" s="59"/>
      <c r="D42" s="60"/>
    </row>
    <row r="43" spans="1:4">
      <c r="A43" s="59"/>
      <c r="D43" s="60"/>
    </row>
    <row r="44" spans="1:4">
      <c r="A44" s="59"/>
      <c r="D44" s="60"/>
    </row>
    <row r="45" spans="1:4">
      <c r="A45" s="59"/>
      <c r="D45" s="60"/>
    </row>
    <row r="46" spans="1:4">
      <c r="A46" s="59"/>
      <c r="D46" s="60"/>
    </row>
    <row r="47" spans="1:4">
      <c r="A47" s="59"/>
      <c r="D47" s="60"/>
    </row>
    <row r="48" spans="1:4">
      <c r="A48" s="59"/>
      <c r="D48" s="60"/>
    </row>
    <row r="49" spans="1:4">
      <c r="A49" s="59"/>
      <c r="D49" s="60"/>
    </row>
    <row r="50" spans="1:4" ht="16" thickBot="1">
      <c r="A50" s="61"/>
      <c r="B50" s="62"/>
      <c r="C50" s="62"/>
      <c r="D50" s="63"/>
    </row>
    <row r="51" spans="1:4">
      <c r="A51" s="59"/>
      <c r="D51" s="60"/>
    </row>
    <row r="52" spans="1:4">
      <c r="A52" s="59"/>
      <c r="D52" s="60"/>
    </row>
    <row r="53" spans="1:4">
      <c r="A53" s="59"/>
      <c r="D53" s="60"/>
    </row>
    <row r="54" spans="1:4">
      <c r="A54" s="59"/>
      <c r="D54" s="60"/>
    </row>
    <row r="55" spans="1:4">
      <c r="A55" s="59"/>
      <c r="D55" s="60"/>
    </row>
    <row r="56" spans="1:4">
      <c r="A56" s="59"/>
      <c r="D56" s="60"/>
    </row>
    <row r="57" spans="1:4">
      <c r="A57" s="59"/>
      <c r="D57" s="60"/>
    </row>
    <row r="58" spans="1:4">
      <c r="A58" s="59"/>
      <c r="D58" s="60"/>
    </row>
    <row r="59" spans="1:4">
      <c r="A59" s="59"/>
      <c r="D59" s="60"/>
    </row>
    <row r="60" spans="1:4">
      <c r="A60" s="59"/>
      <c r="D60" s="60"/>
    </row>
    <row r="61" spans="1:4">
      <c r="A61" s="59"/>
      <c r="D61" s="60"/>
    </row>
    <row r="62" spans="1:4">
      <c r="A62" s="59"/>
      <c r="D62" s="60"/>
    </row>
    <row r="63" spans="1:4">
      <c r="A63" s="59"/>
      <c r="D63" s="60"/>
    </row>
    <row r="64" spans="1:4">
      <c r="A64" s="59"/>
      <c r="D64" s="60"/>
    </row>
    <row r="65" spans="1:4">
      <c r="A65" s="59"/>
      <c r="D65" s="60"/>
    </row>
    <row r="66" spans="1:4">
      <c r="A66" s="59"/>
      <c r="D66" s="60"/>
    </row>
    <row r="67" spans="1:4">
      <c r="A67" s="59"/>
      <c r="D67" s="60"/>
    </row>
    <row r="68" spans="1:4">
      <c r="A68" s="59"/>
      <c r="D68" s="60"/>
    </row>
    <row r="69" spans="1:4">
      <c r="A69" s="59"/>
      <c r="D69" s="60"/>
    </row>
    <row r="70" spans="1:4">
      <c r="A70" s="59"/>
      <c r="D70" s="60"/>
    </row>
    <row r="71" spans="1:4">
      <c r="A71" s="59"/>
      <c r="D71" s="60"/>
    </row>
    <row r="72" spans="1:4">
      <c r="A72" s="59"/>
      <c r="D72" s="60"/>
    </row>
    <row r="73" spans="1:4">
      <c r="A73" s="59"/>
      <c r="D73" s="60"/>
    </row>
    <row r="74" spans="1:4">
      <c r="A74" s="59"/>
      <c r="D74" s="60"/>
    </row>
    <row r="75" spans="1:4">
      <c r="A75" s="59"/>
      <c r="D75" s="60"/>
    </row>
    <row r="76" spans="1:4">
      <c r="A76" s="59"/>
      <c r="D76" s="60"/>
    </row>
    <row r="77" spans="1:4">
      <c r="A77" s="59"/>
      <c r="D77" s="60"/>
    </row>
    <row r="78" spans="1:4">
      <c r="A78" s="59"/>
      <c r="D78" s="60"/>
    </row>
    <row r="79" spans="1:4">
      <c r="A79" s="59"/>
      <c r="D79" s="60"/>
    </row>
    <row r="80" spans="1:4">
      <c r="A80" s="59"/>
      <c r="D80" s="60"/>
    </row>
    <row r="81" spans="1:4">
      <c r="A81" s="59"/>
      <c r="D81" s="60"/>
    </row>
    <row r="82" spans="1:4">
      <c r="A82" s="59"/>
      <c r="D82" s="60"/>
    </row>
    <row r="83" spans="1:4">
      <c r="A83" s="59"/>
      <c r="D83" s="60"/>
    </row>
    <row r="84" spans="1:4">
      <c r="A84" s="59"/>
      <c r="D84" s="60"/>
    </row>
    <row r="85" spans="1:4">
      <c r="A85" s="59"/>
      <c r="D85" s="60"/>
    </row>
    <row r="86" spans="1:4">
      <c r="A86" s="59"/>
      <c r="D86" s="60"/>
    </row>
    <row r="87" spans="1:4">
      <c r="A87" s="59"/>
      <c r="D87" s="60"/>
    </row>
    <row r="88" spans="1:4">
      <c r="A88" s="59"/>
      <c r="D88" s="60"/>
    </row>
    <row r="89" spans="1:4">
      <c r="A89" s="59"/>
      <c r="D89" s="60"/>
    </row>
    <row r="90" spans="1:4">
      <c r="A90" s="59"/>
      <c r="D90" s="60"/>
    </row>
    <row r="91" spans="1:4">
      <c r="A91" s="59"/>
      <c r="D91" s="60"/>
    </row>
    <row r="92" spans="1:4">
      <c r="A92" s="59"/>
      <c r="D92" s="60"/>
    </row>
    <row r="93" spans="1:4">
      <c r="A93" s="59"/>
      <c r="D93" s="60"/>
    </row>
    <row r="94" spans="1:4">
      <c r="A94" s="59"/>
      <c r="D94" s="60"/>
    </row>
    <row r="95" spans="1:4">
      <c r="A95" s="59"/>
      <c r="D95" s="60"/>
    </row>
    <row r="96" spans="1:4">
      <c r="A96" s="59"/>
      <c r="D96" s="60"/>
    </row>
    <row r="97" spans="1:4">
      <c r="A97" s="59"/>
      <c r="D97" s="60"/>
    </row>
    <row r="98" spans="1:4">
      <c r="A98" s="59"/>
      <c r="D98" s="60"/>
    </row>
    <row r="99" spans="1:4">
      <c r="A99" s="59"/>
      <c r="D99" s="60"/>
    </row>
    <row r="100" spans="1:4">
      <c r="A100" s="59"/>
      <c r="D100" s="60"/>
    </row>
    <row r="101" spans="1:4">
      <c r="A101" s="59"/>
      <c r="D101" s="60"/>
    </row>
    <row r="102" spans="1:4">
      <c r="A102" s="59"/>
      <c r="D102" s="60"/>
    </row>
    <row r="103" spans="1:4">
      <c r="A103" s="59"/>
      <c r="D103" s="60"/>
    </row>
    <row r="104" spans="1:4">
      <c r="A104" s="59"/>
      <c r="D104" s="60"/>
    </row>
    <row r="105" spans="1:4">
      <c r="A105" s="59"/>
      <c r="D105" s="60"/>
    </row>
    <row r="106" spans="1:4">
      <c r="A106" s="59"/>
      <c r="D106" s="60"/>
    </row>
    <row r="107" spans="1:4">
      <c r="A107" s="59"/>
      <c r="D107" s="60"/>
    </row>
    <row r="108" spans="1:4">
      <c r="A108" s="59"/>
      <c r="D108" s="60"/>
    </row>
    <row r="109" spans="1:4">
      <c r="A109" s="59"/>
      <c r="D109" s="60"/>
    </row>
    <row r="110" spans="1:4">
      <c r="A110" s="59"/>
      <c r="D110" s="60"/>
    </row>
    <row r="111" spans="1:4">
      <c r="A111" s="59"/>
      <c r="D111" s="60"/>
    </row>
    <row r="112" spans="1:4">
      <c r="A112" s="59"/>
      <c r="D112" s="60"/>
    </row>
    <row r="113" spans="1:4">
      <c r="A113" s="59"/>
      <c r="D113" s="60"/>
    </row>
    <row r="114" spans="1:4">
      <c r="A114" s="59"/>
      <c r="D114" s="60"/>
    </row>
    <row r="115" spans="1:4">
      <c r="A115" s="59"/>
      <c r="D115" s="60"/>
    </row>
    <row r="116" spans="1:4">
      <c r="A116" s="59"/>
      <c r="D116" s="60"/>
    </row>
    <row r="117" spans="1:4">
      <c r="A117" s="59"/>
      <c r="D117" s="60"/>
    </row>
    <row r="118" spans="1:4">
      <c r="A118" s="59"/>
      <c r="D118" s="60"/>
    </row>
    <row r="119" spans="1:4">
      <c r="A119" s="59"/>
      <c r="D119" s="60"/>
    </row>
    <row r="120" spans="1:4">
      <c r="A120" s="59"/>
      <c r="D120" s="60"/>
    </row>
    <row r="121" spans="1:4">
      <c r="A121" s="59"/>
      <c r="D121" s="60"/>
    </row>
    <row r="122" spans="1:4">
      <c r="A122" s="59"/>
      <c r="D122" s="60"/>
    </row>
    <row r="123" spans="1:4">
      <c r="A123" s="59"/>
      <c r="D123" s="60"/>
    </row>
    <row r="124" spans="1:4">
      <c r="A124" s="59"/>
      <c r="D124" s="60"/>
    </row>
    <row r="125" spans="1:4">
      <c r="A125" s="59"/>
      <c r="D125" s="60"/>
    </row>
    <row r="126" spans="1:4">
      <c r="A126" s="59"/>
      <c r="D126" s="60"/>
    </row>
    <row r="127" spans="1:4">
      <c r="A127" s="59"/>
      <c r="D127" s="60"/>
    </row>
    <row r="128" spans="1:4">
      <c r="A128" s="59"/>
      <c r="D128" s="60"/>
    </row>
    <row r="129" spans="1:4">
      <c r="A129" s="59"/>
      <c r="D129" s="60"/>
    </row>
    <row r="130" spans="1:4">
      <c r="A130" s="59"/>
      <c r="D130" s="60"/>
    </row>
    <row r="131" spans="1:4">
      <c r="A131" s="59"/>
      <c r="D131" s="60"/>
    </row>
    <row r="132" spans="1:4">
      <c r="A132" s="59"/>
      <c r="D132" s="60"/>
    </row>
    <row r="133" spans="1:4">
      <c r="A133" s="59"/>
      <c r="D133" s="60"/>
    </row>
    <row r="134" spans="1:4">
      <c r="A134" s="59"/>
      <c r="D134" s="60"/>
    </row>
    <row r="135" spans="1:4">
      <c r="A135" s="59"/>
      <c r="D135" s="60"/>
    </row>
    <row r="136" spans="1:4">
      <c r="A136" s="59"/>
      <c r="D136" s="60"/>
    </row>
    <row r="137" spans="1:4">
      <c r="A137" s="59"/>
      <c r="D137" s="60"/>
    </row>
    <row r="138" spans="1:4">
      <c r="A138" s="59"/>
      <c r="D138" s="60"/>
    </row>
    <row r="139" spans="1:4">
      <c r="A139" s="59"/>
      <c r="D139" s="60"/>
    </row>
    <row r="140" spans="1:4">
      <c r="A140" s="59"/>
      <c r="D140" s="60"/>
    </row>
    <row r="141" spans="1:4">
      <c r="A141" s="59"/>
      <c r="D141" s="60"/>
    </row>
    <row r="142" spans="1:4">
      <c r="A142" s="59"/>
      <c r="D142" s="60"/>
    </row>
    <row r="143" spans="1:4">
      <c r="A143" s="59"/>
      <c r="D143" s="60"/>
    </row>
    <row r="144" spans="1:4">
      <c r="A144" s="59"/>
      <c r="D144" s="60"/>
    </row>
    <row r="145" spans="1:4">
      <c r="A145" s="59"/>
      <c r="D145" s="60"/>
    </row>
    <row r="146" spans="1:4">
      <c r="A146" s="59"/>
      <c r="D146" s="60"/>
    </row>
    <row r="147" spans="1:4">
      <c r="A147" s="59"/>
      <c r="D147" s="60"/>
    </row>
    <row r="148" spans="1:4">
      <c r="A148" s="59"/>
      <c r="D148" s="60"/>
    </row>
    <row r="149" spans="1:4">
      <c r="A149" s="59"/>
      <c r="D149" s="60"/>
    </row>
    <row r="150" spans="1:4">
      <c r="A150" s="59"/>
      <c r="D150" s="60"/>
    </row>
    <row r="151" spans="1:4">
      <c r="A151" s="59"/>
      <c r="D151" s="60"/>
    </row>
    <row r="152" spans="1:4">
      <c r="A152" s="59"/>
      <c r="D152" s="60"/>
    </row>
    <row r="153" spans="1:4">
      <c r="A153" s="59"/>
      <c r="D153" s="60"/>
    </row>
    <row r="154" spans="1:4">
      <c r="A154" s="59"/>
      <c r="D154" s="60"/>
    </row>
    <row r="155" spans="1:4">
      <c r="A155" s="59"/>
      <c r="D155" s="60"/>
    </row>
    <row r="156" spans="1:4">
      <c r="A156" s="59"/>
      <c r="D156" s="60"/>
    </row>
    <row r="157" spans="1:4">
      <c r="A157" s="59"/>
      <c r="D157" s="60"/>
    </row>
    <row r="158" spans="1:4">
      <c r="A158" s="59"/>
      <c r="D158" s="60"/>
    </row>
    <row r="159" spans="1:4">
      <c r="A159" s="59"/>
      <c r="D159" s="60"/>
    </row>
    <row r="160" spans="1:4">
      <c r="A160" s="59"/>
      <c r="D160" s="60"/>
    </row>
    <row r="161" spans="1:4">
      <c r="A161" s="59"/>
      <c r="D161" s="60"/>
    </row>
    <row r="162" spans="1:4">
      <c r="A162" s="59"/>
      <c r="D162" s="60"/>
    </row>
    <row r="163" spans="1:4">
      <c r="A163" s="59"/>
      <c r="D163" s="60"/>
    </row>
    <row r="164" spans="1:4">
      <c r="A164" s="59"/>
      <c r="D164" s="60"/>
    </row>
    <row r="165" spans="1:4">
      <c r="A165" s="59"/>
      <c r="D165" s="60"/>
    </row>
    <row r="166" spans="1:4">
      <c r="A166" s="59"/>
      <c r="D166" s="60"/>
    </row>
    <row r="167" spans="1:4">
      <c r="A167" s="59"/>
      <c r="D167" s="60"/>
    </row>
    <row r="168" spans="1:4">
      <c r="A168" s="59"/>
      <c r="D168" s="60"/>
    </row>
    <row r="169" spans="1:4">
      <c r="A169" s="59"/>
      <c r="D169" s="60"/>
    </row>
    <row r="170" spans="1:4">
      <c r="A170" s="59"/>
      <c r="D170" s="60"/>
    </row>
    <row r="171" spans="1:4">
      <c r="A171" s="59"/>
      <c r="D171" s="60"/>
    </row>
    <row r="172" spans="1:4">
      <c r="A172" s="59"/>
      <c r="D172" s="60"/>
    </row>
    <row r="173" spans="1:4">
      <c r="A173" s="59"/>
      <c r="D173" s="60"/>
    </row>
    <row r="174" spans="1:4">
      <c r="A174" s="59"/>
      <c r="D174" s="60"/>
    </row>
    <row r="175" spans="1:4">
      <c r="A175" s="59"/>
      <c r="D175" s="60"/>
    </row>
    <row r="176" spans="1:4">
      <c r="A176" s="59"/>
      <c r="D176" s="60"/>
    </row>
    <row r="177" spans="1:4">
      <c r="A177" s="59"/>
      <c r="D177" s="60"/>
    </row>
    <row r="178" spans="1:4">
      <c r="A178" s="59"/>
      <c r="D178" s="60"/>
    </row>
    <row r="179" spans="1:4">
      <c r="A179" s="59"/>
      <c r="D179" s="60"/>
    </row>
    <row r="180" spans="1:4">
      <c r="A180" s="59"/>
      <c r="D180" s="60"/>
    </row>
    <row r="181" spans="1:4">
      <c r="A181" s="59"/>
      <c r="D181" s="60"/>
    </row>
    <row r="182" spans="1:4">
      <c r="A182" s="59"/>
      <c r="D182" s="60"/>
    </row>
    <row r="183" spans="1:4">
      <c r="A183" s="59"/>
      <c r="D183" s="60"/>
    </row>
    <row r="184" spans="1:4">
      <c r="A184" s="59"/>
      <c r="D184" s="60"/>
    </row>
    <row r="185" spans="1:4">
      <c r="A185" s="59"/>
      <c r="D185" s="60"/>
    </row>
    <row r="186" spans="1:4">
      <c r="A186" s="59"/>
      <c r="D186" s="60"/>
    </row>
    <row r="187" spans="1:4">
      <c r="A187" s="59"/>
      <c r="D187" s="60"/>
    </row>
    <row r="188" spans="1:4">
      <c r="A188" s="59"/>
      <c r="D188" s="60"/>
    </row>
    <row r="189" spans="1:4">
      <c r="A189" s="59"/>
      <c r="D189" s="60"/>
    </row>
    <row r="190" spans="1:4">
      <c r="A190" s="59"/>
      <c r="D190" s="60"/>
    </row>
    <row r="191" spans="1:4" ht="16" thickBot="1">
      <c r="A191" s="61"/>
      <c r="B191" s="62"/>
      <c r="C191" s="62"/>
      <c r="D191" s="63"/>
    </row>
  </sheetData>
  <mergeCells count="3">
    <mergeCell ref="A7:A9"/>
    <mergeCell ref="A17:D21"/>
    <mergeCell ref="C7:D9"/>
  </mergeCells>
  <pageMargins left="0.7" right="0.7" top="0.75" bottom="0.75" header="0.3" footer="0.3"/>
  <pageSetup scale="9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V119"/>
  <sheetViews>
    <sheetView view="pageBreakPreview" topLeftCell="A7" zoomScale="70" zoomScaleNormal="70" zoomScaleSheetLayoutView="70" workbookViewId="0">
      <selection activeCell="B2" sqref="B2:G2"/>
    </sheetView>
  </sheetViews>
  <sheetFormatPr baseColWidth="10" defaultColWidth="13.83203125" defaultRowHeight="15"/>
  <cols>
    <col min="1" max="1" width="22" style="52" customWidth="1"/>
    <col min="2" max="2" width="18.33203125" style="52" bestFit="1" customWidth="1"/>
    <col min="3" max="3" width="39.1640625" style="52" customWidth="1"/>
    <col min="4" max="4" width="20.5" style="52" customWidth="1"/>
    <col min="5" max="5" width="14.83203125" style="52" customWidth="1"/>
    <col min="6" max="6" width="19.1640625" style="52" customWidth="1"/>
    <col min="7" max="7" width="19" style="52" customWidth="1"/>
    <col min="8" max="8" width="16.5" style="52" customWidth="1"/>
    <col min="9" max="255" width="11.5" style="52" customWidth="1"/>
    <col min="256" max="256" width="13.83203125" style="52"/>
    <col min="257" max="257" width="34.83203125" style="52" bestFit="1" customWidth="1"/>
    <col min="258" max="258" width="18.33203125" style="52" bestFit="1" customWidth="1"/>
    <col min="259" max="259" width="39.1640625" style="52" customWidth="1"/>
    <col min="260" max="260" width="20.5" style="52" customWidth="1"/>
    <col min="261" max="261" width="14.83203125" style="52" customWidth="1"/>
    <col min="262" max="262" width="19.1640625" style="52" customWidth="1"/>
    <col min="263" max="263" width="11.1640625" style="52" bestFit="1" customWidth="1"/>
    <col min="264" max="264" width="16.5" style="52" customWidth="1"/>
    <col min="265" max="511" width="11.5" style="52" customWidth="1"/>
    <col min="512" max="512" width="13.83203125" style="52"/>
    <col min="513" max="513" width="34.83203125" style="52" bestFit="1" customWidth="1"/>
    <col min="514" max="514" width="18.33203125" style="52" bestFit="1" customWidth="1"/>
    <col min="515" max="515" width="39.1640625" style="52" customWidth="1"/>
    <col min="516" max="516" width="20.5" style="52" customWidth="1"/>
    <col min="517" max="517" width="14.83203125" style="52" customWidth="1"/>
    <col min="518" max="518" width="19.1640625" style="52" customWidth="1"/>
    <col min="519" max="519" width="11.1640625" style="52" bestFit="1" customWidth="1"/>
    <col min="520" max="520" width="16.5" style="52" customWidth="1"/>
    <col min="521" max="767" width="11.5" style="52" customWidth="1"/>
    <col min="768" max="768" width="13.83203125" style="52"/>
    <col min="769" max="769" width="34.83203125" style="52" bestFit="1" customWidth="1"/>
    <col min="770" max="770" width="18.33203125" style="52" bestFit="1" customWidth="1"/>
    <col min="771" max="771" width="39.1640625" style="52" customWidth="1"/>
    <col min="772" max="772" width="20.5" style="52" customWidth="1"/>
    <col min="773" max="773" width="14.83203125" style="52" customWidth="1"/>
    <col min="774" max="774" width="19.1640625" style="52" customWidth="1"/>
    <col min="775" max="775" width="11.1640625" style="52" bestFit="1" customWidth="1"/>
    <col min="776" max="776" width="16.5" style="52" customWidth="1"/>
    <col min="777" max="1023" width="11.5" style="52" customWidth="1"/>
    <col min="1024" max="1024" width="13.83203125" style="52"/>
    <col min="1025" max="1025" width="34.83203125" style="52" bestFit="1" customWidth="1"/>
    <col min="1026" max="1026" width="18.33203125" style="52" bestFit="1" customWidth="1"/>
    <col min="1027" max="1027" width="39.1640625" style="52" customWidth="1"/>
    <col min="1028" max="1028" width="20.5" style="52" customWidth="1"/>
    <col min="1029" max="1029" width="14.83203125" style="52" customWidth="1"/>
    <col min="1030" max="1030" width="19.1640625" style="52" customWidth="1"/>
    <col min="1031" max="1031" width="11.1640625" style="52" bestFit="1" customWidth="1"/>
    <col min="1032" max="1032" width="16.5" style="52" customWidth="1"/>
    <col min="1033" max="1279" width="11.5" style="52" customWidth="1"/>
    <col min="1280" max="1280" width="13.83203125" style="52"/>
    <col min="1281" max="1281" width="34.83203125" style="52" bestFit="1" customWidth="1"/>
    <col min="1282" max="1282" width="18.33203125" style="52" bestFit="1" customWidth="1"/>
    <col min="1283" max="1283" width="39.1640625" style="52" customWidth="1"/>
    <col min="1284" max="1284" width="20.5" style="52" customWidth="1"/>
    <col min="1285" max="1285" width="14.83203125" style="52" customWidth="1"/>
    <col min="1286" max="1286" width="19.1640625" style="52" customWidth="1"/>
    <col min="1287" max="1287" width="11.1640625" style="52" bestFit="1" customWidth="1"/>
    <col min="1288" max="1288" width="16.5" style="52" customWidth="1"/>
    <col min="1289" max="1535" width="11.5" style="52" customWidth="1"/>
    <col min="1536" max="1536" width="13.83203125" style="52"/>
    <col min="1537" max="1537" width="34.83203125" style="52" bestFit="1" customWidth="1"/>
    <col min="1538" max="1538" width="18.33203125" style="52" bestFit="1" customWidth="1"/>
    <col min="1539" max="1539" width="39.1640625" style="52" customWidth="1"/>
    <col min="1540" max="1540" width="20.5" style="52" customWidth="1"/>
    <col min="1541" max="1541" width="14.83203125" style="52" customWidth="1"/>
    <col min="1542" max="1542" width="19.1640625" style="52" customWidth="1"/>
    <col min="1543" max="1543" width="11.1640625" style="52" bestFit="1" customWidth="1"/>
    <col min="1544" max="1544" width="16.5" style="52" customWidth="1"/>
    <col min="1545" max="1791" width="11.5" style="52" customWidth="1"/>
    <col min="1792" max="1792" width="13.83203125" style="52"/>
    <col min="1793" max="1793" width="34.83203125" style="52" bestFit="1" customWidth="1"/>
    <col min="1794" max="1794" width="18.33203125" style="52" bestFit="1" customWidth="1"/>
    <col min="1795" max="1795" width="39.1640625" style="52" customWidth="1"/>
    <col min="1796" max="1796" width="20.5" style="52" customWidth="1"/>
    <col min="1797" max="1797" width="14.83203125" style="52" customWidth="1"/>
    <col min="1798" max="1798" width="19.1640625" style="52" customWidth="1"/>
    <col min="1799" max="1799" width="11.1640625" style="52" bestFit="1" customWidth="1"/>
    <col min="1800" max="1800" width="16.5" style="52" customWidth="1"/>
    <col min="1801" max="2047" width="11.5" style="52" customWidth="1"/>
    <col min="2048" max="2048" width="13.83203125" style="52"/>
    <col min="2049" max="2049" width="34.83203125" style="52" bestFit="1" customWidth="1"/>
    <col min="2050" max="2050" width="18.33203125" style="52" bestFit="1" customWidth="1"/>
    <col min="2051" max="2051" width="39.1640625" style="52" customWidth="1"/>
    <col min="2052" max="2052" width="20.5" style="52" customWidth="1"/>
    <col min="2053" max="2053" width="14.83203125" style="52" customWidth="1"/>
    <col min="2054" max="2054" width="19.1640625" style="52" customWidth="1"/>
    <col min="2055" max="2055" width="11.1640625" style="52" bestFit="1" customWidth="1"/>
    <col min="2056" max="2056" width="16.5" style="52" customWidth="1"/>
    <col min="2057" max="2303" width="11.5" style="52" customWidth="1"/>
    <col min="2304" max="2304" width="13.83203125" style="52"/>
    <col min="2305" max="2305" width="34.83203125" style="52" bestFit="1" customWidth="1"/>
    <col min="2306" max="2306" width="18.33203125" style="52" bestFit="1" customWidth="1"/>
    <col min="2307" max="2307" width="39.1640625" style="52" customWidth="1"/>
    <col min="2308" max="2308" width="20.5" style="52" customWidth="1"/>
    <col min="2309" max="2309" width="14.83203125" style="52" customWidth="1"/>
    <col min="2310" max="2310" width="19.1640625" style="52" customWidth="1"/>
    <col min="2311" max="2311" width="11.1640625" style="52" bestFit="1" customWidth="1"/>
    <col min="2312" max="2312" width="16.5" style="52" customWidth="1"/>
    <col min="2313" max="2559" width="11.5" style="52" customWidth="1"/>
    <col min="2560" max="2560" width="13.83203125" style="52"/>
    <col min="2561" max="2561" width="34.83203125" style="52" bestFit="1" customWidth="1"/>
    <col min="2562" max="2562" width="18.33203125" style="52" bestFit="1" customWidth="1"/>
    <col min="2563" max="2563" width="39.1640625" style="52" customWidth="1"/>
    <col min="2564" max="2564" width="20.5" style="52" customWidth="1"/>
    <col min="2565" max="2565" width="14.83203125" style="52" customWidth="1"/>
    <col min="2566" max="2566" width="19.1640625" style="52" customWidth="1"/>
    <col min="2567" max="2567" width="11.1640625" style="52" bestFit="1" customWidth="1"/>
    <col min="2568" max="2568" width="16.5" style="52" customWidth="1"/>
    <col min="2569" max="2815" width="11.5" style="52" customWidth="1"/>
    <col min="2816" max="2816" width="13.83203125" style="52"/>
    <col min="2817" max="2817" width="34.83203125" style="52" bestFit="1" customWidth="1"/>
    <col min="2818" max="2818" width="18.33203125" style="52" bestFit="1" customWidth="1"/>
    <col min="2819" max="2819" width="39.1640625" style="52" customWidth="1"/>
    <col min="2820" max="2820" width="20.5" style="52" customWidth="1"/>
    <col min="2821" max="2821" width="14.83203125" style="52" customWidth="1"/>
    <col min="2822" max="2822" width="19.1640625" style="52" customWidth="1"/>
    <col min="2823" max="2823" width="11.1640625" style="52" bestFit="1" customWidth="1"/>
    <col min="2824" max="2824" width="16.5" style="52" customWidth="1"/>
    <col min="2825" max="3071" width="11.5" style="52" customWidth="1"/>
    <col min="3072" max="3072" width="13.83203125" style="52"/>
    <col min="3073" max="3073" width="34.83203125" style="52" bestFit="1" customWidth="1"/>
    <col min="3074" max="3074" width="18.33203125" style="52" bestFit="1" customWidth="1"/>
    <col min="3075" max="3075" width="39.1640625" style="52" customWidth="1"/>
    <col min="3076" max="3076" width="20.5" style="52" customWidth="1"/>
    <col min="3077" max="3077" width="14.83203125" style="52" customWidth="1"/>
    <col min="3078" max="3078" width="19.1640625" style="52" customWidth="1"/>
    <col min="3079" max="3079" width="11.1640625" style="52" bestFit="1" customWidth="1"/>
    <col min="3080" max="3080" width="16.5" style="52" customWidth="1"/>
    <col min="3081" max="3327" width="11.5" style="52" customWidth="1"/>
    <col min="3328" max="3328" width="13.83203125" style="52"/>
    <col min="3329" max="3329" width="34.83203125" style="52" bestFit="1" customWidth="1"/>
    <col min="3330" max="3330" width="18.33203125" style="52" bestFit="1" customWidth="1"/>
    <col min="3331" max="3331" width="39.1640625" style="52" customWidth="1"/>
    <col min="3332" max="3332" width="20.5" style="52" customWidth="1"/>
    <col min="3333" max="3333" width="14.83203125" style="52" customWidth="1"/>
    <col min="3334" max="3334" width="19.1640625" style="52" customWidth="1"/>
    <col min="3335" max="3335" width="11.1640625" style="52" bestFit="1" customWidth="1"/>
    <col min="3336" max="3336" width="16.5" style="52" customWidth="1"/>
    <col min="3337" max="3583" width="11.5" style="52" customWidth="1"/>
    <col min="3584" max="3584" width="13.83203125" style="52"/>
    <col min="3585" max="3585" width="34.83203125" style="52" bestFit="1" customWidth="1"/>
    <col min="3586" max="3586" width="18.33203125" style="52" bestFit="1" customWidth="1"/>
    <col min="3587" max="3587" width="39.1640625" style="52" customWidth="1"/>
    <col min="3588" max="3588" width="20.5" style="52" customWidth="1"/>
    <col min="3589" max="3589" width="14.83203125" style="52" customWidth="1"/>
    <col min="3590" max="3590" width="19.1640625" style="52" customWidth="1"/>
    <col min="3591" max="3591" width="11.1640625" style="52" bestFit="1" customWidth="1"/>
    <col min="3592" max="3592" width="16.5" style="52" customWidth="1"/>
    <col min="3593" max="3839" width="11.5" style="52" customWidth="1"/>
    <col min="3840" max="3840" width="13.83203125" style="52"/>
    <col min="3841" max="3841" width="34.83203125" style="52" bestFit="1" customWidth="1"/>
    <col min="3842" max="3842" width="18.33203125" style="52" bestFit="1" customWidth="1"/>
    <col min="3843" max="3843" width="39.1640625" style="52" customWidth="1"/>
    <col min="3844" max="3844" width="20.5" style="52" customWidth="1"/>
    <col min="3845" max="3845" width="14.83203125" style="52" customWidth="1"/>
    <col min="3846" max="3846" width="19.1640625" style="52" customWidth="1"/>
    <col min="3847" max="3847" width="11.1640625" style="52" bestFit="1" customWidth="1"/>
    <col min="3848" max="3848" width="16.5" style="52" customWidth="1"/>
    <col min="3849" max="4095" width="11.5" style="52" customWidth="1"/>
    <col min="4096" max="4096" width="13.83203125" style="52"/>
    <col min="4097" max="4097" width="34.83203125" style="52" bestFit="1" customWidth="1"/>
    <col min="4098" max="4098" width="18.33203125" style="52" bestFit="1" customWidth="1"/>
    <col min="4099" max="4099" width="39.1640625" style="52" customWidth="1"/>
    <col min="4100" max="4100" width="20.5" style="52" customWidth="1"/>
    <col min="4101" max="4101" width="14.83203125" style="52" customWidth="1"/>
    <col min="4102" max="4102" width="19.1640625" style="52" customWidth="1"/>
    <col min="4103" max="4103" width="11.1640625" style="52" bestFit="1" customWidth="1"/>
    <col min="4104" max="4104" width="16.5" style="52" customWidth="1"/>
    <col min="4105" max="4351" width="11.5" style="52" customWidth="1"/>
    <col min="4352" max="4352" width="13.83203125" style="52"/>
    <col min="4353" max="4353" width="34.83203125" style="52" bestFit="1" customWidth="1"/>
    <col min="4354" max="4354" width="18.33203125" style="52" bestFit="1" customWidth="1"/>
    <col min="4355" max="4355" width="39.1640625" style="52" customWidth="1"/>
    <col min="4356" max="4356" width="20.5" style="52" customWidth="1"/>
    <col min="4357" max="4357" width="14.83203125" style="52" customWidth="1"/>
    <col min="4358" max="4358" width="19.1640625" style="52" customWidth="1"/>
    <col min="4359" max="4359" width="11.1640625" style="52" bestFit="1" customWidth="1"/>
    <col min="4360" max="4360" width="16.5" style="52" customWidth="1"/>
    <col min="4361" max="4607" width="11.5" style="52" customWidth="1"/>
    <col min="4608" max="4608" width="13.83203125" style="52"/>
    <col min="4609" max="4609" width="34.83203125" style="52" bestFit="1" customWidth="1"/>
    <col min="4610" max="4610" width="18.33203125" style="52" bestFit="1" customWidth="1"/>
    <col min="4611" max="4611" width="39.1640625" style="52" customWidth="1"/>
    <col min="4612" max="4612" width="20.5" style="52" customWidth="1"/>
    <col min="4613" max="4613" width="14.83203125" style="52" customWidth="1"/>
    <col min="4614" max="4614" width="19.1640625" style="52" customWidth="1"/>
    <col min="4615" max="4615" width="11.1640625" style="52" bestFit="1" customWidth="1"/>
    <col min="4616" max="4616" width="16.5" style="52" customWidth="1"/>
    <col min="4617" max="4863" width="11.5" style="52" customWidth="1"/>
    <col min="4864" max="4864" width="13.83203125" style="52"/>
    <col min="4865" max="4865" width="34.83203125" style="52" bestFit="1" customWidth="1"/>
    <col min="4866" max="4866" width="18.33203125" style="52" bestFit="1" customWidth="1"/>
    <col min="4867" max="4867" width="39.1640625" style="52" customWidth="1"/>
    <col min="4868" max="4868" width="20.5" style="52" customWidth="1"/>
    <col min="4869" max="4869" width="14.83203125" style="52" customWidth="1"/>
    <col min="4870" max="4870" width="19.1640625" style="52" customWidth="1"/>
    <col min="4871" max="4871" width="11.1640625" style="52" bestFit="1" customWidth="1"/>
    <col min="4872" max="4872" width="16.5" style="52" customWidth="1"/>
    <col min="4873" max="5119" width="11.5" style="52" customWidth="1"/>
    <col min="5120" max="5120" width="13.83203125" style="52"/>
    <col min="5121" max="5121" width="34.83203125" style="52" bestFit="1" customWidth="1"/>
    <col min="5122" max="5122" width="18.33203125" style="52" bestFit="1" customWidth="1"/>
    <col min="5123" max="5123" width="39.1640625" style="52" customWidth="1"/>
    <col min="5124" max="5124" width="20.5" style="52" customWidth="1"/>
    <col min="5125" max="5125" width="14.83203125" style="52" customWidth="1"/>
    <col min="5126" max="5126" width="19.1640625" style="52" customWidth="1"/>
    <col min="5127" max="5127" width="11.1640625" style="52" bestFit="1" customWidth="1"/>
    <col min="5128" max="5128" width="16.5" style="52" customWidth="1"/>
    <col min="5129" max="5375" width="11.5" style="52" customWidth="1"/>
    <col min="5376" max="5376" width="13.83203125" style="52"/>
    <col min="5377" max="5377" width="34.83203125" style="52" bestFit="1" customWidth="1"/>
    <col min="5378" max="5378" width="18.33203125" style="52" bestFit="1" customWidth="1"/>
    <col min="5379" max="5379" width="39.1640625" style="52" customWidth="1"/>
    <col min="5380" max="5380" width="20.5" style="52" customWidth="1"/>
    <col min="5381" max="5381" width="14.83203125" style="52" customWidth="1"/>
    <col min="5382" max="5382" width="19.1640625" style="52" customWidth="1"/>
    <col min="5383" max="5383" width="11.1640625" style="52" bestFit="1" customWidth="1"/>
    <col min="5384" max="5384" width="16.5" style="52" customWidth="1"/>
    <col min="5385" max="5631" width="11.5" style="52" customWidth="1"/>
    <col min="5632" max="5632" width="13.83203125" style="52"/>
    <col min="5633" max="5633" width="34.83203125" style="52" bestFit="1" customWidth="1"/>
    <col min="5634" max="5634" width="18.33203125" style="52" bestFit="1" customWidth="1"/>
    <col min="5635" max="5635" width="39.1640625" style="52" customWidth="1"/>
    <col min="5636" max="5636" width="20.5" style="52" customWidth="1"/>
    <col min="5637" max="5637" width="14.83203125" style="52" customWidth="1"/>
    <col min="5638" max="5638" width="19.1640625" style="52" customWidth="1"/>
    <col min="5639" max="5639" width="11.1640625" style="52" bestFit="1" customWidth="1"/>
    <col min="5640" max="5640" width="16.5" style="52" customWidth="1"/>
    <col min="5641" max="5887" width="11.5" style="52" customWidth="1"/>
    <col min="5888" max="5888" width="13.83203125" style="52"/>
    <col min="5889" max="5889" width="34.83203125" style="52" bestFit="1" customWidth="1"/>
    <col min="5890" max="5890" width="18.33203125" style="52" bestFit="1" customWidth="1"/>
    <col min="5891" max="5891" width="39.1640625" style="52" customWidth="1"/>
    <col min="5892" max="5892" width="20.5" style="52" customWidth="1"/>
    <col min="5893" max="5893" width="14.83203125" style="52" customWidth="1"/>
    <col min="5894" max="5894" width="19.1640625" style="52" customWidth="1"/>
    <col min="5895" max="5895" width="11.1640625" style="52" bestFit="1" customWidth="1"/>
    <col min="5896" max="5896" width="16.5" style="52" customWidth="1"/>
    <col min="5897" max="6143" width="11.5" style="52" customWidth="1"/>
    <col min="6144" max="6144" width="13.83203125" style="52"/>
    <col min="6145" max="6145" width="34.83203125" style="52" bestFit="1" customWidth="1"/>
    <col min="6146" max="6146" width="18.33203125" style="52" bestFit="1" customWidth="1"/>
    <col min="6147" max="6147" width="39.1640625" style="52" customWidth="1"/>
    <col min="6148" max="6148" width="20.5" style="52" customWidth="1"/>
    <col min="6149" max="6149" width="14.83203125" style="52" customWidth="1"/>
    <col min="6150" max="6150" width="19.1640625" style="52" customWidth="1"/>
    <col min="6151" max="6151" width="11.1640625" style="52" bestFit="1" customWidth="1"/>
    <col min="6152" max="6152" width="16.5" style="52" customWidth="1"/>
    <col min="6153" max="6399" width="11.5" style="52" customWidth="1"/>
    <col min="6400" max="6400" width="13.83203125" style="52"/>
    <col min="6401" max="6401" width="34.83203125" style="52" bestFit="1" customWidth="1"/>
    <col min="6402" max="6402" width="18.33203125" style="52" bestFit="1" customWidth="1"/>
    <col min="6403" max="6403" width="39.1640625" style="52" customWidth="1"/>
    <col min="6404" max="6404" width="20.5" style="52" customWidth="1"/>
    <col min="6405" max="6405" width="14.83203125" style="52" customWidth="1"/>
    <col min="6406" max="6406" width="19.1640625" style="52" customWidth="1"/>
    <col min="6407" max="6407" width="11.1640625" style="52" bestFit="1" customWidth="1"/>
    <col min="6408" max="6408" width="16.5" style="52" customWidth="1"/>
    <col min="6409" max="6655" width="11.5" style="52" customWidth="1"/>
    <col min="6656" max="6656" width="13.83203125" style="52"/>
    <col min="6657" max="6657" width="34.83203125" style="52" bestFit="1" customWidth="1"/>
    <col min="6658" max="6658" width="18.33203125" style="52" bestFit="1" customWidth="1"/>
    <col min="6659" max="6659" width="39.1640625" style="52" customWidth="1"/>
    <col min="6660" max="6660" width="20.5" style="52" customWidth="1"/>
    <col min="6661" max="6661" width="14.83203125" style="52" customWidth="1"/>
    <col min="6662" max="6662" width="19.1640625" style="52" customWidth="1"/>
    <col min="6663" max="6663" width="11.1640625" style="52" bestFit="1" customWidth="1"/>
    <col min="6664" max="6664" width="16.5" style="52" customWidth="1"/>
    <col min="6665" max="6911" width="11.5" style="52" customWidth="1"/>
    <col min="6912" max="6912" width="13.83203125" style="52"/>
    <col min="6913" max="6913" width="34.83203125" style="52" bestFit="1" customWidth="1"/>
    <col min="6914" max="6914" width="18.33203125" style="52" bestFit="1" customWidth="1"/>
    <col min="6915" max="6915" width="39.1640625" style="52" customWidth="1"/>
    <col min="6916" max="6916" width="20.5" style="52" customWidth="1"/>
    <col min="6917" max="6917" width="14.83203125" style="52" customWidth="1"/>
    <col min="6918" max="6918" width="19.1640625" style="52" customWidth="1"/>
    <col min="6919" max="6919" width="11.1640625" style="52" bestFit="1" customWidth="1"/>
    <col min="6920" max="6920" width="16.5" style="52" customWidth="1"/>
    <col min="6921" max="7167" width="11.5" style="52" customWidth="1"/>
    <col min="7168" max="7168" width="13.83203125" style="52"/>
    <col min="7169" max="7169" width="34.83203125" style="52" bestFit="1" customWidth="1"/>
    <col min="7170" max="7170" width="18.33203125" style="52" bestFit="1" customWidth="1"/>
    <col min="7171" max="7171" width="39.1640625" style="52" customWidth="1"/>
    <col min="7172" max="7172" width="20.5" style="52" customWidth="1"/>
    <col min="7173" max="7173" width="14.83203125" style="52" customWidth="1"/>
    <col min="7174" max="7174" width="19.1640625" style="52" customWidth="1"/>
    <col min="7175" max="7175" width="11.1640625" style="52" bestFit="1" customWidth="1"/>
    <col min="7176" max="7176" width="16.5" style="52" customWidth="1"/>
    <col min="7177" max="7423" width="11.5" style="52" customWidth="1"/>
    <col min="7424" max="7424" width="13.83203125" style="52"/>
    <col min="7425" max="7425" width="34.83203125" style="52" bestFit="1" customWidth="1"/>
    <col min="7426" max="7426" width="18.33203125" style="52" bestFit="1" customWidth="1"/>
    <col min="7427" max="7427" width="39.1640625" style="52" customWidth="1"/>
    <col min="7428" max="7428" width="20.5" style="52" customWidth="1"/>
    <col min="7429" max="7429" width="14.83203125" style="52" customWidth="1"/>
    <col min="7430" max="7430" width="19.1640625" style="52" customWidth="1"/>
    <col min="7431" max="7431" width="11.1640625" style="52" bestFit="1" customWidth="1"/>
    <col min="7432" max="7432" width="16.5" style="52" customWidth="1"/>
    <col min="7433" max="7679" width="11.5" style="52" customWidth="1"/>
    <col min="7680" max="7680" width="13.83203125" style="52"/>
    <col min="7681" max="7681" width="34.83203125" style="52" bestFit="1" customWidth="1"/>
    <col min="7682" max="7682" width="18.33203125" style="52" bestFit="1" customWidth="1"/>
    <col min="7683" max="7683" width="39.1640625" style="52" customWidth="1"/>
    <col min="7684" max="7684" width="20.5" style="52" customWidth="1"/>
    <col min="7685" max="7685" width="14.83203125" style="52" customWidth="1"/>
    <col min="7686" max="7686" width="19.1640625" style="52" customWidth="1"/>
    <col min="7687" max="7687" width="11.1640625" style="52" bestFit="1" customWidth="1"/>
    <col min="7688" max="7688" width="16.5" style="52" customWidth="1"/>
    <col min="7689" max="7935" width="11.5" style="52" customWidth="1"/>
    <col min="7936" max="7936" width="13.83203125" style="52"/>
    <col min="7937" max="7937" width="34.83203125" style="52" bestFit="1" customWidth="1"/>
    <col min="7938" max="7938" width="18.33203125" style="52" bestFit="1" customWidth="1"/>
    <col min="7939" max="7939" width="39.1640625" style="52" customWidth="1"/>
    <col min="7940" max="7940" width="20.5" style="52" customWidth="1"/>
    <col min="7941" max="7941" width="14.83203125" style="52" customWidth="1"/>
    <col min="7942" max="7942" width="19.1640625" style="52" customWidth="1"/>
    <col min="7943" max="7943" width="11.1640625" style="52" bestFit="1" customWidth="1"/>
    <col min="7944" max="7944" width="16.5" style="52" customWidth="1"/>
    <col min="7945" max="8191" width="11.5" style="52" customWidth="1"/>
    <col min="8192" max="8192" width="13.83203125" style="52"/>
    <col min="8193" max="8193" width="34.83203125" style="52" bestFit="1" customWidth="1"/>
    <col min="8194" max="8194" width="18.33203125" style="52" bestFit="1" customWidth="1"/>
    <col min="8195" max="8195" width="39.1640625" style="52" customWidth="1"/>
    <col min="8196" max="8196" width="20.5" style="52" customWidth="1"/>
    <col min="8197" max="8197" width="14.83203125" style="52" customWidth="1"/>
    <col min="8198" max="8198" width="19.1640625" style="52" customWidth="1"/>
    <col min="8199" max="8199" width="11.1640625" style="52" bestFit="1" customWidth="1"/>
    <col min="8200" max="8200" width="16.5" style="52" customWidth="1"/>
    <col min="8201" max="8447" width="11.5" style="52" customWidth="1"/>
    <col min="8448" max="8448" width="13.83203125" style="52"/>
    <col min="8449" max="8449" width="34.83203125" style="52" bestFit="1" customWidth="1"/>
    <col min="8450" max="8450" width="18.33203125" style="52" bestFit="1" customWidth="1"/>
    <col min="8451" max="8451" width="39.1640625" style="52" customWidth="1"/>
    <col min="8452" max="8452" width="20.5" style="52" customWidth="1"/>
    <col min="8453" max="8453" width="14.83203125" style="52" customWidth="1"/>
    <col min="8454" max="8454" width="19.1640625" style="52" customWidth="1"/>
    <col min="8455" max="8455" width="11.1640625" style="52" bestFit="1" customWidth="1"/>
    <col min="8456" max="8456" width="16.5" style="52" customWidth="1"/>
    <col min="8457" max="8703" width="11.5" style="52" customWidth="1"/>
    <col min="8704" max="8704" width="13.83203125" style="52"/>
    <col min="8705" max="8705" width="34.83203125" style="52" bestFit="1" customWidth="1"/>
    <col min="8706" max="8706" width="18.33203125" style="52" bestFit="1" customWidth="1"/>
    <col min="8707" max="8707" width="39.1640625" style="52" customWidth="1"/>
    <col min="8708" max="8708" width="20.5" style="52" customWidth="1"/>
    <col min="8709" max="8709" width="14.83203125" style="52" customWidth="1"/>
    <col min="8710" max="8710" width="19.1640625" style="52" customWidth="1"/>
    <col min="8711" max="8711" width="11.1640625" style="52" bestFit="1" customWidth="1"/>
    <col min="8712" max="8712" width="16.5" style="52" customWidth="1"/>
    <col min="8713" max="8959" width="11.5" style="52" customWidth="1"/>
    <col min="8960" max="8960" width="13.83203125" style="52"/>
    <col min="8961" max="8961" width="34.83203125" style="52" bestFit="1" customWidth="1"/>
    <col min="8962" max="8962" width="18.33203125" style="52" bestFit="1" customWidth="1"/>
    <col min="8963" max="8963" width="39.1640625" style="52" customWidth="1"/>
    <col min="8964" max="8964" width="20.5" style="52" customWidth="1"/>
    <col min="8965" max="8965" width="14.83203125" style="52" customWidth="1"/>
    <col min="8966" max="8966" width="19.1640625" style="52" customWidth="1"/>
    <col min="8967" max="8967" width="11.1640625" style="52" bestFit="1" customWidth="1"/>
    <col min="8968" max="8968" width="16.5" style="52" customWidth="1"/>
    <col min="8969" max="9215" width="11.5" style="52" customWidth="1"/>
    <col min="9216" max="9216" width="13.83203125" style="52"/>
    <col min="9217" max="9217" width="34.83203125" style="52" bestFit="1" customWidth="1"/>
    <col min="9218" max="9218" width="18.33203125" style="52" bestFit="1" customWidth="1"/>
    <col min="9219" max="9219" width="39.1640625" style="52" customWidth="1"/>
    <col min="9220" max="9220" width="20.5" style="52" customWidth="1"/>
    <col min="9221" max="9221" width="14.83203125" style="52" customWidth="1"/>
    <col min="9222" max="9222" width="19.1640625" style="52" customWidth="1"/>
    <col min="9223" max="9223" width="11.1640625" style="52" bestFit="1" customWidth="1"/>
    <col min="9224" max="9224" width="16.5" style="52" customWidth="1"/>
    <col min="9225" max="9471" width="11.5" style="52" customWidth="1"/>
    <col min="9472" max="9472" width="13.83203125" style="52"/>
    <col min="9473" max="9473" width="34.83203125" style="52" bestFit="1" customWidth="1"/>
    <col min="9474" max="9474" width="18.33203125" style="52" bestFit="1" customWidth="1"/>
    <col min="9475" max="9475" width="39.1640625" style="52" customWidth="1"/>
    <col min="9476" max="9476" width="20.5" style="52" customWidth="1"/>
    <col min="9477" max="9477" width="14.83203125" style="52" customWidth="1"/>
    <col min="9478" max="9478" width="19.1640625" style="52" customWidth="1"/>
    <col min="9479" max="9479" width="11.1640625" style="52" bestFit="1" customWidth="1"/>
    <col min="9480" max="9480" width="16.5" style="52" customWidth="1"/>
    <col min="9481" max="9727" width="11.5" style="52" customWidth="1"/>
    <col min="9728" max="9728" width="13.83203125" style="52"/>
    <col min="9729" max="9729" width="34.83203125" style="52" bestFit="1" customWidth="1"/>
    <col min="9730" max="9730" width="18.33203125" style="52" bestFit="1" customWidth="1"/>
    <col min="9731" max="9731" width="39.1640625" style="52" customWidth="1"/>
    <col min="9732" max="9732" width="20.5" style="52" customWidth="1"/>
    <col min="9733" max="9733" width="14.83203125" style="52" customWidth="1"/>
    <col min="9734" max="9734" width="19.1640625" style="52" customWidth="1"/>
    <col min="9735" max="9735" width="11.1640625" style="52" bestFit="1" customWidth="1"/>
    <col min="9736" max="9736" width="16.5" style="52" customWidth="1"/>
    <col min="9737" max="9983" width="11.5" style="52" customWidth="1"/>
    <col min="9984" max="9984" width="13.83203125" style="52"/>
    <col min="9985" max="9985" width="34.83203125" style="52" bestFit="1" customWidth="1"/>
    <col min="9986" max="9986" width="18.33203125" style="52" bestFit="1" customWidth="1"/>
    <col min="9987" max="9987" width="39.1640625" style="52" customWidth="1"/>
    <col min="9988" max="9988" width="20.5" style="52" customWidth="1"/>
    <col min="9989" max="9989" width="14.83203125" style="52" customWidth="1"/>
    <col min="9990" max="9990" width="19.1640625" style="52" customWidth="1"/>
    <col min="9991" max="9991" width="11.1640625" style="52" bestFit="1" customWidth="1"/>
    <col min="9992" max="9992" width="16.5" style="52" customWidth="1"/>
    <col min="9993" max="10239" width="11.5" style="52" customWidth="1"/>
    <col min="10240" max="10240" width="13.83203125" style="52"/>
    <col min="10241" max="10241" width="34.83203125" style="52" bestFit="1" customWidth="1"/>
    <col min="10242" max="10242" width="18.33203125" style="52" bestFit="1" customWidth="1"/>
    <col min="10243" max="10243" width="39.1640625" style="52" customWidth="1"/>
    <col min="10244" max="10244" width="20.5" style="52" customWidth="1"/>
    <col min="10245" max="10245" width="14.83203125" style="52" customWidth="1"/>
    <col min="10246" max="10246" width="19.1640625" style="52" customWidth="1"/>
    <col min="10247" max="10247" width="11.1640625" style="52" bestFit="1" customWidth="1"/>
    <col min="10248" max="10248" width="16.5" style="52" customWidth="1"/>
    <col min="10249" max="10495" width="11.5" style="52" customWidth="1"/>
    <col min="10496" max="10496" width="13.83203125" style="52"/>
    <col min="10497" max="10497" width="34.83203125" style="52" bestFit="1" customWidth="1"/>
    <col min="10498" max="10498" width="18.33203125" style="52" bestFit="1" customWidth="1"/>
    <col min="10499" max="10499" width="39.1640625" style="52" customWidth="1"/>
    <col min="10500" max="10500" width="20.5" style="52" customWidth="1"/>
    <col min="10501" max="10501" width="14.83203125" style="52" customWidth="1"/>
    <col min="10502" max="10502" width="19.1640625" style="52" customWidth="1"/>
    <col min="10503" max="10503" width="11.1640625" style="52" bestFit="1" customWidth="1"/>
    <col min="10504" max="10504" width="16.5" style="52" customWidth="1"/>
    <col min="10505" max="10751" width="11.5" style="52" customWidth="1"/>
    <col min="10752" max="10752" width="13.83203125" style="52"/>
    <col min="10753" max="10753" width="34.83203125" style="52" bestFit="1" customWidth="1"/>
    <col min="10754" max="10754" width="18.33203125" style="52" bestFit="1" customWidth="1"/>
    <col min="10755" max="10755" width="39.1640625" style="52" customWidth="1"/>
    <col min="10756" max="10756" width="20.5" style="52" customWidth="1"/>
    <col min="10757" max="10757" width="14.83203125" style="52" customWidth="1"/>
    <col min="10758" max="10758" width="19.1640625" style="52" customWidth="1"/>
    <col min="10759" max="10759" width="11.1640625" style="52" bestFit="1" customWidth="1"/>
    <col min="10760" max="10760" width="16.5" style="52" customWidth="1"/>
    <col min="10761" max="11007" width="11.5" style="52" customWidth="1"/>
    <col min="11008" max="11008" width="13.83203125" style="52"/>
    <col min="11009" max="11009" width="34.83203125" style="52" bestFit="1" customWidth="1"/>
    <col min="11010" max="11010" width="18.33203125" style="52" bestFit="1" customWidth="1"/>
    <col min="11011" max="11011" width="39.1640625" style="52" customWidth="1"/>
    <col min="11012" max="11012" width="20.5" style="52" customWidth="1"/>
    <col min="11013" max="11013" width="14.83203125" style="52" customWidth="1"/>
    <col min="11014" max="11014" width="19.1640625" style="52" customWidth="1"/>
    <col min="11015" max="11015" width="11.1640625" style="52" bestFit="1" customWidth="1"/>
    <col min="11016" max="11016" width="16.5" style="52" customWidth="1"/>
    <col min="11017" max="11263" width="11.5" style="52" customWidth="1"/>
    <col min="11264" max="11264" width="13.83203125" style="52"/>
    <col min="11265" max="11265" width="34.83203125" style="52" bestFit="1" customWidth="1"/>
    <col min="11266" max="11266" width="18.33203125" style="52" bestFit="1" customWidth="1"/>
    <col min="11267" max="11267" width="39.1640625" style="52" customWidth="1"/>
    <col min="11268" max="11268" width="20.5" style="52" customWidth="1"/>
    <col min="11269" max="11269" width="14.83203125" style="52" customWidth="1"/>
    <col min="11270" max="11270" width="19.1640625" style="52" customWidth="1"/>
    <col min="11271" max="11271" width="11.1640625" style="52" bestFit="1" customWidth="1"/>
    <col min="11272" max="11272" width="16.5" style="52" customWidth="1"/>
    <col min="11273" max="11519" width="11.5" style="52" customWidth="1"/>
    <col min="11520" max="11520" width="13.83203125" style="52"/>
    <col min="11521" max="11521" width="34.83203125" style="52" bestFit="1" customWidth="1"/>
    <col min="11522" max="11522" width="18.33203125" style="52" bestFit="1" customWidth="1"/>
    <col min="11523" max="11523" width="39.1640625" style="52" customWidth="1"/>
    <col min="11524" max="11524" width="20.5" style="52" customWidth="1"/>
    <col min="11525" max="11525" width="14.83203125" style="52" customWidth="1"/>
    <col min="11526" max="11526" width="19.1640625" style="52" customWidth="1"/>
    <col min="11527" max="11527" width="11.1640625" style="52" bestFit="1" customWidth="1"/>
    <col min="11528" max="11528" width="16.5" style="52" customWidth="1"/>
    <col min="11529" max="11775" width="11.5" style="52" customWidth="1"/>
    <col min="11776" max="11776" width="13.83203125" style="52"/>
    <col min="11777" max="11777" width="34.83203125" style="52" bestFit="1" customWidth="1"/>
    <col min="11778" max="11778" width="18.33203125" style="52" bestFit="1" customWidth="1"/>
    <col min="11779" max="11779" width="39.1640625" style="52" customWidth="1"/>
    <col min="11780" max="11780" width="20.5" style="52" customWidth="1"/>
    <col min="11781" max="11781" width="14.83203125" style="52" customWidth="1"/>
    <col min="11782" max="11782" width="19.1640625" style="52" customWidth="1"/>
    <col min="11783" max="11783" width="11.1640625" style="52" bestFit="1" customWidth="1"/>
    <col min="11784" max="11784" width="16.5" style="52" customWidth="1"/>
    <col min="11785" max="12031" width="11.5" style="52" customWidth="1"/>
    <col min="12032" max="12032" width="13.83203125" style="52"/>
    <col min="12033" max="12033" width="34.83203125" style="52" bestFit="1" customWidth="1"/>
    <col min="12034" max="12034" width="18.33203125" style="52" bestFit="1" customWidth="1"/>
    <col min="12035" max="12035" width="39.1640625" style="52" customWidth="1"/>
    <col min="12036" max="12036" width="20.5" style="52" customWidth="1"/>
    <col min="12037" max="12037" width="14.83203125" style="52" customWidth="1"/>
    <col min="12038" max="12038" width="19.1640625" style="52" customWidth="1"/>
    <col min="12039" max="12039" width="11.1640625" style="52" bestFit="1" customWidth="1"/>
    <col min="12040" max="12040" width="16.5" style="52" customWidth="1"/>
    <col min="12041" max="12287" width="11.5" style="52" customWidth="1"/>
    <col min="12288" max="12288" width="13.83203125" style="52"/>
    <col min="12289" max="12289" width="34.83203125" style="52" bestFit="1" customWidth="1"/>
    <col min="12290" max="12290" width="18.33203125" style="52" bestFit="1" customWidth="1"/>
    <col min="12291" max="12291" width="39.1640625" style="52" customWidth="1"/>
    <col min="12292" max="12292" width="20.5" style="52" customWidth="1"/>
    <col min="12293" max="12293" width="14.83203125" style="52" customWidth="1"/>
    <col min="12294" max="12294" width="19.1640625" style="52" customWidth="1"/>
    <col min="12295" max="12295" width="11.1640625" style="52" bestFit="1" customWidth="1"/>
    <col min="12296" max="12296" width="16.5" style="52" customWidth="1"/>
    <col min="12297" max="12543" width="11.5" style="52" customWidth="1"/>
    <col min="12544" max="12544" width="13.83203125" style="52"/>
    <col min="12545" max="12545" width="34.83203125" style="52" bestFit="1" customWidth="1"/>
    <col min="12546" max="12546" width="18.33203125" style="52" bestFit="1" customWidth="1"/>
    <col min="12547" max="12547" width="39.1640625" style="52" customWidth="1"/>
    <col min="12548" max="12548" width="20.5" style="52" customWidth="1"/>
    <col min="12549" max="12549" width="14.83203125" style="52" customWidth="1"/>
    <col min="12550" max="12550" width="19.1640625" style="52" customWidth="1"/>
    <col min="12551" max="12551" width="11.1640625" style="52" bestFit="1" customWidth="1"/>
    <col min="12552" max="12552" width="16.5" style="52" customWidth="1"/>
    <col min="12553" max="12799" width="11.5" style="52" customWidth="1"/>
    <col min="12800" max="12800" width="13.83203125" style="52"/>
    <col min="12801" max="12801" width="34.83203125" style="52" bestFit="1" customWidth="1"/>
    <col min="12802" max="12802" width="18.33203125" style="52" bestFit="1" customWidth="1"/>
    <col min="12803" max="12803" width="39.1640625" style="52" customWidth="1"/>
    <col min="12804" max="12804" width="20.5" style="52" customWidth="1"/>
    <col min="12805" max="12805" width="14.83203125" style="52" customWidth="1"/>
    <col min="12806" max="12806" width="19.1640625" style="52" customWidth="1"/>
    <col min="12807" max="12807" width="11.1640625" style="52" bestFit="1" customWidth="1"/>
    <col min="12808" max="12808" width="16.5" style="52" customWidth="1"/>
    <col min="12809" max="13055" width="11.5" style="52" customWidth="1"/>
    <col min="13056" max="13056" width="13.83203125" style="52"/>
    <col min="13057" max="13057" width="34.83203125" style="52" bestFit="1" customWidth="1"/>
    <col min="13058" max="13058" width="18.33203125" style="52" bestFit="1" customWidth="1"/>
    <col min="13059" max="13059" width="39.1640625" style="52" customWidth="1"/>
    <col min="13060" max="13060" width="20.5" style="52" customWidth="1"/>
    <col min="13061" max="13061" width="14.83203125" style="52" customWidth="1"/>
    <col min="13062" max="13062" width="19.1640625" style="52" customWidth="1"/>
    <col min="13063" max="13063" width="11.1640625" style="52" bestFit="1" customWidth="1"/>
    <col min="13064" max="13064" width="16.5" style="52" customWidth="1"/>
    <col min="13065" max="13311" width="11.5" style="52" customWidth="1"/>
    <col min="13312" max="13312" width="13.83203125" style="52"/>
    <col min="13313" max="13313" width="34.83203125" style="52" bestFit="1" customWidth="1"/>
    <col min="13314" max="13314" width="18.33203125" style="52" bestFit="1" customWidth="1"/>
    <col min="13315" max="13315" width="39.1640625" style="52" customWidth="1"/>
    <col min="13316" max="13316" width="20.5" style="52" customWidth="1"/>
    <col min="13317" max="13317" width="14.83203125" style="52" customWidth="1"/>
    <col min="13318" max="13318" width="19.1640625" style="52" customWidth="1"/>
    <col min="13319" max="13319" width="11.1640625" style="52" bestFit="1" customWidth="1"/>
    <col min="13320" max="13320" width="16.5" style="52" customWidth="1"/>
    <col min="13321" max="13567" width="11.5" style="52" customWidth="1"/>
    <col min="13568" max="13568" width="13.83203125" style="52"/>
    <col min="13569" max="13569" width="34.83203125" style="52" bestFit="1" customWidth="1"/>
    <col min="13570" max="13570" width="18.33203125" style="52" bestFit="1" customWidth="1"/>
    <col min="13571" max="13571" width="39.1640625" style="52" customWidth="1"/>
    <col min="13572" max="13572" width="20.5" style="52" customWidth="1"/>
    <col min="13573" max="13573" width="14.83203125" style="52" customWidth="1"/>
    <col min="13574" max="13574" width="19.1640625" style="52" customWidth="1"/>
    <col min="13575" max="13575" width="11.1640625" style="52" bestFit="1" customWidth="1"/>
    <col min="13576" max="13576" width="16.5" style="52" customWidth="1"/>
    <col min="13577" max="13823" width="11.5" style="52" customWidth="1"/>
    <col min="13824" max="13824" width="13.83203125" style="52"/>
    <col min="13825" max="13825" width="34.83203125" style="52" bestFit="1" customWidth="1"/>
    <col min="13826" max="13826" width="18.33203125" style="52" bestFit="1" customWidth="1"/>
    <col min="13827" max="13827" width="39.1640625" style="52" customWidth="1"/>
    <col min="13828" max="13828" width="20.5" style="52" customWidth="1"/>
    <col min="13829" max="13829" width="14.83203125" style="52" customWidth="1"/>
    <col min="13830" max="13830" width="19.1640625" style="52" customWidth="1"/>
    <col min="13831" max="13831" width="11.1640625" style="52" bestFit="1" customWidth="1"/>
    <col min="13832" max="13832" width="16.5" style="52" customWidth="1"/>
    <col min="13833" max="14079" width="11.5" style="52" customWidth="1"/>
    <col min="14080" max="14080" width="13.83203125" style="52"/>
    <col min="14081" max="14081" width="34.83203125" style="52" bestFit="1" customWidth="1"/>
    <col min="14082" max="14082" width="18.33203125" style="52" bestFit="1" customWidth="1"/>
    <col min="14083" max="14083" width="39.1640625" style="52" customWidth="1"/>
    <col min="14084" max="14084" width="20.5" style="52" customWidth="1"/>
    <col min="14085" max="14085" width="14.83203125" style="52" customWidth="1"/>
    <col min="14086" max="14086" width="19.1640625" style="52" customWidth="1"/>
    <col min="14087" max="14087" width="11.1640625" style="52" bestFit="1" customWidth="1"/>
    <col min="14088" max="14088" width="16.5" style="52" customWidth="1"/>
    <col min="14089" max="14335" width="11.5" style="52" customWidth="1"/>
    <col min="14336" max="14336" width="13.83203125" style="52"/>
    <col min="14337" max="14337" width="34.83203125" style="52" bestFit="1" customWidth="1"/>
    <col min="14338" max="14338" width="18.33203125" style="52" bestFit="1" customWidth="1"/>
    <col min="14339" max="14339" width="39.1640625" style="52" customWidth="1"/>
    <col min="14340" max="14340" width="20.5" style="52" customWidth="1"/>
    <col min="14341" max="14341" width="14.83203125" style="52" customWidth="1"/>
    <col min="14342" max="14342" width="19.1640625" style="52" customWidth="1"/>
    <col min="14343" max="14343" width="11.1640625" style="52" bestFit="1" customWidth="1"/>
    <col min="14344" max="14344" width="16.5" style="52" customWidth="1"/>
    <col min="14345" max="14591" width="11.5" style="52" customWidth="1"/>
    <col min="14592" max="14592" width="13.83203125" style="52"/>
    <col min="14593" max="14593" width="34.83203125" style="52" bestFit="1" customWidth="1"/>
    <col min="14594" max="14594" width="18.33203125" style="52" bestFit="1" customWidth="1"/>
    <col min="14595" max="14595" width="39.1640625" style="52" customWidth="1"/>
    <col min="14596" max="14596" width="20.5" style="52" customWidth="1"/>
    <col min="14597" max="14597" width="14.83203125" style="52" customWidth="1"/>
    <col min="14598" max="14598" width="19.1640625" style="52" customWidth="1"/>
    <col min="14599" max="14599" width="11.1640625" style="52" bestFit="1" customWidth="1"/>
    <col min="14600" max="14600" width="16.5" style="52" customWidth="1"/>
    <col min="14601" max="14847" width="11.5" style="52" customWidth="1"/>
    <col min="14848" max="14848" width="13.83203125" style="52"/>
    <col min="14849" max="14849" width="34.83203125" style="52" bestFit="1" customWidth="1"/>
    <col min="14850" max="14850" width="18.33203125" style="52" bestFit="1" customWidth="1"/>
    <col min="14851" max="14851" width="39.1640625" style="52" customWidth="1"/>
    <col min="14852" max="14852" width="20.5" style="52" customWidth="1"/>
    <col min="14853" max="14853" width="14.83203125" style="52" customWidth="1"/>
    <col min="14854" max="14854" width="19.1640625" style="52" customWidth="1"/>
    <col min="14855" max="14855" width="11.1640625" style="52" bestFit="1" customWidth="1"/>
    <col min="14856" max="14856" width="16.5" style="52" customWidth="1"/>
    <col min="14857" max="15103" width="11.5" style="52" customWidth="1"/>
    <col min="15104" max="15104" width="13.83203125" style="52"/>
    <col min="15105" max="15105" width="34.83203125" style="52" bestFit="1" customWidth="1"/>
    <col min="15106" max="15106" width="18.33203125" style="52" bestFit="1" customWidth="1"/>
    <col min="15107" max="15107" width="39.1640625" style="52" customWidth="1"/>
    <col min="15108" max="15108" width="20.5" style="52" customWidth="1"/>
    <col min="15109" max="15109" width="14.83203125" style="52" customWidth="1"/>
    <col min="15110" max="15110" width="19.1640625" style="52" customWidth="1"/>
    <col min="15111" max="15111" width="11.1640625" style="52" bestFit="1" customWidth="1"/>
    <col min="15112" max="15112" width="16.5" style="52" customWidth="1"/>
    <col min="15113" max="15359" width="11.5" style="52" customWidth="1"/>
    <col min="15360" max="15360" width="13.83203125" style="52"/>
    <col min="15361" max="15361" width="34.83203125" style="52" bestFit="1" customWidth="1"/>
    <col min="15362" max="15362" width="18.33203125" style="52" bestFit="1" customWidth="1"/>
    <col min="15363" max="15363" width="39.1640625" style="52" customWidth="1"/>
    <col min="15364" max="15364" width="20.5" style="52" customWidth="1"/>
    <col min="15365" max="15365" width="14.83203125" style="52" customWidth="1"/>
    <col min="15366" max="15366" width="19.1640625" style="52" customWidth="1"/>
    <col min="15367" max="15367" width="11.1640625" style="52" bestFit="1" customWidth="1"/>
    <col min="15368" max="15368" width="16.5" style="52" customWidth="1"/>
    <col min="15369" max="15615" width="11.5" style="52" customWidth="1"/>
    <col min="15616" max="15616" width="13.83203125" style="52"/>
    <col min="15617" max="15617" width="34.83203125" style="52" bestFit="1" customWidth="1"/>
    <col min="15618" max="15618" width="18.33203125" style="52" bestFit="1" customWidth="1"/>
    <col min="15619" max="15619" width="39.1640625" style="52" customWidth="1"/>
    <col min="15620" max="15620" width="20.5" style="52" customWidth="1"/>
    <col min="15621" max="15621" width="14.83203125" style="52" customWidth="1"/>
    <col min="15622" max="15622" width="19.1640625" style="52" customWidth="1"/>
    <col min="15623" max="15623" width="11.1640625" style="52" bestFit="1" customWidth="1"/>
    <col min="15624" max="15624" width="16.5" style="52" customWidth="1"/>
    <col min="15625" max="15871" width="11.5" style="52" customWidth="1"/>
    <col min="15872" max="15872" width="13.83203125" style="52"/>
    <col min="15873" max="15873" width="34.83203125" style="52" bestFit="1" customWidth="1"/>
    <col min="15874" max="15874" width="18.33203125" style="52" bestFit="1" customWidth="1"/>
    <col min="15875" max="15875" width="39.1640625" style="52" customWidth="1"/>
    <col min="15876" max="15876" width="20.5" style="52" customWidth="1"/>
    <col min="15877" max="15877" width="14.83203125" style="52" customWidth="1"/>
    <col min="15878" max="15878" width="19.1640625" style="52" customWidth="1"/>
    <col min="15879" max="15879" width="11.1640625" style="52" bestFit="1" customWidth="1"/>
    <col min="15880" max="15880" width="16.5" style="52" customWidth="1"/>
    <col min="15881" max="16127" width="11.5" style="52" customWidth="1"/>
    <col min="16128" max="16128" width="13.83203125" style="52"/>
    <col min="16129" max="16129" width="34.83203125" style="52" bestFit="1" customWidth="1"/>
    <col min="16130" max="16130" width="18.33203125" style="52" bestFit="1" customWidth="1"/>
    <col min="16131" max="16131" width="39.1640625" style="52" customWidth="1"/>
    <col min="16132" max="16132" width="20.5" style="52" customWidth="1"/>
    <col min="16133" max="16133" width="14.83203125" style="52" customWidth="1"/>
    <col min="16134" max="16134" width="19.1640625" style="52" customWidth="1"/>
    <col min="16135" max="16135" width="11.1640625" style="52" bestFit="1" customWidth="1"/>
    <col min="16136" max="16136" width="16.5" style="52" customWidth="1"/>
    <col min="16137" max="16383" width="11.5" style="52" customWidth="1"/>
    <col min="16384" max="16384" width="13.83203125" style="52"/>
  </cols>
  <sheetData>
    <row r="1" spans="1:256" ht="45" customHeight="1" thickBot="1">
      <c r="A1" s="351"/>
      <c r="B1" s="285" t="s">
        <v>224</v>
      </c>
      <c r="C1" s="286"/>
      <c r="D1" s="286"/>
      <c r="E1" s="286"/>
      <c r="F1" s="286"/>
      <c r="G1" s="287"/>
      <c r="H1" s="351"/>
      <c r="I1" s="50"/>
      <c r="J1" s="51"/>
      <c r="K1" s="51"/>
      <c r="L1" s="51"/>
      <c r="M1" s="51"/>
      <c r="N1" s="51"/>
      <c r="O1" s="51"/>
      <c r="P1" s="51"/>
      <c r="Q1" s="51"/>
      <c r="R1" s="51"/>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ht="16" thickBot="1">
      <c r="A2" s="352"/>
      <c r="B2" s="285" t="s">
        <v>10</v>
      </c>
      <c r="C2" s="286"/>
      <c r="D2" s="286"/>
      <c r="E2" s="286"/>
      <c r="F2" s="286"/>
      <c r="G2" s="287"/>
      <c r="H2" s="352"/>
      <c r="I2" s="50"/>
      <c r="J2" s="51"/>
      <c r="K2" s="51"/>
      <c r="L2" s="51"/>
      <c r="M2" s="51"/>
      <c r="N2" s="51"/>
      <c r="O2" s="51"/>
      <c r="P2" s="51"/>
      <c r="Q2" s="51"/>
      <c r="R2" s="51"/>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row>
    <row r="3" spans="1:256" ht="16" thickBot="1">
      <c r="A3" s="353"/>
      <c r="B3" s="285" t="s">
        <v>42</v>
      </c>
      <c r="C3" s="286"/>
      <c r="D3" s="286"/>
      <c r="E3" s="286"/>
      <c r="F3" s="286"/>
      <c r="G3" s="287"/>
      <c r="H3" s="353"/>
      <c r="I3" s="50"/>
      <c r="J3" s="51"/>
      <c r="K3" s="51"/>
      <c r="L3" s="51"/>
      <c r="M3" s="51"/>
      <c r="N3" s="51"/>
      <c r="O3" s="51"/>
      <c r="P3" s="51"/>
      <c r="Q3" s="51"/>
      <c r="R3" s="51"/>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row>
    <row r="4" spans="1:256" ht="19">
      <c r="A4" s="53"/>
      <c r="B4" s="54"/>
      <c r="C4" s="54"/>
      <c r="D4" s="54"/>
      <c r="E4" s="54"/>
      <c r="F4" s="54"/>
      <c r="H4" s="55"/>
    </row>
    <row r="5" spans="1:256" ht="16" thickBot="1">
      <c r="A5" s="94"/>
      <c r="C5" s="95" t="s">
        <v>102</v>
      </c>
      <c r="H5" s="55"/>
    </row>
    <row r="6" spans="1:256">
      <c r="A6" s="96" t="s">
        <v>103</v>
      </c>
      <c r="B6" s="97" t="s">
        <v>104</v>
      </c>
      <c r="C6" s="98">
        <f>'[1]FACTOR PRESTACIONAL'!K37</f>
        <v>71.102000000000004</v>
      </c>
      <c r="D6" s="99" t="s">
        <v>105</v>
      </c>
      <c r="H6" s="55"/>
    </row>
    <row r="7" spans="1:256">
      <c r="A7" s="94">
        <v>2026</v>
      </c>
      <c r="B7" s="100">
        <v>1750905</v>
      </c>
      <c r="C7" s="100">
        <f>B7*C6%</f>
        <v>1244928.4731000001</v>
      </c>
      <c r="D7" s="101">
        <f>(+C7+B7)/30</f>
        <v>99861.115770000004</v>
      </c>
      <c r="H7" s="55"/>
    </row>
    <row r="8" spans="1:256" ht="16" thickBot="1">
      <c r="A8" s="102"/>
      <c r="B8" s="103"/>
      <c r="C8" s="103"/>
      <c r="D8" s="104"/>
      <c r="H8" s="55"/>
    </row>
    <row r="9" spans="1:256">
      <c r="A9" s="96" t="s">
        <v>106</v>
      </c>
      <c r="B9" s="97" t="s">
        <v>107</v>
      </c>
      <c r="C9" s="105">
        <f>'[1]FACTOR PRESTACIONAL'!K37</f>
        <v>71.102000000000004</v>
      </c>
      <c r="D9" s="99" t="s">
        <v>105</v>
      </c>
      <c r="H9" s="55"/>
    </row>
    <row r="10" spans="1:256">
      <c r="A10" s="94">
        <f>+A7</f>
        <v>2026</v>
      </c>
      <c r="B10" s="100">
        <f>1750905+30000</f>
        <v>1780905</v>
      </c>
      <c r="C10" s="100">
        <f>B10*C9%</f>
        <v>1266259.0730999999</v>
      </c>
      <c r="D10" s="101">
        <f>(+C10+B10)/30</f>
        <v>101572.13576999999</v>
      </c>
      <c r="H10" s="55"/>
    </row>
    <row r="11" spans="1:256" ht="16" thickBot="1">
      <c r="A11" s="102"/>
      <c r="B11" s="103"/>
      <c r="C11" s="103"/>
      <c r="D11" s="104"/>
      <c r="H11" s="55"/>
    </row>
    <row r="12" spans="1:256">
      <c r="A12" s="96" t="s">
        <v>108</v>
      </c>
      <c r="B12" s="97" t="s">
        <v>107</v>
      </c>
      <c r="C12" s="105">
        <f>'[1]FACTOR PRESTACIONAL'!K37</f>
        <v>71.102000000000004</v>
      </c>
      <c r="D12" s="99" t="s">
        <v>105</v>
      </c>
      <c r="H12" s="55"/>
    </row>
    <row r="13" spans="1:256">
      <c r="A13" s="94">
        <f>+A7</f>
        <v>2026</v>
      </c>
      <c r="B13" s="100">
        <f>1750905+50000</f>
        <v>1800905</v>
      </c>
      <c r="C13" s="100">
        <f>B13*C12%</f>
        <v>1280479.4731000001</v>
      </c>
      <c r="D13" s="101">
        <f>(+C13+B13)/30</f>
        <v>102712.81577</v>
      </c>
      <c r="H13" s="55"/>
    </row>
    <row r="14" spans="1:256" ht="16" thickBot="1">
      <c r="A14" s="102"/>
      <c r="B14" s="103"/>
      <c r="C14" s="103"/>
      <c r="D14" s="104"/>
      <c r="H14" s="55"/>
    </row>
    <row r="15" spans="1:256">
      <c r="A15" s="96" t="s">
        <v>109</v>
      </c>
      <c r="B15" s="106"/>
      <c r="C15" s="105">
        <f>'[1]FACTOR PRESTACIONAL'!K37</f>
        <v>71.102000000000004</v>
      </c>
      <c r="D15" s="99" t="s">
        <v>105</v>
      </c>
      <c r="H15" s="55"/>
    </row>
    <row r="16" spans="1:256">
      <c r="A16" s="94">
        <f>+A13</f>
        <v>2026</v>
      </c>
      <c r="B16" s="100">
        <f>1750905+70000</f>
        <v>1820905</v>
      </c>
      <c r="C16" s="100">
        <f>B16*C15%</f>
        <v>1294699.8731</v>
      </c>
      <c r="D16" s="101">
        <f>(+C16+B16)/30</f>
        <v>103853.49576999999</v>
      </c>
      <c r="H16" s="55"/>
    </row>
    <row r="17" spans="1:256" ht="16" thickBot="1">
      <c r="A17" s="102"/>
      <c r="B17" s="103"/>
      <c r="C17" s="103"/>
      <c r="D17" s="104"/>
      <c r="H17" s="55"/>
    </row>
    <row r="18" spans="1:256" ht="16" thickBot="1">
      <c r="A18" s="94"/>
      <c r="H18" s="55"/>
    </row>
    <row r="19" spans="1:256" customFormat="1" ht="32">
      <c r="A19" s="107" t="s">
        <v>110</v>
      </c>
      <c r="B19" s="97" t="s">
        <v>107</v>
      </c>
      <c r="C19" s="105">
        <f>'[1]FACTOR PRESTACIONAL'!K37</f>
        <v>71.102000000000004</v>
      </c>
      <c r="D19" s="99" t="s">
        <v>105</v>
      </c>
      <c r="E19" s="52"/>
      <c r="F19" s="52"/>
      <c r="G19" s="52"/>
      <c r="H19" s="55"/>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c r="FZ19" s="52"/>
      <c r="GA19" s="52"/>
      <c r="GB19" s="52"/>
      <c r="GC19" s="52"/>
      <c r="GD19" s="52"/>
      <c r="GE19" s="52"/>
      <c r="GF19" s="52"/>
      <c r="GG19" s="52"/>
      <c r="GH19" s="52"/>
      <c r="GI19" s="52"/>
      <c r="GJ19" s="52"/>
      <c r="GK19" s="52"/>
      <c r="GL19" s="52"/>
      <c r="GM19" s="52"/>
      <c r="GN19" s="52"/>
      <c r="GO19" s="52"/>
      <c r="GP19" s="52"/>
      <c r="GQ19" s="52"/>
      <c r="GR19" s="52"/>
      <c r="GS19" s="52"/>
      <c r="GT19" s="52"/>
      <c r="GU19" s="52"/>
      <c r="GV19" s="52"/>
      <c r="GW19" s="52"/>
      <c r="GX19" s="52"/>
      <c r="GY19" s="52"/>
      <c r="GZ19" s="52"/>
      <c r="HA19" s="52"/>
      <c r="HB19" s="52"/>
      <c r="HC19" s="52"/>
      <c r="HD19" s="52"/>
      <c r="HE19" s="52"/>
      <c r="HF19" s="52"/>
      <c r="HG19" s="52"/>
      <c r="HH19" s="52"/>
      <c r="HI19" s="52"/>
      <c r="HJ19" s="52"/>
      <c r="HK19" s="52"/>
      <c r="HL19" s="52"/>
      <c r="HM19" s="52"/>
      <c r="HN19" s="52"/>
      <c r="HO19" s="52"/>
      <c r="HP19" s="52"/>
      <c r="HQ19" s="52"/>
      <c r="HR19" s="52"/>
      <c r="HS19" s="52"/>
      <c r="HT19" s="52"/>
      <c r="HU19" s="52"/>
      <c r="HV19" s="52"/>
      <c r="HW19" s="52"/>
      <c r="HX19" s="52"/>
      <c r="HY19" s="52"/>
      <c r="HZ19" s="52"/>
      <c r="IA19" s="52"/>
      <c r="IB19" s="52"/>
      <c r="IC19" s="52"/>
      <c r="ID19" s="52"/>
      <c r="IE19" s="52"/>
      <c r="IF19" s="52"/>
      <c r="IG19" s="52"/>
      <c r="IH19" s="52"/>
      <c r="II19" s="52"/>
      <c r="IJ19" s="52"/>
      <c r="IK19" s="52"/>
      <c r="IL19" s="52"/>
      <c r="IM19" s="52"/>
      <c r="IN19" s="52"/>
      <c r="IO19" s="52"/>
      <c r="IP19" s="52"/>
      <c r="IQ19" s="52"/>
      <c r="IR19" s="52"/>
      <c r="IS19" s="52"/>
      <c r="IT19" s="52"/>
      <c r="IU19" s="52"/>
      <c r="IV19" s="52"/>
    </row>
    <row r="20" spans="1:256" customFormat="1">
      <c r="A20" s="94">
        <f>+A16</f>
        <v>2026</v>
      </c>
      <c r="B20" s="100">
        <f>1750905+90000</f>
        <v>1840905</v>
      </c>
      <c r="C20" s="100">
        <f>B20*C19%</f>
        <v>1308920.2730999999</v>
      </c>
      <c r="D20" s="101">
        <f>(+C20+B20)/30</f>
        <v>104994.17577</v>
      </c>
      <c r="E20" s="52"/>
      <c r="F20" s="52"/>
      <c r="G20" s="52"/>
      <c r="H20" s="55"/>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row>
    <row r="21" spans="1:256" customFormat="1" ht="16" thickBot="1">
      <c r="A21" s="102"/>
      <c r="B21" s="103"/>
      <c r="C21" s="103"/>
      <c r="D21" s="104"/>
      <c r="E21" s="52"/>
      <c r="F21" s="52"/>
      <c r="G21" s="52"/>
      <c r="H21" s="55"/>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c r="GQ21" s="52"/>
      <c r="GR21" s="52"/>
      <c r="GS21" s="52"/>
      <c r="GT21" s="52"/>
      <c r="GU21" s="52"/>
      <c r="GV21" s="52"/>
      <c r="GW21" s="52"/>
      <c r="GX21" s="52"/>
      <c r="GY21" s="52"/>
      <c r="GZ21" s="52"/>
      <c r="HA21" s="52"/>
      <c r="HB21" s="52"/>
      <c r="HC21" s="52"/>
      <c r="HD21" s="52"/>
      <c r="HE21" s="52"/>
      <c r="HF21" s="52"/>
      <c r="HG21" s="52"/>
      <c r="HH21" s="52"/>
      <c r="HI21" s="52"/>
      <c r="HJ21" s="52"/>
      <c r="HK21" s="52"/>
      <c r="HL21" s="52"/>
      <c r="HM21" s="52"/>
      <c r="HN21" s="52"/>
      <c r="HO21" s="52"/>
      <c r="HP21" s="52"/>
      <c r="HQ21" s="52"/>
      <c r="HR21" s="52"/>
      <c r="HS21" s="52"/>
      <c r="HT21" s="52"/>
      <c r="HU21" s="52"/>
      <c r="HV21" s="52"/>
      <c r="HW21" s="52"/>
      <c r="HX21" s="52"/>
      <c r="HY21" s="52"/>
      <c r="HZ21" s="52"/>
      <c r="IA21" s="52"/>
      <c r="IB21" s="52"/>
      <c r="IC21" s="52"/>
      <c r="ID21" s="52"/>
      <c r="IE21" s="52"/>
      <c r="IF21" s="52"/>
      <c r="IG21" s="52"/>
      <c r="IH21" s="52"/>
      <c r="II21" s="52"/>
      <c r="IJ21" s="52"/>
      <c r="IK21" s="52"/>
      <c r="IL21" s="52"/>
      <c r="IM21" s="52"/>
      <c r="IN21" s="52"/>
      <c r="IO21" s="52"/>
      <c r="IP21" s="52"/>
      <c r="IQ21" s="52"/>
      <c r="IR21" s="52"/>
      <c r="IS21" s="52"/>
      <c r="IT21" s="52"/>
      <c r="IU21" s="52"/>
      <c r="IV21" s="52"/>
    </row>
    <row r="22" spans="1:256" customFormat="1">
      <c r="A22" s="94"/>
      <c r="B22" s="52"/>
      <c r="C22" s="52"/>
      <c r="D22" s="52"/>
      <c r="E22" s="52"/>
      <c r="F22" s="52"/>
      <c r="G22" s="52"/>
      <c r="H22" s="55"/>
      <c r="I22" s="52"/>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c r="GQ22" s="52"/>
      <c r="GR22" s="52"/>
      <c r="GS22" s="52"/>
      <c r="GT22" s="52"/>
      <c r="GU22" s="52"/>
      <c r="GV22" s="52"/>
      <c r="GW22" s="52"/>
      <c r="GX22" s="52"/>
      <c r="GY22" s="52"/>
      <c r="GZ22" s="52"/>
      <c r="HA22" s="52"/>
      <c r="HB22" s="52"/>
      <c r="HC22" s="52"/>
      <c r="HD22" s="52"/>
      <c r="HE22" s="52"/>
      <c r="HF22" s="52"/>
      <c r="HG22" s="52"/>
      <c r="HH22" s="52"/>
      <c r="HI22" s="52"/>
      <c r="HJ22" s="52"/>
      <c r="HK22" s="52"/>
      <c r="HL22" s="52"/>
      <c r="HM22" s="52"/>
      <c r="HN22" s="52"/>
      <c r="HO22" s="52"/>
      <c r="HP22" s="52"/>
      <c r="HQ22" s="52"/>
      <c r="HR22" s="52"/>
      <c r="HS22" s="52"/>
      <c r="HT22" s="52"/>
      <c r="HU22" s="52"/>
      <c r="HV22" s="52"/>
      <c r="HW22" s="52"/>
      <c r="HX22" s="52"/>
      <c r="HY22" s="52"/>
      <c r="HZ22" s="52"/>
      <c r="IA22" s="52"/>
      <c r="IB22" s="52"/>
      <c r="IC22" s="52"/>
      <c r="ID22" s="52"/>
      <c r="IE22" s="52"/>
      <c r="IF22" s="52"/>
      <c r="IG22" s="52"/>
      <c r="IH22" s="52"/>
      <c r="II22" s="52"/>
      <c r="IJ22" s="52"/>
      <c r="IK22" s="52"/>
      <c r="IL22" s="52"/>
      <c r="IM22" s="52"/>
      <c r="IN22" s="52"/>
      <c r="IO22" s="52"/>
      <c r="IP22" s="52"/>
      <c r="IQ22" s="52"/>
      <c r="IR22" s="52"/>
      <c r="IS22" s="52"/>
      <c r="IT22" s="52"/>
      <c r="IU22" s="52"/>
      <c r="IV22" s="52"/>
    </row>
    <row r="23" spans="1:256" ht="16">
      <c r="A23" s="108" t="s">
        <v>111</v>
      </c>
      <c r="D23" s="95"/>
      <c r="E23" s="109"/>
      <c r="F23" s="109"/>
      <c r="G23" s="109"/>
      <c r="H23" s="55"/>
    </row>
    <row r="24" spans="1:256" ht="16">
      <c r="A24" s="108"/>
      <c r="D24" s="95"/>
      <c r="E24" s="109"/>
      <c r="F24" s="110"/>
      <c r="G24" s="109"/>
      <c r="H24" s="55"/>
    </row>
    <row r="25" spans="1:256">
      <c r="A25" s="111" t="s">
        <v>112</v>
      </c>
      <c r="B25" s="110"/>
      <c r="C25" s="110" t="s">
        <v>39</v>
      </c>
      <c r="D25" s="110" t="s">
        <v>40</v>
      </c>
      <c r="E25" s="110" t="s">
        <v>41</v>
      </c>
      <c r="F25" s="110" t="s">
        <v>113</v>
      </c>
      <c r="G25" s="110" t="s">
        <v>114</v>
      </c>
      <c r="H25" s="55"/>
    </row>
    <row r="26" spans="1:256">
      <c r="A26" s="112"/>
      <c r="B26" s="113"/>
      <c r="C26" s="113"/>
      <c r="D26" s="113"/>
      <c r="E26" s="113"/>
      <c r="F26" s="110" t="s">
        <v>115</v>
      </c>
      <c r="G26" s="113"/>
      <c r="H26" s="55"/>
    </row>
    <row r="27" spans="1:256">
      <c r="A27" s="112"/>
      <c r="B27" s="113"/>
      <c r="C27" s="113"/>
      <c r="D27" s="113"/>
      <c r="E27" s="113"/>
      <c r="F27" s="110"/>
      <c r="G27" s="113"/>
      <c r="H27" s="55"/>
    </row>
    <row r="28" spans="1:256">
      <c r="A28" s="114" t="s">
        <v>116</v>
      </c>
      <c r="B28" s="115"/>
      <c r="C28" s="115" t="s">
        <v>43</v>
      </c>
      <c r="D28" s="116" t="s">
        <v>117</v>
      </c>
      <c r="E28" s="117"/>
      <c r="F28" s="117"/>
      <c r="G28" s="118"/>
      <c r="H28" s="55"/>
    </row>
    <row r="29" spans="1:256">
      <c r="A29" s="94" t="s">
        <v>118</v>
      </c>
      <c r="C29" s="52" t="s">
        <v>119</v>
      </c>
      <c r="D29" s="95" t="s">
        <v>120</v>
      </c>
      <c r="E29" s="119">
        <v>0.125</v>
      </c>
      <c r="F29" s="120">
        <f>+$D$7</f>
        <v>99861.115770000004</v>
      </c>
      <c r="G29" s="121">
        <f>+E29*F29</f>
        <v>12482.63947125</v>
      </c>
      <c r="H29" s="122"/>
    </row>
    <row r="30" spans="1:256">
      <c r="A30" s="94" t="s">
        <v>121</v>
      </c>
      <c r="C30" s="52" t="s">
        <v>122</v>
      </c>
      <c r="D30" s="95" t="s">
        <v>120</v>
      </c>
      <c r="E30" s="119">
        <v>0.125</v>
      </c>
      <c r="F30" s="120">
        <f>+$D$13</f>
        <v>102712.81577</v>
      </c>
      <c r="G30" s="121">
        <f>+E30*F30</f>
        <v>12839.10197125</v>
      </c>
      <c r="H30" s="122"/>
    </row>
    <row r="31" spans="1:256">
      <c r="A31" s="94"/>
      <c r="C31" s="123" t="s">
        <v>123</v>
      </c>
      <c r="D31" s="95"/>
      <c r="E31" s="124"/>
      <c r="F31" s="125"/>
      <c r="G31" s="126">
        <f>SUM(G29:G30)</f>
        <v>25321.741442500002</v>
      </c>
      <c r="H31" s="55"/>
      <c r="I31" s="52">
        <f>G32/2</f>
        <v>8713.2112303642498</v>
      </c>
    </row>
    <row r="32" spans="1:256" ht="32">
      <c r="A32" s="94" t="s">
        <v>124</v>
      </c>
      <c r="C32" s="127" t="s">
        <v>125</v>
      </c>
      <c r="D32" s="95" t="s">
        <v>44</v>
      </c>
      <c r="E32" s="128">
        <f>+(0.7008+0.6756)/2</f>
        <v>0.68819999999999992</v>
      </c>
      <c r="F32" s="129"/>
      <c r="G32" s="121">
        <f>+G31*E32</f>
        <v>17426.4224607285</v>
      </c>
      <c r="H32" s="55"/>
    </row>
    <row r="33" spans="1:8">
      <c r="A33" s="130"/>
      <c r="B33" s="131"/>
      <c r="C33" s="131" t="s">
        <v>114</v>
      </c>
      <c r="D33" s="132"/>
      <c r="E33" s="133"/>
      <c r="F33" s="133"/>
      <c r="G33" s="134">
        <f>+G31+G32</f>
        <v>42748.163903228502</v>
      </c>
      <c r="H33" s="122"/>
    </row>
    <row r="34" spans="1:8">
      <c r="A34" s="94"/>
      <c r="D34" s="95"/>
      <c r="E34" s="124"/>
      <c r="F34" s="129"/>
      <c r="G34" s="124"/>
      <c r="H34" s="55"/>
    </row>
    <row r="35" spans="1:8">
      <c r="A35" s="114" t="s">
        <v>126</v>
      </c>
      <c r="B35" s="115"/>
      <c r="C35" s="115" t="s">
        <v>127</v>
      </c>
      <c r="D35" s="116" t="s">
        <v>117</v>
      </c>
      <c r="E35" s="135"/>
      <c r="F35" s="135"/>
      <c r="G35" s="136"/>
      <c r="H35" s="55"/>
    </row>
    <row r="36" spans="1:8">
      <c r="A36" s="94" t="s">
        <v>118</v>
      </c>
      <c r="C36" s="52" t="s">
        <v>119</v>
      </c>
      <c r="D36" s="95" t="s">
        <v>120</v>
      </c>
      <c r="E36" s="119">
        <v>0.25</v>
      </c>
      <c r="F36" s="120">
        <f>+$D$7</f>
        <v>99861.115770000004</v>
      </c>
      <c r="G36" s="121">
        <f>+E36*F36</f>
        <v>24965.278942500001</v>
      </c>
      <c r="H36" s="55"/>
    </row>
    <row r="37" spans="1:8">
      <c r="A37" s="94" t="s">
        <v>121</v>
      </c>
      <c r="C37" s="52" t="s">
        <v>122</v>
      </c>
      <c r="D37" s="95" t="s">
        <v>120</v>
      </c>
      <c r="E37" s="119">
        <v>0.125</v>
      </c>
      <c r="F37" s="120">
        <f>+$D$13</f>
        <v>102712.81577</v>
      </c>
      <c r="G37" s="121">
        <f>+E37*F37</f>
        <v>12839.10197125</v>
      </c>
      <c r="H37" s="55"/>
    </row>
    <row r="38" spans="1:8">
      <c r="A38" s="94"/>
      <c r="C38" s="123" t="s">
        <v>123</v>
      </c>
      <c r="D38" s="95"/>
      <c r="E38" s="124"/>
      <c r="F38" s="129"/>
      <c r="G38" s="126">
        <f>SUM(G36:G37)</f>
        <v>37804.380913749999</v>
      </c>
      <c r="H38" s="55"/>
    </row>
    <row r="39" spans="1:8" ht="32">
      <c r="A39" s="94" t="s">
        <v>124</v>
      </c>
      <c r="C39" s="127" t="s">
        <v>125</v>
      </c>
      <c r="D39" s="95" t="s">
        <v>44</v>
      </c>
      <c r="E39" s="128">
        <f>+((0.7008*2)+0.6756)/3</f>
        <v>0.69240000000000002</v>
      </c>
      <c r="F39" s="129"/>
      <c r="G39" s="121">
        <f>+G38*E39</f>
        <v>26175.753344680499</v>
      </c>
      <c r="H39" s="55"/>
    </row>
    <row r="40" spans="1:8">
      <c r="A40" s="130"/>
      <c r="B40" s="131"/>
      <c r="C40" s="131" t="s">
        <v>114</v>
      </c>
      <c r="D40" s="132"/>
      <c r="E40" s="133"/>
      <c r="F40" s="133"/>
      <c r="G40" s="134">
        <f>SUM(G38:G39)</f>
        <v>63980.134258430495</v>
      </c>
      <c r="H40" s="55"/>
    </row>
    <row r="41" spans="1:8">
      <c r="A41" s="94"/>
      <c r="D41" s="95"/>
      <c r="E41" s="124"/>
      <c r="F41" s="129"/>
      <c r="G41" s="124"/>
      <c r="H41" s="55"/>
    </row>
    <row r="42" spans="1:8">
      <c r="A42" s="114" t="s">
        <v>116</v>
      </c>
      <c r="B42" s="115"/>
      <c r="C42" s="115" t="s">
        <v>128</v>
      </c>
      <c r="D42" s="116" t="s">
        <v>117</v>
      </c>
      <c r="E42" s="117"/>
      <c r="F42" s="117"/>
      <c r="G42" s="118"/>
      <c r="H42" s="55"/>
    </row>
    <row r="43" spans="1:8">
      <c r="A43" s="94" t="s">
        <v>118</v>
      </c>
      <c r="C43" s="52" t="s">
        <v>119</v>
      </c>
      <c r="D43" s="95" t="s">
        <v>120</v>
      </c>
      <c r="E43" s="119">
        <v>0.125</v>
      </c>
      <c r="F43" s="120">
        <f>+$D$7</f>
        <v>99861.115770000004</v>
      </c>
      <c r="G43" s="121">
        <f>+E43*F43</f>
        <v>12482.63947125</v>
      </c>
      <c r="H43" s="55"/>
    </row>
    <row r="44" spans="1:8">
      <c r="A44" s="94" t="s">
        <v>121</v>
      </c>
      <c r="C44" s="52" t="s">
        <v>122</v>
      </c>
      <c r="D44" s="95" t="s">
        <v>120</v>
      </c>
      <c r="E44" s="119">
        <v>0</v>
      </c>
      <c r="F44" s="120">
        <f>+$D$13</f>
        <v>102712.81577</v>
      </c>
      <c r="G44" s="121">
        <f>+E44*F44</f>
        <v>0</v>
      </c>
      <c r="H44" s="55"/>
    </row>
    <row r="45" spans="1:8">
      <c r="A45" s="94"/>
      <c r="C45" s="123" t="s">
        <v>123</v>
      </c>
      <c r="D45" s="95"/>
      <c r="E45" s="124"/>
      <c r="F45" s="125"/>
      <c r="G45" s="126">
        <f>SUM(G43:G44)</f>
        <v>12482.63947125</v>
      </c>
      <c r="H45" s="55"/>
    </row>
    <row r="46" spans="1:8" ht="32">
      <c r="A46" s="94" t="s">
        <v>124</v>
      </c>
      <c r="C46" s="127" t="s">
        <v>125</v>
      </c>
      <c r="D46" s="95" t="s">
        <v>44</v>
      </c>
      <c r="E46" s="128">
        <f>0.7008</f>
        <v>0.70079999999999998</v>
      </c>
      <c r="F46" s="129"/>
      <c r="G46" s="121">
        <f>+G45*E46</f>
        <v>8747.8337414519992</v>
      </c>
      <c r="H46" s="55"/>
    </row>
    <row r="47" spans="1:8">
      <c r="A47" s="130"/>
      <c r="B47" s="131"/>
      <c r="C47" s="131" t="s">
        <v>114</v>
      </c>
      <c r="D47" s="132"/>
      <c r="E47" s="133"/>
      <c r="F47" s="133"/>
      <c r="G47" s="134">
        <f>+G45+G46</f>
        <v>21230.473212702</v>
      </c>
      <c r="H47" s="55"/>
    </row>
    <row r="48" spans="1:8">
      <c r="A48" s="137"/>
      <c r="B48" s="138"/>
      <c r="C48" s="138"/>
      <c r="D48" s="113"/>
      <c r="E48" s="139"/>
      <c r="F48" s="139"/>
      <c r="G48" s="139"/>
      <c r="H48" s="55"/>
    </row>
    <row r="49" spans="1:8">
      <c r="A49" s="114" t="s">
        <v>116</v>
      </c>
      <c r="B49" s="115"/>
      <c r="C49" s="115" t="s">
        <v>129</v>
      </c>
      <c r="D49" s="116" t="s">
        <v>117</v>
      </c>
      <c r="E49" s="117"/>
      <c r="F49" s="117"/>
      <c r="G49" s="118"/>
      <c r="H49" s="55"/>
    </row>
    <row r="50" spans="1:8">
      <c r="A50" s="94" t="s">
        <v>118</v>
      </c>
      <c r="C50" s="52" t="s">
        <v>119</v>
      </c>
      <c r="D50" s="95" t="s">
        <v>120</v>
      </c>
      <c r="E50" s="119">
        <v>0</v>
      </c>
      <c r="F50" s="120">
        <f>+$D$7</f>
        <v>99861.115770000004</v>
      </c>
      <c r="G50" s="121">
        <f>+E50*F50</f>
        <v>0</v>
      </c>
      <c r="H50" s="55"/>
    </row>
    <row r="51" spans="1:8">
      <c r="A51" s="94" t="s">
        <v>121</v>
      </c>
      <c r="C51" s="52" t="s">
        <v>122</v>
      </c>
      <c r="D51" s="95" t="s">
        <v>120</v>
      </c>
      <c r="E51" s="119">
        <v>0.125</v>
      </c>
      <c r="F51" s="120">
        <f>+$D$13</f>
        <v>102712.81577</v>
      </c>
      <c r="G51" s="121">
        <f>+E51*F51</f>
        <v>12839.10197125</v>
      </c>
      <c r="H51" s="55"/>
    </row>
    <row r="52" spans="1:8">
      <c r="A52" s="94"/>
      <c r="C52" s="123" t="s">
        <v>123</v>
      </c>
      <c r="D52" s="95"/>
      <c r="E52" s="124"/>
      <c r="F52" s="125"/>
      <c r="G52" s="126">
        <f>SUM(G50:G51)</f>
        <v>12839.10197125</v>
      </c>
      <c r="H52" s="55"/>
    </row>
    <row r="53" spans="1:8" ht="32">
      <c r="A53" s="94" t="s">
        <v>124</v>
      </c>
      <c r="C53" s="127" t="s">
        <v>125</v>
      </c>
      <c r="D53" s="95" t="s">
        <v>44</v>
      </c>
      <c r="E53" s="128">
        <f>0.6756</f>
        <v>0.67559999999999998</v>
      </c>
      <c r="F53" s="129"/>
      <c r="G53" s="121">
        <f>+G52*E53</f>
        <v>8674.0972917764993</v>
      </c>
      <c r="H53" s="55"/>
    </row>
    <row r="54" spans="1:8">
      <c r="A54" s="130"/>
      <c r="B54" s="131"/>
      <c r="C54" s="131" t="s">
        <v>114</v>
      </c>
      <c r="D54" s="132"/>
      <c r="E54" s="133"/>
      <c r="F54" s="133"/>
      <c r="G54" s="134">
        <f>+G52+G53</f>
        <v>21513.199263026501</v>
      </c>
      <c r="H54" s="55"/>
    </row>
    <row r="55" spans="1:8">
      <c r="A55" s="94"/>
      <c r="D55" s="95"/>
      <c r="E55" s="124"/>
      <c r="F55" s="129"/>
      <c r="G55" s="124"/>
      <c r="H55" s="55"/>
    </row>
    <row r="56" spans="1:8">
      <c r="A56" s="114" t="s">
        <v>130</v>
      </c>
      <c r="B56" s="115"/>
      <c r="C56" s="115" t="s">
        <v>131</v>
      </c>
      <c r="D56" s="116" t="s">
        <v>117</v>
      </c>
      <c r="E56" s="140">
        <v>0.1</v>
      </c>
      <c r="F56" s="135"/>
      <c r="G56" s="136"/>
      <c r="H56" s="55"/>
    </row>
    <row r="57" spans="1:8">
      <c r="A57" s="94" t="s">
        <v>132</v>
      </c>
      <c r="C57" s="52" t="s">
        <v>133</v>
      </c>
      <c r="D57" s="95" t="s">
        <v>120</v>
      </c>
      <c r="E57" s="119">
        <v>0.125</v>
      </c>
      <c r="F57" s="120">
        <f>+($D$7*E56)+$D$7</f>
        <v>109847.22734700001</v>
      </c>
      <c r="G57" s="121">
        <f>+E57*F57</f>
        <v>13730.903418375001</v>
      </c>
      <c r="H57" s="55"/>
    </row>
    <row r="58" spans="1:8">
      <c r="A58" s="94" t="s">
        <v>134</v>
      </c>
      <c r="C58" s="52" t="s">
        <v>135</v>
      </c>
      <c r="D58" s="95" t="s">
        <v>120</v>
      </c>
      <c r="E58" s="119">
        <v>0.125</v>
      </c>
      <c r="F58" s="120">
        <f>+($D$13*E56)+$D$13</f>
        <v>112984.097347</v>
      </c>
      <c r="G58" s="121">
        <f>+E58*F58</f>
        <v>14123.012168375</v>
      </c>
      <c r="H58" s="55"/>
    </row>
    <row r="59" spans="1:8">
      <c r="A59" s="94"/>
      <c r="C59" s="123" t="s">
        <v>136</v>
      </c>
      <c r="D59" s="95"/>
      <c r="E59" s="124"/>
      <c r="F59" s="129"/>
      <c r="G59" s="126">
        <f>SUM(G57:G58)</f>
        <v>27853.915586750001</v>
      </c>
      <c r="H59" s="55"/>
    </row>
    <row r="60" spans="1:8" ht="32">
      <c r="A60" s="94" t="s">
        <v>124</v>
      </c>
      <c r="C60" s="127" t="s">
        <v>125</v>
      </c>
      <c r="D60" s="95" t="s">
        <v>44</v>
      </c>
      <c r="E60" s="128">
        <f>+(0.7008+0.6756)/2</f>
        <v>0.68819999999999992</v>
      </c>
      <c r="F60" s="129"/>
      <c r="G60" s="121">
        <f>+G59*E60</f>
        <v>19169.06470680135</v>
      </c>
      <c r="H60" s="55"/>
    </row>
    <row r="61" spans="1:8">
      <c r="A61" s="130"/>
      <c r="B61" s="131"/>
      <c r="C61" s="131" t="s">
        <v>114</v>
      </c>
      <c r="D61" s="132"/>
      <c r="E61" s="133"/>
      <c r="F61" s="133"/>
      <c r="G61" s="134">
        <f>+G59+G60</f>
        <v>47022.980293551351</v>
      </c>
      <c r="H61" s="55"/>
    </row>
    <row r="62" spans="1:8">
      <c r="A62" s="94"/>
      <c r="D62" s="95"/>
      <c r="E62" s="124"/>
      <c r="F62" s="129"/>
      <c r="G62" s="124"/>
      <c r="H62" s="55"/>
    </row>
    <row r="63" spans="1:8">
      <c r="A63" s="114" t="s">
        <v>137</v>
      </c>
      <c r="B63" s="115"/>
      <c r="C63" s="115" t="s">
        <v>138</v>
      </c>
      <c r="D63" s="116" t="s">
        <v>117</v>
      </c>
      <c r="E63" s="140">
        <v>0.15</v>
      </c>
      <c r="F63" s="135"/>
      <c r="G63" s="136"/>
      <c r="H63" s="55"/>
    </row>
    <row r="64" spans="1:8">
      <c r="A64" s="94" t="s">
        <v>139</v>
      </c>
      <c r="C64" s="52" t="s">
        <v>140</v>
      </c>
      <c r="D64" s="95" t="s">
        <v>120</v>
      </c>
      <c r="E64" s="119">
        <f>0.125*3</f>
        <v>0.375</v>
      </c>
      <c r="F64" s="120">
        <f>+($D$7*E63)+$D$7</f>
        <v>114840.28313550001</v>
      </c>
      <c r="G64" s="121">
        <f>+E64*F64</f>
        <v>43065.1061758125</v>
      </c>
      <c r="H64" s="55"/>
    </row>
    <row r="65" spans="1:8">
      <c r="A65" s="94" t="s">
        <v>141</v>
      </c>
      <c r="C65" s="52" t="s">
        <v>142</v>
      </c>
      <c r="D65" s="95" t="s">
        <v>120</v>
      </c>
      <c r="E65" s="119">
        <v>0.125</v>
      </c>
      <c r="F65" s="120">
        <f>+($D$13*E63)+$D$13</f>
        <v>118119.7381355</v>
      </c>
      <c r="G65" s="121">
        <f>+E65*F65</f>
        <v>14764.9672669375</v>
      </c>
      <c r="H65" s="55"/>
    </row>
    <row r="66" spans="1:8">
      <c r="A66" s="94"/>
      <c r="C66" s="123" t="s">
        <v>143</v>
      </c>
      <c r="D66" s="95"/>
      <c r="E66" s="124"/>
      <c r="F66" s="129"/>
      <c r="G66" s="126">
        <f>SUM(G64:G65)</f>
        <v>57830.073442749999</v>
      </c>
      <c r="H66" s="55"/>
    </row>
    <row r="67" spans="1:8">
      <c r="A67" s="94"/>
      <c r="C67" s="52" t="s">
        <v>144</v>
      </c>
      <c r="D67" s="95" t="s">
        <v>44</v>
      </c>
      <c r="E67" s="141">
        <v>0.15</v>
      </c>
      <c r="F67" s="129"/>
      <c r="G67" s="121">
        <f>+G66*E67</f>
        <v>8674.5110164124999</v>
      </c>
      <c r="H67" s="55"/>
    </row>
    <row r="68" spans="1:8">
      <c r="A68" s="94"/>
      <c r="C68" s="123" t="s">
        <v>145</v>
      </c>
      <c r="D68" s="95"/>
      <c r="E68" s="124"/>
      <c r="F68" s="129"/>
      <c r="G68" s="126">
        <f>+G66+G67</f>
        <v>66504.584459162492</v>
      </c>
      <c r="H68" s="55"/>
    </row>
    <row r="69" spans="1:8" ht="32">
      <c r="A69" s="94" t="s">
        <v>124</v>
      </c>
      <c r="C69" s="127" t="s">
        <v>125</v>
      </c>
      <c r="D69" s="95" t="s">
        <v>44</v>
      </c>
      <c r="E69" s="128">
        <f>+((0.7008*3)+0.6756)/4</f>
        <v>0.6944999999999999</v>
      </c>
      <c r="F69" s="129"/>
      <c r="G69" s="121">
        <f>+G68*E69</f>
        <v>46187.433906888342</v>
      </c>
      <c r="H69" s="55"/>
    </row>
    <row r="70" spans="1:8">
      <c r="A70" s="130"/>
      <c r="B70" s="131"/>
      <c r="C70" s="131" t="s">
        <v>114</v>
      </c>
      <c r="D70" s="132"/>
      <c r="E70" s="133"/>
      <c r="F70" s="133"/>
      <c r="G70" s="134">
        <f>+G68+G69</f>
        <v>112692.01836605083</v>
      </c>
      <c r="H70" s="55"/>
    </row>
    <row r="71" spans="1:8">
      <c r="A71" s="94"/>
      <c r="D71" s="95"/>
      <c r="E71" s="124"/>
      <c r="F71" s="129"/>
      <c r="G71" s="124"/>
      <c r="H71" s="55"/>
    </row>
    <row r="72" spans="1:8">
      <c r="A72" s="114" t="s">
        <v>146</v>
      </c>
      <c r="B72" s="115"/>
      <c r="C72" s="115" t="s">
        <v>147</v>
      </c>
      <c r="D72" s="116" t="s">
        <v>117</v>
      </c>
      <c r="E72" s="140">
        <v>0.2</v>
      </c>
      <c r="F72" s="135"/>
      <c r="G72" s="136"/>
      <c r="H72" s="55"/>
    </row>
    <row r="73" spans="1:8">
      <c r="A73" s="94" t="s">
        <v>139</v>
      </c>
      <c r="C73" s="52" t="s">
        <v>148</v>
      </c>
      <c r="D73" s="95" t="s">
        <v>120</v>
      </c>
      <c r="E73" s="119">
        <v>0.125</v>
      </c>
      <c r="F73" s="120">
        <f>+($D$7*E72)+$D$7</f>
        <v>119833.33892400001</v>
      </c>
      <c r="G73" s="121">
        <f>+E73*F73</f>
        <v>14979.167365500001</v>
      </c>
      <c r="H73" s="55"/>
    </row>
    <row r="74" spans="1:8">
      <c r="A74" s="94" t="s">
        <v>141</v>
      </c>
      <c r="C74" s="52" t="s">
        <v>149</v>
      </c>
      <c r="D74" s="95" t="s">
        <v>120</v>
      </c>
      <c r="E74" s="119">
        <v>0.125</v>
      </c>
      <c r="F74" s="120">
        <f>+($D$13*E72)+$D$13</f>
        <v>123255.378924</v>
      </c>
      <c r="G74" s="121">
        <f>+E74*F74</f>
        <v>15406.922365500001</v>
      </c>
      <c r="H74" s="55"/>
    </row>
    <row r="75" spans="1:8">
      <c r="A75" s="94"/>
      <c r="C75" s="52" t="s">
        <v>150</v>
      </c>
      <c r="D75" s="95" t="s">
        <v>120</v>
      </c>
      <c r="E75" s="119">
        <v>0.125</v>
      </c>
      <c r="F75" s="120">
        <f>+($D$16*E72)+$D$16</f>
        <v>124624.194924</v>
      </c>
      <c r="G75" s="121">
        <f>+E75*F75</f>
        <v>15578.024365499999</v>
      </c>
      <c r="H75" s="55"/>
    </row>
    <row r="76" spans="1:8">
      <c r="A76" s="94"/>
      <c r="C76" s="123" t="s">
        <v>136</v>
      </c>
      <c r="D76" s="95"/>
      <c r="E76" s="124"/>
      <c r="F76" s="129"/>
      <c r="G76" s="126">
        <f>SUM(G73:G75)</f>
        <v>45964.114096500001</v>
      </c>
      <c r="H76" s="55"/>
    </row>
    <row r="77" spans="1:8" ht="32">
      <c r="A77" s="94" t="s">
        <v>124</v>
      </c>
      <c r="C77" s="127" t="s">
        <v>125</v>
      </c>
      <c r="D77" s="95" t="s">
        <v>44</v>
      </c>
      <c r="E77" s="128">
        <f>(0.7008+0.6756+0.6586)/3</f>
        <v>0.67833333333333323</v>
      </c>
      <c r="F77" s="129"/>
      <c r="G77" s="121">
        <f>+G76*E77</f>
        <v>31178.990728792498</v>
      </c>
      <c r="H77" s="55"/>
    </row>
    <row r="78" spans="1:8">
      <c r="A78" s="130"/>
      <c r="B78" s="131"/>
      <c r="C78" s="131" t="s">
        <v>114</v>
      </c>
      <c r="D78" s="132"/>
      <c r="E78" s="133"/>
      <c r="F78" s="133"/>
      <c r="G78" s="134">
        <f>+G76+G77</f>
        <v>77143.104825292496</v>
      </c>
      <c r="H78" s="55"/>
    </row>
    <row r="79" spans="1:8">
      <c r="A79" s="94"/>
      <c r="D79" s="95"/>
      <c r="E79" s="124"/>
      <c r="F79" s="129"/>
      <c r="G79" s="124"/>
      <c r="H79" s="55"/>
    </row>
    <row r="80" spans="1:8">
      <c r="A80" s="114" t="s">
        <v>151</v>
      </c>
      <c r="B80" s="115"/>
      <c r="C80" s="115" t="s">
        <v>152</v>
      </c>
      <c r="D80" s="116" t="s">
        <v>117</v>
      </c>
      <c r="E80" s="140">
        <v>0.3</v>
      </c>
      <c r="F80" s="135"/>
      <c r="G80" s="136"/>
      <c r="H80" s="55"/>
    </row>
    <row r="81" spans="1:8">
      <c r="A81" s="94" t="s">
        <v>139</v>
      </c>
      <c r="C81" s="52" t="s">
        <v>153</v>
      </c>
      <c r="D81" s="95" t="s">
        <v>120</v>
      </c>
      <c r="E81" s="119">
        <v>0.125</v>
      </c>
      <c r="F81" s="120">
        <f>+(D10*E80)+D10</f>
        <v>132043.77650099999</v>
      </c>
      <c r="G81" s="121">
        <f>+E81*F81</f>
        <v>16505.472062624998</v>
      </c>
      <c r="H81" s="55"/>
    </row>
    <row r="82" spans="1:8">
      <c r="A82" s="94" t="s">
        <v>141</v>
      </c>
      <c r="C82" s="52" t="s">
        <v>154</v>
      </c>
      <c r="D82" s="95" t="s">
        <v>120</v>
      </c>
      <c r="E82" s="119">
        <v>0.125</v>
      </c>
      <c r="F82" s="120">
        <f>+(D16*E80)+D16</f>
        <v>135009.544501</v>
      </c>
      <c r="G82" s="121">
        <f>+E82*F82</f>
        <v>16876.193062625</v>
      </c>
      <c r="H82" s="55"/>
    </row>
    <row r="83" spans="1:8">
      <c r="A83" s="94"/>
      <c r="C83" s="123" t="s">
        <v>136</v>
      </c>
      <c r="D83" s="95"/>
      <c r="E83" s="124"/>
      <c r="F83" s="129"/>
      <c r="G83" s="126">
        <f>SUM(G81:G82)</f>
        <v>33381.665125250001</v>
      </c>
      <c r="H83" s="55"/>
    </row>
    <row r="84" spans="1:8" ht="32">
      <c r="A84" s="94" t="s">
        <v>124</v>
      </c>
      <c r="C84" s="127" t="s">
        <v>125</v>
      </c>
      <c r="D84" s="95" t="s">
        <v>44</v>
      </c>
      <c r="E84" s="128">
        <f>+(0.6885+0.6586)/2</f>
        <v>0.67354999999999998</v>
      </c>
      <c r="F84" s="129"/>
      <c r="G84" s="121">
        <f>+G83*E84</f>
        <v>22484.220545112137</v>
      </c>
      <c r="H84" s="55"/>
    </row>
    <row r="85" spans="1:8">
      <c r="A85" s="130"/>
      <c r="B85" s="131"/>
      <c r="C85" s="131" t="s">
        <v>114</v>
      </c>
      <c r="D85" s="132"/>
      <c r="E85" s="133"/>
      <c r="F85" s="133"/>
      <c r="G85" s="134">
        <f>+G83+G84</f>
        <v>55865.885670362142</v>
      </c>
      <c r="H85" s="55"/>
    </row>
    <row r="86" spans="1:8">
      <c r="A86" s="94"/>
      <c r="D86" s="95"/>
      <c r="E86" s="124"/>
      <c r="F86" s="129"/>
      <c r="G86" s="124"/>
      <c r="H86" s="55"/>
    </row>
    <row r="87" spans="1:8">
      <c r="A87" s="114" t="s">
        <v>116</v>
      </c>
      <c r="B87" s="115"/>
      <c r="C87" s="115" t="s">
        <v>155</v>
      </c>
      <c r="D87" s="116" t="s">
        <v>117</v>
      </c>
      <c r="E87" s="117"/>
      <c r="F87" s="117"/>
      <c r="G87" s="118"/>
      <c r="H87" s="55"/>
    </row>
    <row r="88" spans="1:8">
      <c r="A88" s="94" t="s">
        <v>118</v>
      </c>
      <c r="C88" s="52" t="s">
        <v>156</v>
      </c>
      <c r="D88" s="95" t="s">
        <v>120</v>
      </c>
      <c r="E88" s="119">
        <v>0.18199899999999999</v>
      </c>
      <c r="F88" s="120">
        <v>63964.39</v>
      </c>
      <c r="G88" s="121">
        <f>+E88*F88</f>
        <v>11641.455015609999</v>
      </c>
      <c r="H88" s="55"/>
    </row>
    <row r="89" spans="1:8">
      <c r="A89" s="94" t="s">
        <v>121</v>
      </c>
      <c r="C89" s="52" t="s">
        <v>157</v>
      </c>
      <c r="D89" s="95" t="s">
        <v>120</v>
      </c>
      <c r="E89" s="119">
        <v>0.125</v>
      </c>
      <c r="F89" s="120">
        <v>59442.38</v>
      </c>
      <c r="G89" s="121">
        <f>+E89*F89</f>
        <v>7430.2974999999997</v>
      </c>
      <c r="H89" s="55"/>
    </row>
    <row r="90" spans="1:8">
      <c r="A90" s="94"/>
      <c r="C90" s="123" t="s">
        <v>123</v>
      </c>
      <c r="D90" s="95"/>
      <c r="E90" s="124"/>
      <c r="F90" s="125"/>
      <c r="G90" s="126">
        <f>SUM(G88:G89)</f>
        <v>19071.752515609998</v>
      </c>
      <c r="H90" s="55"/>
    </row>
    <row r="91" spans="1:8" ht="32">
      <c r="A91" s="94" t="s">
        <v>124</v>
      </c>
      <c r="C91" s="127" t="s">
        <v>125</v>
      </c>
      <c r="D91" s="95" t="s">
        <v>44</v>
      </c>
      <c r="E91" s="128">
        <v>0.4</v>
      </c>
      <c r="F91" s="129"/>
      <c r="G91" s="121">
        <f>+G90*E91</f>
        <v>7628.7010062439995</v>
      </c>
      <c r="H91" s="55"/>
    </row>
    <row r="92" spans="1:8">
      <c r="A92" s="130"/>
      <c r="B92" s="131"/>
      <c r="C92" s="131" t="s">
        <v>114</v>
      </c>
      <c r="D92" s="132"/>
      <c r="E92" s="133"/>
      <c r="F92" s="133"/>
      <c r="G92" s="134">
        <f>+ROUND(G90+G91,0)</f>
        <v>26700</v>
      </c>
      <c r="H92" s="55"/>
    </row>
    <row r="93" spans="1:8">
      <c r="A93" s="94"/>
      <c r="H93" s="55"/>
    </row>
    <row r="94" spans="1:8">
      <c r="A94" s="114" t="s">
        <v>116</v>
      </c>
      <c r="B94" s="115"/>
      <c r="C94" s="115" t="s">
        <v>158</v>
      </c>
      <c r="D94" s="116" t="s">
        <v>117</v>
      </c>
      <c r="E94" s="117"/>
      <c r="F94" s="117"/>
      <c r="G94" s="118"/>
      <c r="H94" s="55"/>
    </row>
    <row r="95" spans="1:8">
      <c r="A95" s="94" t="s">
        <v>118</v>
      </c>
      <c r="C95" s="52" t="s">
        <v>119</v>
      </c>
      <c r="D95" s="95" t="s">
        <v>120</v>
      </c>
      <c r="E95" s="119">
        <v>0.15</v>
      </c>
      <c r="F95" s="120">
        <f>+$D$7*4</f>
        <v>399444.46308000002</v>
      </c>
      <c r="G95" s="121">
        <f>+E95*F95</f>
        <v>59916.669461999998</v>
      </c>
      <c r="H95" s="55"/>
    </row>
    <row r="96" spans="1:8">
      <c r="A96" s="94" t="s">
        <v>121</v>
      </c>
      <c r="C96" s="52" t="s">
        <v>122</v>
      </c>
      <c r="D96" s="95" t="s">
        <v>120</v>
      </c>
      <c r="E96" s="119">
        <v>0.15</v>
      </c>
      <c r="F96" s="120">
        <f>+$D$13*2</f>
        <v>205425.63154</v>
      </c>
      <c r="G96" s="121">
        <f>+E96*F96</f>
        <v>30813.844730999997</v>
      </c>
      <c r="H96" s="55"/>
    </row>
    <row r="97" spans="1:8">
      <c r="A97" s="94"/>
      <c r="C97" s="123" t="s">
        <v>123</v>
      </c>
      <c r="D97" s="95"/>
      <c r="E97" s="124"/>
      <c r="F97" s="125"/>
      <c r="G97" s="126">
        <f>SUM(G95:G96)</f>
        <v>90730.514192999995</v>
      </c>
      <c r="H97" s="55"/>
    </row>
    <row r="98" spans="1:8" ht="32">
      <c r="A98" s="94" t="s">
        <v>124</v>
      </c>
      <c r="C98" s="127" t="s">
        <v>125</v>
      </c>
      <c r="D98" s="95" t="s">
        <v>44</v>
      </c>
      <c r="E98" s="128">
        <f>+(0.7008+0.6756)/2</f>
        <v>0.68819999999999992</v>
      </c>
      <c r="F98" s="129"/>
      <c r="G98" s="121">
        <f>+G97*E98</f>
        <v>62440.739867622593</v>
      </c>
      <c r="H98" s="55"/>
    </row>
    <row r="99" spans="1:8">
      <c r="A99" s="130"/>
      <c r="B99" s="131"/>
      <c r="C99" s="131" t="s">
        <v>114</v>
      </c>
      <c r="D99" s="132"/>
      <c r="E99" s="133"/>
      <c r="F99" s="133"/>
      <c r="G99" s="134">
        <f>+G97+G98</f>
        <v>153171.2540606226</v>
      </c>
      <c r="H99" s="55"/>
    </row>
    <row r="100" spans="1:8">
      <c r="A100" s="94"/>
      <c r="H100" s="55"/>
    </row>
    <row r="101" spans="1:8">
      <c r="A101" s="114" t="s">
        <v>116</v>
      </c>
      <c r="B101" s="115"/>
      <c r="C101" s="115" t="s">
        <v>159</v>
      </c>
      <c r="D101" s="116" t="s">
        <v>117</v>
      </c>
      <c r="E101" s="117"/>
      <c r="F101" s="117"/>
      <c r="G101" s="118"/>
      <c r="H101" s="55"/>
    </row>
    <row r="102" spans="1:8">
      <c r="A102" s="94" t="s">
        <v>118</v>
      </c>
      <c r="C102" s="52" t="s">
        <v>119</v>
      </c>
      <c r="D102" s="95" t="s">
        <v>120</v>
      </c>
      <c r="E102" s="119">
        <v>0.125</v>
      </c>
      <c r="F102" s="120">
        <f>+$D$7*2</f>
        <v>199722.23154000001</v>
      </c>
      <c r="G102" s="121">
        <f>+E102*F102</f>
        <v>24965.278942500001</v>
      </c>
      <c r="H102" s="55"/>
    </row>
    <row r="103" spans="1:8">
      <c r="A103" s="94"/>
      <c r="C103" s="123" t="s">
        <v>123</v>
      </c>
      <c r="D103" s="95"/>
      <c r="E103" s="124"/>
      <c r="F103" s="125"/>
      <c r="G103" s="126">
        <f>SUM(G102:G102)</f>
        <v>24965.278942500001</v>
      </c>
      <c r="H103" s="55"/>
    </row>
    <row r="104" spans="1:8" ht="32">
      <c r="A104" s="94" t="s">
        <v>124</v>
      </c>
      <c r="C104" s="127" t="s">
        <v>125</v>
      </c>
      <c r="D104" s="95" t="s">
        <v>44</v>
      </c>
      <c r="E104" s="128">
        <f>+(0.7008+0.6756)/2</f>
        <v>0.68819999999999992</v>
      </c>
      <c r="F104" s="129"/>
      <c r="G104" s="121">
        <f>+G103*E104</f>
        <v>17181.104968228497</v>
      </c>
      <c r="H104" s="55"/>
    </row>
    <row r="105" spans="1:8" ht="16" thickBot="1">
      <c r="A105" s="142"/>
      <c r="B105" s="143"/>
      <c r="C105" s="143" t="s">
        <v>114</v>
      </c>
      <c r="D105" s="144"/>
      <c r="E105" s="145"/>
      <c r="F105" s="145"/>
      <c r="G105" s="146">
        <f>+G103+G104</f>
        <v>42146.383910728502</v>
      </c>
      <c r="H105" s="104"/>
    </row>
    <row r="108" spans="1:8" customFormat="1">
      <c r="A108" s="147"/>
      <c r="B108" s="148"/>
      <c r="C108" s="149"/>
      <c r="F108" s="150"/>
    </row>
    <row r="109" spans="1:8" customFormat="1">
      <c r="A109" s="151"/>
      <c r="B109" s="148"/>
      <c r="C109" s="149"/>
      <c r="F109" s="64"/>
    </row>
    <row r="110" spans="1:8" customFormat="1" ht="19">
      <c r="A110" s="372" t="s">
        <v>96</v>
      </c>
      <c r="B110" s="372"/>
      <c r="C110" s="372"/>
    </row>
    <row r="111" spans="1:8" customFormat="1" ht="19">
      <c r="A111" s="373" t="s">
        <v>160</v>
      </c>
      <c r="B111" s="373"/>
      <c r="C111" s="373"/>
    </row>
    <row r="112" spans="1:8" customFormat="1" ht="19">
      <c r="A112" s="373" t="s">
        <v>98</v>
      </c>
      <c r="B112" s="373"/>
      <c r="C112" s="373"/>
    </row>
    <row r="113" spans="1:5" customFormat="1" ht="19">
      <c r="A113" s="374" t="s">
        <v>99</v>
      </c>
      <c r="B113" s="374"/>
      <c r="C113" s="374"/>
    </row>
    <row r="114" spans="1:5" customFormat="1" ht="16">
      <c r="A114" s="152"/>
      <c r="B114" s="153"/>
      <c r="C114" s="153"/>
      <c r="D114" s="86"/>
      <c r="E114" s="86"/>
    </row>
    <row r="115" spans="1:5" customFormat="1">
      <c r="A115" s="152"/>
      <c r="B115" s="153"/>
      <c r="C115" s="153"/>
    </row>
    <row r="116" spans="1:5" customFormat="1">
      <c r="A116" s="154"/>
      <c r="B116" s="153"/>
      <c r="C116" s="153"/>
    </row>
    <row r="117" spans="1:5" customFormat="1">
      <c r="A117" s="154"/>
      <c r="B117" s="153"/>
      <c r="C117" s="153"/>
    </row>
    <row r="118" spans="1:5" customFormat="1">
      <c r="A118" s="375"/>
      <c r="B118" s="375"/>
      <c r="C118" s="375"/>
    </row>
    <row r="119" spans="1:5" customFormat="1">
      <c r="A119" s="154"/>
      <c r="B119" s="154"/>
      <c r="C119" s="153"/>
    </row>
  </sheetData>
  <mergeCells count="10">
    <mergeCell ref="A110:C110"/>
    <mergeCell ref="A111:C111"/>
    <mergeCell ref="A112:C112"/>
    <mergeCell ref="A113:C113"/>
    <mergeCell ref="A118:C118"/>
    <mergeCell ref="A1:A3"/>
    <mergeCell ref="B1:G1"/>
    <mergeCell ref="H1:H3"/>
    <mergeCell ref="B2:G2"/>
    <mergeCell ref="B3:G3"/>
  </mergeCells>
  <pageMargins left="0.7" right="0.7" top="0.75" bottom="0.75" header="0.3" footer="0.3"/>
  <pageSetup scale="36"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8"/>
  <sheetViews>
    <sheetView view="pageBreakPreview" zoomScale="60" zoomScaleNormal="70" workbookViewId="0">
      <selection activeCell="B7" sqref="B7:E7"/>
    </sheetView>
  </sheetViews>
  <sheetFormatPr baseColWidth="10" defaultRowHeight="15"/>
  <cols>
    <col min="1" max="1" width="15.5" customWidth="1"/>
  </cols>
  <sheetData>
    <row r="1" spans="1:7">
      <c r="A1" s="56"/>
      <c r="B1" s="57"/>
      <c r="C1" s="57"/>
      <c r="D1" s="57"/>
      <c r="E1" s="57"/>
      <c r="F1" s="57"/>
      <c r="G1" s="58"/>
    </row>
    <row r="2" spans="1:7">
      <c r="A2" s="59"/>
      <c r="G2" s="60"/>
    </row>
    <row r="3" spans="1:7">
      <c r="A3" s="59"/>
      <c r="G3" s="60"/>
    </row>
    <row r="4" spans="1:7">
      <c r="A4" s="59"/>
      <c r="G4" s="60"/>
    </row>
    <row r="5" spans="1:7">
      <c r="A5" s="59"/>
      <c r="G5" s="60"/>
    </row>
    <row r="6" spans="1:7">
      <c r="A6" s="59"/>
      <c r="G6" s="60"/>
    </row>
    <row r="7" spans="1:7" ht="168.75" customHeight="1">
      <c r="A7" s="343"/>
      <c r="B7" s="344" t="str">
        <f>+'H6'!B7:E7</f>
        <v>PROYECTO:  ADECUACIÓN Y MEJORAMIENTO DEL PARQUE DEL CAFE, CORREGIMIENTO DE SAN JOSE ORIENTE, MUNICIPIO DE LA PAZ,  CESAR</v>
      </c>
      <c r="C7" s="344"/>
      <c r="D7" s="344"/>
      <c r="E7" s="344"/>
      <c r="F7" s="345"/>
      <c r="G7" s="346"/>
    </row>
    <row r="8" spans="1:7">
      <c r="A8" s="343"/>
      <c r="B8" s="344" t="s">
        <v>8</v>
      </c>
      <c r="C8" s="344"/>
      <c r="D8" s="344"/>
      <c r="E8" s="344"/>
      <c r="F8" s="345"/>
      <c r="G8" s="346"/>
    </row>
    <row r="9" spans="1:7" ht="33" customHeight="1">
      <c r="A9" s="343"/>
      <c r="B9" s="344" t="s">
        <v>9</v>
      </c>
      <c r="C9" s="344"/>
      <c r="D9" s="344"/>
      <c r="E9" s="344"/>
      <c r="F9" s="345"/>
      <c r="G9" s="346"/>
    </row>
    <row r="10" spans="1:7">
      <c r="A10" s="59"/>
      <c r="G10" s="60"/>
    </row>
    <row r="11" spans="1:7">
      <c r="A11" s="59"/>
      <c r="G11" s="60"/>
    </row>
    <row r="12" spans="1:7">
      <c r="A12" s="59"/>
      <c r="G12" s="60"/>
    </row>
    <row r="13" spans="1:7">
      <c r="A13" s="59"/>
      <c r="G13" s="60"/>
    </row>
    <row r="14" spans="1:7">
      <c r="A14" s="59"/>
      <c r="G14" s="60"/>
    </row>
    <row r="15" spans="1:7">
      <c r="A15" s="59"/>
      <c r="G15" s="60"/>
    </row>
    <row r="16" spans="1:7">
      <c r="A16" s="59"/>
      <c r="G16" s="60"/>
    </row>
    <row r="17" spans="1:7">
      <c r="A17" s="340" t="s">
        <v>73</v>
      </c>
      <c r="B17" s="341"/>
      <c r="C17" s="341"/>
      <c r="D17" s="341"/>
      <c r="E17" s="341"/>
      <c r="F17" s="341"/>
      <c r="G17" s="342"/>
    </row>
    <row r="18" spans="1:7">
      <c r="A18" s="340"/>
      <c r="B18" s="341"/>
      <c r="C18" s="341"/>
      <c r="D18" s="341"/>
      <c r="E18" s="341"/>
      <c r="F18" s="341"/>
      <c r="G18" s="342"/>
    </row>
    <row r="19" spans="1:7">
      <c r="A19" s="340"/>
      <c r="B19" s="341"/>
      <c r="C19" s="341"/>
      <c r="D19" s="341"/>
      <c r="E19" s="341"/>
      <c r="F19" s="341"/>
      <c r="G19" s="342"/>
    </row>
    <row r="20" spans="1:7">
      <c r="A20" s="340"/>
      <c r="B20" s="341"/>
      <c r="C20" s="341"/>
      <c r="D20" s="341"/>
      <c r="E20" s="341"/>
      <c r="F20" s="341"/>
      <c r="G20" s="342"/>
    </row>
    <row r="21" spans="1:7">
      <c r="A21" s="340"/>
      <c r="B21" s="341"/>
      <c r="C21" s="341"/>
      <c r="D21" s="341"/>
      <c r="E21" s="341"/>
      <c r="F21" s="341"/>
      <c r="G21" s="342"/>
    </row>
    <row r="22" spans="1:7">
      <c r="A22" s="59"/>
      <c r="G22" s="60"/>
    </row>
    <row r="23" spans="1:7">
      <c r="A23" s="59"/>
      <c r="G23" s="60"/>
    </row>
    <row r="24" spans="1:7">
      <c r="A24" s="59"/>
      <c r="G24" s="60"/>
    </row>
    <row r="25" spans="1:7">
      <c r="A25" s="59"/>
      <c r="G25" s="60"/>
    </row>
    <row r="26" spans="1:7">
      <c r="A26" s="59"/>
      <c r="G26" s="60"/>
    </row>
    <row r="27" spans="1:7">
      <c r="A27" s="59"/>
      <c r="G27" s="60"/>
    </row>
    <row r="28" spans="1:7">
      <c r="A28" s="59"/>
      <c r="G28" s="60"/>
    </row>
    <row r="29" spans="1:7">
      <c r="A29" s="59"/>
      <c r="G29" s="60"/>
    </row>
    <row r="30" spans="1:7">
      <c r="A30" s="59"/>
      <c r="G30" s="60"/>
    </row>
    <row r="31" spans="1:7">
      <c r="A31" s="59"/>
      <c r="G31" s="60"/>
    </row>
    <row r="32" spans="1:7">
      <c r="A32" s="59"/>
      <c r="G32" s="60"/>
    </row>
    <row r="33" spans="1:7">
      <c r="A33" s="59"/>
      <c r="G33" s="60"/>
    </row>
    <row r="34" spans="1:7">
      <c r="A34" s="59"/>
      <c r="G34" s="60"/>
    </row>
    <row r="35" spans="1:7" ht="16" thickBot="1">
      <c r="A35" s="61"/>
      <c r="B35" s="62"/>
      <c r="C35" s="62"/>
      <c r="D35" s="62"/>
      <c r="E35" s="62"/>
      <c r="F35" s="62"/>
      <c r="G35" s="63"/>
    </row>
    <row r="36" spans="1:7">
      <c r="A36" s="59"/>
      <c r="G36" s="60"/>
    </row>
    <row r="37" spans="1:7">
      <c r="A37" s="59"/>
      <c r="G37" s="60"/>
    </row>
    <row r="38" spans="1:7" ht="16" thickBot="1">
      <c r="A38" s="61"/>
      <c r="B38" s="62"/>
      <c r="C38" s="62"/>
      <c r="D38" s="62"/>
      <c r="E38" s="62"/>
      <c r="F38" s="62"/>
      <c r="G38" s="63"/>
    </row>
  </sheetData>
  <mergeCells count="6">
    <mergeCell ref="A17:G21"/>
    <mergeCell ref="A7:A9"/>
    <mergeCell ref="B7:E7"/>
    <mergeCell ref="F7:G9"/>
    <mergeCell ref="B8:E8"/>
    <mergeCell ref="B9:E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W49"/>
  <sheetViews>
    <sheetView view="pageBreakPreview" zoomScale="60" zoomScaleNormal="40" workbookViewId="0">
      <selection activeCell="K37" sqref="K37"/>
    </sheetView>
  </sheetViews>
  <sheetFormatPr baseColWidth="10" defaultRowHeight="15"/>
  <sheetData>
    <row r="1" spans="1:23" ht="40.5" customHeight="1" thickBot="1">
      <c r="A1" s="279"/>
      <c r="B1" s="379"/>
      <c r="C1" s="379"/>
      <c r="D1" s="280"/>
      <c r="E1" s="285" t="s">
        <v>94</v>
      </c>
      <c r="F1" s="286"/>
      <c r="G1" s="286"/>
      <c r="H1" s="286"/>
      <c r="I1" s="286"/>
      <c r="J1" s="286"/>
      <c r="K1" s="286"/>
      <c r="L1" s="286"/>
      <c r="M1" s="286"/>
      <c r="N1" s="286"/>
      <c r="O1" s="286"/>
      <c r="P1" s="286"/>
      <c r="Q1" s="286"/>
      <c r="R1" s="286"/>
      <c r="S1" s="286"/>
      <c r="T1" s="287"/>
      <c r="U1" s="382"/>
      <c r="V1" s="383"/>
      <c r="W1" s="384"/>
    </row>
    <row r="2" spans="1:23" ht="15.75" customHeight="1" thickBot="1">
      <c r="A2" s="281"/>
      <c r="B2" s="380"/>
      <c r="C2" s="380"/>
      <c r="D2" s="282"/>
      <c r="E2" s="285" t="s">
        <v>10</v>
      </c>
      <c r="F2" s="286"/>
      <c r="G2" s="286"/>
      <c r="H2" s="286"/>
      <c r="I2" s="286"/>
      <c r="J2" s="286"/>
      <c r="K2" s="286"/>
      <c r="L2" s="286"/>
      <c r="M2" s="286"/>
      <c r="N2" s="286"/>
      <c r="O2" s="286"/>
      <c r="P2" s="286"/>
      <c r="Q2" s="286"/>
      <c r="R2" s="286"/>
      <c r="S2" s="286"/>
      <c r="T2" s="287"/>
      <c r="U2" s="385"/>
      <c r="V2" s="386"/>
      <c r="W2" s="387"/>
    </row>
    <row r="3" spans="1:23" ht="15.75" customHeight="1" thickBot="1">
      <c r="A3" s="283"/>
      <c r="B3" s="381"/>
      <c r="C3" s="381"/>
      <c r="D3" s="284"/>
      <c r="E3" s="285" t="s">
        <v>49</v>
      </c>
      <c r="F3" s="286"/>
      <c r="G3" s="286"/>
      <c r="H3" s="286"/>
      <c r="I3" s="286"/>
      <c r="J3" s="286"/>
      <c r="K3" s="286"/>
      <c r="L3" s="286"/>
      <c r="M3" s="286"/>
      <c r="N3" s="286"/>
      <c r="O3" s="286"/>
      <c r="P3" s="286"/>
      <c r="Q3" s="286"/>
      <c r="R3" s="286"/>
      <c r="S3" s="286"/>
      <c r="T3" s="287"/>
      <c r="U3" s="388"/>
      <c r="V3" s="389"/>
      <c r="W3" s="390"/>
    </row>
    <row r="8" spans="1:23">
      <c r="A8" s="376" t="s">
        <v>50</v>
      </c>
      <c r="B8" s="377"/>
      <c r="C8" s="377"/>
      <c r="D8" s="377"/>
      <c r="E8" s="377"/>
      <c r="F8" s="377"/>
      <c r="G8" s="377"/>
      <c r="H8" s="377"/>
      <c r="I8" s="377"/>
      <c r="J8" s="377"/>
      <c r="K8" s="378"/>
      <c r="M8" s="376" t="s">
        <v>51</v>
      </c>
      <c r="N8" s="377"/>
      <c r="O8" s="377"/>
      <c r="P8" s="377"/>
      <c r="Q8" s="377"/>
      <c r="R8" s="377"/>
      <c r="S8" s="377"/>
      <c r="T8" s="377"/>
      <c r="U8" s="377"/>
      <c r="V8" s="377"/>
      <c r="W8" s="378"/>
    </row>
    <row r="9" spans="1:23">
      <c r="A9" s="395" t="s">
        <v>52</v>
      </c>
      <c r="B9" s="396"/>
      <c r="C9" s="396"/>
      <c r="D9" s="396"/>
      <c r="E9" s="396"/>
      <c r="F9" s="396"/>
      <c r="G9" s="396"/>
      <c r="H9" s="396"/>
      <c r="I9" s="65"/>
      <c r="J9" s="66"/>
      <c r="K9" s="67"/>
      <c r="M9" s="395" t="s">
        <v>52</v>
      </c>
      <c r="N9" s="396"/>
      <c r="O9" s="396"/>
      <c r="P9" s="396"/>
      <c r="Q9" s="396"/>
      <c r="R9" s="396"/>
      <c r="S9" s="396"/>
      <c r="T9" s="396"/>
      <c r="U9" s="65"/>
      <c r="V9" s="66"/>
      <c r="W9" s="67"/>
    </row>
    <row r="10" spans="1:23">
      <c r="A10" s="68"/>
      <c r="B10" s="66"/>
      <c r="C10" s="66"/>
      <c r="D10" s="66"/>
      <c r="E10" s="66"/>
      <c r="F10" s="66"/>
      <c r="G10" s="66"/>
      <c r="H10" s="66"/>
      <c r="I10" s="65"/>
      <c r="J10" s="66"/>
      <c r="K10" s="67"/>
      <c r="M10" s="68"/>
      <c r="N10" s="66"/>
      <c r="O10" s="66"/>
      <c r="P10" s="66"/>
      <c r="Q10" s="66"/>
      <c r="R10" s="66"/>
      <c r="S10" s="66"/>
      <c r="T10" s="66"/>
      <c r="U10" s="65"/>
      <c r="V10" s="66"/>
      <c r="W10" s="67"/>
    </row>
    <row r="11" spans="1:23" ht="16">
      <c r="A11" s="69" t="s">
        <v>53</v>
      </c>
      <c r="B11" s="70"/>
      <c r="C11" s="70"/>
      <c r="D11" s="70"/>
      <c r="E11" s="70"/>
      <c r="F11" s="70"/>
      <c r="G11" s="70"/>
      <c r="H11" s="70"/>
      <c r="I11" s="71"/>
      <c r="J11" s="70"/>
      <c r="K11" s="72">
        <v>1</v>
      </c>
      <c r="M11" s="69" t="s">
        <v>53</v>
      </c>
      <c r="N11" s="70"/>
      <c r="O11" s="70"/>
      <c r="P11" s="70"/>
      <c r="Q11" s="70"/>
      <c r="R11" s="70"/>
      <c r="S11" s="70"/>
      <c r="T11" s="70"/>
      <c r="U11" s="71"/>
      <c r="V11" s="70"/>
      <c r="W11" s="72">
        <v>1</v>
      </c>
    </row>
    <row r="12" spans="1:23">
      <c r="A12" s="73"/>
      <c r="B12" s="66"/>
      <c r="C12" s="66"/>
      <c r="D12" s="66"/>
      <c r="E12" s="66"/>
      <c r="F12" s="66"/>
      <c r="G12" s="66"/>
      <c r="H12" s="66"/>
      <c r="I12" s="65"/>
      <c r="J12" s="66"/>
      <c r="K12" s="74"/>
      <c r="M12" s="73"/>
      <c r="N12" s="66"/>
      <c r="O12" s="66"/>
      <c r="P12" s="66"/>
      <c r="Q12" s="66"/>
      <c r="R12" s="66"/>
      <c r="S12" s="66"/>
      <c r="T12" s="66"/>
      <c r="U12" s="65"/>
      <c r="V12" s="66"/>
      <c r="W12" s="74"/>
    </row>
    <row r="13" spans="1:23">
      <c r="A13" s="69" t="s">
        <v>54</v>
      </c>
      <c r="B13" s="66"/>
      <c r="C13" s="66"/>
      <c r="D13" s="66"/>
      <c r="E13" s="66"/>
      <c r="F13" s="66"/>
      <c r="G13" s="66"/>
      <c r="H13" s="66"/>
      <c r="I13" s="65"/>
      <c r="J13" s="66"/>
      <c r="K13" s="74"/>
      <c r="M13" s="69" t="s">
        <v>54</v>
      </c>
      <c r="N13" s="66"/>
      <c r="O13" s="66"/>
      <c r="P13" s="66"/>
      <c r="Q13" s="66"/>
      <c r="R13" s="66"/>
      <c r="S13" s="66"/>
      <c r="T13" s="66"/>
      <c r="U13" s="65"/>
      <c r="V13" s="66"/>
      <c r="W13" s="74"/>
    </row>
    <row r="14" spans="1:23">
      <c r="A14" s="68"/>
      <c r="B14" s="66"/>
      <c r="C14" s="66"/>
      <c r="D14" s="66"/>
      <c r="E14" s="66"/>
      <c r="F14" s="66"/>
      <c r="G14" s="66"/>
      <c r="H14" s="66"/>
      <c r="I14" s="65"/>
      <c r="J14" s="66"/>
      <c r="K14" s="74"/>
      <c r="M14" s="68"/>
      <c r="N14" s="66"/>
      <c r="O14" s="66"/>
      <c r="P14" s="66"/>
      <c r="Q14" s="66"/>
      <c r="R14" s="66"/>
      <c r="S14" s="66"/>
      <c r="T14" s="66"/>
      <c r="U14" s="65"/>
      <c r="V14" s="66"/>
      <c r="W14" s="74"/>
    </row>
    <row r="15" spans="1:23">
      <c r="A15" s="68"/>
      <c r="B15" s="75"/>
      <c r="C15" s="391" t="s">
        <v>55</v>
      </c>
      <c r="D15" s="391"/>
      <c r="E15" s="66"/>
      <c r="F15" s="66"/>
      <c r="G15" s="66"/>
      <c r="H15" s="66"/>
      <c r="I15" s="65"/>
      <c r="J15" s="66"/>
      <c r="K15" s="74">
        <v>11.96</v>
      </c>
      <c r="M15" s="68"/>
      <c r="N15" s="75"/>
      <c r="O15" s="391" t="s">
        <v>55</v>
      </c>
      <c r="P15" s="391"/>
      <c r="Q15" s="66"/>
      <c r="R15" s="66"/>
      <c r="S15" s="66"/>
      <c r="T15" s="66"/>
      <c r="U15" s="65"/>
      <c r="V15" s="66"/>
      <c r="W15" s="74"/>
    </row>
    <row r="16" spans="1:23">
      <c r="A16" s="68"/>
      <c r="B16" s="75"/>
      <c r="C16" s="76" t="s">
        <v>56</v>
      </c>
      <c r="D16" s="66"/>
      <c r="E16" s="66"/>
      <c r="F16" s="66"/>
      <c r="G16" s="66"/>
      <c r="H16" s="66"/>
      <c r="I16" s="65"/>
      <c r="J16" s="66"/>
      <c r="K16" s="74">
        <v>8.33</v>
      </c>
      <c r="M16" s="68"/>
      <c r="N16" s="75"/>
      <c r="O16" s="76" t="s">
        <v>56</v>
      </c>
      <c r="P16" s="66"/>
      <c r="Q16" s="66"/>
      <c r="R16" s="66"/>
      <c r="S16" s="66"/>
      <c r="T16" s="66"/>
      <c r="U16" s="65"/>
      <c r="V16" s="66"/>
      <c r="W16" s="74">
        <v>8.33</v>
      </c>
    </row>
    <row r="17" spans="1:23">
      <c r="A17" s="68"/>
      <c r="B17" s="75"/>
      <c r="C17" s="391" t="s">
        <v>57</v>
      </c>
      <c r="D17" s="391"/>
      <c r="E17" s="66"/>
      <c r="F17" s="66"/>
      <c r="G17" s="66"/>
      <c r="H17" s="66"/>
      <c r="I17" s="65"/>
      <c r="J17" s="66"/>
      <c r="K17" s="74">
        <v>1</v>
      </c>
      <c r="M17" s="68"/>
      <c r="N17" s="75"/>
      <c r="O17" s="391" t="s">
        <v>57</v>
      </c>
      <c r="P17" s="391"/>
      <c r="Q17" s="66"/>
      <c r="R17" s="66"/>
      <c r="S17" s="66"/>
      <c r="T17" s="66"/>
      <c r="U17" s="65"/>
      <c r="V17" s="66"/>
      <c r="W17" s="74">
        <v>1</v>
      </c>
    </row>
    <row r="18" spans="1:23">
      <c r="A18" s="68"/>
      <c r="B18" s="75"/>
      <c r="C18" s="76" t="s">
        <v>58</v>
      </c>
      <c r="D18" s="66"/>
      <c r="E18" s="66"/>
      <c r="F18" s="66"/>
      <c r="G18" s="66"/>
      <c r="H18" s="66"/>
      <c r="I18" s="65"/>
      <c r="J18" s="66"/>
      <c r="K18" s="74">
        <v>8.33</v>
      </c>
      <c r="M18" s="68"/>
      <c r="N18" s="75"/>
      <c r="O18" s="76" t="s">
        <v>58</v>
      </c>
      <c r="P18" s="66"/>
      <c r="Q18" s="66"/>
      <c r="R18" s="66"/>
      <c r="S18" s="66"/>
      <c r="T18" s="66"/>
      <c r="U18" s="65"/>
      <c r="V18" s="66"/>
      <c r="W18" s="74">
        <v>8.33</v>
      </c>
    </row>
    <row r="19" spans="1:23">
      <c r="A19" s="68"/>
      <c r="B19" s="75"/>
      <c r="C19" s="76" t="s">
        <v>59</v>
      </c>
      <c r="D19" s="66"/>
      <c r="E19" s="66"/>
      <c r="F19" s="66"/>
      <c r="G19" s="66"/>
      <c r="H19" s="66"/>
      <c r="I19" s="65"/>
      <c r="J19" s="66"/>
      <c r="K19" s="74">
        <v>4.16</v>
      </c>
      <c r="M19" s="68"/>
      <c r="N19" s="75"/>
      <c r="O19" s="76" t="s">
        <v>59</v>
      </c>
      <c r="P19" s="66"/>
      <c r="Q19" s="66"/>
      <c r="R19" s="66"/>
      <c r="S19" s="66"/>
      <c r="T19" s="66"/>
      <c r="U19" s="65"/>
      <c r="V19" s="66"/>
      <c r="W19" s="74">
        <v>4.16</v>
      </c>
    </row>
    <row r="20" spans="1:23">
      <c r="A20" s="68"/>
      <c r="B20" s="75"/>
      <c r="C20" s="76" t="s">
        <v>60</v>
      </c>
      <c r="D20" s="66"/>
      <c r="E20" s="66"/>
      <c r="F20" s="66"/>
      <c r="G20" s="66"/>
      <c r="H20" s="66"/>
      <c r="I20" s="65"/>
      <c r="J20" s="66"/>
      <c r="K20" s="74">
        <v>8.5</v>
      </c>
      <c r="M20" s="68"/>
      <c r="N20" s="75"/>
      <c r="O20" s="76" t="s">
        <v>60</v>
      </c>
      <c r="P20" s="66"/>
      <c r="Q20" s="66"/>
      <c r="R20" s="66"/>
      <c r="S20" s="66"/>
      <c r="T20" s="66"/>
      <c r="U20" s="65"/>
      <c r="V20" s="66"/>
      <c r="W20" s="74">
        <v>8.5</v>
      </c>
    </row>
    <row r="21" spans="1:23">
      <c r="A21" s="68"/>
      <c r="B21" s="75"/>
      <c r="C21" s="76" t="s">
        <v>61</v>
      </c>
      <c r="D21" s="66"/>
      <c r="E21" s="66"/>
      <c r="F21" s="66"/>
      <c r="G21" s="66"/>
      <c r="H21" s="66"/>
      <c r="I21" s="65"/>
      <c r="J21" s="66"/>
      <c r="K21" s="74">
        <v>12</v>
      </c>
      <c r="M21" s="68"/>
      <c r="N21" s="75"/>
      <c r="O21" s="76" t="s">
        <v>61</v>
      </c>
      <c r="P21" s="66"/>
      <c r="Q21" s="66"/>
      <c r="R21" s="66"/>
      <c r="S21" s="66"/>
      <c r="T21" s="66"/>
      <c r="U21" s="65"/>
      <c r="V21" s="66"/>
      <c r="W21" s="74">
        <v>12</v>
      </c>
    </row>
    <row r="22" spans="1:23">
      <c r="A22" s="68"/>
      <c r="B22" s="75"/>
      <c r="C22" s="391" t="s">
        <v>62</v>
      </c>
      <c r="D22" s="391"/>
      <c r="E22" s="66"/>
      <c r="F22" s="66"/>
      <c r="G22" s="66"/>
      <c r="H22" s="66"/>
      <c r="I22" s="65"/>
      <c r="J22" s="66"/>
      <c r="K22" s="74">
        <v>0.52200000000000002</v>
      </c>
      <c r="M22" s="68"/>
      <c r="N22" s="75"/>
      <c r="O22" s="391" t="s">
        <v>62</v>
      </c>
      <c r="P22" s="391"/>
      <c r="Q22" s="66"/>
      <c r="R22" s="66"/>
      <c r="S22" s="66"/>
      <c r="T22" s="66"/>
      <c r="U22" s="65"/>
      <c r="V22" s="66"/>
      <c r="W22" s="74">
        <v>6.96</v>
      </c>
    </row>
    <row r="23" spans="1:23">
      <c r="A23" s="68"/>
      <c r="B23" s="66"/>
      <c r="C23" s="66" t="s">
        <v>63</v>
      </c>
      <c r="D23" s="66"/>
      <c r="E23" s="66"/>
      <c r="F23" s="66"/>
      <c r="G23" s="66"/>
      <c r="H23" s="66"/>
      <c r="I23" s="65"/>
      <c r="J23" s="66"/>
      <c r="K23" s="74">
        <v>3</v>
      </c>
      <c r="M23" s="68"/>
      <c r="N23" s="66"/>
      <c r="O23" s="66" t="s">
        <v>63</v>
      </c>
      <c r="P23" s="66"/>
      <c r="Q23" s="66"/>
      <c r="R23" s="66"/>
      <c r="S23" s="66"/>
      <c r="T23" s="66"/>
      <c r="U23" s="65"/>
      <c r="V23" s="66"/>
      <c r="W23" s="74"/>
    </row>
    <row r="24" spans="1:23">
      <c r="A24" s="68"/>
      <c r="B24" s="66"/>
      <c r="C24" s="66" t="s">
        <v>64</v>
      </c>
      <c r="D24" s="66"/>
      <c r="E24" s="66"/>
      <c r="F24" s="66"/>
      <c r="G24" s="66"/>
      <c r="H24" s="66"/>
      <c r="I24" s="65"/>
      <c r="J24" s="66"/>
      <c r="K24" s="74">
        <v>1.3</v>
      </c>
      <c r="M24" s="68"/>
      <c r="N24" s="66"/>
      <c r="O24" s="66" t="s">
        <v>64</v>
      </c>
      <c r="P24" s="66"/>
      <c r="Q24" s="66"/>
      <c r="R24" s="66"/>
      <c r="S24" s="66"/>
      <c r="T24" s="66"/>
      <c r="U24" s="65"/>
      <c r="V24" s="66"/>
      <c r="W24" s="74">
        <v>1.3</v>
      </c>
    </row>
    <row r="25" spans="1:23">
      <c r="A25" s="68"/>
      <c r="B25" s="66"/>
      <c r="C25" s="66" t="s">
        <v>65</v>
      </c>
      <c r="D25" s="66"/>
      <c r="E25" s="66"/>
      <c r="F25" s="66"/>
      <c r="G25" s="66"/>
      <c r="H25" s="66"/>
      <c r="I25" s="65"/>
      <c r="J25" s="66"/>
      <c r="K25" s="74">
        <v>1</v>
      </c>
      <c r="M25" s="68"/>
      <c r="N25" s="66"/>
      <c r="O25" s="66" t="s">
        <v>65</v>
      </c>
      <c r="P25" s="66"/>
      <c r="Q25" s="66"/>
      <c r="R25" s="66"/>
      <c r="S25" s="66"/>
      <c r="T25" s="66"/>
      <c r="U25" s="65"/>
      <c r="V25" s="66"/>
      <c r="W25" s="74">
        <v>1</v>
      </c>
    </row>
    <row r="26" spans="1:23">
      <c r="A26" s="68"/>
      <c r="B26" s="75"/>
      <c r="C26" s="66" t="s">
        <v>66</v>
      </c>
      <c r="D26" s="66"/>
      <c r="E26" s="66"/>
      <c r="F26" s="66"/>
      <c r="G26" s="66"/>
      <c r="H26" s="66"/>
      <c r="I26" s="65"/>
      <c r="J26" s="66"/>
      <c r="K26" s="74">
        <v>1</v>
      </c>
      <c r="M26" s="68"/>
      <c r="N26" s="75"/>
      <c r="O26" s="66" t="s">
        <v>66</v>
      </c>
      <c r="P26" s="66"/>
      <c r="Q26" s="66"/>
      <c r="R26" s="66"/>
      <c r="S26" s="66"/>
      <c r="T26" s="66"/>
      <c r="U26" s="65"/>
      <c r="V26" s="66"/>
      <c r="W26" s="74">
        <v>1</v>
      </c>
    </row>
    <row r="27" spans="1:23">
      <c r="A27" s="68"/>
      <c r="B27" s="75"/>
      <c r="C27" s="66"/>
      <c r="D27" s="66"/>
      <c r="E27" s="66"/>
      <c r="F27" s="66"/>
      <c r="G27" s="66"/>
      <c r="H27" s="66"/>
      <c r="I27" s="65"/>
      <c r="J27" s="66"/>
      <c r="K27" s="74"/>
      <c r="M27" s="68"/>
      <c r="N27" s="75"/>
      <c r="O27" s="66"/>
      <c r="P27" s="66"/>
      <c r="Q27" s="66"/>
      <c r="R27" s="66"/>
      <c r="S27" s="66"/>
      <c r="T27" s="66"/>
      <c r="U27" s="65"/>
      <c r="V27" s="66"/>
      <c r="W27" s="74"/>
    </row>
    <row r="28" spans="1:23">
      <c r="A28" s="68"/>
      <c r="B28" s="66"/>
      <c r="C28" s="66" t="s">
        <v>67</v>
      </c>
      <c r="D28" s="66"/>
      <c r="E28" s="66"/>
      <c r="F28" s="66"/>
      <c r="G28" s="66"/>
      <c r="H28" s="66"/>
      <c r="I28" s="65"/>
      <c r="J28" s="66"/>
      <c r="K28" s="74"/>
      <c r="M28" s="68"/>
      <c r="N28" s="66"/>
      <c r="O28" s="66" t="s">
        <v>67</v>
      </c>
      <c r="P28" s="66"/>
      <c r="Q28" s="66"/>
      <c r="R28" s="66"/>
      <c r="S28" s="66"/>
      <c r="T28" s="66"/>
      <c r="U28" s="65"/>
      <c r="V28" s="66"/>
      <c r="W28" s="74"/>
    </row>
    <row r="29" spans="1:23">
      <c r="A29" s="68"/>
      <c r="B29" s="66"/>
      <c r="C29" s="66" t="s">
        <v>68</v>
      </c>
      <c r="D29" s="66"/>
      <c r="E29" s="66"/>
      <c r="F29" s="66"/>
      <c r="G29" s="66"/>
      <c r="H29" s="66"/>
      <c r="I29" s="65"/>
      <c r="J29" s="66"/>
      <c r="K29" s="74">
        <v>4</v>
      </c>
      <c r="M29" s="68"/>
      <c r="N29" s="66"/>
      <c r="O29" s="66" t="s">
        <v>68</v>
      </c>
      <c r="P29" s="66"/>
      <c r="Q29" s="66"/>
      <c r="R29" s="66"/>
      <c r="S29" s="66"/>
      <c r="T29" s="66"/>
      <c r="U29" s="65"/>
      <c r="V29" s="66"/>
      <c r="W29" s="74">
        <v>4</v>
      </c>
    </row>
    <row r="30" spans="1:23">
      <c r="A30" s="68"/>
      <c r="B30" s="66"/>
      <c r="C30" s="66" t="s">
        <v>69</v>
      </c>
      <c r="D30" s="66"/>
      <c r="E30" s="66"/>
      <c r="F30" s="66"/>
      <c r="G30" s="66"/>
      <c r="H30" s="66"/>
      <c r="I30" s="65"/>
      <c r="J30" s="66"/>
      <c r="K30" s="74">
        <v>2</v>
      </c>
      <c r="M30" s="68"/>
      <c r="N30" s="66"/>
      <c r="O30" s="66" t="s">
        <v>69</v>
      </c>
      <c r="P30" s="66"/>
      <c r="Q30" s="66"/>
      <c r="R30" s="66"/>
      <c r="S30" s="66"/>
      <c r="T30" s="66"/>
      <c r="U30" s="65"/>
      <c r="V30" s="66"/>
      <c r="W30" s="74">
        <v>2</v>
      </c>
    </row>
    <row r="31" spans="1:23">
      <c r="A31" s="68"/>
      <c r="B31" s="66"/>
      <c r="C31" s="66" t="s">
        <v>70</v>
      </c>
      <c r="D31" s="66"/>
      <c r="E31" s="66"/>
      <c r="F31" s="66"/>
      <c r="G31" s="66"/>
      <c r="H31" s="66"/>
      <c r="I31" s="65"/>
      <c r="J31" s="66"/>
      <c r="K31" s="74">
        <v>3</v>
      </c>
      <c r="M31" s="68"/>
      <c r="N31" s="66"/>
      <c r="O31" s="66" t="s">
        <v>70</v>
      </c>
      <c r="P31" s="66"/>
      <c r="Q31" s="66"/>
      <c r="R31" s="66"/>
      <c r="S31" s="66"/>
      <c r="T31" s="66"/>
      <c r="U31" s="65"/>
      <c r="V31" s="66"/>
      <c r="W31" s="74">
        <v>3</v>
      </c>
    </row>
    <row r="32" spans="1:23">
      <c r="A32" s="68"/>
      <c r="B32" s="66"/>
      <c r="C32" s="66"/>
      <c r="D32" s="66"/>
      <c r="E32" s="66"/>
      <c r="F32" s="66"/>
      <c r="G32" s="66"/>
      <c r="H32" s="66"/>
      <c r="I32" s="65"/>
      <c r="J32" s="66"/>
      <c r="K32" s="74"/>
      <c r="M32" s="68"/>
      <c r="N32" s="66"/>
      <c r="O32" s="66"/>
      <c r="P32" s="66"/>
      <c r="Q32" s="66"/>
      <c r="R32" s="66"/>
      <c r="S32" s="66"/>
      <c r="T32" s="66"/>
      <c r="U32" s="65"/>
      <c r="V32" s="66"/>
      <c r="W32" s="74"/>
    </row>
    <row r="33" spans="1:23">
      <c r="A33" s="68"/>
      <c r="B33" s="66"/>
      <c r="C33" s="66"/>
      <c r="D33" s="66"/>
      <c r="E33" s="77" t="s">
        <v>71</v>
      </c>
      <c r="F33" s="66"/>
      <c r="G33" s="66"/>
      <c r="H33" s="66"/>
      <c r="I33" s="65"/>
      <c r="J33" s="66"/>
      <c r="K33" s="78">
        <f>SUM(K15:K31)</f>
        <v>70.102000000000004</v>
      </c>
      <c r="M33" s="68"/>
      <c r="N33" s="66"/>
      <c r="O33" s="66"/>
      <c r="P33" s="66"/>
      <c r="Q33" s="77" t="s">
        <v>71</v>
      </c>
      <c r="R33" s="66"/>
      <c r="S33" s="66"/>
      <c r="T33" s="66"/>
      <c r="U33" s="65"/>
      <c r="V33" s="66"/>
      <c r="W33" s="78">
        <f>SUM(W15:W31)</f>
        <v>61.58</v>
      </c>
    </row>
    <row r="34" spans="1:23">
      <c r="A34" s="68"/>
      <c r="B34" s="66"/>
      <c r="C34" s="66"/>
      <c r="D34" s="66"/>
      <c r="E34" s="66"/>
      <c r="F34" s="66"/>
      <c r="G34" s="66"/>
      <c r="H34" s="66"/>
      <c r="I34" s="65"/>
      <c r="J34" s="66"/>
      <c r="K34" s="74"/>
      <c r="M34" s="68"/>
      <c r="N34" s="66"/>
      <c r="O34" s="66"/>
      <c r="P34" s="66"/>
      <c r="Q34" s="66"/>
      <c r="R34" s="66"/>
      <c r="S34" s="66"/>
      <c r="T34" s="66"/>
      <c r="U34" s="65"/>
      <c r="V34" s="66"/>
      <c r="W34" s="74"/>
    </row>
    <row r="35" spans="1:23">
      <c r="A35" s="68"/>
      <c r="B35" s="66"/>
      <c r="C35" s="66"/>
      <c r="D35" s="66"/>
      <c r="E35" s="66"/>
      <c r="F35" s="66"/>
      <c r="G35" s="66"/>
      <c r="H35" s="66"/>
      <c r="I35" s="65"/>
      <c r="J35" s="66"/>
      <c r="K35" s="74"/>
      <c r="M35" s="68"/>
      <c r="N35" s="66"/>
      <c r="O35" s="66"/>
      <c r="P35" s="66"/>
      <c r="Q35" s="66"/>
      <c r="R35" s="66"/>
      <c r="S35" s="66"/>
      <c r="T35" s="66"/>
      <c r="U35" s="65"/>
      <c r="V35" s="66"/>
      <c r="W35" s="74"/>
    </row>
    <row r="36" spans="1:23" ht="16" thickBot="1">
      <c r="A36" s="68"/>
      <c r="B36" s="66"/>
      <c r="C36" s="66"/>
      <c r="D36" s="66"/>
      <c r="E36" s="66"/>
      <c r="F36" s="66"/>
      <c r="G36" s="66"/>
      <c r="H36" s="66"/>
      <c r="I36" s="65"/>
      <c r="J36" s="66"/>
      <c r="K36" s="74"/>
      <c r="M36" s="68"/>
      <c r="N36" s="66"/>
      <c r="O36" s="66"/>
      <c r="P36" s="66"/>
      <c r="Q36" s="66"/>
      <c r="R36" s="66"/>
      <c r="S36" s="66"/>
      <c r="T36" s="66"/>
      <c r="U36" s="65"/>
      <c r="V36" s="66"/>
      <c r="W36" s="74"/>
    </row>
    <row r="37" spans="1:23" ht="16" thickBot="1">
      <c r="A37" s="392" t="s">
        <v>72</v>
      </c>
      <c r="B37" s="393"/>
      <c r="C37" s="393"/>
      <c r="D37" s="393"/>
      <c r="E37" s="393"/>
      <c r="F37" s="393"/>
      <c r="G37" s="393"/>
      <c r="H37" s="394"/>
      <c r="I37" s="79"/>
      <c r="J37" s="79"/>
      <c r="K37" s="85">
        <f>+K33+K11</f>
        <v>71.102000000000004</v>
      </c>
      <c r="M37" s="392" t="s">
        <v>72</v>
      </c>
      <c r="N37" s="393"/>
      <c r="O37" s="393"/>
      <c r="P37" s="393"/>
      <c r="Q37" s="393"/>
      <c r="R37" s="393"/>
      <c r="S37" s="393"/>
      <c r="T37" s="394"/>
      <c r="U37" s="79"/>
      <c r="V37" s="79"/>
      <c r="W37" s="85">
        <f>+W33+W11</f>
        <v>62.58</v>
      </c>
    </row>
    <row r="42" spans="1:23" s="52" customFormat="1" ht="24" customHeight="1">
      <c r="A42" s="82"/>
      <c r="B42" s="87" t="s">
        <v>95</v>
      </c>
      <c r="C42" s="88"/>
      <c r="D42" s="80"/>
      <c r="E42" s="81"/>
      <c r="F42" s="80"/>
      <c r="G42" s="80"/>
      <c r="H42" s="49"/>
      <c r="I42" s="49"/>
      <c r="J42" s="49"/>
    </row>
    <row r="43" spans="1:23" s="52" customFormat="1" ht="24" customHeight="1">
      <c r="A43" s="82"/>
      <c r="B43" s="89"/>
      <c r="C43" s="88"/>
      <c r="D43" s="80"/>
      <c r="E43" s="81"/>
      <c r="F43" s="80"/>
      <c r="G43" s="80"/>
      <c r="H43" s="49"/>
      <c r="I43" s="49"/>
      <c r="J43" s="49"/>
    </row>
    <row r="44" spans="1:23" s="52" customFormat="1" ht="24" customHeight="1">
      <c r="A44" s="82"/>
      <c r="B44" s="89"/>
      <c r="C44" s="88"/>
      <c r="D44" s="80"/>
      <c r="E44" s="81"/>
      <c r="F44" s="80"/>
      <c r="G44" s="80"/>
      <c r="H44" s="49"/>
      <c r="I44" s="49"/>
      <c r="J44" s="49"/>
    </row>
    <row r="45" spans="1:23" s="52" customFormat="1" ht="24" customHeight="1">
      <c r="A45" s="82"/>
      <c r="B45" s="90"/>
      <c r="C45" s="91"/>
      <c r="D45" s="80"/>
      <c r="E45" s="81"/>
      <c r="F45" s="80"/>
      <c r="G45" s="80"/>
      <c r="H45" s="49"/>
      <c r="I45" s="49"/>
      <c r="J45" s="49"/>
    </row>
    <row r="46" spans="1:23" s="52" customFormat="1" ht="24" customHeight="1">
      <c r="A46" s="82"/>
      <c r="B46" s="92" t="s">
        <v>96</v>
      </c>
      <c r="C46" s="91"/>
      <c r="D46" s="80"/>
      <c r="E46" s="81"/>
      <c r="F46" s="80"/>
      <c r="G46" s="80"/>
      <c r="H46" s="49"/>
      <c r="I46" s="49"/>
      <c r="J46" s="49"/>
    </row>
    <row r="47" spans="1:23" s="52" customFormat="1" ht="24" customHeight="1">
      <c r="A47" s="82"/>
      <c r="B47" s="93" t="s">
        <v>97</v>
      </c>
      <c r="C47" s="91"/>
      <c r="D47" s="80"/>
      <c r="E47" s="81"/>
      <c r="F47" s="80"/>
      <c r="G47" s="80"/>
      <c r="H47" s="49"/>
      <c r="I47" s="49"/>
      <c r="J47" s="49"/>
    </row>
    <row r="48" spans="1:23" s="52" customFormat="1" ht="23">
      <c r="A48" s="82"/>
      <c r="B48" s="93" t="s">
        <v>98</v>
      </c>
      <c r="C48" s="91"/>
      <c r="D48" s="83"/>
      <c r="E48" s="83"/>
      <c r="F48" s="82"/>
      <c r="G48" s="84"/>
      <c r="H48" s="82"/>
      <c r="I48" s="82"/>
      <c r="J48" s="82"/>
    </row>
    <row r="49" spans="1:10" s="52" customFormat="1" ht="23">
      <c r="A49" s="82"/>
      <c r="B49" s="93" t="s">
        <v>99</v>
      </c>
      <c r="C49" s="91"/>
      <c r="D49" s="83"/>
      <c r="E49" s="83"/>
      <c r="F49" s="82"/>
      <c r="G49" s="84"/>
      <c r="H49" s="82"/>
      <c r="I49" s="82"/>
      <c r="J49" s="82"/>
    </row>
  </sheetData>
  <mergeCells count="17">
    <mergeCell ref="C22:D22"/>
    <mergeCell ref="O22:P22"/>
    <mergeCell ref="A37:H37"/>
    <mergeCell ref="M37:T37"/>
    <mergeCell ref="A9:H9"/>
    <mergeCell ref="M9:T9"/>
    <mergeCell ref="C15:D15"/>
    <mergeCell ref="O15:P15"/>
    <mergeCell ref="C17:D17"/>
    <mergeCell ref="O17:P17"/>
    <mergeCell ref="A8:K8"/>
    <mergeCell ref="M8:W8"/>
    <mergeCell ref="A1:D3"/>
    <mergeCell ref="E1:T1"/>
    <mergeCell ref="U1:W3"/>
    <mergeCell ref="E2:T2"/>
    <mergeCell ref="E3:T3"/>
  </mergeCells>
  <pageMargins left="0.7" right="0.7" top="0.75" bottom="0.75" header="0.3" footer="0.3"/>
  <pageSetup scale="3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11</vt:i4>
      </vt:variant>
      <vt:variant>
        <vt:lpstr>Rangos con nombre</vt:lpstr>
      </vt:variant>
      <vt:variant>
        <vt:i4>10</vt:i4>
      </vt:variant>
    </vt:vector>
  </HeadingPairs>
  <TitlesOfParts>
    <vt:vector size="21" baseType="lpstr">
      <vt:lpstr>H1</vt:lpstr>
      <vt:lpstr>CRONOGRAMA</vt:lpstr>
      <vt:lpstr>H6</vt:lpstr>
      <vt:lpstr>AIU</vt:lpstr>
      <vt:lpstr>PRESUPUESTO</vt:lpstr>
      <vt:lpstr>H4</vt:lpstr>
      <vt:lpstr>APU (PARQUE)</vt:lpstr>
      <vt:lpstr>H5</vt:lpstr>
      <vt:lpstr>MANO DE OBRA</vt:lpstr>
      <vt:lpstr>H7</vt:lpstr>
      <vt:lpstr>FACTOR PRESTACIONAL</vt:lpstr>
      <vt:lpstr>AIU!Área_de_impresión</vt:lpstr>
      <vt:lpstr>'APU (PARQUE)'!Área_de_impresión</vt:lpstr>
      <vt:lpstr>CRONOGRAMA!Área_de_impresión</vt:lpstr>
      <vt:lpstr>'H1'!Área_de_impresión</vt:lpstr>
      <vt:lpstr>'H4'!Área_de_impresión</vt:lpstr>
      <vt:lpstr>'H5'!Área_de_impresión</vt:lpstr>
      <vt:lpstr>'H6'!Área_de_impresión</vt:lpstr>
      <vt:lpstr>'H7'!Área_de_impresión</vt:lpstr>
      <vt:lpstr>'MANO DE OBRA'!Área_de_impresión</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Ayde Julio Rizo</dc:creator>
  <cp:lastModifiedBy>MacBook</cp:lastModifiedBy>
  <cp:lastPrinted>2026-08-23T15:13:09Z</cp:lastPrinted>
  <dcterms:created xsi:type="dcterms:W3CDTF">2017-02-06T17:53:51Z</dcterms:created>
  <dcterms:modified xsi:type="dcterms:W3CDTF">2026-08-28T10:29:39Z</dcterms:modified>
</cp:coreProperties>
</file>