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322bc2b4caa3ddba/Documentos/2. EBEJICO/2026/005 Mínimas cuantias/MC27-2026 Adquisición de utensilios y menaje para servicio de alimentacion PAE/Propuestas/"/>
    </mc:Choice>
  </mc:AlternateContent>
  <xr:revisionPtr revIDLastSave="16" documentId="8_{E6D0BE3E-5B94-4D9D-B2BD-0E79F1E62379}" xr6:coauthVersionLast="47" xr6:coauthVersionMax="47" xr10:uidLastSave="{297FBD78-B78C-4DF3-BBE0-C89822B31F42}"/>
  <bookViews>
    <workbookView xWindow="-108" yWindow="-108" windowWidth="23256" windowHeight="12456" tabRatio="50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32" i="1" l="1"/>
  <c r="J32" i="1"/>
  <c r="G32" i="1"/>
  <c r="Q31" i="1"/>
  <c r="J31" i="1"/>
  <c r="L31" i="1" s="1"/>
  <c r="I31" i="1"/>
  <c r="Q30" i="1"/>
  <c r="L30" i="1"/>
  <c r="J30" i="1"/>
  <c r="K30" i="1" s="1"/>
  <c r="I30" i="1"/>
  <c r="Q29" i="1"/>
  <c r="M29" i="1" s="1"/>
  <c r="K29" i="1"/>
  <c r="J29" i="1"/>
  <c r="L29" i="1" s="1"/>
  <c r="I29" i="1"/>
  <c r="Q28" i="1"/>
  <c r="J28" i="1"/>
  <c r="L28" i="1" s="1"/>
  <c r="I28" i="1"/>
  <c r="Q27" i="1"/>
  <c r="M27" i="1" s="1"/>
  <c r="L27" i="1"/>
  <c r="K27" i="1"/>
  <c r="J27" i="1"/>
  <c r="I27" i="1"/>
  <c r="Q26" i="1"/>
  <c r="L26" i="1"/>
  <c r="K26" i="1"/>
  <c r="M26" i="1" s="1"/>
  <c r="J26" i="1"/>
  <c r="I26" i="1"/>
  <c r="Q25" i="1"/>
  <c r="J25" i="1"/>
  <c r="L25" i="1" s="1"/>
  <c r="I25" i="1"/>
  <c r="Q24" i="1"/>
  <c r="M24" i="1" s="1"/>
  <c r="L24" i="1"/>
  <c r="K24" i="1"/>
  <c r="J24" i="1"/>
  <c r="I24" i="1"/>
  <c r="Q23" i="1"/>
  <c r="L23" i="1"/>
  <c r="K23" i="1"/>
  <c r="M23" i="1" s="1"/>
  <c r="J23" i="1"/>
  <c r="I23" i="1"/>
  <c r="Q22" i="1"/>
  <c r="J22" i="1"/>
  <c r="L22" i="1" s="1"/>
  <c r="I22" i="1"/>
  <c r="Q21" i="1"/>
  <c r="M21" i="1" s="1"/>
  <c r="L21" i="1"/>
  <c r="K21" i="1"/>
  <c r="J21" i="1"/>
  <c r="I21" i="1"/>
  <c r="Q20" i="1"/>
  <c r="L20" i="1"/>
  <c r="K20" i="1"/>
  <c r="M20" i="1" s="1"/>
  <c r="J20" i="1"/>
  <c r="I20" i="1"/>
  <c r="Q19" i="1"/>
  <c r="J19" i="1"/>
  <c r="L19" i="1" s="1"/>
  <c r="I19" i="1"/>
  <c r="Q18" i="1"/>
  <c r="M18" i="1" s="1"/>
  <c r="L18" i="1"/>
  <c r="K18" i="1"/>
  <c r="J18" i="1"/>
  <c r="I18" i="1"/>
  <c r="Q17" i="1"/>
  <c r="L17" i="1"/>
  <c r="K17" i="1"/>
  <c r="M17" i="1" s="1"/>
  <c r="J17" i="1"/>
  <c r="I17" i="1"/>
  <c r="Q16" i="1"/>
  <c r="J16" i="1"/>
  <c r="L16" i="1" s="1"/>
  <c r="I16" i="1"/>
  <c r="Q15" i="1"/>
  <c r="M15" i="1" s="1"/>
  <c r="L15" i="1"/>
  <c r="K15" i="1"/>
  <c r="J15" i="1"/>
  <c r="I15" i="1"/>
  <c r="Q14" i="1"/>
  <c r="L14" i="1"/>
  <c r="K14" i="1"/>
  <c r="M14" i="1" s="1"/>
  <c r="J14" i="1"/>
  <c r="I14" i="1"/>
  <c r="Q13" i="1"/>
  <c r="J13" i="1"/>
  <c r="L13" i="1" s="1"/>
  <c r="I13" i="1"/>
  <c r="Q12" i="1"/>
  <c r="M12" i="1" s="1"/>
  <c r="L12" i="1"/>
  <c r="K12" i="1"/>
  <c r="J12" i="1"/>
  <c r="I12" i="1"/>
  <c r="M30" i="1" l="1"/>
  <c r="K31" i="1"/>
  <c r="M31" i="1" s="1"/>
  <c r="K13" i="1"/>
  <c r="M13" i="1" s="1"/>
  <c r="K16" i="1"/>
  <c r="M16" i="1" s="1"/>
  <c r="K19" i="1"/>
  <c r="M19" i="1" s="1"/>
  <c r="K22" i="1"/>
  <c r="M22" i="1" s="1"/>
  <c r="K25" i="1"/>
  <c r="M25" i="1" s="1"/>
  <c r="K28" i="1"/>
  <c r="M28" i="1" s="1"/>
  <c r="H32" i="1" l="1"/>
  <c r="H33" i="1" s="1"/>
  <c r="G31" i="1"/>
  <c r="H31" i="1" s="1"/>
  <c r="G30" i="1"/>
  <c r="H30" i="1" s="1"/>
  <c r="G29" i="1"/>
  <c r="H29" i="1" s="1"/>
  <c r="H28" i="1"/>
  <c r="G28" i="1"/>
  <c r="G27" i="1"/>
  <c r="H27" i="1" s="1"/>
  <c r="G26" i="1"/>
  <c r="H26" i="1" s="1"/>
  <c r="G25" i="1"/>
  <c r="H25" i="1" s="1"/>
  <c r="G24" i="1"/>
  <c r="H24" i="1" s="1"/>
  <c r="H23" i="1"/>
  <c r="G23" i="1"/>
  <c r="G22" i="1"/>
  <c r="H22" i="1" s="1"/>
  <c r="G21" i="1"/>
  <c r="H21" i="1" s="1"/>
  <c r="G20" i="1"/>
  <c r="H20" i="1" s="1"/>
  <c r="G19" i="1"/>
  <c r="H19" i="1" s="1"/>
  <c r="H18" i="1"/>
  <c r="G18" i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H34" i="1" s="1"/>
</calcChain>
</file>

<file path=xl/sharedStrings.xml><?xml version="1.0" encoding="utf-8"?>
<sst xmlns="http://schemas.openxmlformats.org/spreadsheetml/2006/main" count="86" uniqueCount="45">
  <si>
    <t xml:space="preserve">FORMATO 2 </t>
  </si>
  <si>
    <t>PRESENTACIÓN DE LA PROPUESTA ECONOMICA</t>
  </si>
  <si>
    <t>Señores</t>
  </si>
  <si>
    <t>Municipio de Ebéjico</t>
  </si>
  <si>
    <t>Ciudad.</t>
  </si>
  <si>
    <t xml:space="preserve">Asunto: </t>
  </si>
  <si>
    <t>Proceso de Selección de Minima Cuantia Nro. MC027-2026</t>
  </si>
  <si>
    <t>Item</t>
  </si>
  <si>
    <t>Producto</t>
  </si>
  <si>
    <t>Unidad  Medida</t>
  </si>
  <si>
    <t>Cantidad</t>
  </si>
  <si>
    <t>Precio Unitario</t>
  </si>
  <si>
    <t>IVA (%)</t>
  </si>
  <si>
    <t>valor con IVA</t>
  </si>
  <si>
    <t>Valor Total</t>
  </si>
  <si>
    <t>CONGELADOR 400 L</t>
  </si>
  <si>
    <t>Unidad</t>
  </si>
  <si>
    <t>NEVERA 394 L</t>
  </si>
  <si>
    <t>MAQUINA DE MOLER</t>
  </si>
  <si>
    <t>OLLA ARROCERA 10 TAZAS</t>
  </si>
  <si>
    <t>OLLA ARROCERA 20 TAZAS</t>
  </si>
  <si>
    <t>OLLA ARROCERA 35 TAZAS</t>
  </si>
  <si>
    <t>LICUADORA CUCHILLAS 1.25 L</t>
  </si>
  <si>
    <t>LICUADORA INDUSTRIAL 4 L</t>
  </si>
  <si>
    <t>FOGON GAS 4 PUESTOS</t>
  </si>
  <si>
    <t>OLLA A PRESION 6 L</t>
  </si>
  <si>
    <t>OLLA A PRESION 10 L</t>
  </si>
  <si>
    <t>SANDUCHERA</t>
  </si>
  <si>
    <t>SARTEN ACERO INOXIDABLE 1,1 L</t>
  </si>
  <si>
    <t>SARTEN ACERO INOXIDABLE 2,2 L</t>
  </si>
  <si>
    <t>PLATOS</t>
  </si>
  <si>
    <t>VASOS</t>
  </si>
  <si>
    <t>SET DE COCAS PLASTICAS</t>
  </si>
  <si>
    <t>CUCHARAS</t>
  </si>
  <si>
    <t>SET DE CUCHILLO X 2</t>
  </si>
  <si>
    <t>OLLA 6L ULTRA CON TAPA DE VIDRIO</t>
  </si>
  <si>
    <t>SUBTOTAL SIN IVA</t>
  </si>
  <si>
    <t>IVA 19%</t>
  </si>
  <si>
    <t>VALOR TOTAL PROPUESTA (IVA INCLUIDO)</t>
  </si>
  <si>
    <t>NOTA: se ha de considerar en el valor de la oferta los impuestos y tasas municipales, definidos en el estudio previo que declaro conocer y acatar</t>
  </si>
  <si>
    <t>Atentamente,</t>
  </si>
  <si>
    <t xml:space="preserve">
Atentamente,
Nombre Representante Legal: INGRI YOHANA MEZA ZAPATA 
Cédula No.: 1.045.433.209 de Taraza, Antioquia
NIT: 901.379.714-6
Dirección: CR 10 11 54 CEN 
Teléfono: 3017214849
Fax: N/A
E mail: mercadoskativo2020@gmail.com
Ciudad: Dabeiba, Antioquia
________________________________
MERKA IG S.A.S.
NIT: 901.379.714-6
INGRI YOHANA MEZA ZAPATA 
CC. 1.045.433.209 de Taraza
Representante Legal</t>
  </si>
  <si>
    <t>EVALUACION Y CONFIRMACION</t>
  </si>
  <si>
    <t>Valor Unitario</t>
  </si>
  <si>
    <t>SET DE COCAS PLÁSTICAS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</si>
</sst>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(\$* #,##0_);_(\$* \(#,##0\);_(\$* \-_);_(@_)"/>
    <numFmt numFmtId="165" formatCode="_-&quot;$&quot;\ * #,##0.00_-;\-&quot;$&quot;\ * #,##0.00_-;_-&quot;$&quot;\ * &quot;-&quot;_-;_-@_-"/>
    <numFmt numFmtId="166" formatCode="_-&quot;$&quot;\ * #,##0_-;\-&quot;$&quot;\ * #,##0_-;_-&quot;$&quot;\ * &quot;-&quot;??_-;_-@_-"/>
  </numFmts>
  <fonts count="14" x14ac:knownFonts="1">
    <font>
      <sz val="12"/>
      <color theme="1"/>
      <name val="Aptos Narrow"/>
      <family val="2"/>
      <charset val="1"/>
    </font>
    <font>
      <sz val="11"/>
      <color theme="1"/>
      <name val="Aptos Narrow"/>
      <family val="2"/>
      <scheme val="minor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  <font>
      <sz val="11"/>
      <color theme="1"/>
      <name val="Aptos Narrow"/>
      <family val="2"/>
      <charset val="1"/>
    </font>
    <font>
      <b/>
      <sz val="11"/>
      <name val="Arial"/>
      <family val="2"/>
      <charset val="1"/>
    </font>
    <font>
      <sz val="12"/>
      <color theme="1"/>
      <name val="Aptos Narrow"/>
      <family val="2"/>
      <charset val="1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9" fontId="6" fillId="0" borderId="0"/>
    <xf numFmtId="164" fontId="4" fillId="0" borderId="0"/>
    <xf numFmtId="44" fontId="6" fillId="0" borderId="0" applyFon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" fillId="6" borderId="0" applyNumberFormat="0" applyBorder="0" applyAlignment="0" applyProtection="0"/>
    <xf numFmtId="0" fontId="12" fillId="7" borderId="0" applyNumberFormat="0" applyBorder="0" applyAlignment="0" applyProtection="0"/>
  </cellStyleXfs>
  <cellXfs count="46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wrapText="1"/>
    </xf>
    <xf numFmtId="0" fontId="0" fillId="0" borderId="3" xfId="0" applyBorder="1"/>
    <xf numFmtId="1" fontId="0" fillId="0" borderId="3" xfId="0" applyNumberFormat="1" applyBorder="1" applyAlignment="1">
      <alignment horizontal="center" vertical="center"/>
    </xf>
    <xf numFmtId="9" fontId="6" fillId="0" borderId="3" xfId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65" fontId="0" fillId="0" borderId="0" xfId="0" applyNumberFormat="1"/>
    <xf numFmtId="165" fontId="3" fillId="0" borderId="2" xfId="0" applyNumberFormat="1" applyFont="1" applyBorder="1" applyAlignment="1">
      <alignment horizontal="justify" vertical="center" wrapText="1"/>
    </xf>
    <xf numFmtId="165" fontId="4" fillId="0" borderId="3" xfId="2" applyNumberFormat="1" applyBorder="1"/>
    <xf numFmtId="165" fontId="0" fillId="0" borderId="3" xfId="0" applyNumberFormat="1" applyBorder="1"/>
    <xf numFmtId="165" fontId="5" fillId="0" borderId="3" xfId="0" applyNumberFormat="1" applyFont="1" applyBorder="1" applyAlignment="1">
      <alignment horizontal="right" vertical="center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0" fillId="8" borderId="3" xfId="0" applyFill="1" applyBorder="1"/>
    <xf numFmtId="0" fontId="11" fillId="9" borderId="5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44" fontId="11" fillId="9" borderId="3" xfId="3" applyFont="1" applyFill="1" applyBorder="1" applyAlignment="1">
      <alignment horizontal="center" vertical="center" wrapText="1"/>
    </xf>
    <xf numFmtId="1" fontId="0" fillId="8" borderId="0" xfId="0" applyNumberFormat="1" applyFill="1"/>
    <xf numFmtId="166" fontId="0" fillId="0" borderId="0" xfId="0" applyNumberFormat="1"/>
    <xf numFmtId="166" fontId="0" fillId="8" borderId="3" xfId="0" applyNumberFormat="1" applyFill="1" applyBorder="1"/>
    <xf numFmtId="44" fontId="0" fillId="8" borderId="3" xfId="0" applyNumberFormat="1" applyFill="1" applyBorder="1"/>
    <xf numFmtId="0" fontId="13" fillId="0" borderId="5" xfId="8" applyFont="1" applyFill="1" applyBorder="1"/>
    <xf numFmtId="44" fontId="0" fillId="0" borderId="3" xfId="0" applyNumberFormat="1" applyBorder="1"/>
    <xf numFmtId="0" fontId="0" fillId="0" borderId="3" xfId="3" applyNumberFormat="1" applyFont="1" applyBorder="1" applyAlignment="1">
      <alignment horizontal="center"/>
    </xf>
    <xf numFmtId="0" fontId="13" fillId="0" borderId="5" xfId="6" applyFont="1" applyFill="1" applyBorder="1"/>
    <xf numFmtId="44" fontId="0" fillId="0" borderId="3" xfId="3" applyFont="1" applyBorder="1"/>
    <xf numFmtId="0" fontId="13" fillId="0" borderId="5" xfId="7" applyFont="1" applyFill="1" applyBorder="1"/>
    <xf numFmtId="0" fontId="13" fillId="0" borderId="5" xfId="9" applyFont="1" applyFill="1" applyBorder="1"/>
    <xf numFmtId="0" fontId="13" fillId="0" borderId="5" xfId="4" applyFont="1" applyFill="1" applyBorder="1"/>
    <xf numFmtId="0" fontId="13" fillId="0" borderId="5" xfId="5" applyFont="1" applyFill="1" applyBorder="1"/>
    <xf numFmtId="0" fontId="13" fillId="0" borderId="5" xfId="0" applyFont="1" applyBorder="1"/>
    <xf numFmtId="0" fontId="5" fillId="0" borderId="3" xfId="0" applyFont="1" applyBorder="1" applyAlignment="1">
      <alignment vertical="center"/>
    </xf>
    <xf numFmtId="166" fontId="0" fillId="10" borderId="0" xfId="0" applyNumberFormat="1" applyFill="1"/>
    <xf numFmtId="165" fontId="5" fillId="10" borderId="3" xfId="0" applyNumberFormat="1" applyFont="1" applyFill="1" applyBorder="1" applyAlignment="1">
      <alignment vertical="center"/>
    </xf>
    <xf numFmtId="165" fontId="5" fillId="10" borderId="3" xfId="0" applyNumberFormat="1" applyFont="1" applyFill="1" applyBorder="1" applyAlignment="1">
      <alignment horizontal="right" vertical="center"/>
    </xf>
  </cellXfs>
  <cellStyles count="10">
    <cellStyle name="20% - Énfasis1" xfId="8" builtinId="30"/>
    <cellStyle name="Bueno" xfId="4" builtinId="26"/>
    <cellStyle name="Celda de comprobación" xfId="7" builtinId="23"/>
    <cellStyle name="Énfasis6" xfId="9" builtinId="49"/>
    <cellStyle name="Excel Built-in Currency [0]" xfId="2" xr:uid="{00000000-0005-0000-0000-000006000000}"/>
    <cellStyle name="Incorrecto" xfId="5" builtinId="27"/>
    <cellStyle name="Moneda" xfId="3" builtinId="4"/>
    <cellStyle name="Neutral" xfId="6" builtinId="28"/>
    <cellStyle name="Normal" xfId="0" builtinId="0"/>
    <cellStyle name="Porcentaje" xfId="1" builtinId="5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444500</xdr:colOff>
      <xdr:row>47</xdr:row>
      <xdr:rowOff>38000</xdr:rowOff>
    </xdr:from>
    <xdr:to>
      <xdr:col>4</xdr:col>
      <xdr:colOff>723420</xdr:colOff>
      <xdr:row>48</xdr:row>
      <xdr:rowOff>266240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029200" y="14160400"/>
          <a:ext cx="1627660" cy="43144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9"/>
  <sheetViews>
    <sheetView tabSelected="1" topLeftCell="C20" zoomScaleNormal="100" workbookViewId="0">
      <selection activeCell="I10" sqref="I10:Q32"/>
    </sheetView>
  </sheetViews>
  <sheetFormatPr baseColWidth="10" defaultColWidth="10.5" defaultRowHeight="15.6" x14ac:dyDescent="0.3"/>
  <cols>
    <col min="2" max="2" width="27.3984375" customWidth="1"/>
    <col min="4" max="4" width="7.19921875" customWidth="1"/>
    <col min="5" max="5" width="16.69921875" style="13" customWidth="1"/>
    <col min="7" max="7" width="17.69921875" style="13" customWidth="1"/>
    <col min="8" max="8" width="18.69921875" style="13" customWidth="1"/>
    <col min="10" max="11" width="12.5" bestFit="1" customWidth="1"/>
    <col min="13" max="13" width="14" bestFit="1" customWidth="1"/>
    <col min="15" max="15" width="14" bestFit="1" customWidth="1"/>
    <col min="17" max="17" width="15" bestFit="1" customWidth="1"/>
  </cols>
  <sheetData>
    <row r="1" spans="1:17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</row>
    <row r="2" spans="1:17" x14ac:dyDescent="0.3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</row>
    <row r="4" spans="1:17" x14ac:dyDescent="0.3">
      <c r="A4" s="1" t="s">
        <v>2</v>
      </c>
    </row>
    <row r="5" spans="1:17" x14ac:dyDescent="0.3">
      <c r="A5" s="2" t="s">
        <v>3</v>
      </c>
    </row>
    <row r="6" spans="1:17" x14ac:dyDescent="0.3">
      <c r="A6" s="3" t="s">
        <v>4</v>
      </c>
    </row>
    <row r="9" spans="1:17" x14ac:dyDescent="0.3">
      <c r="A9" s="4" t="s">
        <v>5</v>
      </c>
      <c r="B9" s="4" t="s">
        <v>6</v>
      </c>
    </row>
    <row r="10" spans="1:17" ht="16.5" customHeight="1" x14ac:dyDescent="0.3">
      <c r="I10" s="22"/>
      <c r="J10" s="23" t="s">
        <v>42</v>
      </c>
      <c r="K10" s="23"/>
      <c r="L10" s="23"/>
      <c r="M10" s="23"/>
      <c r="N10" s="23"/>
      <c r="O10" s="23"/>
      <c r="P10" s="23"/>
      <c r="Q10" s="23"/>
    </row>
    <row r="11" spans="1:17" ht="30" customHeight="1" x14ac:dyDescent="0.3">
      <c r="A11" s="5" t="s">
        <v>7</v>
      </c>
      <c r="B11" s="6" t="s">
        <v>8</v>
      </c>
      <c r="C11" s="6" t="s">
        <v>9</v>
      </c>
      <c r="D11" s="6" t="s">
        <v>10</v>
      </c>
      <c r="E11" s="14" t="s">
        <v>11</v>
      </c>
      <c r="F11" s="6" t="s">
        <v>12</v>
      </c>
      <c r="G11" s="14" t="s">
        <v>13</v>
      </c>
      <c r="H11" s="14" t="s">
        <v>14</v>
      </c>
      <c r="I11" s="22"/>
      <c r="L11" s="24"/>
      <c r="M11" s="24"/>
      <c r="N11" s="25" t="s">
        <v>8</v>
      </c>
      <c r="O11" s="26" t="s">
        <v>43</v>
      </c>
      <c r="P11" s="27" t="s">
        <v>10</v>
      </c>
      <c r="Q11" s="26" t="s">
        <v>14</v>
      </c>
    </row>
    <row r="12" spans="1:17" ht="33.75" customHeight="1" x14ac:dyDescent="0.3">
      <c r="A12" s="7">
        <v>1</v>
      </c>
      <c r="B12" s="8" t="s">
        <v>15</v>
      </c>
      <c r="C12" s="9" t="s">
        <v>16</v>
      </c>
      <c r="D12" s="10">
        <v>1</v>
      </c>
      <c r="E12" s="15">
        <v>2647059</v>
      </c>
      <c r="F12" s="11">
        <v>0.19</v>
      </c>
      <c r="G12" s="15">
        <f t="shared" ref="G12:G31" si="0">E12*(1+F12)</f>
        <v>3150000.21</v>
      </c>
      <c r="H12" s="15">
        <f t="shared" ref="H12:H31" si="1">G12*D12</f>
        <v>3150000.21</v>
      </c>
      <c r="I12" s="28">
        <f>P12-D12</f>
        <v>0</v>
      </c>
      <c r="J12" s="29">
        <f>E12+(E12*F12)</f>
        <v>3150000.21</v>
      </c>
      <c r="K12" s="29">
        <f>J12*D12</f>
        <v>3150000.21</v>
      </c>
      <c r="L12" s="30">
        <f>O12-J12</f>
        <v>4999.7900000000373</v>
      </c>
      <c r="M12" s="31">
        <f>Q12-K12</f>
        <v>4999.7900000000373</v>
      </c>
      <c r="N12" s="32" t="s">
        <v>15</v>
      </c>
      <c r="O12" s="33">
        <v>3155000</v>
      </c>
      <c r="P12" s="34">
        <v>1</v>
      </c>
      <c r="Q12" s="33">
        <f>O12*P12</f>
        <v>3155000</v>
      </c>
    </row>
    <row r="13" spans="1:17" ht="33.75" customHeight="1" x14ac:dyDescent="0.3">
      <c r="A13" s="7">
        <v>2</v>
      </c>
      <c r="B13" s="8" t="s">
        <v>17</v>
      </c>
      <c r="C13" s="9" t="s">
        <v>16</v>
      </c>
      <c r="D13" s="7">
        <v>3</v>
      </c>
      <c r="E13" s="16">
        <v>2300000</v>
      </c>
      <c r="F13" s="12">
        <v>0.19</v>
      </c>
      <c r="G13" s="16">
        <f t="shared" si="0"/>
        <v>2737000</v>
      </c>
      <c r="H13" s="16">
        <f t="shared" si="1"/>
        <v>8211000</v>
      </c>
      <c r="I13" s="28">
        <f t="shared" ref="I13:I31" si="2">P13-D13</f>
        <v>0</v>
      </c>
      <c r="J13" s="29">
        <f t="shared" ref="J13:J31" si="3">E13+(E13*F13)</f>
        <v>2737000</v>
      </c>
      <c r="K13" s="29">
        <f t="shared" ref="K13:K31" si="4">J13*D13</f>
        <v>8211000</v>
      </c>
      <c r="L13" s="30">
        <f t="shared" ref="L13:L31" si="5">O13-J13</f>
        <v>643821</v>
      </c>
      <c r="M13" s="31">
        <f t="shared" ref="M13:M31" si="6">Q13-K13</f>
        <v>1931463</v>
      </c>
      <c r="N13" s="32" t="s">
        <v>17</v>
      </c>
      <c r="O13" s="33">
        <v>3380821</v>
      </c>
      <c r="P13" s="34">
        <v>3</v>
      </c>
      <c r="Q13" s="33">
        <f t="shared" ref="Q13:Q31" si="7">O13*P13</f>
        <v>10142463</v>
      </c>
    </row>
    <row r="14" spans="1:17" ht="33.75" customHeight="1" x14ac:dyDescent="0.3">
      <c r="A14" s="7">
        <v>3</v>
      </c>
      <c r="B14" s="8" t="s">
        <v>18</v>
      </c>
      <c r="C14" s="9" t="s">
        <v>16</v>
      </c>
      <c r="D14" s="7">
        <v>9</v>
      </c>
      <c r="E14" s="16">
        <v>152235</v>
      </c>
      <c r="F14" s="12">
        <v>0.19</v>
      </c>
      <c r="G14" s="16">
        <f t="shared" si="0"/>
        <v>181159.65</v>
      </c>
      <c r="H14" s="16">
        <f t="shared" si="1"/>
        <v>1630436.8499999999</v>
      </c>
      <c r="I14" s="28">
        <f t="shared" si="2"/>
        <v>0</v>
      </c>
      <c r="J14" s="29">
        <f t="shared" si="3"/>
        <v>181159.65</v>
      </c>
      <c r="K14" s="29">
        <f t="shared" si="4"/>
        <v>1630436.8499999999</v>
      </c>
      <c r="L14" s="30">
        <f t="shared" si="5"/>
        <v>64997.850000000006</v>
      </c>
      <c r="M14" s="31">
        <f t="shared" si="6"/>
        <v>584980.65000000014</v>
      </c>
      <c r="N14" s="35" t="s">
        <v>18</v>
      </c>
      <c r="O14" s="36">
        <v>246157.5</v>
      </c>
      <c r="P14" s="34">
        <v>9</v>
      </c>
      <c r="Q14" s="33">
        <f t="shared" si="7"/>
        <v>2215417.5</v>
      </c>
    </row>
    <row r="15" spans="1:17" ht="51" customHeight="1" x14ac:dyDescent="0.3">
      <c r="A15" s="7">
        <v>4</v>
      </c>
      <c r="B15" s="8" t="s">
        <v>19</v>
      </c>
      <c r="C15" s="9" t="s">
        <v>16</v>
      </c>
      <c r="D15" s="7">
        <v>6</v>
      </c>
      <c r="E15" s="16">
        <v>170503</v>
      </c>
      <c r="F15" s="12">
        <v>0.19</v>
      </c>
      <c r="G15" s="16">
        <f t="shared" si="0"/>
        <v>202898.56999999998</v>
      </c>
      <c r="H15" s="16">
        <f t="shared" si="1"/>
        <v>1217391.42</v>
      </c>
      <c r="I15" s="28">
        <f t="shared" si="2"/>
        <v>0</v>
      </c>
      <c r="J15" s="29">
        <f t="shared" si="3"/>
        <v>202898.57</v>
      </c>
      <c r="K15" s="29">
        <f t="shared" si="4"/>
        <v>1217391.42</v>
      </c>
      <c r="L15" s="30">
        <f t="shared" si="5"/>
        <v>174661.93</v>
      </c>
      <c r="M15" s="31">
        <f t="shared" si="6"/>
        <v>1047971.5800000001</v>
      </c>
      <c r="N15" s="37" t="s">
        <v>19</v>
      </c>
      <c r="O15" s="36">
        <v>377560.5</v>
      </c>
      <c r="P15" s="34">
        <v>6</v>
      </c>
      <c r="Q15" s="33">
        <f t="shared" si="7"/>
        <v>2265363</v>
      </c>
    </row>
    <row r="16" spans="1:17" ht="51" customHeight="1" x14ac:dyDescent="0.3">
      <c r="A16" s="7">
        <v>5</v>
      </c>
      <c r="B16" s="8" t="s">
        <v>20</v>
      </c>
      <c r="C16" s="9" t="s">
        <v>16</v>
      </c>
      <c r="D16" s="7">
        <v>2</v>
      </c>
      <c r="E16" s="16">
        <v>317647</v>
      </c>
      <c r="F16" s="12">
        <v>0.19</v>
      </c>
      <c r="G16" s="16">
        <f t="shared" si="0"/>
        <v>377999.93</v>
      </c>
      <c r="H16" s="16">
        <f t="shared" si="1"/>
        <v>755999.86</v>
      </c>
      <c r="I16" s="28">
        <f t="shared" si="2"/>
        <v>0</v>
      </c>
      <c r="J16" s="29">
        <f t="shared" si="3"/>
        <v>377999.93</v>
      </c>
      <c r="K16" s="29">
        <f t="shared" si="4"/>
        <v>755999.86</v>
      </c>
      <c r="L16" s="30">
        <f t="shared" si="5"/>
        <v>768.07000000000698</v>
      </c>
      <c r="M16" s="31">
        <f t="shared" si="6"/>
        <v>1536.140000000014</v>
      </c>
      <c r="N16" s="37" t="s">
        <v>20</v>
      </c>
      <c r="O16" s="36">
        <v>378768</v>
      </c>
      <c r="P16" s="34">
        <v>2</v>
      </c>
      <c r="Q16" s="33">
        <f t="shared" si="7"/>
        <v>757536</v>
      </c>
    </row>
    <row r="17" spans="1:17" ht="51" customHeight="1" x14ac:dyDescent="0.3">
      <c r="A17" s="7">
        <v>6</v>
      </c>
      <c r="B17" s="8" t="s">
        <v>21</v>
      </c>
      <c r="C17" s="9" t="s">
        <v>16</v>
      </c>
      <c r="D17" s="7">
        <v>4</v>
      </c>
      <c r="E17" s="16">
        <v>856303</v>
      </c>
      <c r="F17" s="12">
        <v>0.19</v>
      </c>
      <c r="G17" s="16">
        <f t="shared" si="0"/>
        <v>1019000.57</v>
      </c>
      <c r="H17" s="16">
        <f t="shared" si="1"/>
        <v>4076002.28</v>
      </c>
      <c r="I17" s="28">
        <f t="shared" si="2"/>
        <v>0</v>
      </c>
      <c r="J17" s="29">
        <f t="shared" si="3"/>
        <v>1019000.5700000001</v>
      </c>
      <c r="K17" s="29">
        <f t="shared" si="4"/>
        <v>4076002.2800000003</v>
      </c>
      <c r="L17" s="30">
        <f t="shared" si="5"/>
        <v>30.429999999934807</v>
      </c>
      <c r="M17" s="31">
        <f t="shared" si="6"/>
        <v>121.71999999973923</v>
      </c>
      <c r="N17" s="37" t="s">
        <v>21</v>
      </c>
      <c r="O17" s="36">
        <v>1019031</v>
      </c>
      <c r="P17" s="34">
        <v>4</v>
      </c>
      <c r="Q17" s="33">
        <f t="shared" si="7"/>
        <v>4076124</v>
      </c>
    </row>
    <row r="18" spans="1:17" ht="51" customHeight="1" x14ac:dyDescent="0.3">
      <c r="A18" s="7">
        <v>7</v>
      </c>
      <c r="B18" s="8" t="s">
        <v>22</v>
      </c>
      <c r="C18" s="9" t="s">
        <v>16</v>
      </c>
      <c r="D18" s="7">
        <v>8</v>
      </c>
      <c r="E18" s="16">
        <v>119352</v>
      </c>
      <c r="F18" s="12">
        <v>0.19</v>
      </c>
      <c r="G18" s="16">
        <f t="shared" si="0"/>
        <v>142028.88</v>
      </c>
      <c r="H18" s="16">
        <f t="shared" si="1"/>
        <v>1136231.04</v>
      </c>
      <c r="I18" s="28">
        <f t="shared" si="2"/>
        <v>0</v>
      </c>
      <c r="J18" s="29">
        <f t="shared" si="3"/>
        <v>142028.88</v>
      </c>
      <c r="K18" s="29">
        <f t="shared" si="4"/>
        <v>1136231.04</v>
      </c>
      <c r="L18" s="30">
        <f t="shared" si="5"/>
        <v>107971.12</v>
      </c>
      <c r="M18" s="31">
        <f t="shared" si="6"/>
        <v>863768.96</v>
      </c>
      <c r="N18" s="38" t="s">
        <v>22</v>
      </c>
      <c r="O18" s="36">
        <v>250000</v>
      </c>
      <c r="P18" s="34">
        <v>8</v>
      </c>
      <c r="Q18" s="33">
        <f t="shared" si="7"/>
        <v>2000000</v>
      </c>
    </row>
    <row r="19" spans="1:17" ht="51" customHeight="1" x14ac:dyDescent="0.3">
      <c r="A19" s="7">
        <v>8</v>
      </c>
      <c r="B19" s="8" t="s">
        <v>23</v>
      </c>
      <c r="C19" s="9" t="s">
        <v>16</v>
      </c>
      <c r="D19" s="7">
        <v>2</v>
      </c>
      <c r="E19" s="16">
        <v>2184874</v>
      </c>
      <c r="F19" s="12">
        <v>0.19</v>
      </c>
      <c r="G19" s="16">
        <f t="shared" si="0"/>
        <v>2600000.06</v>
      </c>
      <c r="H19" s="16">
        <f t="shared" si="1"/>
        <v>5200000.12</v>
      </c>
      <c r="I19" s="28">
        <f t="shared" si="2"/>
        <v>0</v>
      </c>
      <c r="J19" s="29">
        <f t="shared" si="3"/>
        <v>2600000.06</v>
      </c>
      <c r="K19" s="29">
        <f t="shared" si="4"/>
        <v>5200000.12</v>
      </c>
      <c r="L19" s="30">
        <f t="shared" si="5"/>
        <v>340906.93999999994</v>
      </c>
      <c r="M19" s="31">
        <f t="shared" si="6"/>
        <v>681813.87999999989</v>
      </c>
      <c r="N19" s="38" t="s">
        <v>23</v>
      </c>
      <c r="O19" s="36">
        <v>2940907</v>
      </c>
      <c r="P19" s="34">
        <v>2</v>
      </c>
      <c r="Q19" s="33">
        <f t="shared" si="7"/>
        <v>5881814</v>
      </c>
    </row>
    <row r="20" spans="1:17" ht="51" customHeight="1" x14ac:dyDescent="0.3">
      <c r="A20" s="7">
        <v>9</v>
      </c>
      <c r="B20" s="8" t="s">
        <v>24</v>
      </c>
      <c r="C20" s="9" t="s">
        <v>16</v>
      </c>
      <c r="D20" s="7">
        <v>4</v>
      </c>
      <c r="E20" s="16">
        <v>294118</v>
      </c>
      <c r="F20" s="12">
        <v>0.19</v>
      </c>
      <c r="G20" s="16">
        <f t="shared" si="0"/>
        <v>350000.42</v>
      </c>
      <c r="H20" s="16">
        <f t="shared" si="1"/>
        <v>1400001.68</v>
      </c>
      <c r="I20" s="28">
        <f t="shared" si="2"/>
        <v>0</v>
      </c>
      <c r="J20" s="29">
        <f t="shared" si="3"/>
        <v>350000.42</v>
      </c>
      <c r="K20" s="29">
        <f t="shared" si="4"/>
        <v>1400001.68</v>
      </c>
      <c r="L20" s="30">
        <f t="shared" si="5"/>
        <v>396024.58</v>
      </c>
      <c r="M20" s="31">
        <f t="shared" si="6"/>
        <v>1584098.32</v>
      </c>
      <c r="N20" s="39" t="s">
        <v>24</v>
      </c>
      <c r="O20" s="36">
        <v>746025</v>
      </c>
      <c r="P20" s="34">
        <v>4</v>
      </c>
      <c r="Q20" s="33">
        <f t="shared" si="7"/>
        <v>2984100</v>
      </c>
    </row>
    <row r="21" spans="1:17" ht="51" customHeight="1" x14ac:dyDescent="0.3">
      <c r="A21" s="7">
        <v>10</v>
      </c>
      <c r="B21" s="8" t="s">
        <v>25</v>
      </c>
      <c r="C21" s="9" t="s">
        <v>16</v>
      </c>
      <c r="D21" s="7">
        <v>9</v>
      </c>
      <c r="E21" s="16">
        <v>115698</v>
      </c>
      <c r="F21" s="12">
        <v>0.19</v>
      </c>
      <c r="G21" s="16">
        <f t="shared" si="0"/>
        <v>137680.62</v>
      </c>
      <c r="H21" s="16">
        <f t="shared" si="1"/>
        <v>1239125.58</v>
      </c>
      <c r="I21" s="28">
        <f t="shared" si="2"/>
        <v>0</v>
      </c>
      <c r="J21" s="29">
        <f t="shared" si="3"/>
        <v>137680.62</v>
      </c>
      <c r="K21" s="29">
        <f t="shared" si="4"/>
        <v>1239125.58</v>
      </c>
      <c r="L21" s="30">
        <f t="shared" si="5"/>
        <v>167247.38</v>
      </c>
      <c r="M21" s="31">
        <f t="shared" si="6"/>
        <v>1505226.42</v>
      </c>
      <c r="N21" s="40" t="s">
        <v>25</v>
      </c>
      <c r="O21" s="36">
        <v>304928</v>
      </c>
      <c r="P21" s="34">
        <v>9</v>
      </c>
      <c r="Q21" s="33">
        <f t="shared" si="7"/>
        <v>2744352</v>
      </c>
    </row>
    <row r="22" spans="1:17" ht="51" customHeight="1" x14ac:dyDescent="0.3">
      <c r="A22" s="7">
        <v>11</v>
      </c>
      <c r="B22" s="8" t="s">
        <v>26</v>
      </c>
      <c r="C22" s="9" t="s">
        <v>16</v>
      </c>
      <c r="D22" s="7">
        <v>3</v>
      </c>
      <c r="E22" s="16">
        <v>237486</v>
      </c>
      <c r="F22" s="12">
        <v>0.19</v>
      </c>
      <c r="G22" s="16">
        <f t="shared" si="0"/>
        <v>282608.33999999997</v>
      </c>
      <c r="H22" s="16">
        <f t="shared" si="1"/>
        <v>847825.0199999999</v>
      </c>
      <c r="I22" s="28">
        <f t="shared" si="2"/>
        <v>0</v>
      </c>
      <c r="J22" s="29">
        <f t="shared" si="3"/>
        <v>282608.34000000003</v>
      </c>
      <c r="K22" s="29">
        <f t="shared" si="4"/>
        <v>847825.02</v>
      </c>
      <c r="L22" s="30">
        <f t="shared" si="5"/>
        <v>139994.65999999997</v>
      </c>
      <c r="M22" s="31">
        <f t="shared" si="6"/>
        <v>419983.98</v>
      </c>
      <c r="N22" s="40" t="s">
        <v>26</v>
      </c>
      <c r="O22" s="36">
        <v>422603</v>
      </c>
      <c r="P22" s="34">
        <v>3</v>
      </c>
      <c r="Q22" s="33">
        <f t="shared" si="7"/>
        <v>1267809</v>
      </c>
    </row>
    <row r="23" spans="1:17" ht="33.75" customHeight="1" x14ac:dyDescent="0.3">
      <c r="A23" s="7">
        <v>12</v>
      </c>
      <c r="B23" s="8" t="s">
        <v>27</v>
      </c>
      <c r="C23" s="9" t="s">
        <v>16</v>
      </c>
      <c r="D23" s="7">
        <v>10</v>
      </c>
      <c r="E23" s="16">
        <v>79162</v>
      </c>
      <c r="F23" s="12">
        <v>0.19</v>
      </c>
      <c r="G23" s="16">
        <f t="shared" si="0"/>
        <v>94202.78</v>
      </c>
      <c r="H23" s="16">
        <f t="shared" si="1"/>
        <v>942027.8</v>
      </c>
      <c r="I23" s="28">
        <f t="shared" si="2"/>
        <v>0</v>
      </c>
      <c r="J23" s="29">
        <f t="shared" si="3"/>
        <v>94202.78</v>
      </c>
      <c r="K23" s="29">
        <f t="shared" si="4"/>
        <v>942027.8</v>
      </c>
      <c r="L23" s="30">
        <f t="shared" si="5"/>
        <v>186297.22</v>
      </c>
      <c r="M23" s="31">
        <f t="shared" si="6"/>
        <v>1862972.2</v>
      </c>
      <c r="N23" s="41" t="s">
        <v>27</v>
      </c>
      <c r="O23" s="36">
        <v>280500</v>
      </c>
      <c r="P23" s="34">
        <v>10</v>
      </c>
      <c r="Q23" s="33">
        <f t="shared" si="7"/>
        <v>2805000</v>
      </c>
    </row>
    <row r="24" spans="1:17" ht="16.5" customHeight="1" x14ac:dyDescent="0.3">
      <c r="A24" s="7">
        <v>13</v>
      </c>
      <c r="B24" s="8" t="s">
        <v>28</v>
      </c>
      <c r="C24" s="9" t="s">
        <v>16</v>
      </c>
      <c r="D24" s="7">
        <v>8</v>
      </c>
      <c r="E24" s="16">
        <v>91341</v>
      </c>
      <c r="F24" s="12">
        <v>0.19</v>
      </c>
      <c r="G24" s="16">
        <f t="shared" si="0"/>
        <v>108695.79</v>
      </c>
      <c r="H24" s="16">
        <f t="shared" si="1"/>
        <v>869566.32</v>
      </c>
      <c r="I24" s="28">
        <f t="shared" si="2"/>
        <v>0</v>
      </c>
      <c r="J24" s="29">
        <f t="shared" si="3"/>
        <v>108695.79000000001</v>
      </c>
      <c r="K24" s="29">
        <f t="shared" si="4"/>
        <v>869566.32000000007</v>
      </c>
      <c r="L24" s="30">
        <f t="shared" si="5"/>
        <v>243054.21</v>
      </c>
      <c r="M24" s="31">
        <f t="shared" si="6"/>
        <v>1944433.68</v>
      </c>
      <c r="N24" s="32" t="s">
        <v>28</v>
      </c>
      <c r="O24" s="36">
        <v>351750</v>
      </c>
      <c r="P24" s="34">
        <v>8</v>
      </c>
      <c r="Q24" s="33">
        <f t="shared" si="7"/>
        <v>2814000</v>
      </c>
    </row>
    <row r="25" spans="1:17" ht="16.5" customHeight="1" x14ac:dyDescent="0.3">
      <c r="A25" s="7">
        <v>14</v>
      </c>
      <c r="B25" s="8" t="s">
        <v>29</v>
      </c>
      <c r="C25" s="9" t="s">
        <v>16</v>
      </c>
      <c r="D25" s="7">
        <v>5</v>
      </c>
      <c r="E25" s="16">
        <v>210084</v>
      </c>
      <c r="F25" s="12">
        <v>0.19</v>
      </c>
      <c r="G25" s="16">
        <f t="shared" si="0"/>
        <v>249999.96</v>
      </c>
      <c r="H25" s="16">
        <f t="shared" si="1"/>
        <v>1249999.8</v>
      </c>
      <c r="I25" s="28">
        <f t="shared" si="2"/>
        <v>0</v>
      </c>
      <c r="J25" s="29">
        <f t="shared" si="3"/>
        <v>249999.96</v>
      </c>
      <c r="K25" s="29">
        <f t="shared" si="4"/>
        <v>1249999.8</v>
      </c>
      <c r="L25" s="30">
        <f t="shared" si="5"/>
        <v>448700.04000000004</v>
      </c>
      <c r="M25" s="31">
        <f t="shared" si="6"/>
        <v>2243500.2000000002</v>
      </c>
      <c r="N25" s="32" t="s">
        <v>29</v>
      </c>
      <c r="O25" s="36">
        <v>698700</v>
      </c>
      <c r="P25" s="34">
        <v>5</v>
      </c>
      <c r="Q25" s="33">
        <f t="shared" si="7"/>
        <v>3493500</v>
      </c>
    </row>
    <row r="26" spans="1:17" ht="16.5" customHeight="1" x14ac:dyDescent="0.3">
      <c r="A26" s="7">
        <v>15</v>
      </c>
      <c r="B26" s="8" t="s">
        <v>30</v>
      </c>
      <c r="C26" s="9" t="s">
        <v>16</v>
      </c>
      <c r="D26" s="7">
        <v>36</v>
      </c>
      <c r="E26" s="16">
        <v>1681</v>
      </c>
      <c r="F26" s="12">
        <v>0.19</v>
      </c>
      <c r="G26" s="16">
        <f t="shared" si="0"/>
        <v>2000.3899999999999</v>
      </c>
      <c r="H26" s="16">
        <f t="shared" si="1"/>
        <v>72014.039999999994</v>
      </c>
      <c r="I26" s="28">
        <f t="shared" si="2"/>
        <v>0</v>
      </c>
      <c r="J26" s="29">
        <f t="shared" si="3"/>
        <v>2000.3899999999999</v>
      </c>
      <c r="K26" s="29">
        <f t="shared" si="4"/>
        <v>72014.039999999994</v>
      </c>
      <c r="L26" s="30">
        <f t="shared" si="5"/>
        <v>3916.61</v>
      </c>
      <c r="M26" s="31">
        <f t="shared" si="6"/>
        <v>140997.96000000002</v>
      </c>
      <c r="N26" s="32" t="s">
        <v>30</v>
      </c>
      <c r="O26" s="36">
        <v>5917</v>
      </c>
      <c r="P26" s="34">
        <v>36</v>
      </c>
      <c r="Q26" s="33">
        <f t="shared" si="7"/>
        <v>213012</v>
      </c>
    </row>
    <row r="27" spans="1:17" ht="16.5" customHeight="1" x14ac:dyDescent="0.3">
      <c r="A27" s="7">
        <v>16</v>
      </c>
      <c r="B27" s="8" t="s">
        <v>31</v>
      </c>
      <c r="C27" s="9" t="s">
        <v>16</v>
      </c>
      <c r="D27" s="7">
        <v>36</v>
      </c>
      <c r="E27" s="16">
        <v>1345</v>
      </c>
      <c r="F27" s="12">
        <v>0.19</v>
      </c>
      <c r="G27" s="16">
        <f t="shared" si="0"/>
        <v>1600.55</v>
      </c>
      <c r="H27" s="16">
        <f t="shared" si="1"/>
        <v>57619.799999999996</v>
      </c>
      <c r="I27" s="28">
        <f t="shared" si="2"/>
        <v>0</v>
      </c>
      <c r="J27" s="29">
        <f t="shared" si="3"/>
        <v>1600.55</v>
      </c>
      <c r="K27" s="29">
        <f t="shared" si="4"/>
        <v>57619.799999999996</v>
      </c>
      <c r="L27" s="30">
        <f t="shared" si="5"/>
        <v>2160.4499999999998</v>
      </c>
      <c r="M27" s="31">
        <f t="shared" si="6"/>
        <v>77776.200000000012</v>
      </c>
      <c r="N27" s="32" t="s">
        <v>31</v>
      </c>
      <c r="O27" s="36">
        <v>3761</v>
      </c>
      <c r="P27" s="34">
        <v>36</v>
      </c>
      <c r="Q27" s="33">
        <f t="shared" si="7"/>
        <v>135396</v>
      </c>
    </row>
    <row r="28" spans="1:17" ht="16.5" customHeight="1" x14ac:dyDescent="0.3">
      <c r="A28" s="7">
        <v>17</v>
      </c>
      <c r="B28" s="8" t="s">
        <v>32</v>
      </c>
      <c r="C28" s="9" t="s">
        <v>16</v>
      </c>
      <c r="D28" s="7">
        <v>5</v>
      </c>
      <c r="E28" s="16">
        <v>30447</v>
      </c>
      <c r="F28" s="12">
        <v>0.19</v>
      </c>
      <c r="G28" s="16">
        <f t="shared" si="0"/>
        <v>36231.93</v>
      </c>
      <c r="H28" s="16">
        <f t="shared" si="1"/>
        <v>181159.65</v>
      </c>
      <c r="I28" s="28">
        <f t="shared" si="2"/>
        <v>0</v>
      </c>
      <c r="J28" s="29">
        <f t="shared" si="3"/>
        <v>36231.93</v>
      </c>
      <c r="K28" s="29">
        <f t="shared" si="4"/>
        <v>181159.65</v>
      </c>
      <c r="L28" s="30">
        <f t="shared" si="5"/>
        <v>31216.07</v>
      </c>
      <c r="M28" s="31">
        <f t="shared" si="6"/>
        <v>156080.35</v>
      </c>
      <c r="N28" s="32" t="s">
        <v>44</v>
      </c>
      <c r="O28" s="36">
        <v>67448</v>
      </c>
      <c r="P28" s="34">
        <v>5</v>
      </c>
      <c r="Q28" s="33">
        <f t="shared" si="7"/>
        <v>337240</v>
      </c>
    </row>
    <row r="29" spans="1:17" ht="16.5" customHeight="1" x14ac:dyDescent="0.3">
      <c r="A29" s="7">
        <v>18</v>
      </c>
      <c r="B29" s="8" t="s">
        <v>33</v>
      </c>
      <c r="C29" s="9" t="s">
        <v>16</v>
      </c>
      <c r="D29" s="7">
        <v>36</v>
      </c>
      <c r="E29" s="16">
        <v>1218</v>
      </c>
      <c r="F29" s="12">
        <v>0.19</v>
      </c>
      <c r="G29" s="16">
        <f t="shared" si="0"/>
        <v>1449.4199999999998</v>
      </c>
      <c r="H29" s="16">
        <f t="shared" si="1"/>
        <v>52179.119999999995</v>
      </c>
      <c r="I29" s="28">
        <f t="shared" si="2"/>
        <v>0</v>
      </c>
      <c r="J29" s="29">
        <f t="shared" si="3"/>
        <v>1449.42</v>
      </c>
      <c r="K29" s="29">
        <f t="shared" si="4"/>
        <v>52179.12</v>
      </c>
      <c r="L29" s="30">
        <f t="shared" si="5"/>
        <v>1931.58</v>
      </c>
      <c r="M29" s="31">
        <f t="shared" si="6"/>
        <v>69536.88</v>
      </c>
      <c r="N29" s="32" t="s">
        <v>33</v>
      </c>
      <c r="O29" s="36">
        <v>3381</v>
      </c>
      <c r="P29" s="34">
        <v>36</v>
      </c>
      <c r="Q29" s="33">
        <f t="shared" si="7"/>
        <v>121716</v>
      </c>
    </row>
    <row r="30" spans="1:17" ht="16.5" customHeight="1" x14ac:dyDescent="0.3">
      <c r="A30" s="7">
        <v>19</v>
      </c>
      <c r="B30" s="8" t="s">
        <v>34</v>
      </c>
      <c r="C30" s="9" t="s">
        <v>16</v>
      </c>
      <c r="D30" s="7">
        <v>5</v>
      </c>
      <c r="E30" s="16">
        <v>79162</v>
      </c>
      <c r="F30" s="12">
        <v>0.19</v>
      </c>
      <c r="G30" s="16">
        <f t="shared" si="0"/>
        <v>94202.78</v>
      </c>
      <c r="H30" s="16">
        <f t="shared" si="1"/>
        <v>471013.9</v>
      </c>
      <c r="I30" s="28">
        <f t="shared" si="2"/>
        <v>0</v>
      </c>
      <c r="J30" s="29">
        <f t="shared" si="3"/>
        <v>94202.78</v>
      </c>
      <c r="K30" s="29">
        <f t="shared" si="4"/>
        <v>471013.9</v>
      </c>
      <c r="L30" s="30">
        <f t="shared" si="5"/>
        <v>15672.220000000001</v>
      </c>
      <c r="M30" s="31">
        <f t="shared" si="6"/>
        <v>78361.099999999977</v>
      </c>
      <c r="N30" s="32" t="s">
        <v>34</v>
      </c>
      <c r="O30" s="36">
        <v>109875</v>
      </c>
      <c r="P30" s="34">
        <v>5</v>
      </c>
      <c r="Q30" s="33">
        <f t="shared" si="7"/>
        <v>549375</v>
      </c>
    </row>
    <row r="31" spans="1:17" ht="16.5" customHeight="1" x14ac:dyDescent="0.3">
      <c r="A31" s="7">
        <v>20</v>
      </c>
      <c r="B31" s="8" t="s">
        <v>35</v>
      </c>
      <c r="C31" s="9" t="s">
        <v>16</v>
      </c>
      <c r="D31" s="7">
        <v>4</v>
      </c>
      <c r="E31" s="16">
        <v>121788</v>
      </c>
      <c r="F31" s="12">
        <v>0.19</v>
      </c>
      <c r="G31" s="16">
        <f t="shared" si="0"/>
        <v>144927.72</v>
      </c>
      <c r="H31" s="16">
        <f t="shared" si="1"/>
        <v>579710.88</v>
      </c>
      <c r="I31" s="28">
        <f t="shared" si="2"/>
        <v>0</v>
      </c>
      <c r="J31" s="29">
        <f t="shared" si="3"/>
        <v>144927.72</v>
      </c>
      <c r="K31" s="29">
        <f t="shared" si="4"/>
        <v>579710.88</v>
      </c>
      <c r="L31" s="30">
        <f t="shared" si="5"/>
        <v>43883.28</v>
      </c>
      <c r="M31" s="31">
        <f t="shared" si="6"/>
        <v>175533.12</v>
      </c>
      <c r="N31" s="32" t="s">
        <v>35</v>
      </c>
      <c r="O31" s="36">
        <v>188811</v>
      </c>
      <c r="P31" s="34">
        <v>4</v>
      </c>
      <c r="Q31" s="33">
        <f t="shared" si="7"/>
        <v>755244</v>
      </c>
    </row>
    <row r="32" spans="1:17" x14ac:dyDescent="0.3">
      <c r="A32" s="42" t="s">
        <v>36</v>
      </c>
      <c r="B32" s="42"/>
      <c r="C32" s="42"/>
      <c r="D32" s="42"/>
      <c r="E32" s="42"/>
      <c r="F32" s="42"/>
      <c r="G32" s="44">
        <f>SUM(G12:G31)</f>
        <v>11913688.57</v>
      </c>
      <c r="H32" s="17">
        <f>SUMPRODUCT(D12:D31,E12:E31)</f>
        <v>28016223</v>
      </c>
      <c r="J32" s="43">
        <f>SUM(J12:J31)</f>
        <v>11913688.57</v>
      </c>
      <c r="K32" s="43">
        <f>SUM(K12:K31)</f>
        <v>33339305.369999997</v>
      </c>
    </row>
    <row r="33" spans="1:10" x14ac:dyDescent="0.3">
      <c r="A33" s="42" t="s">
        <v>37</v>
      </c>
      <c r="B33" s="42"/>
      <c r="C33" s="42"/>
      <c r="D33" s="42"/>
      <c r="E33" s="42"/>
      <c r="F33" s="42"/>
      <c r="G33" s="42"/>
      <c r="H33" s="17">
        <f>H32*0.19</f>
        <v>5323082.37</v>
      </c>
    </row>
    <row r="34" spans="1:10" x14ac:dyDescent="0.3">
      <c r="A34" s="42" t="s">
        <v>38</v>
      </c>
      <c r="B34" s="42"/>
      <c r="C34" s="42"/>
      <c r="D34" s="42"/>
      <c r="E34" s="42"/>
      <c r="F34" s="42"/>
      <c r="G34" s="42"/>
      <c r="H34" s="45">
        <f>SUM(H12:H31)</f>
        <v>33339305.369999997</v>
      </c>
    </row>
    <row r="36" spans="1:10" ht="15.75" customHeight="1" x14ac:dyDescent="0.3">
      <c r="A36" s="18" t="s">
        <v>39</v>
      </c>
      <c r="B36" s="18"/>
      <c r="C36" s="18"/>
      <c r="D36" s="18"/>
      <c r="E36" s="18"/>
      <c r="F36" s="18"/>
      <c r="G36" s="18"/>
      <c r="H36" s="18"/>
      <c r="I36" s="18"/>
      <c r="J36" s="18"/>
    </row>
    <row r="38" spans="1:10" x14ac:dyDescent="0.3">
      <c r="A38" s="1" t="s">
        <v>40</v>
      </c>
    </row>
    <row r="40" spans="1:10" ht="15.75" customHeight="1" x14ac:dyDescent="0.3">
      <c r="A40" s="19" t="s">
        <v>41</v>
      </c>
      <c r="B40" s="19"/>
      <c r="C40" s="19"/>
      <c r="D40" s="19"/>
      <c r="E40" s="19"/>
      <c r="F40" s="19"/>
      <c r="G40" s="19"/>
      <c r="H40" s="19"/>
      <c r="I40" s="19"/>
    </row>
    <row r="41" spans="1:10" x14ac:dyDescent="0.3">
      <c r="A41" s="19"/>
      <c r="B41" s="19"/>
      <c r="C41" s="19"/>
      <c r="D41" s="19"/>
      <c r="E41" s="19"/>
      <c r="F41" s="19"/>
      <c r="G41" s="19"/>
      <c r="H41" s="19"/>
      <c r="I41" s="19"/>
    </row>
    <row r="42" spans="1:10" x14ac:dyDescent="0.3">
      <c r="A42" s="19"/>
      <c r="B42" s="19"/>
      <c r="C42" s="19"/>
      <c r="D42" s="19"/>
      <c r="E42" s="19"/>
      <c r="F42" s="19"/>
      <c r="G42" s="19"/>
      <c r="H42" s="19"/>
      <c r="I42" s="19"/>
    </row>
    <row r="43" spans="1:10" x14ac:dyDescent="0.3">
      <c r="A43" s="19"/>
      <c r="B43" s="19"/>
      <c r="C43" s="19"/>
      <c r="D43" s="19"/>
      <c r="E43" s="19"/>
      <c r="F43" s="19"/>
      <c r="G43" s="19"/>
      <c r="H43" s="19"/>
      <c r="I43" s="19"/>
    </row>
    <row r="44" spans="1:10" x14ac:dyDescent="0.3">
      <c r="A44" s="19"/>
      <c r="B44" s="19"/>
      <c r="C44" s="19"/>
      <c r="D44" s="19"/>
      <c r="E44" s="19"/>
      <c r="F44" s="19"/>
      <c r="G44" s="19"/>
      <c r="H44" s="19"/>
      <c r="I44" s="19"/>
    </row>
    <row r="45" spans="1:10" x14ac:dyDescent="0.3">
      <c r="A45" s="19"/>
      <c r="B45" s="19"/>
      <c r="C45" s="19"/>
      <c r="D45" s="19"/>
      <c r="E45" s="19"/>
      <c r="F45" s="19"/>
      <c r="G45" s="19"/>
      <c r="H45" s="19"/>
      <c r="I45" s="19"/>
    </row>
    <row r="46" spans="1:10" x14ac:dyDescent="0.3">
      <c r="A46" s="19"/>
      <c r="B46" s="19"/>
      <c r="C46" s="19"/>
      <c r="D46" s="19"/>
      <c r="E46" s="19"/>
      <c r="F46" s="19"/>
      <c r="G46" s="19"/>
      <c r="H46" s="19"/>
      <c r="I46" s="19"/>
    </row>
    <row r="47" spans="1:10" x14ac:dyDescent="0.3">
      <c r="A47" s="19"/>
      <c r="B47" s="19"/>
      <c r="C47" s="19"/>
      <c r="D47" s="19"/>
      <c r="E47" s="19"/>
      <c r="F47" s="19"/>
      <c r="G47" s="19"/>
      <c r="H47" s="19"/>
      <c r="I47" s="19"/>
    </row>
    <row r="48" spans="1:10" x14ac:dyDescent="0.3">
      <c r="A48" s="19"/>
      <c r="B48" s="19"/>
      <c r="C48" s="19"/>
      <c r="D48" s="19"/>
      <c r="E48" s="19"/>
      <c r="F48" s="19"/>
      <c r="G48" s="19"/>
      <c r="H48" s="19"/>
      <c r="I48" s="19"/>
    </row>
    <row r="49" spans="1:9" ht="84" customHeight="1" x14ac:dyDescent="0.3">
      <c r="A49" s="19"/>
      <c r="B49" s="19"/>
      <c r="C49" s="19"/>
      <c r="D49" s="19"/>
      <c r="E49" s="19"/>
      <c r="F49" s="19"/>
      <c r="G49" s="19"/>
      <c r="H49" s="19"/>
      <c r="I49" s="19"/>
    </row>
  </sheetData>
  <mergeCells count="5">
    <mergeCell ref="A36:J36"/>
    <mergeCell ref="A40:I49"/>
    <mergeCell ref="A1:J1"/>
    <mergeCell ref="A2:J2"/>
    <mergeCell ref="J10:Q10"/>
  </mergeCells>
  <conditionalFormatting sqref="J12">
    <cfRule type="cellIs" dxfId="0" priority="1" operator="greaterThan">
      <formula>$O$12</formula>
    </cfRule>
  </conditionalFormatting>
  <pageMargins left="0.7" right="0.7" top="0.75" bottom="0.75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FERNANDO BARRERA SALAZAR</dc:creator>
  <dc:description/>
  <cp:lastModifiedBy>carlos calle posada</cp:lastModifiedBy>
  <cp:revision>0</cp:revision>
  <dcterms:created xsi:type="dcterms:W3CDTF">2026-08-27T17:17:03Z</dcterms:created>
  <dcterms:modified xsi:type="dcterms:W3CDTF">2026-09-15T20:14:59Z</dcterms:modified>
  <dc:language>en-US</dc:language>
</cp:coreProperties>
</file>