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MDLAE\Desktop\ADENDA 1\"/>
    </mc:Choice>
  </mc:AlternateContent>
  <xr:revisionPtr revIDLastSave="0" documentId="13_ncr:1_{07912FCB-79A3-490E-B711-0CE28947F8FB}" xr6:coauthVersionLast="47" xr6:coauthVersionMax="47" xr10:uidLastSave="{00000000-0000-0000-0000-000000000000}"/>
  <bookViews>
    <workbookView xWindow="-110" yWindow="-110" windowWidth="19420" windowHeight="11500" xr2:uid="{00000000-000D-0000-FFFF-FFFF00000000}"/>
  </bookViews>
  <sheets>
    <sheet name="EM" sheetId="3" r:id="rId1"/>
  </sheets>
  <definedNames>
    <definedName name="_xlnm._FilterDatabase" localSheetId="0" hidden="1">EM!$A$1:$Y$221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W216" i="3" l="1"/>
  <c r="W215" i="3"/>
  <c r="W214" i="3"/>
  <c r="W213" i="3"/>
  <c r="W212" i="3"/>
  <c r="W210" i="3"/>
  <c r="W209" i="3"/>
  <c r="W208" i="3"/>
  <c r="W207" i="3"/>
  <c r="W206" i="3"/>
  <c r="W205" i="3"/>
  <c r="W204" i="3"/>
  <c r="W203" i="3"/>
  <c r="W202" i="3"/>
  <c r="W199" i="3"/>
  <c r="W198" i="3"/>
  <c r="W196" i="3"/>
  <c r="W194" i="3"/>
  <c r="W193" i="3"/>
  <c r="W192" i="3"/>
  <c r="W191" i="3"/>
  <c r="W190" i="3"/>
  <c r="W188" i="3"/>
  <c r="W187" i="3"/>
  <c r="W186" i="3"/>
  <c r="W185" i="3"/>
  <c r="W184" i="3"/>
  <c r="W183" i="3"/>
  <c r="W182" i="3"/>
  <c r="W181" i="3"/>
  <c r="W180" i="3"/>
  <c r="W179" i="3"/>
  <c r="W178" i="3"/>
  <c r="W177" i="3"/>
  <c r="W176" i="3"/>
  <c r="W175" i="3"/>
  <c r="W174" i="3"/>
  <c r="W173" i="3"/>
  <c r="W172" i="3"/>
  <c r="W171" i="3"/>
  <c r="W170" i="3"/>
  <c r="W169" i="3"/>
  <c r="W168" i="3"/>
  <c r="W167" i="3"/>
  <c r="W166" i="3"/>
  <c r="W164" i="3"/>
  <c r="W163" i="3"/>
  <c r="W162" i="3"/>
  <c r="W161" i="3"/>
  <c r="W158" i="3"/>
  <c r="W157" i="3"/>
  <c r="W156" i="3"/>
  <c r="W153" i="3"/>
  <c r="W152" i="3"/>
  <c r="W151" i="3"/>
  <c r="W150" i="3"/>
  <c r="W149" i="3"/>
  <c r="W148" i="3"/>
  <c r="W147" i="3"/>
  <c r="W145" i="3"/>
  <c r="W144" i="3"/>
  <c r="W143" i="3"/>
  <c r="W141" i="3"/>
  <c r="W140" i="3"/>
  <c r="W139" i="3"/>
  <c r="W136" i="3"/>
  <c r="W135" i="3"/>
  <c r="W134" i="3"/>
  <c r="W133" i="3"/>
  <c r="W132" i="3"/>
  <c r="W131" i="3"/>
  <c r="W130" i="3"/>
  <c r="W129" i="3"/>
  <c r="W128" i="3"/>
  <c r="W126" i="3"/>
  <c r="W125" i="3"/>
  <c r="W123" i="3"/>
  <c r="W122" i="3"/>
  <c r="W121" i="3"/>
  <c r="W120" i="3"/>
  <c r="W119" i="3"/>
  <c r="W117" i="3"/>
  <c r="W116" i="3"/>
  <c r="W115" i="3"/>
  <c r="W114" i="3"/>
  <c r="W112" i="3"/>
  <c r="W111" i="3"/>
  <c r="W110" i="3"/>
  <c r="W109" i="3"/>
  <c r="W108" i="3"/>
  <c r="W107" i="3"/>
  <c r="W106" i="3"/>
  <c r="W105" i="3"/>
  <c r="W103" i="3"/>
  <c r="W102" i="3"/>
  <c r="W101" i="3"/>
  <c r="W98" i="3"/>
  <c r="W95" i="3"/>
  <c r="W94" i="3"/>
  <c r="W92" i="3"/>
  <c r="W91" i="3"/>
  <c r="W90" i="3"/>
  <c r="W89" i="3"/>
  <c r="W88" i="3"/>
  <c r="W87" i="3"/>
  <c r="W86" i="3"/>
  <c r="W84" i="3"/>
  <c r="W83" i="3"/>
  <c r="W81" i="3"/>
  <c r="W79" i="3"/>
  <c r="W78" i="3"/>
  <c r="W76" i="3"/>
  <c r="W74" i="3"/>
  <c r="W73" i="3"/>
  <c r="W72" i="3"/>
  <c r="W71" i="3"/>
  <c r="W70" i="3"/>
  <c r="W69" i="3"/>
  <c r="W68" i="3"/>
  <c r="W66" i="3"/>
  <c r="W64" i="3"/>
  <c r="W63" i="3"/>
  <c r="W62" i="3"/>
  <c r="W61" i="3"/>
  <c r="W60" i="3"/>
  <c r="W59" i="3"/>
  <c r="W57" i="3"/>
  <c r="W55" i="3"/>
  <c r="W52" i="3"/>
  <c r="W51" i="3"/>
  <c r="W50" i="3"/>
  <c r="W48" i="3"/>
  <c r="W47" i="3"/>
  <c r="W46" i="3"/>
  <c r="W45" i="3"/>
  <c r="W44" i="3"/>
  <c r="W43" i="3"/>
  <c r="W42" i="3"/>
  <c r="W41" i="3"/>
  <c r="W39" i="3"/>
  <c r="W38" i="3"/>
  <c r="W37" i="3"/>
  <c r="W36" i="3"/>
  <c r="W35" i="3"/>
  <c r="W34" i="3"/>
  <c r="W33" i="3"/>
  <c r="W32" i="3"/>
  <c r="W31" i="3"/>
  <c r="W30" i="3"/>
  <c r="W29" i="3"/>
  <c r="W28" i="3"/>
  <c r="W27" i="3"/>
  <c r="W25" i="3"/>
  <c r="W23" i="3"/>
  <c r="W20" i="3"/>
  <c r="W17" i="3"/>
  <c r="W14" i="3"/>
  <c r="W13" i="3"/>
  <c r="W8" i="3"/>
  <c r="W7" i="3"/>
  <c r="W6" i="3"/>
  <c r="W5" i="3"/>
  <c r="W4" i="3"/>
  <c r="S8" i="3"/>
  <c r="Q8" i="3"/>
  <c r="R152" i="3"/>
  <c r="Q152" i="3"/>
  <c r="S152" i="3"/>
  <c r="T5" i="3"/>
  <c r="T6" i="3"/>
  <c r="T7" i="3"/>
  <c r="T8" i="3"/>
  <c r="T13" i="3"/>
  <c r="T14" i="3"/>
  <c r="T17" i="3"/>
  <c r="T20" i="3"/>
  <c r="T23" i="3"/>
  <c r="T25" i="3"/>
  <c r="T27" i="3"/>
  <c r="T28" i="3"/>
  <c r="T29" i="3"/>
  <c r="T30" i="3"/>
  <c r="T31" i="3"/>
  <c r="T32" i="3"/>
  <c r="T33" i="3"/>
  <c r="T34" i="3"/>
  <c r="T35" i="3"/>
  <c r="T36" i="3"/>
  <c r="T37" i="3"/>
  <c r="T38" i="3"/>
  <c r="T39" i="3"/>
  <c r="T41" i="3"/>
  <c r="T42" i="3"/>
  <c r="T43" i="3"/>
  <c r="T44" i="3"/>
  <c r="T45" i="3"/>
  <c r="T46" i="3"/>
  <c r="T47" i="3"/>
  <c r="T48" i="3"/>
  <c r="T50" i="3"/>
  <c r="T51" i="3"/>
  <c r="T52" i="3"/>
  <c r="T55" i="3"/>
  <c r="T57" i="3"/>
  <c r="T59" i="3"/>
  <c r="T60" i="3"/>
  <c r="T61" i="3"/>
  <c r="T62" i="3"/>
  <c r="T63" i="3"/>
  <c r="T64" i="3"/>
  <c r="T66" i="3"/>
  <c r="T68" i="3"/>
  <c r="T69" i="3"/>
  <c r="T70" i="3"/>
  <c r="T71" i="3"/>
  <c r="T72" i="3"/>
  <c r="T73" i="3"/>
  <c r="T74" i="3"/>
  <c r="T76" i="3"/>
  <c r="T78" i="3"/>
  <c r="T79" i="3"/>
  <c r="T81" i="3"/>
  <c r="T83" i="3"/>
  <c r="T84" i="3"/>
  <c r="T86" i="3"/>
  <c r="T87" i="3"/>
  <c r="T88" i="3"/>
  <c r="T89" i="3"/>
  <c r="T90" i="3"/>
  <c r="T91" i="3"/>
  <c r="T92" i="3"/>
  <c r="T94" i="3"/>
  <c r="T95" i="3"/>
  <c r="T98" i="3"/>
  <c r="T101" i="3"/>
  <c r="T102" i="3"/>
  <c r="T103" i="3"/>
  <c r="T105" i="3"/>
  <c r="T106" i="3"/>
  <c r="T107" i="3"/>
  <c r="T108" i="3"/>
  <c r="T109" i="3"/>
  <c r="T110" i="3"/>
  <c r="T111" i="3"/>
  <c r="T112" i="3"/>
  <c r="T114" i="3"/>
  <c r="T115" i="3"/>
  <c r="T116" i="3"/>
  <c r="T117" i="3"/>
  <c r="T119" i="3"/>
  <c r="T120" i="3"/>
  <c r="T121" i="3"/>
  <c r="T122" i="3"/>
  <c r="T123" i="3"/>
  <c r="T125" i="3"/>
  <c r="T126" i="3"/>
  <c r="T128" i="3"/>
  <c r="T129" i="3"/>
  <c r="T130" i="3"/>
  <c r="T131" i="3"/>
  <c r="T132" i="3"/>
  <c r="T133" i="3"/>
  <c r="T134" i="3"/>
  <c r="T135" i="3"/>
  <c r="T136" i="3"/>
  <c r="T139" i="3"/>
  <c r="T140" i="3"/>
  <c r="T141" i="3"/>
  <c r="T143" i="3"/>
  <c r="T144" i="3"/>
  <c r="T145" i="3"/>
  <c r="T147" i="3"/>
  <c r="T148" i="3"/>
  <c r="T149" i="3"/>
  <c r="T150" i="3"/>
  <c r="T151" i="3"/>
  <c r="T152" i="3"/>
  <c r="T153" i="3"/>
  <c r="T156" i="3"/>
  <c r="T157" i="3"/>
  <c r="T158" i="3"/>
  <c r="T161" i="3"/>
  <c r="T162" i="3"/>
  <c r="T163" i="3"/>
  <c r="T164" i="3"/>
  <c r="T166" i="3"/>
  <c r="T167" i="3"/>
  <c r="T168" i="3"/>
  <c r="T169" i="3"/>
  <c r="T170" i="3"/>
  <c r="T171" i="3"/>
  <c r="T172" i="3"/>
  <c r="T173" i="3"/>
  <c r="T174" i="3"/>
  <c r="T175" i="3"/>
  <c r="T176" i="3"/>
  <c r="T177" i="3"/>
  <c r="T178" i="3"/>
  <c r="T179" i="3"/>
  <c r="T180" i="3"/>
  <c r="T181" i="3"/>
  <c r="T182" i="3"/>
  <c r="T183" i="3"/>
  <c r="T184" i="3"/>
  <c r="T185" i="3"/>
  <c r="T186" i="3"/>
  <c r="T187" i="3"/>
  <c r="T188" i="3"/>
  <c r="T190" i="3"/>
  <c r="T191" i="3"/>
  <c r="T192" i="3"/>
  <c r="T193" i="3"/>
  <c r="T194" i="3"/>
  <c r="T196" i="3"/>
  <c r="T198" i="3"/>
  <c r="T199" i="3"/>
  <c r="T202" i="3"/>
  <c r="T203" i="3"/>
  <c r="T204" i="3"/>
  <c r="T205" i="3"/>
  <c r="T206" i="3"/>
  <c r="T207" i="3"/>
  <c r="T208" i="3"/>
  <c r="T209" i="3"/>
  <c r="T210" i="3"/>
  <c r="T212" i="3"/>
  <c r="T213" i="3"/>
  <c r="T214" i="3"/>
  <c r="T215" i="3"/>
  <c r="T216" i="3"/>
  <c r="T4" i="3"/>
  <c r="Q4" i="3"/>
  <c r="R4" i="3"/>
  <c r="S4" i="3"/>
  <c r="U4" i="3"/>
  <c r="V4" i="3"/>
  <c r="Q5" i="3"/>
  <c r="R5" i="3"/>
  <c r="S5" i="3"/>
  <c r="U5" i="3"/>
  <c r="V5" i="3"/>
  <c r="Q6" i="3"/>
  <c r="R6" i="3"/>
  <c r="S6" i="3"/>
  <c r="U6" i="3"/>
  <c r="V6" i="3"/>
  <c r="Q7" i="3"/>
  <c r="R7" i="3"/>
  <c r="S7" i="3"/>
  <c r="U7" i="3"/>
  <c r="V7" i="3"/>
  <c r="R8" i="3"/>
  <c r="U8" i="3"/>
  <c r="V8" i="3"/>
  <c r="Q13" i="3"/>
  <c r="R13" i="3"/>
  <c r="S13" i="3"/>
  <c r="U13" i="3"/>
  <c r="V13" i="3"/>
  <c r="Q14" i="3"/>
  <c r="R14" i="3"/>
  <c r="S14" i="3"/>
  <c r="U14" i="3"/>
  <c r="V14" i="3"/>
  <c r="Q17" i="3"/>
  <c r="R17" i="3"/>
  <c r="S17" i="3"/>
  <c r="U17" i="3"/>
  <c r="V17" i="3"/>
  <c r="Q20" i="3"/>
  <c r="R20" i="3"/>
  <c r="S20" i="3"/>
  <c r="U20" i="3"/>
  <c r="V20" i="3"/>
  <c r="Q23" i="3"/>
  <c r="R23" i="3"/>
  <c r="S23" i="3"/>
  <c r="U23" i="3"/>
  <c r="V23" i="3"/>
  <c r="Q25" i="3"/>
  <c r="R25" i="3"/>
  <c r="S25" i="3"/>
  <c r="U25" i="3"/>
  <c r="V25" i="3"/>
  <c r="Q27" i="3"/>
  <c r="R27" i="3"/>
  <c r="S27" i="3"/>
  <c r="U27" i="3"/>
  <c r="V27" i="3"/>
  <c r="Q28" i="3"/>
  <c r="R28" i="3"/>
  <c r="S28" i="3"/>
  <c r="U28" i="3"/>
  <c r="V28" i="3"/>
  <c r="Q29" i="3"/>
  <c r="R29" i="3"/>
  <c r="S29" i="3"/>
  <c r="U29" i="3"/>
  <c r="V29" i="3"/>
  <c r="Q30" i="3"/>
  <c r="R30" i="3"/>
  <c r="S30" i="3"/>
  <c r="U30" i="3"/>
  <c r="V30" i="3"/>
  <c r="Q31" i="3"/>
  <c r="R31" i="3"/>
  <c r="S31" i="3"/>
  <c r="U31" i="3"/>
  <c r="V31" i="3"/>
  <c r="Q32" i="3"/>
  <c r="R32" i="3"/>
  <c r="S32" i="3"/>
  <c r="U32" i="3"/>
  <c r="V32" i="3"/>
  <c r="Q33" i="3"/>
  <c r="R33" i="3"/>
  <c r="S33" i="3"/>
  <c r="U33" i="3"/>
  <c r="V33" i="3"/>
  <c r="Q34" i="3"/>
  <c r="R34" i="3"/>
  <c r="S34" i="3"/>
  <c r="U34" i="3"/>
  <c r="V34" i="3"/>
  <c r="Q35" i="3"/>
  <c r="R35" i="3"/>
  <c r="S35" i="3"/>
  <c r="U35" i="3"/>
  <c r="V35" i="3"/>
  <c r="Q36" i="3"/>
  <c r="R36" i="3"/>
  <c r="S36" i="3"/>
  <c r="U36" i="3"/>
  <c r="V36" i="3"/>
  <c r="Q37" i="3"/>
  <c r="R37" i="3"/>
  <c r="S37" i="3"/>
  <c r="U37" i="3"/>
  <c r="V37" i="3"/>
  <c r="Q38" i="3"/>
  <c r="R38" i="3"/>
  <c r="S38" i="3"/>
  <c r="U38" i="3"/>
  <c r="V38" i="3"/>
  <c r="Q39" i="3"/>
  <c r="R39" i="3"/>
  <c r="S39" i="3"/>
  <c r="U39" i="3"/>
  <c r="V39" i="3"/>
  <c r="Q41" i="3"/>
  <c r="R41" i="3"/>
  <c r="S41" i="3"/>
  <c r="U41" i="3"/>
  <c r="V41" i="3"/>
  <c r="Q42" i="3"/>
  <c r="R42" i="3"/>
  <c r="S42" i="3"/>
  <c r="U42" i="3"/>
  <c r="V42" i="3"/>
  <c r="Q43" i="3"/>
  <c r="R43" i="3"/>
  <c r="S43" i="3"/>
  <c r="U43" i="3"/>
  <c r="V43" i="3"/>
  <c r="Q44" i="3"/>
  <c r="R44" i="3"/>
  <c r="S44" i="3"/>
  <c r="U44" i="3"/>
  <c r="V44" i="3"/>
  <c r="Q45" i="3"/>
  <c r="R45" i="3"/>
  <c r="S45" i="3"/>
  <c r="U45" i="3"/>
  <c r="V45" i="3"/>
  <c r="Q46" i="3"/>
  <c r="R46" i="3"/>
  <c r="S46" i="3"/>
  <c r="U46" i="3"/>
  <c r="V46" i="3"/>
  <c r="Q47" i="3"/>
  <c r="R47" i="3"/>
  <c r="S47" i="3"/>
  <c r="U47" i="3"/>
  <c r="V47" i="3"/>
  <c r="Q48" i="3"/>
  <c r="R48" i="3"/>
  <c r="S48" i="3"/>
  <c r="U48" i="3"/>
  <c r="V48" i="3"/>
  <c r="Q50" i="3"/>
  <c r="R50" i="3"/>
  <c r="S50" i="3"/>
  <c r="U50" i="3"/>
  <c r="V50" i="3"/>
  <c r="Q51" i="3"/>
  <c r="R51" i="3"/>
  <c r="S51" i="3"/>
  <c r="U51" i="3"/>
  <c r="V51" i="3"/>
  <c r="Q52" i="3"/>
  <c r="R52" i="3"/>
  <c r="S52" i="3"/>
  <c r="U52" i="3"/>
  <c r="V52" i="3"/>
  <c r="Q55" i="3"/>
  <c r="R55" i="3"/>
  <c r="S55" i="3"/>
  <c r="U55" i="3"/>
  <c r="V55" i="3"/>
  <c r="Q57" i="3"/>
  <c r="R57" i="3"/>
  <c r="S57" i="3"/>
  <c r="U57" i="3"/>
  <c r="V57" i="3"/>
  <c r="Q59" i="3"/>
  <c r="R59" i="3"/>
  <c r="S59" i="3"/>
  <c r="U59" i="3"/>
  <c r="V59" i="3"/>
  <c r="Q60" i="3"/>
  <c r="R60" i="3"/>
  <c r="S60" i="3"/>
  <c r="U60" i="3"/>
  <c r="V60" i="3"/>
  <c r="Q61" i="3"/>
  <c r="R61" i="3"/>
  <c r="S61" i="3"/>
  <c r="U61" i="3"/>
  <c r="V61" i="3"/>
  <c r="Q62" i="3"/>
  <c r="R62" i="3"/>
  <c r="S62" i="3"/>
  <c r="U62" i="3"/>
  <c r="V62" i="3"/>
  <c r="Q63" i="3"/>
  <c r="R63" i="3"/>
  <c r="S63" i="3"/>
  <c r="U63" i="3"/>
  <c r="V63" i="3"/>
  <c r="Q64" i="3"/>
  <c r="R64" i="3"/>
  <c r="S64" i="3"/>
  <c r="U64" i="3"/>
  <c r="V64" i="3"/>
  <c r="Q66" i="3"/>
  <c r="R66" i="3"/>
  <c r="S66" i="3"/>
  <c r="U66" i="3"/>
  <c r="V66" i="3"/>
  <c r="Q68" i="3"/>
  <c r="R68" i="3"/>
  <c r="S68" i="3"/>
  <c r="U68" i="3"/>
  <c r="V68" i="3"/>
  <c r="Q69" i="3"/>
  <c r="R69" i="3"/>
  <c r="S69" i="3"/>
  <c r="U69" i="3"/>
  <c r="V69" i="3"/>
  <c r="Q70" i="3"/>
  <c r="R70" i="3"/>
  <c r="S70" i="3"/>
  <c r="U70" i="3"/>
  <c r="V70" i="3"/>
  <c r="Q71" i="3"/>
  <c r="R71" i="3"/>
  <c r="S71" i="3"/>
  <c r="U71" i="3"/>
  <c r="V71" i="3"/>
  <c r="Q72" i="3"/>
  <c r="R72" i="3"/>
  <c r="S72" i="3"/>
  <c r="U72" i="3"/>
  <c r="V72" i="3"/>
  <c r="Q73" i="3"/>
  <c r="R73" i="3"/>
  <c r="S73" i="3"/>
  <c r="U73" i="3"/>
  <c r="V73" i="3"/>
  <c r="Q74" i="3"/>
  <c r="R74" i="3"/>
  <c r="S74" i="3"/>
  <c r="U74" i="3"/>
  <c r="V74" i="3"/>
  <c r="Q76" i="3"/>
  <c r="R76" i="3"/>
  <c r="S76" i="3"/>
  <c r="U76" i="3"/>
  <c r="V76" i="3"/>
  <c r="Q78" i="3"/>
  <c r="R78" i="3"/>
  <c r="S78" i="3"/>
  <c r="U78" i="3"/>
  <c r="V78" i="3"/>
  <c r="Q79" i="3"/>
  <c r="R79" i="3"/>
  <c r="S79" i="3"/>
  <c r="U79" i="3"/>
  <c r="V79" i="3"/>
  <c r="Q81" i="3"/>
  <c r="R81" i="3"/>
  <c r="S81" i="3"/>
  <c r="U81" i="3"/>
  <c r="V81" i="3"/>
  <c r="Q83" i="3"/>
  <c r="R83" i="3"/>
  <c r="S83" i="3"/>
  <c r="U83" i="3"/>
  <c r="V83" i="3"/>
  <c r="Q84" i="3"/>
  <c r="R84" i="3"/>
  <c r="S84" i="3"/>
  <c r="U84" i="3"/>
  <c r="V84" i="3"/>
  <c r="Q86" i="3"/>
  <c r="R86" i="3"/>
  <c r="S86" i="3"/>
  <c r="U86" i="3"/>
  <c r="V86" i="3"/>
  <c r="Q87" i="3"/>
  <c r="R87" i="3"/>
  <c r="S87" i="3"/>
  <c r="U87" i="3"/>
  <c r="V87" i="3"/>
  <c r="Q88" i="3"/>
  <c r="R88" i="3"/>
  <c r="S88" i="3"/>
  <c r="U88" i="3"/>
  <c r="V88" i="3"/>
  <c r="Q89" i="3"/>
  <c r="R89" i="3"/>
  <c r="S89" i="3"/>
  <c r="U89" i="3"/>
  <c r="V89" i="3"/>
  <c r="Q90" i="3"/>
  <c r="R90" i="3"/>
  <c r="S90" i="3"/>
  <c r="U90" i="3"/>
  <c r="V90" i="3"/>
  <c r="Q91" i="3"/>
  <c r="R91" i="3"/>
  <c r="S91" i="3"/>
  <c r="U91" i="3"/>
  <c r="V91" i="3"/>
  <c r="Q92" i="3"/>
  <c r="R92" i="3"/>
  <c r="S92" i="3"/>
  <c r="U92" i="3"/>
  <c r="V92" i="3"/>
  <c r="Q94" i="3"/>
  <c r="R94" i="3"/>
  <c r="S94" i="3"/>
  <c r="U94" i="3"/>
  <c r="V94" i="3"/>
  <c r="Q95" i="3"/>
  <c r="R95" i="3"/>
  <c r="S95" i="3"/>
  <c r="U95" i="3"/>
  <c r="V95" i="3"/>
  <c r="Q98" i="3"/>
  <c r="R98" i="3"/>
  <c r="S98" i="3"/>
  <c r="U98" i="3"/>
  <c r="V98" i="3"/>
  <c r="Q101" i="3"/>
  <c r="R101" i="3"/>
  <c r="S101" i="3"/>
  <c r="U101" i="3"/>
  <c r="V101" i="3"/>
  <c r="Q102" i="3"/>
  <c r="R102" i="3"/>
  <c r="S102" i="3"/>
  <c r="U102" i="3"/>
  <c r="V102" i="3"/>
  <c r="Q103" i="3"/>
  <c r="R103" i="3"/>
  <c r="S103" i="3"/>
  <c r="U103" i="3"/>
  <c r="V103" i="3"/>
  <c r="Q105" i="3"/>
  <c r="R105" i="3"/>
  <c r="S105" i="3"/>
  <c r="U105" i="3"/>
  <c r="V105" i="3"/>
  <c r="Q106" i="3"/>
  <c r="R106" i="3"/>
  <c r="S106" i="3"/>
  <c r="U106" i="3"/>
  <c r="V106" i="3"/>
  <c r="Q107" i="3"/>
  <c r="R107" i="3"/>
  <c r="S107" i="3"/>
  <c r="U107" i="3"/>
  <c r="V107" i="3"/>
  <c r="Q108" i="3"/>
  <c r="R108" i="3"/>
  <c r="S108" i="3"/>
  <c r="U108" i="3"/>
  <c r="V108" i="3"/>
  <c r="Q109" i="3"/>
  <c r="R109" i="3"/>
  <c r="S109" i="3"/>
  <c r="U109" i="3"/>
  <c r="V109" i="3"/>
  <c r="Q110" i="3"/>
  <c r="R110" i="3"/>
  <c r="S110" i="3"/>
  <c r="U110" i="3"/>
  <c r="V110" i="3"/>
  <c r="Q111" i="3"/>
  <c r="R111" i="3"/>
  <c r="S111" i="3"/>
  <c r="U111" i="3"/>
  <c r="V111" i="3"/>
  <c r="Q112" i="3"/>
  <c r="R112" i="3"/>
  <c r="S112" i="3"/>
  <c r="U112" i="3"/>
  <c r="V112" i="3"/>
  <c r="Q114" i="3"/>
  <c r="R114" i="3"/>
  <c r="S114" i="3"/>
  <c r="U114" i="3"/>
  <c r="V114" i="3"/>
  <c r="Q115" i="3"/>
  <c r="R115" i="3"/>
  <c r="S115" i="3"/>
  <c r="U115" i="3"/>
  <c r="V115" i="3"/>
  <c r="Q116" i="3"/>
  <c r="R116" i="3"/>
  <c r="S116" i="3"/>
  <c r="U116" i="3"/>
  <c r="V116" i="3"/>
  <c r="Q117" i="3"/>
  <c r="R117" i="3"/>
  <c r="S117" i="3"/>
  <c r="U117" i="3"/>
  <c r="V117" i="3"/>
  <c r="Q119" i="3"/>
  <c r="R119" i="3"/>
  <c r="S119" i="3"/>
  <c r="U119" i="3"/>
  <c r="V119" i="3"/>
  <c r="Q120" i="3"/>
  <c r="R120" i="3"/>
  <c r="S120" i="3"/>
  <c r="U120" i="3"/>
  <c r="V120" i="3"/>
  <c r="Q121" i="3"/>
  <c r="R121" i="3"/>
  <c r="S121" i="3"/>
  <c r="U121" i="3"/>
  <c r="V121" i="3"/>
  <c r="Q122" i="3"/>
  <c r="R122" i="3"/>
  <c r="S122" i="3"/>
  <c r="U122" i="3"/>
  <c r="V122" i="3"/>
  <c r="Q123" i="3"/>
  <c r="R123" i="3"/>
  <c r="S123" i="3"/>
  <c r="U123" i="3"/>
  <c r="V123" i="3"/>
  <c r="Q125" i="3"/>
  <c r="R125" i="3"/>
  <c r="S125" i="3"/>
  <c r="U125" i="3"/>
  <c r="V125" i="3"/>
  <c r="Q126" i="3"/>
  <c r="R126" i="3"/>
  <c r="S126" i="3"/>
  <c r="U126" i="3"/>
  <c r="V126" i="3"/>
  <c r="Q128" i="3"/>
  <c r="R128" i="3"/>
  <c r="S128" i="3"/>
  <c r="U128" i="3"/>
  <c r="V128" i="3"/>
  <c r="Q129" i="3"/>
  <c r="R129" i="3"/>
  <c r="S129" i="3"/>
  <c r="U129" i="3"/>
  <c r="V129" i="3"/>
  <c r="Q130" i="3"/>
  <c r="R130" i="3"/>
  <c r="S130" i="3"/>
  <c r="U130" i="3"/>
  <c r="V130" i="3"/>
  <c r="Q131" i="3"/>
  <c r="R131" i="3"/>
  <c r="S131" i="3"/>
  <c r="U131" i="3"/>
  <c r="V131" i="3"/>
  <c r="Q132" i="3"/>
  <c r="R132" i="3"/>
  <c r="S132" i="3"/>
  <c r="U132" i="3"/>
  <c r="V132" i="3"/>
  <c r="Q133" i="3"/>
  <c r="R133" i="3"/>
  <c r="S133" i="3"/>
  <c r="U133" i="3"/>
  <c r="V133" i="3"/>
  <c r="Q134" i="3"/>
  <c r="R134" i="3"/>
  <c r="S134" i="3"/>
  <c r="U134" i="3"/>
  <c r="V134" i="3"/>
  <c r="Q135" i="3"/>
  <c r="R135" i="3"/>
  <c r="S135" i="3"/>
  <c r="U135" i="3"/>
  <c r="V135" i="3"/>
  <c r="Q136" i="3"/>
  <c r="R136" i="3"/>
  <c r="S136" i="3"/>
  <c r="U136" i="3"/>
  <c r="V136" i="3"/>
  <c r="Q139" i="3"/>
  <c r="R139" i="3"/>
  <c r="S139" i="3"/>
  <c r="U139" i="3"/>
  <c r="V139" i="3"/>
  <c r="Q140" i="3"/>
  <c r="R140" i="3"/>
  <c r="S140" i="3"/>
  <c r="U140" i="3"/>
  <c r="V140" i="3"/>
  <c r="Q141" i="3"/>
  <c r="R141" i="3"/>
  <c r="S141" i="3"/>
  <c r="U141" i="3"/>
  <c r="V141" i="3"/>
  <c r="Q143" i="3"/>
  <c r="R143" i="3"/>
  <c r="S143" i="3"/>
  <c r="U143" i="3"/>
  <c r="V143" i="3"/>
  <c r="Q144" i="3"/>
  <c r="R144" i="3"/>
  <c r="S144" i="3"/>
  <c r="U144" i="3"/>
  <c r="V144" i="3"/>
  <c r="Q145" i="3"/>
  <c r="R145" i="3"/>
  <c r="S145" i="3"/>
  <c r="U145" i="3"/>
  <c r="V145" i="3"/>
  <c r="Q147" i="3"/>
  <c r="R147" i="3"/>
  <c r="S147" i="3"/>
  <c r="U147" i="3"/>
  <c r="V147" i="3"/>
  <c r="Q148" i="3"/>
  <c r="R148" i="3"/>
  <c r="S148" i="3"/>
  <c r="U148" i="3"/>
  <c r="V148" i="3"/>
  <c r="Q149" i="3"/>
  <c r="R149" i="3"/>
  <c r="S149" i="3"/>
  <c r="U149" i="3"/>
  <c r="V149" i="3"/>
  <c r="Q150" i="3"/>
  <c r="R150" i="3"/>
  <c r="S150" i="3"/>
  <c r="U150" i="3"/>
  <c r="V150" i="3"/>
  <c r="Q151" i="3"/>
  <c r="R151" i="3"/>
  <c r="U151" i="3"/>
  <c r="V151" i="3"/>
  <c r="Q153" i="3"/>
  <c r="R153" i="3"/>
  <c r="S153" i="3"/>
  <c r="U153" i="3"/>
  <c r="V153" i="3"/>
  <c r="Q156" i="3"/>
  <c r="R156" i="3"/>
  <c r="S156" i="3"/>
  <c r="U156" i="3"/>
  <c r="V156" i="3"/>
  <c r="Q157" i="3"/>
  <c r="R157" i="3"/>
  <c r="S157" i="3"/>
  <c r="U157" i="3"/>
  <c r="V157" i="3"/>
  <c r="Q158" i="3"/>
  <c r="R158" i="3"/>
  <c r="S158" i="3"/>
  <c r="U158" i="3"/>
  <c r="V158" i="3"/>
  <c r="Q161" i="3"/>
  <c r="R161" i="3"/>
  <c r="S161" i="3"/>
  <c r="U161" i="3"/>
  <c r="V161" i="3"/>
  <c r="Q162" i="3"/>
  <c r="R162" i="3"/>
  <c r="S162" i="3"/>
  <c r="U162" i="3"/>
  <c r="V162" i="3"/>
  <c r="Q163" i="3"/>
  <c r="R163" i="3"/>
  <c r="S163" i="3"/>
  <c r="U163" i="3"/>
  <c r="V163" i="3"/>
  <c r="Q164" i="3"/>
  <c r="R164" i="3"/>
  <c r="S164" i="3"/>
  <c r="U164" i="3"/>
  <c r="V164" i="3"/>
  <c r="Q166" i="3"/>
  <c r="R166" i="3"/>
  <c r="S166" i="3"/>
  <c r="U166" i="3"/>
  <c r="V166" i="3"/>
  <c r="Q167" i="3"/>
  <c r="R167" i="3"/>
  <c r="S167" i="3"/>
  <c r="U167" i="3"/>
  <c r="V167" i="3"/>
  <c r="Q168" i="3"/>
  <c r="R168" i="3"/>
  <c r="S168" i="3"/>
  <c r="U168" i="3"/>
  <c r="V168" i="3"/>
  <c r="Q169" i="3"/>
  <c r="R169" i="3"/>
  <c r="S169" i="3"/>
  <c r="U169" i="3"/>
  <c r="V169" i="3"/>
  <c r="Q170" i="3"/>
  <c r="R170" i="3"/>
  <c r="S170" i="3"/>
  <c r="U170" i="3"/>
  <c r="V170" i="3"/>
  <c r="Q171" i="3"/>
  <c r="R171" i="3"/>
  <c r="S171" i="3"/>
  <c r="U171" i="3"/>
  <c r="V171" i="3"/>
  <c r="Q172" i="3"/>
  <c r="R172" i="3"/>
  <c r="S172" i="3"/>
  <c r="U172" i="3"/>
  <c r="V172" i="3"/>
  <c r="Q173" i="3"/>
  <c r="R173" i="3"/>
  <c r="S173" i="3"/>
  <c r="U173" i="3"/>
  <c r="V173" i="3"/>
  <c r="Q174" i="3"/>
  <c r="R174" i="3"/>
  <c r="S174" i="3"/>
  <c r="U174" i="3"/>
  <c r="V174" i="3"/>
  <c r="Q175" i="3"/>
  <c r="R175" i="3"/>
  <c r="S175" i="3"/>
  <c r="U175" i="3"/>
  <c r="V175" i="3"/>
  <c r="Q176" i="3"/>
  <c r="R176" i="3"/>
  <c r="S176" i="3"/>
  <c r="U176" i="3"/>
  <c r="V176" i="3"/>
  <c r="Q177" i="3"/>
  <c r="R177" i="3"/>
  <c r="S177" i="3"/>
  <c r="U177" i="3"/>
  <c r="V177" i="3"/>
  <c r="Q178" i="3"/>
  <c r="R178" i="3"/>
  <c r="S178" i="3"/>
  <c r="U178" i="3"/>
  <c r="V178" i="3"/>
  <c r="Q179" i="3"/>
  <c r="R179" i="3"/>
  <c r="S179" i="3"/>
  <c r="U179" i="3"/>
  <c r="V179" i="3"/>
  <c r="Q180" i="3"/>
  <c r="R180" i="3"/>
  <c r="S180" i="3"/>
  <c r="U180" i="3"/>
  <c r="V180" i="3"/>
  <c r="Q181" i="3"/>
  <c r="R181" i="3"/>
  <c r="S181" i="3"/>
  <c r="U181" i="3"/>
  <c r="V181" i="3"/>
  <c r="Q182" i="3"/>
  <c r="R182" i="3"/>
  <c r="S182" i="3"/>
  <c r="U182" i="3"/>
  <c r="V182" i="3"/>
  <c r="Q183" i="3"/>
  <c r="R183" i="3"/>
  <c r="S183" i="3"/>
  <c r="U183" i="3"/>
  <c r="V183" i="3"/>
  <c r="Q184" i="3"/>
  <c r="R184" i="3"/>
  <c r="S184" i="3"/>
  <c r="U184" i="3"/>
  <c r="V184" i="3"/>
  <c r="Q185" i="3"/>
  <c r="R185" i="3"/>
  <c r="S185" i="3"/>
  <c r="U185" i="3"/>
  <c r="V185" i="3"/>
  <c r="Q186" i="3"/>
  <c r="R186" i="3"/>
  <c r="S186" i="3"/>
  <c r="U186" i="3"/>
  <c r="V186" i="3"/>
  <c r="Q187" i="3"/>
  <c r="R187" i="3"/>
  <c r="S187" i="3"/>
  <c r="U187" i="3"/>
  <c r="V187" i="3"/>
  <c r="Q188" i="3"/>
  <c r="R188" i="3"/>
  <c r="S188" i="3"/>
  <c r="U188" i="3"/>
  <c r="V188" i="3"/>
  <c r="Q190" i="3"/>
  <c r="R190" i="3"/>
  <c r="S190" i="3"/>
  <c r="U190" i="3"/>
  <c r="V190" i="3"/>
  <c r="Q191" i="3"/>
  <c r="R191" i="3"/>
  <c r="S191" i="3"/>
  <c r="U191" i="3"/>
  <c r="V191" i="3"/>
  <c r="Q192" i="3"/>
  <c r="R192" i="3"/>
  <c r="S192" i="3"/>
  <c r="U192" i="3"/>
  <c r="V192" i="3"/>
  <c r="Q193" i="3"/>
  <c r="R193" i="3"/>
  <c r="S193" i="3"/>
  <c r="U193" i="3"/>
  <c r="V193" i="3"/>
  <c r="Q194" i="3"/>
  <c r="R194" i="3"/>
  <c r="S194" i="3"/>
  <c r="U194" i="3"/>
  <c r="V194" i="3"/>
  <c r="Q196" i="3"/>
  <c r="R196" i="3"/>
  <c r="S196" i="3"/>
  <c r="U196" i="3"/>
  <c r="V196" i="3"/>
  <c r="Q198" i="3"/>
  <c r="R198" i="3"/>
  <c r="S198" i="3"/>
  <c r="U198" i="3"/>
  <c r="V198" i="3"/>
  <c r="Q199" i="3"/>
  <c r="R199" i="3"/>
  <c r="S199" i="3"/>
  <c r="U199" i="3"/>
  <c r="V199" i="3"/>
  <c r="Q202" i="3"/>
  <c r="R202" i="3"/>
  <c r="S202" i="3"/>
  <c r="U202" i="3"/>
  <c r="V202" i="3"/>
  <c r="Q203" i="3"/>
  <c r="R203" i="3"/>
  <c r="S203" i="3"/>
  <c r="U203" i="3"/>
  <c r="V203" i="3"/>
  <c r="Q204" i="3"/>
  <c r="R204" i="3"/>
  <c r="S204" i="3"/>
  <c r="U204" i="3"/>
  <c r="V204" i="3"/>
  <c r="Q205" i="3"/>
  <c r="R205" i="3"/>
  <c r="S205" i="3"/>
  <c r="U205" i="3"/>
  <c r="V205" i="3"/>
  <c r="Q206" i="3"/>
  <c r="R206" i="3"/>
  <c r="S206" i="3"/>
  <c r="U206" i="3"/>
  <c r="V206" i="3"/>
  <c r="Q207" i="3"/>
  <c r="R207" i="3"/>
  <c r="S207" i="3"/>
  <c r="U207" i="3"/>
  <c r="V207" i="3"/>
  <c r="Q208" i="3"/>
  <c r="R208" i="3"/>
  <c r="S208" i="3"/>
  <c r="U208" i="3"/>
  <c r="V208" i="3"/>
  <c r="Q209" i="3"/>
  <c r="R209" i="3"/>
  <c r="S209" i="3"/>
  <c r="U209" i="3"/>
  <c r="V209" i="3"/>
  <c r="Q210" i="3"/>
  <c r="R210" i="3"/>
  <c r="S210" i="3"/>
  <c r="U210" i="3"/>
  <c r="V210" i="3"/>
  <c r="Q212" i="3"/>
  <c r="R212" i="3"/>
  <c r="S212" i="3"/>
  <c r="U212" i="3"/>
  <c r="V212" i="3"/>
  <c r="Q213" i="3"/>
  <c r="R213" i="3"/>
  <c r="S213" i="3"/>
  <c r="U213" i="3"/>
  <c r="V213" i="3"/>
  <c r="Q214" i="3"/>
  <c r="R214" i="3"/>
  <c r="S214" i="3"/>
  <c r="U214" i="3"/>
  <c r="V214" i="3"/>
  <c r="Q215" i="3"/>
  <c r="R215" i="3"/>
  <c r="S215" i="3"/>
  <c r="U215" i="3"/>
  <c r="V215" i="3"/>
  <c r="Q216" i="3"/>
  <c r="R216" i="3"/>
  <c r="S216" i="3"/>
  <c r="U216" i="3"/>
  <c r="V216" i="3"/>
  <c r="I219" i="3"/>
  <c r="L219" i="3"/>
  <c r="I220" i="3"/>
  <c r="L220" i="3"/>
  <c r="G221" i="3"/>
  <c r="J221" i="3"/>
  <c r="V152" i="3" l="1"/>
  <c r="U152" i="3"/>
  <c r="S151" i="3"/>
  <c r="W219" i="3" s="1"/>
  <c r="W220" i="3" l="1"/>
  <c r="W221" i="3" s="1"/>
</calcChain>
</file>

<file path=xl/sharedStrings.xml><?xml version="1.0" encoding="utf-8"?>
<sst xmlns="http://schemas.openxmlformats.org/spreadsheetml/2006/main" count="1160" uniqueCount="536">
  <si>
    <t>ESTUDIO DE MERCADO – COMPARATIVO DE COTIZACIONES | Alcaldía Local de Usaquén</t>
  </si>
  <si>
    <t>No.</t>
  </si>
  <si>
    <t>Categoría</t>
  </si>
  <si>
    <t>Ítem / Recurso</t>
  </si>
  <si>
    <t>Unidad</t>
  </si>
  <si>
    <t>Necesidad</t>
  </si>
  <si>
    <t>Descripción Ítem</t>
  </si>
  <si>
    <t>DISTRINDUSTRIAL</t>
  </si>
  <si>
    <t>AVENTURA</t>
  </si>
  <si>
    <t>OCTAGONO GROUP</t>
  </si>
  <si>
    <t>(VCP) - VISOR CANASTA DE PRECIOS SDG</t>
  </si>
  <si>
    <t>ANALISIS DE PRECIOS</t>
  </si>
  <si>
    <t>Valor sin IVA</t>
  </si>
  <si>
    <t>IVA</t>
  </si>
  <si>
    <t>Valor con IVA</t>
  </si>
  <si>
    <t>VALOR con IVA</t>
  </si>
  <si>
    <t>Desviación Estandar</t>
  </si>
  <si>
    <t>Promedio</t>
  </si>
  <si>
    <t>Coeficiente de Variación</t>
  </si>
  <si>
    <t>Límite Superior</t>
  </si>
  <si>
    <t>Límite Inferior</t>
  </si>
  <si>
    <t>Valor Techo Referencia</t>
  </si>
  <si>
    <t>ALIMENTOS</t>
  </si>
  <si>
    <t>Refrigerio 1</t>
  </si>
  <si>
    <t>UNIDAD</t>
  </si>
  <si>
    <t>COMPRA</t>
  </si>
  <si>
    <t>Refrigerios Tipo A (• Producto de panadería: de sal o de dulce de 150 gramos o sándwich (pan tipo molde, pan frances, 2 rodajas de jamón (cerdo,  pollo, cordero, pavo, etc.) de 70 gr, 2 rodajas de queso (doble crema o mozzarella), 60 gr de lechuga (lisa o rizada)) • Bebida: Jugo de fruta natural, leche o derivados, sorbetes, malteada, gaseosas o agua en empaque biodegradable o reciclable. No en bolsas •Fruta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</si>
  <si>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Refrigerio 2</t>
  </si>
  <si>
    <t>Refrigerio 3</t>
  </si>
  <si>
    <t>Refrigerio para Protocolo (puesto por persona que incluye, plato base, plato fuerte, plato sopa, vaso largo o de jugo, copa de agua,   tenedor fuerte, cuchillo fuerte, tenedor o cuchara de entrada, plato postre, cuchara o tenedor para postre, cuchillo de untar, según corresponda) • Carbohidrato de 120 gramos • Bebida caliente de 12 onzas • Proteína: 200 gramos •  Mantequilla 10 gramos • Mermelada      15 gramos • Fruta de 150 gramos • Presentar 4 alternativas por componente o atender a solicitud de enfoque diferencial cuando así lo requiera la Entidad • Presentar 4 alternativas o atender a solicitud de enfoque diferencial cuando así lo requiera la Entidad. Incluye    transporte, menaje y servicio (servido en plato o mesa según corresponda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</si>
  <si>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Refrigerio emergencia 1</t>
  </si>
  <si>
    <t>Refrigerio emergencia 2</t>
  </si>
  <si>
    <t>Refrigerio Emergencias Opción 2 • Pastel o empanada de pollo o carne de 80 gramos • Bebida achocolatada, jugo o agua de 250 ml en empaque biodegradable o reciclable. No en bolsas • Incluye transporte y servicio (distribución en sitio de realización del evento o actividad e impuesto al consumo si aplica, garantizar la cadena de frio hasta la entrega a la Entidad y en caso de requerirse y se solicite por la dependencia garantizar el servicio de refrigeración a través de cavas que permitan conservar la cadena de frio de los alimentos o bebidas hasta su distribución en el evento).</t>
  </si>
  <si>
    <t>Agua</t>
  </si>
  <si>
    <t>AGUA NATURAL SIN GAS EN ENVASE NO RETORNABLE EN BOTELLA DE PLASTICO POR 600 ML Y QUE CUENTE CON REGISTRO SANITARIO INVIMA</t>
  </si>
  <si>
    <t>$ 3.346</t>
  </si>
  <si>
    <t>Almuerzo 1</t>
  </si>
  <si>
    <t>$ 27.966</t>
  </si>
  <si>
    <t>Almuerzo 2</t>
  </si>
  <si>
    <t>$ 42.711</t>
  </si>
  <si>
    <t>LECHONA PARA 50 PERSONAS. INCLUYE. CADA PORCION ES DE 250 GRMS; 100% DESHUESADA INCLUYE TRANSPORTE. DEBEN ENTREGARSE EMPACADOS INDIVIDUAL Y HERMETICAMENTE, GARANTIZANDO PRODUCTOS FRESCOS , INCLUYE TRANSPORTE DE ENTREGA.</t>
  </si>
  <si>
    <t>$ 425.568</t>
  </si>
  <si>
    <t>Almuerzo Carnes</t>
  </si>
  <si>
    <t>Almuerzo compuesto por proteína (130 g de cada una: res, pollo, cerdo, chorizo y morcilla) y acompañamientos (100 g de cada uno: papa, plátano, mazorca, guacamole y 80 g de ají), incluyendo jugo natural, entregado caliente en destino final. El precio por servicio debe incluir menaje desechable, servilletas, embalaje térmico ,  cumplimiento de la normativa sanitaria vigente y transporte.</t>
  </si>
  <si>
    <t>Almuerzo Emergencia</t>
  </si>
  <si>
    <t>Almuerzo o Cena de Emergencia. • Porción de pollo asado (pierna-pernil) • Dos (2) papas medianas que pesen aproximadamente 120 gramos • jugo o agua de 250 ml en empaque biodegradable o reciclable. No en bolsas • Incluye el transporte, menaje (empaque biodegradable o reciclable si aplica,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 y servicio (servido en plato o mesa según corresponda e impuesto al consumo si aplica).</t>
  </si>
  <si>
    <t>Desayuno 1</t>
  </si>
  <si>
    <t>$ 25.710</t>
  </si>
  <si>
    <t>SERVICIO</t>
  </si>
  <si>
    <t>ALQUILER</t>
  </si>
  <si>
    <t>Estacion de café 2</t>
  </si>
  <si>
    <t>SERVICIO DE CAFETERIA (TINTO, AROMATICA Y AGUA): OPERARIO + PRESENTACION MESA + VASOS DE CARTON BEBIDA CALIENTE 4 OZ. + MEZCLADOR + AZUCAR + CREMA PARA CAFE). DURACION DEL EVENTO APROX. 5 HORAS. TRANSPORTE INCLUIDO, PARA 100 PERSONAS</t>
  </si>
  <si>
    <t>$ 415.087</t>
  </si>
  <si>
    <t>Alquiler Espacio  1</t>
  </si>
  <si>
    <t>DÍA</t>
  </si>
  <si>
    <t>Alquiler Espacios Capacidad Máxima 200 Personas</t>
  </si>
  <si>
    <t>Alquiler Espacio  2</t>
  </si>
  <si>
    <t>ALQUILER SALON AMPLIO CON CAPACIDAD DE HASTA 500 PERSONAS , CON MOBILIARIO, VENTILACION ADECUADA, CONEXIONES ELECTRICAS E ILUMINACION ADECUADA PARA EL DESARROLLO DE ACTIVIDADES TIPO TALLER O SEMINARIO. SE DEBE GARANTIZAR EL FACIL ACCESO Y DESPLAZAMIENTO PARA PERSONAS CON MOVILIDAD REDUCIDA</t>
  </si>
  <si>
    <t>$ 8.068.041</t>
  </si>
  <si>
    <t>DECORACION</t>
  </si>
  <si>
    <t>Arreglo Floral 1</t>
  </si>
  <si>
    <t>$ 46.000</t>
  </si>
  <si>
    <t>EQUIPOS PARA ACTIVIDADES</t>
  </si>
  <si>
    <t>Pintura Aerosol</t>
  </si>
  <si>
    <t>pintura en spray de aplicación manual, con capacidad de 400 ml, apto para uso en interiores y exteriores sobre superficies como metal, madera, plástico o concreto. Debe contar con secado rápido, alta adherencia, acabado homogéneo y resistencia a condiciones ambientales moderadas. Disponible en colores según necesidad de la entidad.</t>
  </si>
  <si>
    <t>Afiches 1</t>
  </si>
  <si>
    <t>AFICHE - TAMANO FINAL: 28CM ANCHO X 45CM ALTO IMPRESION: A CUATRICROMIA (4X0) DIGITAL POLICROMIA PAPEL: PAPELES ESMALTADOS C2S GLOSS DE 200GR/M2FINALIZACION: CORTAR A TAMANO FINAL SEGUN LAS REFERENCIAS O DISENOS QUE REQUIERA LA ENTIDAD.</t>
  </si>
  <si>
    <t>$ 2.280</t>
  </si>
  <si>
    <t>Afiches 2</t>
  </si>
  <si>
    <t>TAMANO: DE UN CUARTO DE PLIEGO 4 X4 TINTAS, MATERIAL PROPALCOTE 200GRAMOS.</t>
  </si>
  <si>
    <t>$ 8.206</t>
  </si>
  <si>
    <t>Agenda 1</t>
  </si>
  <si>
    <t>Agendas 12 x 17,5 cms cuadriculadas y personalizadas según lo requiera la entidad. Mínimo 100 hojas</t>
  </si>
  <si>
    <t>Agenda 2</t>
  </si>
  <si>
    <t>AGENDA, DIMENSIONES EN CM: LARGO 25, ALTO 20. CON 200 HOJAS EN PAPEL RECICLABLE DE 58GR A 75GR, CUADRICULADAS IMPRESION A 1 TINTA CON LOGOS INSTITUCIONALES. CARATULA: EN CARTON RIGIDO 1.8 MM ACABADO BRILLANTE, IMPRESION EN POLICROMIA; 4 SEPARADORES DE 75GR EN PAPEL RECICLABLE, IMPRESION EN POLICROMIA POR AMBAS CARAS DEL SEPARADOR ACABADO BRILLANTE. TIPO ARGOLLADO. (VALOR PARA 1 UNIDAD)</t>
  </si>
  <si>
    <t>$ 52.233</t>
  </si>
  <si>
    <t>Amarres</t>
  </si>
  <si>
    <t>PAQUETE</t>
  </si>
  <si>
    <t>Amarres plásticos paquete x 100</t>
  </si>
  <si>
    <t>1 hora</t>
  </si>
  <si>
    <t>AUXILIAR DE ENFERMERIA. EL PERSONAL DEBE CONTAR CON TODA LA INDUMENTARIA, DOTACION Y ELEMENTOS DE PROTECCION PERSONAL PARA EL DESARROLLO DE LA ACTIVIDAD.</t>
  </si>
  <si>
    <t>$ 61.078</t>
  </si>
  <si>
    <t>Pintura Aceite</t>
  </si>
  <si>
    <t>Pintura de acabado a base de aceite,  aplicación sobre superficies de madera, metal, concreto u otras superficies compatibles, alta cobertura, adherencia, resistencia y durabilidad. resistencia a condiciones ambientales moderadas, apta para uso interior y exterior según requerimiento de la entidad. Presentación en lata de 1/4 de galón (946 ml), en colores según necesidad de la entidad.</t>
  </si>
  <si>
    <t>Bandeja Mezcla Pintura</t>
  </si>
  <si>
    <t>Bandeja plástica para mezcla de pintura</t>
  </si>
  <si>
    <t>Bandera</t>
  </si>
  <si>
    <t>Banderas - Tipo escritorio</t>
  </si>
  <si>
    <t>Banderines 1</t>
  </si>
  <si>
    <t>Banderines de papel triangulares tamaño 15 x 18 cms, papel silueta con palito, paquete x 100 unidades</t>
  </si>
  <si>
    <t>Banderines 2</t>
  </si>
  <si>
    <t>METRO</t>
  </si>
  <si>
    <t>Banderines de tela triangulares o festones tipo feria de color acorde al evento</t>
  </si>
  <si>
    <t>Bombas</t>
  </si>
  <si>
    <t>Paquete de bombas de colores R12 por 12 unidades</t>
  </si>
  <si>
    <t>Borrador</t>
  </si>
  <si>
    <t>Borrador de nata x 10 unidades</t>
  </si>
  <si>
    <t>BOTIQUÍN</t>
  </si>
  <si>
    <t>Botiquín de primeros auxilios, Contenido mínimo del botiquín - Tapaboca Quirúrgico. - Botella de alcohol 120 ml. - Paquete de algodón 5 gr. - Paquete de baja lenguas x 3 - Paquete de gasas estériles - Jeringa 3 Ml. - Toalla húmeda - Botella de agua mineral 300 ml. - Paquete de copitos de algodón - Paquete de analgésico x 4 unidades 500 mg. - Rollo completo de papel higiénico - Cura adhesiva larga. - Toalla absorbente Medidas 20 cm x 25 cm x 8 cm.</t>
  </si>
  <si>
    <t>Brocha 1</t>
  </si>
  <si>
    <t>Brocha No. 3 cerdas 100 % naturales con mango en madera o plástico ergonómico</t>
  </si>
  <si>
    <t>Brocha 2</t>
  </si>
  <si>
    <t>Brocha No. 4 cerdas 100 % naturales con mango en madera o plástico ergonómico</t>
  </si>
  <si>
    <t>Brocha 3</t>
  </si>
  <si>
    <t>Brocha No. 5 cerdas 100 % naturales con mango en madera o plástico ergonómico</t>
  </si>
  <si>
    <t>Camiseta de algodón básica blanca de talla XS, S, M, L, XL (sin impresión)</t>
  </si>
  <si>
    <t>Camisetas</t>
  </si>
  <si>
    <t>CAMISETA CUELLO REDONDO O EN V CON COLLARETE EN CUELLO. REATA DE HOMBRO A HOMBRO. DOBLADO DE 2CM CON RECUBRIDORA. CERRADO OVERLOCK DE 4 HILOS. TERMINADOS CON RECUBRIDORA. HILO 120. EL DISENO Y COLOR VARIADO. LOS PARCHES TENDRAN EFECTOS DE ILUSION OPTICA TRIDIMENSIONALES Y HOLOGRAFICOS, EFECTO TANGIBLE EN FORMA DE MONTURA EN SU CONTORNO. LAS TALLAS SERAN DESDE LA S A XLTERMINADOS CON RECUBRIDORA. HILO 120. EL DISENO Y COLOR DE LAS PRENDAS DE MUJER SE REALIZARAN TENIENDO EN CUENTA LO PROPUESTO POR EL CONSELO LOCAL DE MUJERES. LOS PARCHES TENDRAN EFECTOS DE ILUSION OPTICA TRIDIMENSIONALES Y HOLOGRAFICOS, EFECTO TANGIBLE EN FORMA DE MONTURA EN SU CONTORNO. LAS TALLAS SERAN DESDE LA S A X</t>
  </si>
  <si>
    <t>$ 72.236</t>
  </si>
  <si>
    <t>CARTILLA</t>
  </si>
  <si>
    <t>Cartón Cartulina</t>
  </si>
  <si>
    <t>Cartón cartulina calibre 16 presentación pliego 70 x 100 cms</t>
  </si>
  <si>
    <t>Cartón paja</t>
  </si>
  <si>
    <t>Cartón paja paquete 10 x 1/8</t>
  </si>
  <si>
    <t>Cartón paja pliego</t>
  </si>
  <si>
    <t>Cartón paja pliego 70 x 100 cm</t>
  </si>
  <si>
    <t>Cartulina 1</t>
  </si>
  <si>
    <t>Octavos de cartulina, colores variados paquete x 12 unidades</t>
  </si>
  <si>
    <t>Cartulina 2</t>
  </si>
  <si>
    <t>Cartulina presentación paquete x 10 tamaño pliego</t>
  </si>
  <si>
    <t>CHALECOS</t>
  </si>
  <si>
    <t>Chaleco impermeable. cuello alto, cremallera, 2 bolsillos con tapa. con doble estampado color y diseño acorde al evento.</t>
  </si>
  <si>
    <t>Chaqueta</t>
  </si>
  <si>
    <t>Chaqueta impermeable acolchada, impermeable, elaborada en material resistente al agua, con diseño moderno y funcional. Incluye posibilidad de personalización mediante bordado y /o estampado, colores y diseño acorde a la imagen institucional, evento o requerimientos definidos por la entidad. Cuenta con cierre frontal, bolsillos laterales y disponibilidad en diferentes tallas, garantizando comodidad, protección térmica y adecuada presentación. La personalización podrá realizarse sin restricciones de diseño, conforme a las necesidades y lineamientos establecidos por la entidad contratante.</t>
  </si>
  <si>
    <t>Cinta 1</t>
  </si>
  <si>
    <t>CINTA DE ENMASCARAR 24 MM X 40 METROS</t>
  </si>
  <si>
    <t>$ 4.151</t>
  </si>
  <si>
    <t>Colores</t>
  </si>
  <si>
    <t>Caja de colores x 12 unidades</t>
  </si>
  <si>
    <t>Coordinador Recorrido</t>
  </si>
  <si>
    <t>Coordinador del recorrido (con curso en prestación de servicios turísticos del IDT)</t>
  </si>
  <si>
    <t>Diplomas</t>
  </si>
  <si>
    <t>ESCARAPELA</t>
  </si>
  <si>
    <t>IMPRESION DE ESCARAPELA EN PROPALCOTE DE TRESCIENTOS (300) GRAMOS EN TAMANO CUARTO DE CARTA, IMPRESA A FULL COLOR (4 X 1) PLASTIFICADA, DEBE INCLUIR BOLSILLO PLASTICO Y CORDON PARA SER DISTRIBUIDA DE MANERA INDIVIDUAL E INCLUIR EL DISENO SUMINISTRADO POR LA ENTIDAD.</t>
  </si>
  <si>
    <t>$ 5.790</t>
  </si>
  <si>
    <t>Esferos</t>
  </si>
  <si>
    <t>BOLIGRAFO LARGO 14.4 CMS, MATERIAL CARTON RECICLADO A UNA TINTA AREA DE MARCA: CUERPO LATERAL: 70 X 7 MM CUERPO POSTERIOR: 70 X 7 MM FRENTE AL CLIP: CLIP: 37 X 7 MM</t>
  </si>
  <si>
    <t>$ 2.500</t>
  </si>
  <si>
    <t>Exposición impresa 1</t>
  </si>
  <si>
    <t>Exposición impresa en vinilo (cartelería) (metro cuadrado)</t>
  </si>
  <si>
    <t>MEMOFICHAS CARTULINA X100</t>
  </si>
  <si>
    <t>$ 2.900</t>
  </si>
  <si>
    <t>Fichas Lego</t>
  </si>
  <si>
    <t>Paquete 150 fichas de armar tipo Lego</t>
  </si>
  <si>
    <t>Gorras</t>
  </si>
  <si>
    <t>VISERA: LA ELABORACION DEBE SER EN MATERIAL PLASTICO, EN LA PARTE SUPERIOR DEBE ESTAR FORRADA EN EL MISMO MATERIAL PRINCIPAL Y EN LA PARTE INFERIOR EN UNA SOLA PIEZA. SISTEMA DE AJUSTE: COMPUESTO POR UNA CORREA ELA- BORADA EN EL MATERIAL PRINCIPAL Y UNA HEBILLA, UN RE- MACHE O CON BROCHE PLASTICO. BOTON: EN LA PARTE SUPERIOR DE LA GORRA, VERTICE DE UNION DE LOS CASCOS PUEDE LLEVAR UN BOTON, FORRADO CON EL MISMO MATERIAL PRINCIPAL Y REMACHADO EN LA PARTE INTERNA (SOLO SI SE REQUIERE). TALLA: SEGUN MODELO Y TALLAJE UNICO DEBE SER UNI- SEX PARA NINOS, NINAS Y JOVENES. LOGOS: EN LA PARTE DEL FRENTE UN (1) LOGO BORDADO, EN LA PARTE DE ATRAS, UN (1) LOGO BORDADO ELEMENTOS (DESCRIPCION): MATERIAL DRIL ACRILICO TIPO: GORRA DE SEIS (6) CASCOS, CON DOS (2) OJETES DE VENTILACION BORDADOS, SISTEMA DE AJUSTE, BOTON FORRADO, Y AL MENOS DOS (2) COSTURAS EN LA VI- SERA. ACABADOS: LA GORRA TERMINADA NO DEBE PRESENTAR MANCHAS, E COLORACION O DIFERENCIA DE TONALIDAD EN LA TELA, DEFECTOS COMO CORTES, HUECOS O PUNTADAS DEFECTUOSAS. LA GORRA NO DEBE PRESENTAR ABOMBAMIENTOS, FALTA DE SIMETRIA EN TODO EL CONJUNTO O PLIEGUES. LOS OJETES DE VENTILACION DEBEN ESTAR CENTRADOS RESPECTO DEL ANCHO DEL CASCO. DISENO ENTREGADO POR LA OFICINA DE PRENSA DE LA ENTIDAD SIGUIENDO EL MANUAL DE IMAGEN</t>
  </si>
  <si>
    <t>$ 12.100</t>
  </si>
  <si>
    <t>Guía Recorrido</t>
  </si>
  <si>
    <t>Guía recorridos ecológicos (con curso en prestación de servicios turístico del IDT)</t>
  </si>
  <si>
    <t>Hoddie</t>
  </si>
  <si>
    <t>Hoddie en algodón con estampado, color y diseño acorde al evento o lo que requiera la entidad en cuanto a tallas y diseño sin restricciones de estampado</t>
  </si>
  <si>
    <t>Impresión hoja tamaño carta a color</t>
  </si>
  <si>
    <t>KIT DE PAPELERIA 1</t>
  </si>
  <si>
    <t>KIT PAPELERÍA 2</t>
  </si>
  <si>
    <t xml:space="preserve">Agenda personalizada en papel crudo según lo requiera la entidad Medidas: Ancho: 13.5 cm. Alto: 18 cm + esfero ecológico tinta negra + Carpeta tipo sobre tamaño oficio personalizada son lo requiera la entidad. </t>
  </si>
  <si>
    <t>Kit pintacaritas</t>
  </si>
  <si>
    <t>KIT PINTU-CARITAS MAQUILLAJE PINTA CARITAS PAINT FACE. CONTIENE: (3) TRES COLORES</t>
  </si>
  <si>
    <t>$ 20.814</t>
  </si>
  <si>
    <t>Lápiz</t>
  </si>
  <si>
    <t>Lápiz negro caja x 12</t>
  </si>
  <si>
    <t>Manillas</t>
  </si>
  <si>
    <t>500 UNIDADES</t>
  </si>
  <si>
    <t>SUMINISTRO DE MANILLAS DE CONTROL PARA EVENTO, ELABORADAS EN MATERIAL TYVEK O VINILO, RESISTENTES AL AGUA Y AL DESGASTE, CON SISTEMA DE CIERRE INVIOLABLE DE UN SOLO USO, NUMERADAS O CON IMPRESION PERSONALIZADA SEGUN REQUERIMIENTO DEL EVENTO. EL SERVICIO DEBE INCLUIR LA ENTREGA DE MINIMO (NUMERO DE MANILLAS, SEGUN AFORO ESTIMADO) EN COLORES DIFERENCIADOS PARA PUBLICO, STAFF Y ARTISTAS, GARANTIZANDO CALIDAD, DURABILIDAD Y SEGURIDAD EN EL CONTROL DE ACCESO. MINIMO DE MANILLAS REQUERIDAS: 500 UNIDADES</t>
  </si>
  <si>
    <t>$ 405.131</t>
  </si>
  <si>
    <t>Marcador Borrable</t>
  </si>
  <si>
    <t>Marcador borrable. Color determinado por la unidad</t>
  </si>
  <si>
    <t>Marcador Permanente</t>
  </si>
  <si>
    <t>Marcador permanente. Color determinado por la unidad</t>
  </si>
  <si>
    <t>Medalla</t>
  </si>
  <si>
    <t>Notas Adhesivas</t>
  </si>
  <si>
    <t>Notas Super Adhesivas tipo Post-it , 7.6 cm x 7.6 cm Blocs/Paquete,100 unidades</t>
  </si>
  <si>
    <t>Papel Iris 2</t>
  </si>
  <si>
    <t>Papel iris tamaño carta por 100</t>
  </si>
  <si>
    <t>Papel periodico</t>
  </si>
  <si>
    <t>Papel Periódico Pliego 70 x 100 cm</t>
  </si>
  <si>
    <t>Paquete de pinceles</t>
  </si>
  <si>
    <t>Paquete de pinceles planos X 6 unidades de diferentes tamaños</t>
  </si>
  <si>
    <t>PARAGUAS</t>
  </si>
  <si>
    <t>SOMBRILLA ESTAMPADA MEDIDA 21 DIMENSIONES 106.68 CON PROTECTOR SOLAR FILTRO UV PUNTERA METALICA MANGO EN MADERA O DE GOMA ESTRUCTURA METALICA COLOR GRIS CON ESTUCHE EN FORRO CON OPCION DE ESTAMPADO CONFORME DISENO ESTABLECIDO POR LA ENTIDAD. COLOR: VARIADO CONFORME A LAS NECESIDADES DE LA ENTIDAD, ESTAMPADO DE LA SOBRILLA CONFORME A LAS SOLICITUDES DE LA ENTIDAD.</t>
  </si>
  <si>
    <t>$ 42.760</t>
  </si>
  <si>
    <t>Pegante 1</t>
  </si>
  <si>
    <t>Pegante en barra 20 grs</t>
  </si>
  <si>
    <t>Pendon ROLL UP</t>
  </si>
  <si>
    <t>PENDON AVISO PUBLICITARIO EN IMPRESION FULL COLOR, TAMANO 1 X 2 METROS. FABRICADO EN MATERIAL RESISTENTE PARA EXTERIORES (LONA O BANNER), CON REFUERZOS EN LOS BORDES. INCLUYE TUBOS O INSTALACION DE OJALES METALICOS PARA FACILITAR SU COLOCACION.</t>
  </si>
  <si>
    <t>Pendon Tarima 1</t>
  </si>
  <si>
    <t>Pendón colgantes con tubo y ojalete, para ubicación en laterales de la tarima medida: (3mx1.20m)</t>
  </si>
  <si>
    <t>Pendon Tarima 2</t>
  </si>
  <si>
    <t>Pendón colgantes con tubo y ojalete, para ubicación en laterales de la tarima medida:  (7m x 0.80m)</t>
  </si>
  <si>
    <t>Pendon tipo araña 1</t>
  </si>
  <si>
    <t>PENDON CON ESTRUCTURA DE CENTRO METALICO, BRAZOS EN ALUMINIO, TOPES DE SUJECION PLASTICOS, EMPAQUE PARA TRANSPORTE EN MATERIAL TEXTIL (TULA EN TELA) PARA USO INTERIOR Y USO EXTERIOR, MEDIDA 2X1 M.</t>
  </si>
  <si>
    <t>Pines de solapa</t>
  </si>
  <si>
    <t>Pines de solapa metálicos personalizados elaborados en acero de 1mm de grosor, fotograbado brillante alto y bajo relieve, con excelentes acabados en esmalte tricolor horneado y dimensiones dentro de los 3 x 3 cm; reverso puntilla y broche a presión.  Personalizado</t>
  </si>
  <si>
    <t>Placa de reconocimiento</t>
  </si>
  <si>
    <t>PLACA EN VIDRIO / ACRILICO PLACA EN VIDRIO /ACRILICO CON MARCACION LASER DE 20 CM, FORMA SUJETA A DISENO.</t>
  </si>
  <si>
    <t>Plastilina</t>
  </si>
  <si>
    <t>CAJA</t>
  </si>
  <si>
    <t>Plastilina en barra de colores surtidos caja x 10 unidades</t>
  </si>
  <si>
    <t>Pop man 1</t>
  </si>
  <si>
    <t>Pop man con estructura de 60 x 60 cm tipo Doble cara con impresión del diseño que se requiera según el evento</t>
  </si>
  <si>
    <t>PORTA CARNET</t>
  </si>
  <si>
    <t>ESCARAPELAS TIPO CONGRESO - TAMANO: 9 .5 X 15 O 11 CMS X 15 CMS - IMPRESION DIGITAL EN PROPALCOTE DE 150 GRAMOS - FUNDA TAMANO: 10 X 15 CM - CORDON PARA PORTAFOLIO EN EL CUELLO COLORES FOSFORESCENTES.</t>
  </si>
  <si>
    <t>$ 7.346</t>
  </si>
  <si>
    <t>Rodillo en felpa</t>
  </si>
  <si>
    <t>Rodillo en felpa 15 cm de largo</t>
  </si>
  <si>
    <t>Rodillo en poliéster</t>
  </si>
  <si>
    <t>Rodillo en poliéster 15 cms de largo</t>
  </si>
  <si>
    <t>Silicona Liquida</t>
  </si>
  <si>
    <t>Silicona líquida frasco x 50 ml</t>
  </si>
  <si>
    <t>Tajalápiz</t>
  </si>
  <si>
    <t>Tajalápiz metálico sencillo</t>
  </si>
  <si>
    <t>TARJETA</t>
  </si>
  <si>
    <t>Impresión de tarjeta institucional en tamaño cuarto de carta, papel propalcote 300 gramos. mpresión a color por una cara, según diseño aprobado por la entidad, con acabado mate para facilitar la escritura. Tamaño cuarto de carta</t>
  </si>
  <si>
    <t>Temperas</t>
  </si>
  <si>
    <t>Temperas colores variados caja x 6 unidades</t>
  </si>
  <si>
    <t>Tijeras 1</t>
  </si>
  <si>
    <t>Tijeras en acero inoxidable de 7 pulgadas los mangos para mano derecha o izquierda paquete x 3 unidades</t>
  </si>
  <si>
    <t>BOLSA ECOLOGÍCA</t>
  </si>
  <si>
    <t>Pintura</t>
  </si>
  <si>
    <t>Vinilo lavable Tipo 1 Caneca color acorde a la necesidad de la entidad</t>
  </si>
  <si>
    <t>MOBILIARIO</t>
  </si>
  <si>
    <t>Andamios</t>
  </si>
  <si>
    <t>Andamios con rodachinas sección de 1.40 x 1.40 mts y una baranda de seguridad</t>
  </si>
  <si>
    <t>Baños movilidad reducida</t>
  </si>
  <si>
    <t>4 HORAS</t>
  </si>
  <si>
    <t>Valor por 4 horas BANO PARA PERSONAS CON DISCAPACIDAD, SE DISPONDRA DE UN BANO PARA HOMBRE Y UN BANOS PARA MUJERES, CUYOS SANITARIOS DEBEN IR INSTALADOS CON BOMBA RECIRCULATORIA, LAVAMANOS INTERNO, TANQUE DE DEPOSITO DE 80 GALONES, ASIENTO DE INODORO DE FORMA ALARGADA, PAREDES DE ALTA DURABILIDAD CON PANELES DE ALTA LIMPIEZA, REJILLAS PARA VENTILACION, SPRING DE DOBLE TORSION, MANIJA, CIERRE DE PUERTAS DE FACIL MANEJO, BASES CON BAJILLAS PLASTICAS PARA LA ELIMINACION DE DESECHOS, CADA UNIDAD PORTATIL DOTADA CON. -DOS (2) ROLLOS DE PAPEL HIGIENICO POR BANO X 170 MTRS. -JABON LIQUIDO PARA MANOS. RESPECTIVO QUIMICO BIODEGRADABLE. BOLSA DE BASURA. LOS BANOS DEBEN PROPORCIONARSE CON INSTALACION Y DESMONTAJE, SERVICIO DE LIMPIEZA CARGUE DE SUMINISTROS IDONEOS PARA SU FUNCIONAMIENTO Y DESCARGUE Y DISPOSICION DE RESIDUOS DE USO. DEBE CONTAR CON EL DEBIDO ACCESO PARA LAS PERSONAS CON DISCAPACIDAD. INCLUYE TRANSPORTE, MONTAJE, DISPOSICION FINAL DE RESIDUOS.</t>
  </si>
  <si>
    <t>Baños Portátiles</t>
  </si>
  <si>
    <t>valor x 4 horas ALQUILER BANO PARA USO DE LAS PERSONAS PARTICIPANTES DEL EVENTO DONDE SE DISPONDRA DE UN BANO PARA HOMBRE Y UN BANOS PARA MUJERES , CUYOS SANITARIOS DEBEN IR INSTALADOS CON BOMBA RECIRCULATORIA, LAVAMANOS INTERNO, TANQUE DE DEPOSITO DE 80 GALONES, ASIENTO DE INODORO DE FORMA ALARGADA, PAREDES DE ALTA DURABILIDAD CON PANELES DE ALTA LIMPIEZA, REJILLAS PARA VENTILACION, SPRING DE DOBLE TORSION, MANIJA, CIERRE DE PUERTAS DE FACIL MANEJO, BASES CON BAJILLAS PLASTICAS PARA LA ELIMINACION DE DESECHOS, CADA UNIDAD PORTATIL DOTADA CON. -DOS (2) ROLLOS DE PAPEL HIGIENICO POR BANO X 170 MTRS. -JABON LIQUIDO PARA MANOS. RESPECTIVO QUIMICO BIODEGRADABLE. BOLSA DE BASURA. LOS BANOS DEBE PROPORCIONARSE CON INSTALACION Y DESMONTAJE, SERVICIO DE LIMPIEZA CARGUE DE SUMINISTROS IDONEOS PARA SU FUNCIONAMIENTO Y DESCARGUE Y DISPOSICION DE RESIDUOS DE USO.INCLUYE TRANSPORTE</t>
  </si>
  <si>
    <t>Carpa 1</t>
  </si>
  <si>
    <t>Carpa 2</t>
  </si>
  <si>
    <t>Carpa 3</t>
  </si>
  <si>
    <t>Carpa 4</t>
  </si>
  <si>
    <t>Carpa 5</t>
  </si>
  <si>
    <t>Carpa 6</t>
  </si>
  <si>
    <t>Carpa 7</t>
  </si>
  <si>
    <t>Tarima 1</t>
  </si>
  <si>
    <t>Tarima 2</t>
  </si>
  <si>
    <t>Tarima 3</t>
  </si>
  <si>
    <t>Tarima 4</t>
  </si>
  <si>
    <t>Cubre Cables (Yellow Jacket)</t>
  </si>
  <si>
    <t>Cubre-cables o protectores de cable de 5 líneas de 1 mts</t>
  </si>
  <si>
    <t>Distribuidor de corriente</t>
  </si>
  <si>
    <t>Alquiler de punto distribuidor de corriente de 6 toma, para los diferentes puntos de energia requeridos. (Alquiler por día).</t>
  </si>
  <si>
    <t>Estructuras en  Truss 1</t>
  </si>
  <si>
    <t>Estructuras en Truss - tramo de 2 mts</t>
  </si>
  <si>
    <t>Estructuras en  Truss 2</t>
  </si>
  <si>
    <t>Estructuras en Truss - tramo de 3 mts</t>
  </si>
  <si>
    <t>Foto cabina</t>
  </si>
  <si>
    <t>hora</t>
  </si>
  <si>
    <t>ALQUILER CABINA DE FOTOS DE 360 MAQUINA DE CABINA DE FOTOS 360, SOPORTE DE CAMARA AJUSTABLE GIRATORIO AUTOMATICO, PLATAFORMA PARA SELFIES, CON ANILLO DE LUZ DE MOVIMIENTO LENTO, VIDEO PORTATIL. INCLUYE TRANSPARTP, ARMADO Y DESARMADO.</t>
  </si>
  <si>
    <t>Generador 1</t>
  </si>
  <si>
    <t>Alquiler de Generador eléctrico de 75 Kva (por día) con acometida y Multitomas para su instalación. Incluir combustible y todo lo necesario para su respectivo funcionamiento</t>
  </si>
  <si>
    <t>Generador 2</t>
  </si>
  <si>
    <t>Alquiler de Generador eléctrico de 100 Kva (por día) con acometida y Multitomas para su instalación. Incluir combustible y todo lo necesario para su respectivo funcionamiento</t>
  </si>
  <si>
    <t>Generador 3</t>
  </si>
  <si>
    <t>Alquiler de Generador eléctrico de 150 Kva (por día) con acometida y Multitomas para su instalación. Incluir combustible y todo lo necesario para su respectivo funcionamiento</t>
  </si>
  <si>
    <t>Mantel 1</t>
  </si>
  <si>
    <t xml:space="preserve">Mantel para tablón rectangular color blanco, elaborado en tela resistente y de fácil limpieza, Medidas aproximadas de 2,40 m de largo x 0,75 m de ancho x 0,75 m de caída, adaptable a tablones rectangulares estándar de 6 a 8 puestos. Diseño elegante y funcional, con caída lateral uniforme. </t>
  </si>
  <si>
    <t>Mantel 2</t>
  </si>
  <si>
    <t>$ 15.700</t>
  </si>
  <si>
    <t>Mantel picnic</t>
  </si>
  <si>
    <t>Mantel tipo Picnic  150 x 150 cm</t>
  </si>
  <si>
    <t>Mesa 1</t>
  </si>
  <si>
    <t>Mesa plástica cuadrada para 4 personas</t>
  </si>
  <si>
    <t>Mesa 2</t>
  </si>
  <si>
    <t>Mesón para eventos rectangular 2.20 mts</t>
  </si>
  <si>
    <t>Mesa 3</t>
  </si>
  <si>
    <t>Mesón para eventos rectangular 2.40 mts</t>
  </si>
  <si>
    <t>Mesa 4</t>
  </si>
  <si>
    <t>Mesa plástica cuadrada para 8 Personas</t>
  </si>
  <si>
    <t>Mesa 6</t>
  </si>
  <si>
    <t>$ 27.050</t>
  </si>
  <si>
    <t>Mesa 7</t>
  </si>
  <si>
    <t>Mesón para eventos rectangular 2.00 mts</t>
  </si>
  <si>
    <t>Mesa Picnic</t>
  </si>
  <si>
    <t>1Mesa Picnic Baja + 6 cojines + tapete+Camino de Mesa 1m x 1.17cm</t>
  </si>
  <si>
    <t>Muro de contención</t>
  </si>
  <si>
    <t>10 horas</t>
  </si>
  <si>
    <t>ALQUILER DE MURO DE CONTENCION PORTATIL TIPO BARRICADA DE UN METRO CON VEINTE CENTIMETROS (1,20) DE ANCHO X UN METRO CON VEINTE CENTIMETROS (1,20) DE ALTURA FABRICADO EN ALUMINIO O METAL DISENADO PARA CONTENER EL PUBLICO EN EVENTOS MASIVOS, DEBE INCLUIR ACCESORIOS, TRANSPORTE DE CARGA Y PERSONAL PARA LA INSTALACION Y DESINSTALACION EN EL LUGAR DISPUESTO.EL SERVICIO DE ALQUILER POR DIEZ (10) HORAS</t>
  </si>
  <si>
    <t>$ 62.350</t>
  </si>
  <si>
    <t>Piso Plastico</t>
  </si>
  <si>
    <t>Piso Plástico Modular por metro cuadrado, incluye transporte, montaje y desmontaje</t>
  </si>
  <si>
    <t>Puff 1</t>
  </si>
  <si>
    <t>Puff de Heno  El precio por día debe incluir transporte, montaje, desmontaje</t>
  </si>
  <si>
    <t>Puff 2</t>
  </si>
  <si>
    <t>Puff de Cuero tipo pera  El precio por día debe incluir transporte, montaje, desmontaje</t>
  </si>
  <si>
    <t>Punto de corriente</t>
  </si>
  <si>
    <t>Instalación de punto eléctrico con tomacorriente doble tipo estándar (110V/15V), entregado en destino final. El precio debe incluir transporte, materiales, cableado necesario para el montaje y mano de obra calificada, garantizando seguridad eléctrica y  el retiro del material al finalizar el evento.</t>
  </si>
  <si>
    <t>Punto de luz</t>
  </si>
  <si>
    <t xml:space="preserve">Instalación de punto de luz con bombillo tipo LED y soporte de fijación, entregado en funcionamiento en destino final. El precio debe incluir transporte, materiales, cableado necesario para el montaje y mano de obra calificada, garantizando seguridad eléctrica y  el retiro del material al finalizar el evento.) </t>
  </si>
  <si>
    <t>Sala Lounge 1</t>
  </si>
  <si>
    <t>Sala lounge con capacidad para 4 a 6 personas por día, compuesta por dos (2) sofás para dos personas cada uno, dos (2) poltronas individuales, una (1) mesa de centro y un (1) espejo de cuerpo completo con soporte. El servicio deberá incluir transporte, instalación, montaje, desmontaje y limpieza de los elementos.</t>
  </si>
  <si>
    <t>Sala Lounge 2</t>
  </si>
  <si>
    <t>Sala lounge con capacidad para 8 a 12 personas por día, compuesta por tres (3) sofás para tres personas cada uno, dos (2) poltronas individuales, una (1) mesa de centro y dos (2) espejos de cuerpo completo con soporte. El servicio deberá incluir transporte, instalación, montaje, desmontaje y limpieza de los elementos.</t>
  </si>
  <si>
    <t>Señaletica</t>
  </si>
  <si>
    <t>Señaletica de 1,50x30 cm en acrilico y con soportes de amarre reutilizables para su montaje, incluye diseño acorde al evento</t>
  </si>
  <si>
    <t>Señalizacion</t>
  </si>
  <si>
    <t>Señalización (entrada, salida de emergencia, PMU, punto de encuentro, punto de información, punto de personas desaparecidas, zona de bienestar, baños, camerinos, sala juntas, señales de tránsito (PARE, DESVIO), maletines, conos de 50 cm, colombinas, pasacalles) (por día)</t>
  </si>
  <si>
    <t>Silla 1</t>
  </si>
  <si>
    <t>Silla plástica con apoyabrazos  El precio por día debe incluir transporte, montaje, desmontaje</t>
  </si>
  <si>
    <t>$ 4.260</t>
  </si>
  <si>
    <t>Silla 2</t>
  </si>
  <si>
    <t>MODELO: SILLA TIFFANY (CHIAVARI). MATERIAL: POLIPROPILENO DE ALTA RESISTENCIA O MADERA, CON REFUERZO METALICO INTERNO (SEGUN REFERENCIA). COLOR: BLANCO, DORADO, PLATEADO O TRANSPARENTE (A DEFINIR SEGUN REQUERIMIENTO). DIMENSIONES: 90 95 CM DE ALTO / 40 45 CM DE ANCHO. INCLUYE: COJIN EN ESPUMA FORRADO EN TELA ANTIFLUIDOS O CUERINA, COLOR BLANCO O NEUTRO. CAPACIDAD DE CARGA: MINIMO 120 KG.</t>
  </si>
  <si>
    <t>$ 13.600</t>
  </si>
  <si>
    <t>Torre de  iluminacion</t>
  </si>
  <si>
    <t>Torre de iluminacion LED de altura minima 7 mts con 4 focos de potencia 1000 w, incluye montaje, desmontaje y operario</t>
  </si>
  <si>
    <t>Vallas</t>
  </si>
  <si>
    <t>Vallas para eventos (por día)  El precio por día debe incluir transporte, montaje, desmontaje</t>
  </si>
  <si>
    <t>OTROS SERVICIOS</t>
  </si>
  <si>
    <t>Transmisión por Internet</t>
  </si>
  <si>
    <t>Transmisión por internet (por día) (compuesto por una cámara, un micrófono o fuente de sonido por línea, un ordenador, una capturadora  de vídeo y conexión a internet de banda ancha, preferiblemente por cable, a una meta)</t>
  </si>
  <si>
    <t>CIRCUITO CERRADO DE TELEVISION Y TRANSMISION</t>
  </si>
  <si>
    <t>8 horas</t>
  </si>
  <si>
    <t>$ 2.649.667</t>
  </si>
  <si>
    <t>Transmisión Streamyard</t>
  </si>
  <si>
    <t>MES</t>
  </si>
  <si>
    <t>Licencia StreamYard para transmisión y grabación de eventos virtuales, con transmisión multicanal, personalización de marca, grabación en la nube y calidad HD, vigencia de un mes.</t>
  </si>
  <si>
    <t>Grabación en  vídeo</t>
  </si>
  <si>
    <t>Grabación en video de evento por día, que incluya cámara profesional de video, camarógrafo y todos los equipos técnicos necesarios para garantizar la captura de imagen y sonido en alta calidad durante el desarrollo del evento. El servicio deberá incluir instalación, operación, desmontaje y entrega del material audiovisual grabado en formato digital.</t>
  </si>
  <si>
    <t>PAPELERÍA Y OTROS ELEMENTOS PARA EVENTOS</t>
  </si>
  <si>
    <t>fotocopias</t>
  </si>
  <si>
    <t xml:space="preserve">Fotocopias a color por una cara tamaño carta y/o oficio de acuerdo al requerimiento de la entidad </t>
  </si>
  <si>
    <t>Nylon</t>
  </si>
  <si>
    <t>ROLLO NYLON 0.45MM X 90 MTS - RESISTENCIA 20 LIBRAS</t>
  </si>
  <si>
    <t>$ 8.448</t>
  </si>
  <si>
    <t>Semillas</t>
  </si>
  <si>
    <t>Paquete 0,5 grs de semillas organicas en el interior.Las semillas incluidas podrán corresponder a cualquier tipo de especie vegetal, tales como plantas ornamentales, aromáticas, hortalizas, frutales u otras.</t>
  </si>
  <si>
    <t>Silbato</t>
  </si>
  <si>
    <t>Silbato De Emergencia Metalico Aluminio Llavero marcado con el logo del evento</t>
  </si>
  <si>
    <t>termo</t>
  </si>
  <si>
    <t>Termo plastico para agua Capacidad: 500 ml, sublimado con logo del evento</t>
  </si>
  <si>
    <t>PERMISOS</t>
  </si>
  <si>
    <t>Permiso de Alta Complejidad</t>
  </si>
  <si>
    <t>Gestión integral de permisos, planes de seguridad y logística para evento de alta complejidad. El precio debe incluir la elaboración y radicación de Planimetría, Plan de Manejo de Tránsito (PMT) para cierre de vías, Plan de Emergencias y Contingencias (PEC), gestión ante el SUGA y demás entidades competentes. Incluye el suministro de ambulancia (TAB/TAM) en sitio, señalización vial y preventiva completa, y la representación técnica ante las autoridades para la obtención de los conceptos favorables y permisos de ejecución final.</t>
  </si>
  <si>
    <t>Gestión integral de permisos de movilidad, trámites de cierre de vías ante el SUGA y entidades competentes. El precio debe incluir la radicación de la documentación legal requerida, el suministro de ambulancia de traslado asistencial en sitio, la señalización vial preventiva necesaria para la operación y el cumplimiento de todos los requerimientos logísticos y de seguridad exigidos para la obtención del permiso de ejecución.</t>
  </si>
  <si>
    <t>PERSONAL</t>
  </si>
  <si>
    <t>Animador</t>
  </si>
  <si>
    <t>Brigadistas 1</t>
  </si>
  <si>
    <t>TURNO DE 8 HORAS</t>
  </si>
  <si>
    <t>Brigadistas de emergencias con certificación vigente</t>
  </si>
  <si>
    <t>DJ</t>
  </si>
  <si>
    <t>HORA</t>
  </si>
  <si>
    <t>DJ PROFESIONA CON EXPERIENCIA CERTIFICADA Y MAS DE DOS ANOS EN EXPERIENCIA DE PRESENTACIONES.(VALOR DECOSTO X HORA)</t>
  </si>
  <si>
    <t>$ 163.714</t>
  </si>
  <si>
    <t>Guarda de seguridad 1</t>
  </si>
  <si>
    <t>GUARDA DE SEGURIDAD. EL PERSONAL DEBE CONTAR CON LA INDUMENTARIA, DOTACION Y ELEMENTOS DE PROTECCION PERSONAL REQUERIDOS PARA REALIZAR LA ACTIVIDAD</t>
  </si>
  <si>
    <t>$ 126.697</t>
  </si>
  <si>
    <t>Servicio de intérprete de lengua de señas, con experiencia en eventos institucionales, académicos, culturales o comunitarios, encargado de facilitar la comunicación e inclusión de personas con discapacidad auditiva durante el desarrollo de actividades presenciales o virtuales, conforme a los requerimientos y lineamientos de la entidad.</t>
  </si>
  <si>
    <t>TURNO DE 4 HORAS</t>
  </si>
  <si>
    <t>Personal de Apoyo Logístico con buena presentación personal (de acuerdo con las necesidades del evento)</t>
  </si>
  <si>
    <t>Mesero</t>
  </si>
  <si>
    <t>PERSONA CON CERTIFICACION VIGENTE EN MANIPULACION DE ALIMENTOS. DEBE CONTAR CON OPTIMA PRESENTACION PERSONAL Y VESTIMENTA ACORDE AL TIPO DE EVENTO O ACTIVIDAD. SE REQUIERE ACTITUD DE SERVICIO, CONOCIMIENTOS BASICOS EN COCINA Y PROTOCOLO, ASI COMO HABILIDADES EN ATENCION AL CLIENTE. EXPERIENCIA MINIMA DE SEIS (6) MESES EN EVENTOS O ESTABLECIMIENTOS GASTRONOMICOS.</t>
  </si>
  <si>
    <t>Personal Aseo 1</t>
  </si>
  <si>
    <t>PERSONAL ENCARGADO DE LA LIMPIEZA Y MANTENIMIENTO DE LOS ESPACIOS. DEBE CONTAR CON LA INDUMENTARIA Y ELEMENTOS DE PROTECCION PERSONAL ADECUADOS PARA LA ACTIVIDAD (GUANTES, BOTAS, GAFAS, TAPABOCAS, ENTRE OTROS). SE REQUIERE CONOCIMIENTO EN ASEO Y DESINFECCION DE AREAS. EXPERIENCIA MINIMA DE SEIS (6) MESES EN LABORES DE ASEO INSTITUCIONAL, EMPRESARIAL O EN EVENTOS.</t>
  </si>
  <si>
    <t>$ 22.400</t>
  </si>
  <si>
    <t>TALLERISTA 1</t>
  </si>
  <si>
    <t>Tallerista con formación, experiencia y conocimientos técnicos acordes a la temática del evento y a los requerimientos establecidos por la entidad, con capacidad para desarrollar actividades pedagógicas, participativas y metodológicas orientadas al cumplimiento de los objetivos institucionales.</t>
  </si>
  <si>
    <t>TALLERISTA 2</t>
  </si>
  <si>
    <t>Tallerista con formación y experiencia de 24 meses certificada, conocimientos técnicos acordes a la temática del evento y a los requerimientos establecidos por la entidad, con capacidad para desarrollar actividades pedagógicas, participativas y metodológicas orientadas al cumplimiento de los objetivos institucionales.</t>
  </si>
  <si>
    <t>RED EMERGENCIA</t>
  </si>
  <si>
    <t>Jefe de Emergencias</t>
  </si>
  <si>
    <t>Profesional o técnico con formación y experiencia en gestión del riesgo, atención de emergencias, seguridad y salud en el trabajo o áreas afines, encargado de planificar, coordinar y supervisar la implementación de las medidas de prevención, preparación y respuesta ante situaciones de emergencia durante el desarrollo de la actividad o evento. Deberá velar por el cumplimiento de los protocolos de seguridad, coordinar al personal de apoyo y brindar orientación frente a la atención de incidentes que puedan presentarse.
El personal deberá contar con la totalidad de la dotación, equipos, herramientas, elementos de protección personal (EPP) e indumentaria requeridos para el adecuado desempeño de sus funciones, de conformidad con la normatividad vigente en materia de seguridad y salud en el trabajo y gestión del riesgo.</t>
  </si>
  <si>
    <t>Puesto de Salud (MEC)</t>
  </si>
  <si>
    <t>Puesto de Salud • carpa 4x4, marcada como puesto de salud • 4 catres (camillas para atención de pacientes) • agua potable • 1 bala de oxígeno • 2 canecas de desechos de residuos biológicos y orgánicos • 2 loncheras de medicamentos de uso médico e insumos   médicos (cantidades establecidas por la Secretaria de Salud) • 2 loncheras de insumos respiratorios • 2 loncheras de soluciones liquidas • elementos de inmovilización y curación • 1 camilla tabla rígida • 1 camilla plegable para brigadas • equipos médicos (tensiómetro, fonendoscopio, laringoscopio, oxímetro, equipo de órganos y glucómetro) • medicamentos de control con resolución del Fondo de Estupefacientes. • Servicio de primeros auxilios, 1 médico, 2 auxiliares, módulos de estabilización, certificados por la Secretaría de Salud.</t>
  </si>
  <si>
    <t>Ambulancia  1</t>
  </si>
  <si>
    <t>SERVICIO DE TRASLADO MEDICALIZADO EN AMBULANCIA, DIRIGIDO A PACIENTES EN CONDICION CRITICA QUE REQUIEREN ASISTENCIA ESPECIALIZADA CON SOPORTE VITAL AVANZADO DURANTE SU MOVILIZACION. ESTE SERVICIO CONTEMPLA TRASLADOS HACIA CITAS MEDICAS, REALIZACION DE EXAMENES, REMISIONES ENTRE INSTITUCIONES DE SALUD, ATENCION DE EMERGENCIAS O URGENCIAS EN EL SITIO, ENTRE OTROS, CUANDO LA CONDICION DEL PACIENTE LO AMERITE. EL TRASLADO SE REALIZA EN VEHICULOS ESPECIALIZADOS HOMOLOGADOS EN EL PAIS PARA PRESTAR SERVICIOS COMO AMBULANCIA. ESTAS UNIDADES DEBEN ESTAR TOTALMENTE EQUIPADAS CON TECNOLOGIA AVANZADA PARA LA ATENCION MEDICA, INCLUYENDO: MONITOREO CONTINUO DE SIGNOS VITALES, VENTILACION MECANICA, DESFIBRILADOR, BOMBAS DE INFUSION, SUMINISTRO DE OXIGENO MEDICINAL, CAMILLA DE TRASLADO, MEDICAMENTOS Y MATERIAL QUIRURGICO BASICO PARA ATENCION EN RUTA, ENTRE OTROS. EL EQUIPO DE ATENCION ESTA CONFORMADO POR: UN MEDICO CON ENTRENAMIENTO CERTIFICADO EN SOPORTE VITAL BASICO (BLS) Y SOPORTE VITAL AVANZADO (ACLS), UN AUXILIAR DE ENFERMERIA O TECNOLOGO EN ATENCION PREHOSPITALARIA CON CURSO EN SOPORTE VITAL BASICO UN CONDUCTOR CON FORMACION EN PRIMEROS AUXILIOS Y EXPERIENCIA EN MANEJO DE VEHICULOS DE EMERGENCIA. DURANTE EL TRASLADO SE GARANTIZA LA ATENCION MEDICA CONTINUA, INCLUYENDO LA APLICACION DE MEDICAMENTOS Y MANIOBRAS DE SOPORTE VITAL AVANZADO, SEGUN LO DETERMINE EL PERSONAL MEDICO. EL SERVICIO CUMPLE CON LA NORMATIVA VIGENTE ESTABLECIDA EN LA NTC 3729 Y LA RESOLUCION NO. 3100 DE 2019 DEL MINISTERIO DE SALUD Y PROTECCION SOCIAL, DEMAS NORMATIVA RELACIONADA.</t>
  </si>
  <si>
    <t>$ 156.280</t>
  </si>
  <si>
    <t>Servicio de primeros auxilios, 1 médico, 2 auxiliares, módulos de estabilización, certificados por la Secretaría de Salud.</t>
  </si>
  <si>
    <t>SONIDO Y VIDEO</t>
  </si>
  <si>
    <t>Amplificador Bajo</t>
  </si>
  <si>
    <t>Amplificador de alta calidad para amplificación de instrumento bajo de mínimo  100 Watts de potencia. (Alquiler x día. Incluye traslado, montaje y desmontaje)</t>
  </si>
  <si>
    <t>Amplificador Guitarra</t>
  </si>
  <si>
    <t>Amplificador de alta calidad para amplificación de instrumento guitarra de mínimo 100 Watts de potencia.(Alquiler x día. Incluye traslado, montaje y desmontaje)</t>
  </si>
  <si>
    <t>Equipos videoconferencia 1</t>
  </si>
  <si>
    <t>Equipos de videoconferencia 151 a 200 en plataforma pública – ZOOM</t>
  </si>
  <si>
    <t>Micrófono alámbrico transporte, montaje, desmontaje</t>
  </si>
  <si>
    <t>Micrófono inalámbrico transporte, montaje, desmontaje</t>
  </si>
  <si>
    <t>Puesto</t>
  </si>
  <si>
    <t>Puesto fijo. conformado por: switcher digital 4k con cuatro entradas, 2 salidas de video, sistema de intercom de 4 puntos, 1 distribuidor de video, un motor de 32 para program, una capturadora de video.</t>
  </si>
  <si>
    <t>Sistema IN EAR</t>
  </si>
  <si>
    <t>Sistema inalámbrico de monitoreo IN EAR de gama profesional</t>
  </si>
  <si>
    <t>Sonido 1</t>
  </si>
  <si>
    <t>Sonido profesional para conferencia (desde 20 hasta 50 personas) (incluye 2 micrófonos, 2 cabinas estilo (bose L1), 1 retorno en tarima y   1 consola mínimo de 16 canales</t>
  </si>
  <si>
    <t>Sonido 2</t>
  </si>
  <si>
    <t>Sonido profesional asamblea (desde 51 hasta 200 personas) (incluye 4 cabinas estilo (bose L1), 1 o 2 retornos en tarima y 1 consola mínimo de 16 canales, con set básico de micrófonos conforme a los requerimientos del espacio y condiciones particulares del evento, así como, las cajas directas, cableado y cajas necesarias.</t>
  </si>
  <si>
    <t>Sonido 3</t>
  </si>
  <si>
    <t>Sonido profesional evento masivo (desde 201 hasta 500 personas) incluye 3 cabinas array (cada lado del escenario), 2 bajos dobles, 2 retornos en tarima y 1 consola digital mínimo de 32 canales, conforme las condiciones del sitio, se requeriría 4 monitores de piso y snake de 32 canales x 12 envíos de 10 metros, con set básico de micrófonos conforme a los requerimientos del espacio y condiciones particulares del evento, así como, las cajas directas, cableado y cajas necesarias.</t>
  </si>
  <si>
    <t>Sonido 4</t>
  </si>
  <si>
    <t>Soporte para barras de iluminación LED</t>
  </si>
  <si>
    <t>Teclado</t>
  </si>
  <si>
    <t>Teclado básico con bancos de sonido mínimo de 61 teclas (Alquiler x día. Incluye traslado, montaje y desmontaje)</t>
  </si>
  <si>
    <t>Barras de  iluminación</t>
  </si>
  <si>
    <t xml:space="preserve">Barras de iluminación LED RGB con DMX </t>
  </si>
  <si>
    <t>Base para micrófono (PIAÑAS)</t>
  </si>
  <si>
    <t>Cabeza LED  SHARPIE</t>
  </si>
  <si>
    <t>Cabeza LED móvil tipo sharpy</t>
  </si>
  <si>
    <t>Cabeza LED  WASH</t>
  </si>
  <si>
    <t>Cabeza LED móvil tipo wash</t>
  </si>
  <si>
    <t>Cabeza móvil  tipo spot</t>
  </si>
  <si>
    <t>Cabeza móvil tipo spot</t>
  </si>
  <si>
    <t>Cable</t>
  </si>
  <si>
    <t>Cable HDMI medidas pequeño alcance hasta 3 mts</t>
  </si>
  <si>
    <t>Caja de prensa</t>
  </si>
  <si>
    <t>4 horas</t>
  </si>
  <si>
    <t>ALQUILER DE CAJA DE PRENSA DE 1 A 8 CANALES 20HZ 18,5KHZ RANGO DINAMICO 128 DB. INCLUYE TRANSPORTE</t>
  </si>
  <si>
    <t>$ 227.500</t>
  </si>
  <si>
    <t>Computador portátil (por día)</t>
  </si>
  <si>
    <t>Consola de iluminación con capacidad para programar y operar tanto luces LED fijas como luces LED móviles.</t>
  </si>
  <si>
    <t>Micrófono</t>
  </si>
  <si>
    <t>Micrófono Contryman</t>
  </si>
  <si>
    <t>Micrófono  cabeza boom</t>
  </si>
  <si>
    <t>Micrófono de cabeza de boom</t>
  </si>
  <si>
    <t>Micrófono  condensador</t>
  </si>
  <si>
    <t>Micrófono de condensador</t>
  </si>
  <si>
    <t>Micrófono  diadema</t>
  </si>
  <si>
    <t>$ 101.470</t>
  </si>
  <si>
    <t xml:space="preserve">Multitomas </t>
  </si>
  <si>
    <t>Multitomas de 8 puertos (por día)</t>
  </si>
  <si>
    <t>Pantalla 2</t>
  </si>
  <si>
    <t>ALQUILER DE PANTALLA LED DISENADA PARA EXTERIORES EN FORMATO DE CUATRO (4) METROS DE ANCHO X TRES (3) METROS DE ALTURA EN RESOLUCION PITCH 3MM, CON PROCESADOR Y COMPUTADOR PARA LA PROYECCION DE MATERIAL AUDIOVISUAL, ESTRUCTURA PARA LA INSTALACION A NIVEL DEL PISO, CABLES DE SENAL, SISTEMA DE ELECTRICIDAD, ACCESORIOS, TRANSPORTE DE CARGA, PERSONAL TECNICO Y AUXILIAR PARA SU INSTALACION, OPERACION Y DESMONTAJE.EL SERVICIO DE ALQUILER POR DIEZ (10) HORAS</t>
  </si>
  <si>
    <t>$ 3.563.300</t>
  </si>
  <si>
    <t>Par LED</t>
  </si>
  <si>
    <t>Par LED  RGBW 12X10W</t>
  </si>
  <si>
    <t>Radios</t>
  </si>
  <si>
    <t>TRANSPORTE</t>
  </si>
  <si>
    <t>Transporte 1</t>
  </si>
  <si>
    <t>CAMION: TIPO FURGON (CAPACIDAD DE CARGA 5 TONELADAS) ( POR TRAYECTO.)</t>
  </si>
  <si>
    <t>Transporte 2</t>
  </si>
  <si>
    <t>TRANSPORTE DE 1 A 4 PERSONAS URBANO (SERVICIO VEHICULO TIPO CAMIONETA 4X4 DOBLE CABINA CON PLATON) (DENTRO DE LAS LOCALIDADES URBANAS DE BOGOTA Y CAPITALES DE DEPARTAMENTOS DE COLOMBIA), TRAYECTO</t>
  </si>
  <si>
    <t>IDA Y REGRESO</t>
  </si>
  <si>
    <t>Transporte 7</t>
  </si>
  <si>
    <t>Transporte de 21 a 40 personas urbano (vehículo tipo bus) (dentro de las localidades urbanas de Bogotá)</t>
  </si>
  <si>
    <t>Folleto</t>
  </si>
  <si>
    <t>Paquete de diseño e impresión de folleto plegable  a dos caras  A4 full color , según diseño aprobado por el área de prensa de la entidad. Paquete por 100 unidades</t>
  </si>
  <si>
    <t>Marcador</t>
  </si>
  <si>
    <t>Sticker</t>
  </si>
  <si>
    <t xml:space="preserve"> Imán troquelado de 7 cm x 5 cm y densidad de 0.8 mm con impresión a full color de alta calidad, diseño personalizado y cortes según requerimiento de la entidad (Set x 50 unidades)</t>
  </si>
  <si>
    <t>Mural</t>
  </si>
  <si>
    <t>Cuerda de yute</t>
  </si>
  <si>
    <t>Rollo de cuerda de yute de 50 mts de longitud</t>
  </si>
  <si>
    <t>Microperforado</t>
  </si>
  <si>
    <t>Acetato</t>
  </si>
  <si>
    <t>Acetato en alto calibre ¼. X 5 UNIDADES</t>
  </si>
  <si>
    <t>Bolsa</t>
  </si>
  <si>
    <t>Carpeta</t>
  </si>
  <si>
    <t>CARPETAS INSTITUCIONALES - TAMANO ABIERTO 46.0 X 34,5 CM CON 2 BOLSILLOS INTERNOS DE 8.5 CM. TAMANO CERRADO 29.0 CM X 23.0 CM SIN INCLUIR EL BOLSILLO. IMPRESA EN POLICROMIA POR UNA CARA SOBRE PAPEL ESMALTADO DE 280 GR/M2, BOSLIDLLO TROQUELADO INTERIOR SEGUN DISENO Y PLASTIFICADO MATE COMO ACABADO - SEGUN DISENOS QUE ENVIE ENTIDAD.</t>
  </si>
  <si>
    <t>$ 10.400</t>
  </si>
  <si>
    <t>Impreso</t>
  </si>
  <si>
    <t>Pompones</t>
  </si>
  <si>
    <t xml:space="preserve"> Pompones circulares de tela medianos en colores surtidos x  50 unidades</t>
  </si>
  <si>
    <t xml:space="preserve"> Pompones circulares de tela grandes en colores surtidos x  50 unidades</t>
  </si>
  <si>
    <t>Clips</t>
  </si>
  <si>
    <t>Clips para papel color neón 28 mm en Bolsa x 60 Unidades</t>
  </si>
  <si>
    <t>ABANICO</t>
  </si>
  <si>
    <t>ABANICOS  EN PROPILENO O TELA ESTAMPADO ACORDE A LA NECESIDAD DEL EVENTO . Medidas Abierto: 41.2 cm x 22.7 cm.</t>
  </si>
  <si>
    <t>BOLSA 1</t>
  </si>
  <si>
    <t>Bolsa Medios comunitarios y alternativos</t>
  </si>
  <si>
    <t>BOLSA</t>
  </si>
  <si>
    <t>Bolsa aproximada para pago a medios comunitarios y alternativos de la localidad, asociados al fortalecimiento de medios comunitarios y pago de RRHH</t>
  </si>
  <si>
    <t>N/D</t>
  </si>
  <si>
    <t>VALORES NO OFERTABLES</t>
  </si>
  <si>
    <t>BOLSA 2</t>
  </si>
  <si>
    <t>TOTALES ANTES DE ADMINISTRACIÓN</t>
  </si>
  <si>
    <t>N/A</t>
  </si>
  <si>
    <t>COSTOS ADMINISTRATIVOS (% TECHO)</t>
  </si>
  <si>
    <t>Gastos Adm. 10% (referencia)</t>
  </si>
  <si>
    <t>TOTAL</t>
  </si>
  <si>
    <t>NOTAS AL ESTUDIO DE MERCADO</t>
  </si>
  <si>
    <t>El valor techo de referencia se determinó mediante análisis estadístico de las cotizaciones válidas obtenidas en el estudio de mercado. Para los ítems con baja dispersión se utilizó el promedio aritmético como medida de tendencia central. Para aquellos con alta dispersión se empleó la mediana, por ser una medida más robusta frente a valores extremos y representar de manera más adecuada el comportamiento del mercado. La dispersión se evaluó mediante el coeficiente de variación.</t>
  </si>
  <si>
    <t>Como se puede apreciar en el presente estudio, se utilizaron para el análisis de precios de mercado 3 cotizaciones recibidas por empresas del sector que prestan estos servicios. Así mismo se utilizaron, para algunos ítems, los precios de referencia establecidos por la SDG en el visor canasta de precios VCP, mediante circular 007 del 22 de junio de 2026</t>
  </si>
  <si>
    <t>Medíana</t>
  </si>
  <si>
    <t>Refrigerios Tipo B • Producto de panadería: de sal o de dulce de 200 gramos o sándwich ((pan tipo molde,  pan francés, 2 rodajas de jamón (cerdo, pollo, cordero, pavo, etc.) de 70 gr, 2 rodajas de queso (doble crema o mozzarella)), 60 gr de lechuga (lisa o rizada) • Bebida: jugo de caja de 200 ml, jugo de botella plástica de 300 ml, gaseosa botella plástica de 250 ml (tipo ziplock) • Fruta de 150 gramos • Postre entre 35 y 70 gr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</si>
  <si>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Refrigerio Emergencias Opción 1. • Sándwich en pan tajado o francés, con jamón de cerdo de 50 gramos y queso 50 gramos • Jugo o agua de 250  ml en empaque biodegradable o reciclable. No en  bolsas • Incluye transporte y servicio (distribución en sitio de realización del evento o actividad e impuesto al consumo si aplica, garantizar la cadena de frio hasta la entrega a la Entidad y en caso de requerirse y se solicite por la dependencia garantizar el servicio de refrigeración a través de cavas que permitan conservar la cadena de frio de los alimentos o
bebidas hasta su distribución en el evento).</t>
  </si>
  <si>
    <t>UNA (1) ENTRADA ( SOPA Y/O CREMA Y/O CONSOME Y/O FRUTA) UNA (1) PROTEINA DE 150 GRAMOS MINIMO (POLLO Y/O CARNE DE RES Y/O CERDO Y/O PESCADO) UNA (1) PORCION DE ARROZ ENTRE 70 A 90 GRAMOS UNA (1) GUARNICION PORCION DE 100 GRAMOS (FRIJOLES Y/O GARBANZOS Y/O LENTEJAS Y/O ARVERJA) Y/O PORCION VERDURA FRIA Y/O CALIENTE DE 100 GRAMOS MINIMO. UNA (1) PORCION DE ENSALADA DE MINIMO 70 GR. UN (1) POSTRE DE MINIMO 30 GRAMOS (FRUTAS Y/O GELATINAS Y/O FLANES Y/O BOCADILLOS Y/O DULCES Y/O ENTRE OTROS) UNA (1) BEBIDA REFRESCO Y/O NECTAR DE FRUTA 200 ML Y/O JUGO NATURAL EN AGUA SERVIDO EN VASO DE 12 ONZAS Y/O GASEOSA BOTELLA PLASTICA DE 250 ML (TIPO ZIPLOCK). INCLUIR 4 OPCIONES DE MENU (INCLUIDA UNA OPCION VEGETARIANA) EL EMPAQUE DEL ALMUERZO DEBE TENER MINIMO TRES DIVISIONES, BIODEGRADABLE. (LO ANTERIOR EN UN EMPAQUE QUE CUMPLA LOS LINEAMIENTOS DE LA POLITICA AMBIENTAL DEL DISTRITO CAPITAL CON RESPECTO A LOS PLASTICOS Y EMPAQUES DE UN SOLO USO.) DEBEN ENTREGARSE EMPACADOS INDIVIDUAL Y HERMETICAMENTE CON CUBIERTOS BIODEGRADABLES, GARANTIZANDO PRODUCTOS FRESCOS Y PREPARACION DEL MISMO día , INCLUYE TRANSPORTE DE ENTREGA.</t>
  </si>
  <si>
    <t>UNA (1) ENTRADA ( SOPA, CREMA, CONSOME O FRUTA) UNA (1) PROTEINA DE 250 GRAMOS MINIMO (POLLO, CARNE DE RES, CERDO O PESCADO) DOS (2) PORCIONES DE CARBOHIDRATOS ENTRE 80 Y 100 GRAMOS (PAPA, YUCA, O CUALQUIER OTRO TUBERCULO, PLATANO, CEREALES Y PRODUCTOS DERIVADOS (TORTAS, ARROZ, PASTAS, ENTRE OTROS) UNA (1) GUARNICION PORCION DE 100 GRAMOS (FRIJOLES, GARBANZOS, LENTEJAS, ARVERJA) O PORCION VERDURA FRIA Y/O CALIENTE DE 100 GRAMOS MINIMO. UNA (1) PORCION DE ENSALADA DE MINIMO 70 GR. UN (1) POSTRE DE MINIMO 30 GRAMOS (FRUTAS, GELATINAS, FLANES, BOCADILLOS, DULCES, ENTRE OTROS) UNA (1) BEBIDA REFRESCO O NECTAR DE FRUTA 200 ML O JUGO NATURAL EN AGUA SERVIDO EN VASO DE 12 ONZAS O GASEOSA BOTELLA PLASTICA DE 250 ML (TIPO ZIPLOCK). INCLUIR 4 OPCIONES DE MENU (INCLUIDA UNA OPCION VEGETARIANA) (PUESTO POR PERSONA QUE INCLUYE, PLATO BASE, PLATO FUERTE, PLATO SOPA, VASO LARGO O DE JUGO, COPA DE AGUA, TENEDOR FUERTE, CUCHILLO FUERTE, TENEDOR O CUCHARA DE ENTRADA, PLATO POSTRE, CUCHARA O TENEDOR PARA POSTRE, CUCHILLO DE UNTAR, SEGUN CORRESPONDA) INCLUYE TRANSPORTE, MENAJE Y SERVICIO (SERVIDO EN PLATO O MESA SEGUN CORRESPONDA E IMPUESTO AL CONSUMO SI APLICA). SE DEBE GARANTIZAR PRODUCTOS FRESCOS Y PREPARACION DEL MISMO día , INCLUYE TRANSPORTE DE ENTREGA.</t>
  </si>
  <si>
    <t>Almuerzo  3</t>
  </si>
  <si>
    <t>(170 GRAMOS MINIMO) SOPA (CALDO DE COSTILLA O CHANGUA), TAMAL, CALENTADO, ENTRE OTROS. UN (1) CARBOHIDRATO DE 70 GRAMOS (PAN, AREPA, TOSTADAS, ENTRE OTROS) UNA (1) PROCION DE FRUTA DE 100 GRAMOS UN (1) JUGO NATURAL DE 9 ONZAS (NARANJA O MANDARINA) UNA (1) BEBIDA CALIENTE DE 12 ONZAS) (CAFE, TE, CHOCOLATE) MANTEQUILLA 10 GRAMOS, MERMELADA 15 GRAMOS EL EMPAQUE DEL DESAYUNO DEBE TENER MINIMO TRES DIVISIONES, BIODEGRADABLE. (LO ANTERIOR EN UN EMPAQUE QUE CUMPLA LOS LINEAMIENTOS DE LA POLITICA AMBIENTAL DEL DISTRITO CAPITAL CON RESPECTO A LOS PLASTICOS Y EMPAQUES DE UN SOLO USO.) DEBEN ENTREGARSE EMPACADOS INDIVIDUAL Y HERMETICAMENTE, GARANTIZANDO PRODUCTOS FRESCOS Y PREPARACION DEL MISMO día, INCLUYE TRANSPORTE DE ENTREGA. (PRESENTAR 4 ALTERNATIVAS O ATENDER A SOLICITUD DE ENFOQUE DIFERENCIAL CUANDO ASI LO REQUIERA LA ENTIDAD. INCLUYE TRANSPORTE, MENAJE Y SERVICIO (SERVIDO EN PLATO O MESA SEGUN CORRESPONDA). DEBEN ENTREGARSE EMPACADOS HERMETICAMENTE, GARANTIZANDO PRODUCTOS FRESCOS Y PREPARACION DEL MISMO día , INCLUYE TRANSPORTE DE ENTREG</t>
  </si>
  <si>
    <t>ALTURA 10 CM TIPO DE FLORES MIXTO, MARGARITAS Y/O CLAVELES Y/O LIRIOS Y/O ROSAS Y/O GLADIOLOS Y/O ORQUIDEAS Y/O GIRASOLES Y/O TULIPANES APROXIMADAMENTE DE 5 A 8 FLORES MATERIAL DE LA BASE FLORERO VIDRIO diámetro DE LA BASE 5 CM CON HOJAS VERDES DECORATIVAS.</t>
  </si>
  <si>
    <t>Auxiliar Enfermería 1</t>
  </si>
  <si>
    <t>Bandera con el escudo de medidas: Bandera confeccionada en satín Razo de lujo, con caída pesada, medida estándar 1.60 por 1.10, doble tela.</t>
  </si>
  <si>
    <t>Banderas - Tipo escritorio - Colombia y Policía Nacional</t>
  </si>
  <si>
    <t>Camiseta básica</t>
  </si>
  <si>
    <t>díagramación e impresión de cartillas Impresa y digital (PDF).
De 70 a 80 páginas, Papel Propalcote de 150 para las internas.Portada y tapa Propalcote de 250 plastificado
Medía carta, Vertical, Full color 4x4
El contenido de la cartilla y su diseño estará a cargo de la oficina de prensa de la Alcaldía Local de Usaquén, proponente y de la oficina de comunicaciones de la
secretaria Distrital de Gobierno lo anterior en cumplimiento del Manual de Comunicaciones y Manual de Imagen Institucional. La impresión de la
cartilla junto on su contenido estará a cargo del operador.</t>
  </si>
  <si>
    <t>Diplomas: (Taller Pedagógico) En papel opalina, tamaño carta, con impresión láser, full color, para los participantes a los talleres, con los logos de la alcaldía local, incluye el nombre de cada participante y una frase de certificación de participación en el evento</t>
  </si>
  <si>
    <t>Fichas Bibliográficas</t>
  </si>
  <si>
    <t>Impresiones  1</t>
  </si>
  <si>
    <t>Impresiones 2</t>
  </si>
  <si>
    <t>Impresión de volantes 03: Impresión de volante en papel reciclado, tamaño 1/4 de carta, impresión a dos tintas, con diseño y díagramación acorde a la imagen institucional y requerimientos de la entidad. x millar</t>
  </si>
  <si>
    <t>• 1 caja de bolígrafos de tinta negra x 12 unidades
• 2 tajalápiz metálico.
• 1 tijeras de metálicas de 7 pulgadas
• 1 regla plástica de 30 cm
• 1 resma de papel tamaño carta bond de 120 gr
• 1 resma de papel tamaño oficio bond de 120 gr
• 1 calculadora básica de mesa de 12 dígitos, 2 memorias, % de aumento, teclas plásticas
• 1 paquete de cinta transparente de 22 mm x 40 metros x 3 unidades
• 2 caja de lápiz negro N° 2 con borrador x 12 unidades
• 2 carpeta plastificada con fuelles tamaño oficio
• 1 organizador de papeles en forma de bandeja con triple espacio en malla metálica
• 2 caja de Caja Clip de Mariposa por 50 unidades.
• 1 Grapadora medíana, capacidad de grapado hasta 20 hojas.
• 2 cajas de ganchos para grapar por 500 unidades</t>
  </si>
  <si>
    <t>Medallas metálicas medíanas de 5 cm de díametro espesor de 3mm, color dorado, plateado o bronce de acuerdo al requerimiento de la entidad.  Debe tener cinta para cuello color acorde a requerimiento de la entidad.</t>
  </si>
  <si>
    <t>BOLSA ECOLOGICAS EN 100% ALGODON ORGANICO LARGO X ANCHO: 50 CM X 45 CM EN COLORES VARIADOS CONFORME A LA NECESIDAD DE LA ENTIDAD. ESTAMPADO MEdíaNTE SERIGRAFIA CON TINTAS AL AGUA NO TOXICAS CON LOS DISENOS ESTABLECIDOS POR LA ENTIDAD.</t>
  </si>
  <si>
    <t>día</t>
  </si>
  <si>
    <t>Carpa 2 mts X 2 mts (por día) con laterales instalada en destino final. El precio por día debe incluir transporte, montaje, desmontaje y sistema de anclaje medíante contrapesos técnicos para garantizar estabilidad y seguridad</t>
  </si>
  <si>
    <t>CARPA 2 MTS X 2 MTS (POR día) SIN LATERALES</t>
  </si>
  <si>
    <t>CARPA 4 MTS X 4 MTS (POR día) CON LATERALES</t>
  </si>
  <si>
    <t>Carpa 6 mts X 6 mts (por día) sin laterales instalada en destino final. El precio por día debe incluir transporte, montaje, desmontaje y sistema de anclaje medíante contrapesos técnicos para garantizar estabilidad y seguridad</t>
  </si>
  <si>
    <t>Carpa tipo hangar modulares 6 mts X 12 mts (por día) instalada en destino final. El precio por día debe incluir transporte, montaje, desmontaje y sistema de anclaje medíante contrapesos técnicos para garantizar estabilidad y seguridad</t>
  </si>
  <si>
    <t xml:space="preserve">Carpa tipo hangar modulares 12 mts X 18 mts (por día) instalada en destino final. El precio por día debe incluir transporte, montaje, desmontaje y sistema de anclaje medíante contrapesos técnicos para garantizar estabilidad y seguridad. </t>
  </si>
  <si>
    <t>CARPA 3 MTS X 3 MTS (POR día) CON LATERALES</t>
  </si>
  <si>
    <t>Tarima de 6 mts X 6 mts de 20 cms a 1 mts de altura (por día) instalada en destino final. El precio por día debe incluir transporte, montaje, desmontaje y sistema de anclaje medíante contrapesos técnicos para garantizar estabilidad y seguridad</t>
  </si>
  <si>
    <t>Tarima de 6 mts X 12 mts de 20 cms a 1 mts de altura (por día) instalada en destino final. El precio por día debe incluir transporte, montaje, desmontaje y sistema de anclaje medíante contrapesos técnicos para garantizar estabilidad y seguridad</t>
  </si>
  <si>
    <t>Tarima de 15 mts X 12 mts de 20 cms a 1 mts de altura (por día) instalada en destino final. El precio por día debe incluir transporte, montaje, desmontaje y sistema de anclaje medíante contrapesos técnicos para garantizar estabilidad y seguridad</t>
  </si>
  <si>
    <t>Tarima de 18 mts X 12 mts de 20 cms a 1 mts de altura (por día) instalada en destino final. El precio por día debe incluir transporte, montaje, desmontaje y sistema de anclaje medíante contrapesos técnicos para garantizar estabilidad y seguridad</t>
  </si>
  <si>
    <t>MATERIAL: LINO, DACRON, POLIESTER O TELA ANTIFLUIDOS DE ALTA CALIDAD. COLOR: BLANCO, MARFIL, NEGRO, O DE ACUERDO CON LA PALETA DEFINIDA PARA EL EVENTO. ACABADOS: BORDES COSIDOS, COSTURA REFORZADA, SIN DESGASTE NI MANCHAS. MEDIDAS: PARA MESA REDONDA 1,80 M MANTEL DE 3 M DE díaMETRO. PARA MESA RECTANGULAR 1,80 M MANTEL DE 2,80 M X 2,20 M. INCLUYE: CUBREMANTEL O CAMINO DE MESA (OPCIONAL, SEGUN REQUERIMIENTO ESTETICO).</t>
  </si>
  <si>
    <t>ESTRUCTURA: BASE METALICA O DE MADERA PLEGABLE, RESISTENTE. SUPERFICIE: TABLERO EN MADERA ENCHAPADA O AGLOMERADO RECUBIERTO. DIMENSIONES ESTANDAR: REDONDA: 1,50 M 1,80 M DE díaMETRO (CAPACIDAD 8 10 PERSONAS). RECTANGULAR: 1,80 M X 0,76 M (CAPACIDAD 6 8 PERSONAS).</t>
  </si>
  <si>
    <t>1 día</t>
  </si>
  <si>
    <t>ALQUILER UN (1) CIRCUITO CERRADO DE TELEVISION Y TRANSMISION. CUATRO (4) CAMARAS PARA STREAMING, FULLHD/4K, GRABACION DE VIDEO EN FORMATO .MOV Y/O AVCHD, CODIFICADOR INTERNO PARA TRANSMISION VIA STREAMING A CUALQUIER DESTINO POR RTMP, INTERFAZ USB PARA CONEXION DE DATOS, MINIMO 3 BATERIAS DE LARGA DURACION Y SU RESPECTIVA FUENTE AC UN (1) TRIPODE PROFESIONAL CON CABEZA FLUIDA, RESISTENTE AL PESO DE LAS CAMARAS SOLICITADAS, CON CONTRA PESO Y BASE RODABLE. COMPUTADOR CON LOS PROGRAMAS CORRESPONDIENTES DE PRODUCCION DE TELEVISION Y STREAMING, TARJETA GRAFICA Y MEMORIA MINIMA DE UNA TERA. MONITOR DE VIDEO CON VISUALIZACION DE 8 FUENTES INDEPENDIENTES MAS PVW Y PGM CADA UNO. SERVIDOR DE VIDEO CON SOFTWARE PARA CODIFICACION HASTA 3 DESTINOS VIA RTMP, 2 CANALES DE ENTRADA Y SALIDA SDI, POSIBILIDAD DE ENVIAR Y RECIBIR SENALES DE VIDEO VIA NDI, 2 MONITORES DE 21 VIA HDMI Y/O DISPLAY PORT. MEZCLADOR CON 8 ENTRADAS HDMI PARA STREAMING 1080P. TIENE PANEL INTEGRADO Y FUNCIONES DE STREAMING AVANZADAS. ADEMAS DE RTMP, SE PUEDE UTILIZAR COMO CAMARA WEB POR USB. PERMITE GRABAR INDIVIDUALMENTE CADA ENTRADA EN MP4, JUNTO CON LA SALIDA DE PROGRAMA, A TRAVES DE UN USB-C. GENERA UN ARCHIVO DE PROYECTO DE DAVINCI RESOLVE PARA SU EDICION. SERVIDOR DE VIDEO CON SOFTWARE PARA CODIFICACION HASTA 3 DESTINOS VIA RTMP, 2 CANALES DE ENTRADA Y SALIDA SDI, POSIBILIDAD DE ENVIAR Y RECIBIR SENALES DE VIDEO VIA NDI, 2 MONITORES DE 21 VIA HDMI Y/O DISPLAY PORT ESTRUCTURA PORTATIL CON PANTALLA VERDE PARA CHROMA KEY TODO EL CABLEADO Y CONECTORES INALAMBRICOS QUE PERMITA HACER LA CONEXION DE LOS EQUIPOS. UNA (1) PANTALLA DE MONITOREO DE 42 , CON SUS RESPECTIVOS CABLES DESDE MASTER A TARIMA Y BASES. INCLUYE TRANSPORTE, INSTALACION Y OPERARIOS NECESARIOS. SERVICIO: PRUEBAS DE TRANSMISION Y CONECTIVIDAD EL día ANTERIOR AL EVENTO POR DOS (2) HORAS. PRUEBAS DOS (2) HORAS ANTES EL día DEL EVENTO. JORNADA DEL EVENTO ENTRE CUATRO (4) Y SEIS (6) HORAS. SERVICIO DE OCHO (8) HORAS.</t>
  </si>
  <si>
    <t>Permiso de Medía Complejidad</t>
  </si>
  <si>
    <t>Animador Profesional  con experiencia en la presentación de eventos.</t>
  </si>
  <si>
    <t>Intérprete de lenguaje de Señas</t>
  </si>
  <si>
    <t>Logístico 1</t>
  </si>
  <si>
    <t>Logístico 2</t>
  </si>
  <si>
    <t>Personal Médico  (MEC)</t>
  </si>
  <si>
    <t>Batería</t>
  </si>
  <si>
    <t>Batería completa con bases para Platillo y Ride, Tom de piso, Toms 1 y 2, Bombo, redoblante y máquina de hi hat y tapete con su set de micrófonos para su amplificación. (Alquiler x día. Incluye traslado, montaje y desmontaje)</t>
  </si>
  <si>
    <t>Máquina de Humo</t>
  </si>
  <si>
    <t>Máquina de humo para eventos que incluya líquido para humo. Durante un día - Jornada 10 horas o lo que dure el evento.</t>
  </si>
  <si>
    <t>Micrófono alámbrico</t>
  </si>
  <si>
    <t>Micrófono inalámbrico</t>
  </si>
  <si>
    <t>Set percusiones</t>
  </si>
  <si>
    <t>Set de percusiones latinas que incluya mínimo congas, timbales y cecerro</t>
  </si>
  <si>
    <t>Sonido Array (desde 501 hasta 2000 personas) incluye 6 cabinas array (cada lado del escenario), 4 bajos dobles, 4 arenas, 4 cabinas de retorno en escenario y 1 consola digital mínimo de 32 canales, conforme las condiciones del sitio, se requeriría 6 monitores de piso,  snake de 32 canales x 12 envíos de 10 metros y contar con los equipos y estructura necesaria para colgar las alas de sonido (Scaffold, puentes, contrapesos, motores, diferenciales, etc.).</t>
  </si>
  <si>
    <t>Soporte barras de iluminación</t>
  </si>
  <si>
    <t>Base micrófono</t>
  </si>
  <si>
    <t>Computador  Portátil</t>
  </si>
  <si>
    <t>Consola de  iluminación</t>
  </si>
  <si>
    <t>MICROFONO SENCILLO INALAMBRICO CON TRANSMISOR PARA USO CON diadema. RECEPTOR EN BANDA UHF VARIABLE DE TRANSMISION (640MHZ 670MHZ). 25 FRECUENCIAS SELECCIONABLES. TRANSMISORES DE BODYPACK ALIMENTADOS POR BATERIAS AA. RECEPTOR RECARGABLE CON BATERIA DE LITIO DE 800MA. ALCANCE MAXIMO EN LINEA DE VISION DE HASTA 50 METROS. TAMANO ESTUCHE: LARGO: 31 CM / ALTO: 19.5 CM / ANCHO: 6 CM. PESO: 0.7 KG EL SERVICIO DE ALQUILER MINIMO POR OCHO (8) HORAS</t>
  </si>
  <si>
    <t>Radios intercomunicadores con manos libres,  audífonos  y batería cargada x 2 unidades</t>
  </si>
  <si>
    <t>Marcadores de vinilo recargables * 6 UND. Punta de 12.0 x 4 mm. Colores mate, neón y metalizados</t>
  </si>
  <si>
    <t>Impresion en  polipropileno con cubierta impresa de vinilo mate, de 120 cm x 80 cm. con superficie disponible para escritura con marcadores borrables.  Reutilizable (mínimo 20 usos).</t>
  </si>
  <si>
    <t>Microperforado 4 tintas de 30 x 60 cms con diseño y presentación definido por parte de la entidad</t>
  </si>
  <si>
    <t>Bolsa plástica 70*100 calibre 3 X 10 UNIDADES - color se define de acuerdo a los requerimientos del FDLUSA</t>
  </si>
  <si>
    <t>Impresión en gran formato  (130 x 100 cms) sobre vinilo adhesivo con laminado mate de alto tráfico (protección para tráfico pesado/piso) y acabado final con corte de contornos en plotter según diseño de la entidad.</t>
  </si>
  <si>
    <t>Bolsa Talento artístico</t>
  </si>
  <si>
    <t>Bolsa aproximada para pago de artistas o servicios asociados a la prestación de servicios artísticos. (VALOR NO OFERTABLE) **</t>
  </si>
  <si>
    <t>Subtotal</t>
  </si>
  <si>
    <t>Como resultado del presente análisis se determinó que el valor total para el proceso es de : $1.353.631.057 incluyendo IVA, gastos administrativos y demás impuestos. Sin embargo, el proceso se adjudicará por el valor total del presupuesto oficial estimado: $2.805.239.553 incluido IVA y demás costos directos e indirectos, gravámenes, tasas y contribuciones en que deba incurrir el contratista para el adecuado desarrollo del objeto contractual. Dicho monto se consumirá a monto agotable.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</si>
</sst>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_);_(@_)"/>
    <numFmt numFmtId="165" formatCode="_-&quot;$ &quot;* #,##0_-;&quot;-$ &quot;* #,##0_-;_-&quot;$ &quot;* \-??_-;_-@_-"/>
    <numFmt numFmtId="166" formatCode="_-[$$-409]* #,##0_ ;_-[$$-409]* \-#,##0\ ;_-[$$-409]* &quot;-&quot;??_ ;_-@_ "/>
  </numFmts>
  <fonts count="20" x14ac:knownFonts="1">
    <font>
      <sz val="11"/>
      <color theme="1"/>
      <name val="Calibri"/>
      <family val="2"/>
      <charset val="1"/>
    </font>
    <font>
      <sz val="11"/>
      <color theme="1"/>
      <name val="Calibri"/>
      <scheme val="minor"/>
    </font>
    <font>
      <sz val="8"/>
      <color theme="1"/>
      <name val="Calibri"/>
      <family val="2"/>
      <charset val="1"/>
    </font>
    <font>
      <sz val="12"/>
      <color rgb="FFFFFFFF"/>
      <name val="Calibri"/>
      <family val="2"/>
      <charset val="1"/>
    </font>
    <font>
      <b/>
      <sz val="10"/>
      <color rgb="FFFFFFFF"/>
      <name val="Calibri"/>
      <family val="2"/>
      <charset val="1"/>
    </font>
    <font>
      <b/>
      <sz val="10"/>
      <color rgb="FF000000"/>
      <name val="Calibri"/>
      <family val="2"/>
      <charset val="1"/>
    </font>
    <font>
      <b/>
      <sz val="10"/>
      <color theme="0"/>
      <name val="Calibri"/>
      <family val="2"/>
      <charset val="1"/>
    </font>
    <font>
      <b/>
      <sz val="11"/>
      <color theme="0"/>
      <name val="Calibri"/>
      <family val="2"/>
      <charset val="1"/>
    </font>
    <font>
      <sz val="10"/>
      <color rgb="FF000000"/>
      <name val="Calibri"/>
      <family val="2"/>
      <charset val="1"/>
    </font>
    <font>
      <sz val="8"/>
      <color rgb="FF000000"/>
      <name val="Calibri"/>
      <family val="2"/>
      <charset val="1"/>
    </font>
    <font>
      <sz val="9"/>
      <color rgb="FFFFFFFF"/>
      <name val="Calibri"/>
      <family val="2"/>
      <charset val="1"/>
    </font>
    <font>
      <sz val="8"/>
      <color rgb="FFFFFFFF"/>
      <name val="Calibri"/>
      <family val="2"/>
      <charset val="1"/>
    </font>
    <font>
      <sz val="9"/>
      <color rgb="FF000000"/>
      <name val="Calibri"/>
      <family val="2"/>
      <charset val="1"/>
    </font>
    <font>
      <sz val="10"/>
      <color rgb="FFFFFFFF"/>
      <name val="Calibri"/>
      <family val="2"/>
      <charset val="1"/>
    </font>
    <font>
      <sz val="16"/>
      <color theme="1"/>
      <name val="Calibri"/>
      <family val="2"/>
      <charset val="1"/>
    </font>
    <font>
      <sz val="11"/>
      <color theme="1"/>
      <name val="Calibri"/>
      <family val="2"/>
      <charset val="1"/>
    </font>
    <font>
      <sz val="8"/>
      <color rgb="FF000000"/>
      <name val="Calibri"/>
      <scheme val="minor"/>
    </font>
    <font>
      <sz val="8"/>
      <color theme="1"/>
      <name val="Calibri"/>
      <scheme val="minor"/>
    </font>
    <font>
      <b/>
      <sz val="8"/>
      <color theme="0"/>
      <name val="Calibri"/>
      <scheme val="minor"/>
    </font>
    <font>
      <sz val="8"/>
      <color theme="0"/>
      <name val="Calibri"/>
      <scheme val="minor"/>
    </font>
  </fonts>
  <fills count="19">
    <fill>
      <patternFill patternType="none"/>
    </fill>
    <fill>
      <patternFill patternType="gray125"/>
    </fill>
    <fill>
      <patternFill patternType="solid">
        <fgColor rgb="FF1F3864"/>
        <bgColor rgb="FF17375E"/>
      </patternFill>
    </fill>
    <fill>
      <patternFill patternType="solid">
        <fgColor theme="3" tint="-0.249977111117893"/>
        <bgColor rgb="FF1F3864"/>
      </patternFill>
    </fill>
    <fill>
      <patternFill patternType="solid">
        <fgColor rgb="FFDDEBF7"/>
        <bgColor rgb="FFF2F2F2"/>
      </patternFill>
    </fill>
    <fill>
      <patternFill patternType="solid">
        <fgColor rgb="FF9DC3E6"/>
        <bgColor rgb="FFBFBFBF"/>
      </patternFill>
    </fill>
    <fill>
      <patternFill patternType="solid">
        <fgColor theme="3" tint="0.39988402966399123"/>
        <bgColor rgb="FF2E75B6"/>
      </patternFill>
    </fill>
    <fill>
      <patternFill patternType="solid">
        <fgColor theme="5" tint="-0.249977111117893"/>
        <bgColor rgb="FF993300"/>
      </patternFill>
    </fill>
    <fill>
      <patternFill patternType="solid">
        <fgColor theme="6" tint="-0.499984740745262"/>
        <bgColor rgb="FF333300"/>
      </patternFill>
    </fill>
    <fill>
      <patternFill patternType="solid">
        <fgColor rgb="FFF2F2F2"/>
        <bgColor rgb="FFDDEBF7"/>
      </patternFill>
    </fill>
    <fill>
      <patternFill patternType="solid">
        <fgColor rgb="FFFFFFFF"/>
        <bgColor rgb="FFF2F2F2"/>
      </patternFill>
    </fill>
    <fill>
      <patternFill patternType="solid">
        <fgColor rgb="FFFFD966"/>
        <bgColor rgb="FFFFFF99"/>
      </patternFill>
    </fill>
    <fill>
      <patternFill patternType="solid">
        <fgColor rgb="FF2E75B6"/>
        <bgColor rgb="FF0066CC"/>
      </patternFill>
    </fill>
    <fill>
      <patternFill patternType="solid">
        <fgColor theme="0" tint="-0.34998626667073579"/>
        <bgColor rgb="FFBFBFBF"/>
      </patternFill>
    </fill>
    <fill>
      <patternFill patternType="solid">
        <fgColor theme="6" tint="0.59987182226020086"/>
        <bgColor rgb="FFDDEBF7"/>
      </patternFill>
    </fill>
    <fill>
      <patternFill patternType="solid">
        <fgColor theme="5"/>
        <bgColor rgb="FF953735"/>
      </patternFill>
    </fill>
    <fill>
      <patternFill patternType="solid">
        <fgColor rgb="FFFFFF00"/>
        <bgColor indexed="64"/>
      </patternFill>
    </fill>
    <fill>
      <patternFill patternType="solid">
        <fgColor theme="0"/>
        <bgColor indexed="64"/>
      </patternFill>
    </fill>
    <fill>
      <patternFill patternType="solid">
        <fgColor theme="5" tint="-0.249977111117893"/>
        <bgColor indexed="64"/>
      </patternFill>
    </fill>
  </fills>
  <borders count="21">
    <border>
      <left/>
      <right/>
      <top/>
      <bottom/>
      <diagonal/>
    </border>
    <border>
      <left style="thin">
        <color rgb="FFBFBFBF"/>
      </left>
      <right style="thin">
        <color rgb="FFBFBFBF"/>
      </right>
      <top style="thin">
        <color rgb="FFBFBFBF"/>
      </top>
      <bottom style="thin">
        <color rgb="FFBFBFBF"/>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FBFBF"/>
      </left>
      <right style="thin">
        <color rgb="FFBFBFBF"/>
      </right>
      <top style="thin">
        <color rgb="FFBFBFBF"/>
      </top>
      <bottom/>
      <diagonal/>
    </border>
    <border>
      <left style="thin">
        <color rgb="FFBFBFBF"/>
      </left>
      <right/>
      <top style="thin">
        <color rgb="FFBFBFBF"/>
      </top>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bottom/>
      <diagonal/>
    </border>
    <border>
      <left/>
      <right style="thin">
        <color rgb="FFBFBFBF"/>
      </right>
      <top style="thin">
        <color rgb="FFBFBFBF"/>
      </top>
      <bottom style="thin">
        <color rgb="FFBFBFBF"/>
      </bottom>
      <diagonal/>
    </border>
    <border>
      <left style="thin">
        <color rgb="FFBFBFBF"/>
      </left>
      <right style="thin">
        <color rgb="FFBFBFBF"/>
      </right>
      <top/>
      <bottom style="thin">
        <color rgb="FFBFBFBF"/>
      </bottom>
      <diagonal/>
    </border>
    <border>
      <left style="thin">
        <color rgb="FFBFBFBF"/>
      </left>
      <right/>
      <top/>
      <bottom style="thin">
        <color rgb="FFBFBFBF"/>
      </bottom>
      <diagonal/>
    </border>
    <border>
      <left style="thin">
        <color auto="1"/>
      </left>
      <right style="thin">
        <color auto="1"/>
      </right>
      <top/>
      <bottom style="thin">
        <color auto="1"/>
      </bottom>
      <diagonal/>
    </border>
    <border>
      <left style="thin">
        <color rgb="FFBFBFBF"/>
      </left>
      <right/>
      <top style="thin">
        <color rgb="FFBFBFBF"/>
      </top>
      <bottom style="thin">
        <color rgb="FFBFBFBF"/>
      </bottom>
      <diagonal/>
    </border>
    <border>
      <left/>
      <right/>
      <top style="thin">
        <color auto="1"/>
      </top>
      <bottom style="thin">
        <color auto="1"/>
      </bottom>
      <diagonal/>
    </border>
    <border>
      <left/>
      <right/>
      <top style="thin">
        <color auto="1"/>
      </top>
      <bottom/>
      <diagonal/>
    </border>
    <border>
      <left style="thin">
        <color rgb="FF000000"/>
      </left>
      <right style="thin">
        <color rgb="FF000000"/>
      </right>
      <top style="thin">
        <color rgb="FF000000"/>
      </top>
      <bottom style="thin">
        <color rgb="FF000000"/>
      </bottom>
      <diagonal/>
    </border>
    <border>
      <left/>
      <right/>
      <top style="thin">
        <color rgb="FFBFBFBF"/>
      </top>
      <bottom style="thin">
        <color rgb="FFBFBFBF"/>
      </bottom>
      <diagonal/>
    </border>
  </borders>
  <cellStyleXfs count="3">
    <xf numFmtId="0" fontId="0" fillId="0" borderId="0"/>
    <xf numFmtId="164" fontId="15" fillId="0" borderId="0"/>
    <xf numFmtId="9" fontId="15" fillId="0" borderId="0"/>
  </cellStyleXfs>
  <cellXfs count="116">
    <xf numFmtId="0" fontId="0" fillId="0" borderId="0" xfId="0"/>
    <xf numFmtId="0" fontId="0" fillId="0" borderId="0" xfId="0" applyAlignment="1">
      <alignment wrapText="1"/>
    </xf>
    <xf numFmtId="2" fontId="2" fillId="0" borderId="0" xfId="0" applyNumberFormat="1" applyFont="1" applyAlignment="1">
      <alignment wrapText="1"/>
    </xf>
    <xf numFmtId="2" fontId="6" fillId="7" borderId="2" xfId="0" applyNumberFormat="1"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8" fillId="6" borderId="5" xfId="0" applyFont="1" applyFill="1" applyBorder="1" applyAlignment="1">
      <alignment horizontal="center" vertical="center" wrapText="1"/>
    </xf>
    <xf numFmtId="2" fontId="6" fillId="7" borderId="6" xfId="0" applyNumberFormat="1"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8" borderId="6" xfId="0" applyFont="1" applyFill="1" applyBorder="1" applyAlignment="1">
      <alignment horizontal="center" vertical="center" wrapText="1"/>
    </xf>
    <xf numFmtId="3" fontId="6" fillId="8" borderId="6" xfId="0" applyNumberFormat="1" applyFont="1" applyFill="1" applyBorder="1" applyAlignment="1">
      <alignment horizontal="center" vertical="center" wrapText="1"/>
    </xf>
    <xf numFmtId="0" fontId="0" fillId="3" borderId="12" xfId="0" applyFill="1" applyBorder="1" applyAlignment="1">
      <alignment wrapText="1"/>
    </xf>
    <xf numFmtId="3" fontId="10" fillId="2" borderId="13" xfId="0" applyNumberFormat="1" applyFont="1" applyFill="1" applyBorder="1" applyAlignment="1">
      <alignment horizontal="right" vertical="center" wrapText="1"/>
    </xf>
    <xf numFmtId="3" fontId="10" fillId="2" borderId="14" xfId="0" applyNumberFormat="1" applyFont="1" applyFill="1" applyBorder="1" applyAlignment="1">
      <alignment horizontal="right" vertical="center" wrapText="1"/>
    </xf>
    <xf numFmtId="2" fontId="11" fillId="2" borderId="0" xfId="0" applyNumberFormat="1" applyFont="1" applyFill="1" applyAlignment="1">
      <alignment horizontal="right" vertical="center" wrapText="1"/>
    </xf>
    <xf numFmtId="0" fontId="0" fillId="0" borderId="15" xfId="0" applyBorder="1" applyAlignment="1">
      <alignment wrapText="1"/>
    </xf>
    <xf numFmtId="165" fontId="2" fillId="0" borderId="15" xfId="0" applyNumberFormat="1" applyFont="1" applyBorder="1" applyAlignment="1">
      <alignment wrapText="1"/>
    </xf>
    <xf numFmtId="0" fontId="12" fillId="11" borderId="1" xfId="0" applyFont="1" applyFill="1" applyBorder="1" applyAlignment="1">
      <alignment horizontal="left" vertical="center" wrapText="1"/>
    </xf>
    <xf numFmtId="9" fontId="12" fillId="11" borderId="1" xfId="0" applyNumberFormat="1" applyFont="1" applyFill="1" applyBorder="1" applyAlignment="1">
      <alignment horizontal="center" vertical="center" wrapText="1"/>
    </xf>
    <xf numFmtId="3" fontId="12" fillId="11" borderId="1" xfId="0" applyNumberFormat="1" applyFont="1" applyFill="1" applyBorder="1" applyAlignment="1">
      <alignment horizontal="right" vertical="center" wrapText="1"/>
    </xf>
    <xf numFmtId="3" fontId="12" fillId="11" borderId="16" xfId="0" applyNumberFormat="1" applyFont="1" applyFill="1" applyBorder="1" applyAlignment="1">
      <alignment horizontal="right" vertical="center" wrapText="1"/>
    </xf>
    <xf numFmtId="2" fontId="9" fillId="11" borderId="0" xfId="0" applyNumberFormat="1" applyFont="1" applyFill="1" applyAlignment="1">
      <alignment horizontal="right" vertical="center" wrapText="1"/>
    </xf>
    <xf numFmtId="0" fontId="0" fillId="0" borderId="2" xfId="0" applyBorder="1" applyAlignment="1">
      <alignment wrapText="1"/>
    </xf>
    <xf numFmtId="165" fontId="2" fillId="0" borderId="2" xfId="0" applyNumberFormat="1" applyFont="1" applyBorder="1" applyAlignment="1">
      <alignment wrapText="1"/>
    </xf>
    <xf numFmtId="3" fontId="13" fillId="12" borderId="1" xfId="0" applyNumberFormat="1" applyFont="1" applyFill="1" applyBorder="1" applyAlignment="1">
      <alignment vertical="center" wrapText="1"/>
    </xf>
    <xf numFmtId="0" fontId="7" fillId="8" borderId="2" xfId="0" applyFont="1" applyFill="1" applyBorder="1" applyAlignment="1">
      <alignment vertical="center" wrapText="1"/>
    </xf>
    <xf numFmtId="165" fontId="6" fillId="8" borderId="2" xfId="0" applyNumberFormat="1" applyFont="1" applyFill="1" applyBorder="1" applyAlignment="1">
      <alignment vertical="center" wrapText="1"/>
    </xf>
    <xf numFmtId="0" fontId="0" fillId="0" borderId="0" xfId="0" applyAlignment="1">
      <alignment vertical="center" wrapText="1"/>
    </xf>
    <xf numFmtId="165" fontId="0" fillId="0" borderId="0" xfId="0" applyNumberFormat="1" applyAlignment="1">
      <alignment wrapText="1"/>
    </xf>
    <xf numFmtId="0" fontId="9" fillId="17" borderId="1" xfId="0" applyFont="1" applyFill="1" applyBorder="1" applyAlignment="1">
      <alignment horizontal="center" vertical="center" wrapText="1"/>
    </xf>
    <xf numFmtId="0" fontId="0" fillId="3" borderId="0" xfId="0" applyFill="1" applyAlignment="1">
      <alignment wrapText="1"/>
    </xf>
    <xf numFmtId="0" fontId="0" fillId="17" borderId="0" xfId="0" applyFill="1" applyAlignment="1">
      <alignment wrapText="1"/>
    </xf>
    <xf numFmtId="0" fontId="16" fillId="9" borderId="1" xfId="0" applyFont="1" applyFill="1" applyBorder="1" applyAlignment="1">
      <alignment horizontal="center" vertical="center" wrapText="1"/>
    </xf>
    <xf numFmtId="0" fontId="16" fillId="9" borderId="1" xfId="0" applyFont="1" applyFill="1" applyBorder="1" applyAlignment="1">
      <alignment horizontal="left" vertical="center" wrapText="1"/>
    </xf>
    <xf numFmtId="0" fontId="16" fillId="9" borderId="0" xfId="0" applyFont="1" applyFill="1" applyAlignment="1">
      <alignment horizontal="center" vertical="center" wrapText="1"/>
    </xf>
    <xf numFmtId="0" fontId="16" fillId="0" borderId="8" xfId="0" applyFont="1" applyBorder="1" applyAlignment="1">
      <alignment horizontal="center" vertical="center" wrapText="1"/>
    </xf>
    <xf numFmtId="3" fontId="16" fillId="9" borderId="2" xfId="0" applyNumberFormat="1" applyFont="1" applyFill="1" applyBorder="1" applyAlignment="1">
      <alignment horizontal="right" vertical="center" wrapText="1"/>
    </xf>
    <xf numFmtId="2" fontId="16" fillId="9" borderId="2" xfId="0" applyNumberFormat="1" applyFont="1" applyFill="1" applyBorder="1" applyAlignment="1">
      <alignment horizontal="right" vertical="center" wrapText="1"/>
    </xf>
    <xf numFmtId="165" fontId="17" fillId="0" borderId="2" xfId="1" applyNumberFormat="1" applyFont="1" applyBorder="1" applyAlignment="1">
      <alignment vertical="center" wrapText="1"/>
    </xf>
    <xf numFmtId="9" fontId="17" fillId="0" borderId="2" xfId="2" applyFont="1" applyBorder="1" applyAlignment="1">
      <alignment horizontal="center" vertical="center" wrapText="1"/>
    </xf>
    <xf numFmtId="165" fontId="17" fillId="0" borderId="2" xfId="0" applyNumberFormat="1" applyFont="1" applyBorder="1" applyAlignment="1">
      <alignment vertical="center" wrapText="1"/>
    </xf>
    <xf numFmtId="0" fontId="16" fillId="10" borderId="1" xfId="0" applyFont="1" applyFill="1" applyBorder="1" applyAlignment="1">
      <alignment horizontal="center" vertical="center" wrapText="1"/>
    </xf>
    <xf numFmtId="0" fontId="16" fillId="10" borderId="1" xfId="0" applyFont="1" applyFill="1" applyBorder="1" applyAlignment="1">
      <alignment horizontal="left" vertical="center" wrapText="1"/>
    </xf>
    <xf numFmtId="0" fontId="16" fillId="10" borderId="0" xfId="0" applyFont="1" applyFill="1" applyAlignment="1">
      <alignment horizontal="center" vertical="center" wrapText="1"/>
    </xf>
    <xf numFmtId="3" fontId="16" fillId="10" borderId="2" xfId="0" applyNumberFormat="1" applyFont="1" applyFill="1" applyBorder="1" applyAlignment="1">
      <alignment horizontal="right" vertical="center" wrapText="1"/>
    </xf>
    <xf numFmtId="2" fontId="16" fillId="10" borderId="2" xfId="0" applyNumberFormat="1" applyFont="1" applyFill="1" applyBorder="1" applyAlignment="1">
      <alignment horizontal="right"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8" fillId="7" borderId="8" xfId="0" applyFont="1" applyFill="1" applyBorder="1" applyAlignment="1">
      <alignment horizontal="center" vertical="center" wrapText="1"/>
    </xf>
    <xf numFmtId="2" fontId="17" fillId="0" borderId="2" xfId="1" applyNumberFormat="1" applyFont="1" applyBorder="1" applyAlignment="1">
      <alignment horizontal="right" vertical="center" wrapText="1"/>
    </xf>
    <xf numFmtId="165" fontId="18" fillId="7" borderId="2" xfId="1" applyNumberFormat="1" applyFont="1" applyFill="1" applyBorder="1" applyAlignment="1">
      <alignment horizontal="right" vertical="center" wrapText="1"/>
    </xf>
    <xf numFmtId="0" fontId="18" fillId="7" borderId="8" xfId="0" applyFont="1" applyFill="1" applyBorder="1" applyAlignment="1">
      <alignment wrapText="1"/>
    </xf>
    <xf numFmtId="0" fontId="16" fillId="10" borderId="9" xfId="0" applyFont="1" applyFill="1" applyBorder="1" applyAlignment="1">
      <alignment horizontal="center" vertical="center" wrapText="1"/>
    </xf>
    <xf numFmtId="0" fontId="16" fillId="10" borderId="10" xfId="0" applyFont="1" applyFill="1" applyBorder="1" applyAlignment="1">
      <alignment horizontal="center" vertical="center" wrapText="1"/>
    </xf>
    <xf numFmtId="0" fontId="16" fillId="0" borderId="11" xfId="0" applyFont="1" applyBorder="1" applyAlignment="1">
      <alignment horizontal="center" vertical="center" wrapText="1"/>
    </xf>
    <xf numFmtId="0" fontId="18" fillId="7" borderId="11" xfId="0" applyFont="1" applyFill="1" applyBorder="1" applyAlignment="1">
      <alignment horizontal="center" vertical="center" wrapText="1"/>
    </xf>
    <xf numFmtId="0" fontId="18" fillId="7" borderId="0" xfId="0" applyFont="1" applyFill="1" applyAlignment="1">
      <alignment wrapText="1"/>
    </xf>
    <xf numFmtId="0" fontId="18" fillId="7" borderId="9" xfId="0" applyFont="1" applyFill="1" applyBorder="1" applyAlignment="1">
      <alignment horizontal="center" vertical="center" wrapText="1"/>
    </xf>
    <xf numFmtId="0" fontId="18" fillId="7" borderId="8" xfId="0" applyFont="1" applyFill="1" applyBorder="1" applyAlignment="1">
      <alignment vertical="center" wrapText="1"/>
    </xf>
    <xf numFmtId="165" fontId="17" fillId="10" borderId="2" xfId="1" applyNumberFormat="1" applyFont="1" applyFill="1" applyBorder="1" applyAlignment="1">
      <alignment vertical="center" wrapText="1"/>
    </xf>
    <xf numFmtId="165" fontId="18" fillId="7" borderId="2" xfId="1" applyNumberFormat="1" applyFont="1" applyFill="1" applyBorder="1" applyAlignment="1">
      <alignment vertical="center" wrapText="1"/>
    </xf>
    <xf numFmtId="165" fontId="17" fillId="0" borderId="6" xfId="1" applyNumberFormat="1" applyFont="1" applyBorder="1" applyAlignment="1">
      <alignment vertical="center" wrapText="1"/>
    </xf>
    <xf numFmtId="165" fontId="17" fillId="0" borderId="8" xfId="1" applyNumberFormat="1" applyFont="1" applyBorder="1" applyAlignment="1">
      <alignment vertical="center" wrapText="1"/>
    </xf>
    <xf numFmtId="165" fontId="17" fillId="0" borderId="19" xfId="1" applyNumberFormat="1" applyFont="1" applyBorder="1" applyAlignment="1">
      <alignment vertical="center" wrapText="1"/>
    </xf>
    <xf numFmtId="0" fontId="16" fillId="17" borderId="1" xfId="0" applyFont="1" applyFill="1" applyBorder="1" applyAlignment="1">
      <alignment horizontal="center" vertical="center" wrapText="1"/>
    </xf>
    <xf numFmtId="0" fontId="16" fillId="17" borderId="1" xfId="0" applyFont="1" applyFill="1" applyBorder="1" applyAlignment="1">
      <alignment horizontal="left" vertical="center" wrapText="1"/>
    </xf>
    <xf numFmtId="0" fontId="16" fillId="17" borderId="0" xfId="0" applyFont="1" applyFill="1" applyAlignment="1">
      <alignment horizontal="center" vertical="center" wrapText="1"/>
    </xf>
    <xf numFmtId="3" fontId="16" fillId="17" borderId="2" xfId="0" applyNumberFormat="1" applyFont="1" applyFill="1" applyBorder="1" applyAlignment="1">
      <alignment horizontal="right" vertical="center" wrapText="1"/>
    </xf>
    <xf numFmtId="165" fontId="17" fillId="17" borderId="2" xfId="1" applyNumberFormat="1" applyFont="1" applyFill="1" applyBorder="1" applyAlignment="1">
      <alignment vertical="center" wrapText="1"/>
    </xf>
    <xf numFmtId="9" fontId="17" fillId="17" borderId="2" xfId="2" applyFont="1" applyFill="1" applyBorder="1" applyAlignment="1">
      <alignment horizontal="center" vertical="center" wrapText="1"/>
    </xf>
    <xf numFmtId="165" fontId="17" fillId="17" borderId="8" xfId="1" applyNumberFormat="1" applyFont="1" applyFill="1" applyBorder="1" applyAlignment="1">
      <alignment vertical="center" wrapText="1"/>
    </xf>
    <xf numFmtId="0" fontId="16" fillId="0" borderId="11" xfId="0" applyFont="1" applyBorder="1" applyAlignment="1">
      <alignment horizontal="left" vertical="center" wrapText="1"/>
    </xf>
    <xf numFmtId="165" fontId="17" fillId="0" borderId="15" xfId="1" applyNumberFormat="1" applyFont="1" applyBorder="1" applyAlignment="1">
      <alignment vertical="center" wrapText="1"/>
    </xf>
    <xf numFmtId="0" fontId="16" fillId="0" borderId="10" xfId="0" applyFont="1" applyBorder="1" applyAlignment="1">
      <alignment horizontal="left" vertical="center" wrapText="1"/>
    </xf>
    <xf numFmtId="1" fontId="16" fillId="9" borderId="2" xfId="0" applyNumberFormat="1" applyFont="1" applyFill="1" applyBorder="1" applyAlignment="1">
      <alignment horizontal="right" vertical="center" wrapText="1"/>
    </xf>
    <xf numFmtId="1" fontId="16" fillId="10" borderId="2" xfId="0" applyNumberFormat="1" applyFont="1" applyFill="1" applyBorder="1" applyAlignment="1">
      <alignment horizontal="right" vertical="center" wrapText="1"/>
    </xf>
    <xf numFmtId="1" fontId="16" fillId="0" borderId="2" xfId="0" applyNumberFormat="1" applyFont="1" applyBorder="1" applyAlignment="1">
      <alignment horizontal="right" vertical="center" wrapText="1"/>
    </xf>
    <xf numFmtId="0" fontId="18" fillId="7" borderId="0" xfId="0" applyFont="1" applyFill="1" applyAlignment="1">
      <alignment horizontal="center" vertical="center" wrapText="1"/>
    </xf>
    <xf numFmtId="0" fontId="16" fillId="0" borderId="8" xfId="0" applyFont="1" applyBorder="1" applyAlignment="1">
      <alignment horizontal="left" vertical="center" wrapText="1"/>
    </xf>
    <xf numFmtId="165" fontId="19" fillId="7" borderId="2" xfId="1" applyNumberFormat="1" applyFont="1" applyFill="1" applyBorder="1" applyAlignment="1">
      <alignment horizontal="right" vertical="center" wrapText="1"/>
    </xf>
    <xf numFmtId="0" fontId="16" fillId="10" borderId="8" xfId="0" applyFont="1" applyFill="1" applyBorder="1" applyAlignment="1">
      <alignment horizontal="center" vertical="center" wrapText="1"/>
    </xf>
    <xf numFmtId="0" fontId="16" fillId="10" borderId="2" xfId="0" applyFont="1" applyFill="1" applyBorder="1" applyAlignment="1">
      <alignment horizontal="center" vertical="center" wrapText="1"/>
    </xf>
    <xf numFmtId="2" fontId="16" fillId="10" borderId="2" xfId="0" applyNumberFormat="1" applyFont="1" applyFill="1" applyBorder="1" applyAlignment="1">
      <alignment horizontal="center" vertical="center" wrapText="1"/>
    </xf>
    <xf numFmtId="0" fontId="17" fillId="17" borderId="2" xfId="0" applyFont="1" applyFill="1" applyBorder="1" applyAlignment="1">
      <alignment wrapText="1"/>
    </xf>
    <xf numFmtId="0" fontId="18" fillId="18" borderId="9" xfId="0" applyFont="1" applyFill="1" applyBorder="1" applyAlignment="1">
      <alignment horizontal="left" vertical="center" wrapText="1"/>
    </xf>
    <xf numFmtId="165" fontId="18" fillId="18" borderId="2" xfId="1" applyNumberFormat="1" applyFont="1" applyFill="1" applyBorder="1" applyAlignment="1">
      <alignment vertical="center" wrapText="1"/>
    </xf>
    <xf numFmtId="166" fontId="16" fillId="17" borderId="1" xfId="0" applyNumberFormat="1" applyFont="1" applyFill="1" applyBorder="1" applyAlignment="1">
      <alignment wrapText="1"/>
    </xf>
    <xf numFmtId="166" fontId="16" fillId="17" borderId="12" xfId="0" applyNumberFormat="1" applyFont="1" applyFill="1" applyBorder="1" applyAlignment="1">
      <alignment wrapText="1"/>
    </xf>
    <xf numFmtId="166" fontId="16" fillId="17" borderId="20" xfId="0" applyNumberFormat="1" applyFont="1" applyFill="1" applyBorder="1" applyAlignment="1">
      <alignment wrapText="1"/>
    </xf>
    <xf numFmtId="166" fontId="16" fillId="17" borderId="2" xfId="0" applyNumberFormat="1" applyFont="1" applyFill="1" applyBorder="1" applyAlignment="1">
      <alignment horizontal="right" vertical="center" wrapText="1"/>
    </xf>
    <xf numFmtId="0" fontId="16" fillId="17" borderId="8" xfId="0" applyFont="1" applyFill="1" applyBorder="1" applyAlignment="1">
      <alignment wrapText="1"/>
    </xf>
    <xf numFmtId="0" fontId="18" fillId="18" borderId="8" xfId="0" applyFont="1" applyFill="1" applyBorder="1" applyAlignment="1">
      <alignment horizontal="center" vertical="center" wrapText="1"/>
    </xf>
    <xf numFmtId="165" fontId="18" fillId="18" borderId="2" xfId="1" applyNumberFormat="1" applyFont="1" applyFill="1" applyBorder="1" applyAlignment="1">
      <alignment horizontal="right" vertical="center" wrapText="1"/>
    </xf>
    <xf numFmtId="2" fontId="18" fillId="18" borderId="2" xfId="0" applyNumberFormat="1" applyFont="1" applyFill="1" applyBorder="1" applyAlignment="1">
      <alignment horizontal="right" vertical="center" wrapText="1"/>
    </xf>
    <xf numFmtId="3" fontId="16" fillId="16" borderId="2" xfId="0" applyNumberFormat="1" applyFont="1" applyFill="1" applyBorder="1" applyAlignment="1">
      <alignment horizontal="right" vertical="center" wrapText="1"/>
    </xf>
    <xf numFmtId="0" fontId="16" fillId="16" borderId="2" xfId="0" applyFont="1" applyFill="1" applyBorder="1" applyAlignment="1">
      <alignment horizontal="center" vertical="center" wrapText="1"/>
    </xf>
    <xf numFmtId="165" fontId="17" fillId="16" borderId="2" xfId="1" applyNumberFormat="1" applyFont="1" applyFill="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1" fillId="16" borderId="2"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2" fillId="11" borderId="1" xfId="0" applyFont="1" applyFill="1" applyBorder="1" applyAlignment="1">
      <alignment horizontal="center" vertical="center" wrapText="1"/>
    </xf>
    <xf numFmtId="0" fontId="13" fillId="12" borderId="1" xfId="0" applyFont="1" applyFill="1" applyBorder="1" applyAlignment="1">
      <alignment horizontal="center" vertical="center" wrapText="1"/>
    </xf>
    <xf numFmtId="3" fontId="13" fillId="12" borderId="1" xfId="0" applyNumberFormat="1" applyFont="1" applyFill="1" applyBorder="1" applyAlignment="1">
      <alignment horizontal="right" vertical="center" wrapText="1"/>
    </xf>
    <xf numFmtId="0" fontId="0" fillId="0" borderId="17" xfId="0" applyBorder="1" applyAlignment="1">
      <alignment horizontal="center" vertical="center" wrapText="1"/>
    </xf>
    <xf numFmtId="0" fontId="14" fillId="0" borderId="2" xfId="0" applyFont="1" applyBorder="1" applyAlignment="1">
      <alignment horizontal="center" vertical="center" wrapText="1"/>
    </xf>
    <xf numFmtId="0" fontId="7" fillId="8" borderId="18" xfId="0" applyFont="1" applyFill="1" applyBorder="1" applyAlignment="1">
      <alignment horizontal="left" vertical="center" wrapText="1"/>
    </xf>
    <xf numFmtId="0" fontId="0" fillId="13" borderId="2" xfId="0" applyFill="1" applyBorder="1" applyAlignment="1">
      <alignment horizontal="center" wrapText="1"/>
    </xf>
    <xf numFmtId="0" fontId="0" fillId="10" borderId="0" xfId="0" applyFill="1" applyAlignment="1">
      <alignment horizontal="center" wrapText="1"/>
    </xf>
    <xf numFmtId="0" fontId="0" fillId="14" borderId="2" xfId="0" applyFill="1" applyBorder="1" applyAlignment="1">
      <alignment horizontal="left" vertical="center" wrapText="1"/>
    </xf>
    <xf numFmtId="0" fontId="7" fillId="15" borderId="2" xfId="0" applyFont="1" applyFill="1" applyBorder="1" applyAlignment="1">
      <alignment horizontal="left"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BFBFBF"/>
      <rgbColor rgb="FF808080"/>
      <rgbColor rgb="FF9999FF"/>
      <rgbColor rgb="FF953735"/>
      <rgbColor rgb="FFF2F2F2"/>
      <rgbColor rgb="FFDDEBF7"/>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D7E4BD"/>
      <rgbColor rgb="FFFFFF99"/>
      <rgbColor rgb="FF9DC3E6"/>
      <rgbColor rgb="FFFF99CC"/>
      <rgbColor rgb="FFCC99FF"/>
      <rgbColor rgb="FFFFD966"/>
      <rgbColor rgb="FF2E75B6"/>
      <rgbColor rgb="FF33CCCC"/>
      <rgbColor rgb="FF99CC00"/>
      <rgbColor rgb="FFFFCC00"/>
      <rgbColor rgb="FFFF9900"/>
      <rgbColor rgb="FFFF6600"/>
      <rgbColor rgb="FF558ED5"/>
      <rgbColor rgb="FFA6A6A6"/>
      <rgbColor rgb="FF17375E"/>
      <rgbColor rgb="FF339966"/>
      <rgbColor rgb="FF003300"/>
      <rgbColor rgb="FF333300"/>
      <rgbColor rgb="FF993300"/>
      <rgbColor rgb="FFC0504D"/>
      <rgbColor rgb="FF333399"/>
      <rgbColor rgb="FF1F3864"/>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54B23-6F62-4E10-AD9B-B5753FC503A5}">
  <sheetPr>
    <tabColor rgb="FF92D050"/>
  </sheetPr>
  <dimension ref="A1:Y238"/>
  <sheetViews>
    <sheetView tabSelected="1" topLeftCell="I1" zoomScale="80" zoomScaleNormal="80" workbookViewId="0">
      <pane ySplit="3" topLeftCell="A213" activePane="bottomLeft" state="frozen"/>
      <selection pane="bottomLeft" activeCell="W225" sqref="W225"/>
    </sheetView>
  </sheetViews>
  <sheetFormatPr baseColWidth="10" defaultColWidth="9.08984375" defaultRowHeight="14.5" x14ac:dyDescent="0.35"/>
  <cols>
    <col min="1" max="5" width="9.08984375" style="1"/>
    <col min="6" max="6" width="62.36328125" style="1" customWidth="1"/>
    <col min="7" max="7" width="11" style="1" customWidth="1"/>
    <col min="8" max="8" width="9.08984375" style="1"/>
    <col min="9" max="9" width="12.453125" style="1" customWidth="1"/>
    <col min="10" max="10" width="14.36328125" style="1" customWidth="1"/>
    <col min="11" max="11" width="9.08984375" style="1"/>
    <col min="12" max="12" width="13.08984375" style="1" customWidth="1"/>
    <col min="13" max="13" width="17.6328125" style="1" customWidth="1"/>
    <col min="14" max="14" width="9.08984375" style="1"/>
    <col min="15" max="15" width="19.90625" style="1" customWidth="1"/>
    <col min="16" max="16" width="20.6328125" style="1" customWidth="1"/>
    <col min="17" max="19" width="9.08984375" style="1"/>
    <col min="20" max="20" width="15.6328125" style="1" customWidth="1"/>
    <col min="21" max="21" width="9.08984375" style="1"/>
    <col min="22" max="22" width="14.453125" style="1" customWidth="1"/>
    <col min="23" max="23" width="26.90625" style="1" customWidth="1"/>
    <col min="24" max="24" width="47.54296875" style="1" customWidth="1"/>
    <col min="25" max="16384" width="9.08984375" style="1"/>
  </cols>
  <sheetData>
    <row r="1" spans="1:23" ht="15.75" customHeight="1" x14ac:dyDescent="0.35">
      <c r="A1" s="98" t="s">
        <v>0</v>
      </c>
      <c r="B1" s="98"/>
      <c r="C1" s="98"/>
      <c r="D1" s="98"/>
      <c r="E1" s="98"/>
      <c r="F1" s="98"/>
      <c r="G1" s="98"/>
      <c r="H1" s="98"/>
      <c r="I1" s="98"/>
      <c r="J1" s="98"/>
      <c r="K1" s="98"/>
      <c r="L1" s="98"/>
      <c r="M1" s="98"/>
      <c r="N1" s="98"/>
      <c r="O1" s="98"/>
      <c r="P1" s="2"/>
      <c r="Q1" s="31"/>
      <c r="R1" s="31"/>
      <c r="S1" s="31"/>
      <c r="T1" s="31"/>
      <c r="U1" s="31"/>
      <c r="V1" s="31"/>
      <c r="W1" s="31"/>
    </row>
    <row r="2" spans="1:23" ht="15" customHeight="1" x14ac:dyDescent="0.35">
      <c r="A2" s="99" t="s">
        <v>1</v>
      </c>
      <c r="B2" s="99" t="s">
        <v>2</v>
      </c>
      <c r="C2" s="99" t="s">
        <v>3</v>
      </c>
      <c r="D2" s="99" t="s">
        <v>4</v>
      </c>
      <c r="E2" s="99" t="s">
        <v>5</v>
      </c>
      <c r="F2" s="99" t="s">
        <v>6</v>
      </c>
      <c r="G2" s="100" t="s">
        <v>7</v>
      </c>
      <c r="H2" s="100"/>
      <c r="I2" s="100"/>
      <c r="J2" s="101" t="s">
        <v>8</v>
      </c>
      <c r="K2" s="101"/>
      <c r="L2" s="101"/>
      <c r="M2" s="102" t="s">
        <v>9</v>
      </c>
      <c r="N2" s="102"/>
      <c r="O2" s="102"/>
      <c r="P2" s="3" t="s">
        <v>10</v>
      </c>
      <c r="Q2" s="103" t="s">
        <v>11</v>
      </c>
      <c r="R2" s="103"/>
      <c r="S2" s="103"/>
      <c r="T2" s="103"/>
      <c r="U2" s="103"/>
      <c r="V2" s="103"/>
      <c r="W2" s="103"/>
    </row>
    <row r="3" spans="1:23" ht="15" customHeight="1" x14ac:dyDescent="0.35">
      <c r="A3" s="99"/>
      <c r="B3" s="99"/>
      <c r="C3" s="99"/>
      <c r="D3" s="99"/>
      <c r="E3" s="99"/>
      <c r="F3" s="99"/>
      <c r="G3" s="4" t="s">
        <v>12</v>
      </c>
      <c r="H3" s="4" t="s">
        <v>13</v>
      </c>
      <c r="I3" s="4" t="s">
        <v>14</v>
      </c>
      <c r="J3" s="5" t="s">
        <v>12</v>
      </c>
      <c r="K3" s="5" t="s">
        <v>13</v>
      </c>
      <c r="L3" s="5" t="s">
        <v>14</v>
      </c>
      <c r="M3" s="6" t="s">
        <v>12</v>
      </c>
      <c r="N3" s="6" t="s">
        <v>13</v>
      </c>
      <c r="O3" s="7" t="s">
        <v>14</v>
      </c>
      <c r="P3" s="8" t="s">
        <v>15</v>
      </c>
      <c r="Q3" s="9" t="s">
        <v>16</v>
      </c>
      <c r="R3" s="10" t="s">
        <v>17</v>
      </c>
      <c r="S3" s="10" t="s">
        <v>18</v>
      </c>
      <c r="T3" s="11" t="s">
        <v>469</v>
      </c>
      <c r="U3" s="10" t="s">
        <v>19</v>
      </c>
      <c r="V3" s="10" t="s">
        <v>20</v>
      </c>
      <c r="W3" s="10" t="s">
        <v>21</v>
      </c>
    </row>
    <row r="4" spans="1:23" ht="18.75" customHeight="1" x14ac:dyDescent="0.35">
      <c r="A4" s="33">
        <v>1</v>
      </c>
      <c r="B4" s="34" t="s">
        <v>22</v>
      </c>
      <c r="C4" s="34" t="s">
        <v>23</v>
      </c>
      <c r="D4" s="33" t="s">
        <v>24</v>
      </c>
      <c r="E4" s="35" t="s">
        <v>25</v>
      </c>
      <c r="F4" s="36" t="s">
        <v>26</v>
      </c>
      <c r="G4" s="37">
        <v>23751</v>
      </c>
      <c r="H4" s="37">
        <v>4513</v>
      </c>
      <c r="I4" s="37">
        <v>28264</v>
      </c>
      <c r="J4" s="37">
        <v>22000</v>
      </c>
      <c r="K4" s="37">
        <v>1760</v>
      </c>
      <c r="L4" s="37">
        <v>23760</v>
      </c>
      <c r="M4" s="37">
        <v>22620</v>
      </c>
      <c r="N4" s="37">
        <v>4298</v>
      </c>
      <c r="O4" s="37">
        <v>26918</v>
      </c>
      <c r="P4" s="38"/>
      <c r="Q4" s="39">
        <f>STDEV(I4,L4,O4)</f>
        <v>2311.9506915157167</v>
      </c>
      <c r="R4" s="39">
        <f>AVERAGE(I4,L4,O4)</f>
        <v>26314</v>
      </c>
      <c r="S4" s="40">
        <f>Q4/R4</f>
        <v>8.7860100764449223E-2</v>
      </c>
      <c r="T4" s="39">
        <f>MEDIAN(I4,L4,O4)</f>
        <v>26918</v>
      </c>
      <c r="U4" s="41">
        <f>R4+Q4</f>
        <v>28625.950691515718</v>
      </c>
      <c r="V4" s="41">
        <f>R4-Q4</f>
        <v>24002.049308484282</v>
      </c>
      <c r="W4" s="39">
        <f>ROUND(IF(S4&lt;=30%,R4,T4),0)</f>
        <v>26314</v>
      </c>
    </row>
    <row r="5" spans="1:23" ht="21.75" customHeight="1" x14ac:dyDescent="0.35">
      <c r="A5" s="42">
        <v>2</v>
      </c>
      <c r="B5" s="43" t="s">
        <v>22</v>
      </c>
      <c r="C5" s="43" t="s">
        <v>27</v>
      </c>
      <c r="D5" s="42" t="s">
        <v>24</v>
      </c>
      <c r="E5" s="44" t="s">
        <v>25</v>
      </c>
      <c r="F5" s="36" t="s">
        <v>470</v>
      </c>
      <c r="G5" s="45">
        <v>25078</v>
      </c>
      <c r="H5" s="45">
        <v>4765</v>
      </c>
      <c r="I5" s="45">
        <v>29843</v>
      </c>
      <c r="J5" s="45">
        <v>28000</v>
      </c>
      <c r="K5" s="45">
        <v>5320</v>
      </c>
      <c r="L5" s="45">
        <v>33320</v>
      </c>
      <c r="M5" s="45">
        <v>23800</v>
      </c>
      <c r="N5" s="45">
        <v>4522</v>
      </c>
      <c r="O5" s="45">
        <v>28322</v>
      </c>
      <c r="P5" s="46"/>
      <c r="Q5" s="39">
        <f>STDEV(I5,L5,O5)</f>
        <v>2561.9970725978592</v>
      </c>
      <c r="R5" s="39">
        <f>AVERAGE(I5,L5,O5)</f>
        <v>30495</v>
      </c>
      <c r="S5" s="40">
        <f>Q5/R5</f>
        <v>8.4013676753495956E-2</v>
      </c>
      <c r="T5" s="39">
        <f t="shared" ref="T5:T68" si="0">MEDIAN(I5,L5,O5)</f>
        <v>29843</v>
      </c>
      <c r="U5" s="39">
        <f>R5+Q5</f>
        <v>33056.997072597856</v>
      </c>
      <c r="V5" s="39">
        <f>R5-Q5</f>
        <v>27933.00292740214</v>
      </c>
      <c r="W5" s="39">
        <f t="shared" ref="W5:W8" si="1">ROUND(IF(S5&lt;=30%,R5,T5),0)</f>
        <v>30495</v>
      </c>
    </row>
    <row r="6" spans="1:23" ht="24.75" customHeight="1" x14ac:dyDescent="0.35">
      <c r="A6" s="33">
        <v>3</v>
      </c>
      <c r="B6" s="34" t="s">
        <v>22</v>
      </c>
      <c r="C6" s="34" t="s">
        <v>28</v>
      </c>
      <c r="D6" s="33" t="s">
        <v>24</v>
      </c>
      <c r="E6" s="35" t="s">
        <v>25</v>
      </c>
      <c r="F6" s="36" t="s">
        <v>29</v>
      </c>
      <c r="G6" s="37">
        <v>54773</v>
      </c>
      <c r="H6" s="37">
        <v>10407</v>
      </c>
      <c r="I6" s="37">
        <v>65180</v>
      </c>
      <c r="J6" s="37">
        <v>39000</v>
      </c>
      <c r="K6" s="37">
        <v>7410</v>
      </c>
      <c r="L6" s="37">
        <v>46410</v>
      </c>
      <c r="M6" s="37">
        <v>51800</v>
      </c>
      <c r="N6" s="37">
        <v>9842</v>
      </c>
      <c r="O6" s="37">
        <v>61642</v>
      </c>
      <c r="P6" s="38"/>
      <c r="Q6" s="39">
        <f>STDEV(I6,L6,O6)</f>
        <v>9973.6667279391277</v>
      </c>
      <c r="R6" s="39">
        <f>AVERAGE(I6,L6,O6)</f>
        <v>57744</v>
      </c>
      <c r="S6" s="40">
        <f>Q6/R6</f>
        <v>0.1727221309216391</v>
      </c>
      <c r="T6" s="39">
        <f t="shared" si="0"/>
        <v>61642</v>
      </c>
      <c r="U6" s="39">
        <f>R6+Q6</f>
        <v>67717.666727939126</v>
      </c>
      <c r="V6" s="39">
        <f>R6-Q6</f>
        <v>47770.333272060874</v>
      </c>
      <c r="W6" s="39">
        <f t="shared" si="1"/>
        <v>57744</v>
      </c>
    </row>
    <row r="7" spans="1:23" ht="24" customHeight="1" x14ac:dyDescent="0.35">
      <c r="A7" s="42">
        <v>4</v>
      </c>
      <c r="B7" s="43" t="s">
        <v>22</v>
      </c>
      <c r="C7" s="43" t="s">
        <v>30</v>
      </c>
      <c r="D7" s="42" t="s">
        <v>24</v>
      </c>
      <c r="E7" s="44" t="s">
        <v>25</v>
      </c>
      <c r="F7" s="47" t="s">
        <v>471</v>
      </c>
      <c r="G7" s="45">
        <v>16553</v>
      </c>
      <c r="H7" s="45">
        <v>3145</v>
      </c>
      <c r="I7" s="45">
        <v>19698</v>
      </c>
      <c r="J7" s="45">
        <v>23000</v>
      </c>
      <c r="K7" s="45">
        <v>4370</v>
      </c>
      <c r="L7" s="45">
        <v>27370</v>
      </c>
      <c r="M7" s="45">
        <v>15600</v>
      </c>
      <c r="N7" s="45">
        <v>2964</v>
      </c>
      <c r="O7" s="45">
        <v>18564</v>
      </c>
      <c r="P7" s="46"/>
      <c r="Q7" s="39">
        <f>STDEV(I7,L7,O7)</f>
        <v>4790.4623298104925</v>
      </c>
      <c r="R7" s="39">
        <f>AVERAGE(I7,L7,O7)</f>
        <v>21877.333333333332</v>
      </c>
      <c r="S7" s="40">
        <f>Q7/R7</f>
        <v>0.21896920693307348</v>
      </c>
      <c r="T7" s="39">
        <f t="shared" si="0"/>
        <v>19698</v>
      </c>
      <c r="U7" s="39">
        <f>R7+Q7</f>
        <v>26667.795663143825</v>
      </c>
      <c r="V7" s="39">
        <f>R7-Q7</f>
        <v>17086.87100352284</v>
      </c>
      <c r="W7" s="39">
        <f t="shared" si="1"/>
        <v>21877</v>
      </c>
    </row>
    <row r="8" spans="1:23" ht="21" customHeight="1" x14ac:dyDescent="0.35">
      <c r="A8" s="33">
        <v>5</v>
      </c>
      <c r="B8" s="34" t="s">
        <v>22</v>
      </c>
      <c r="C8" s="34" t="s">
        <v>31</v>
      </c>
      <c r="D8" s="33" t="s">
        <v>24</v>
      </c>
      <c r="E8" s="35" t="s">
        <v>25</v>
      </c>
      <c r="F8" s="48" t="s">
        <v>32</v>
      </c>
      <c r="G8" s="37">
        <v>15227</v>
      </c>
      <c r="H8" s="37">
        <v>2893</v>
      </c>
      <c r="I8" s="37">
        <v>18120</v>
      </c>
      <c r="J8" s="37">
        <v>23000</v>
      </c>
      <c r="K8" s="37">
        <v>4370</v>
      </c>
      <c r="L8" s="37">
        <v>27370</v>
      </c>
      <c r="M8" s="37">
        <v>14300</v>
      </c>
      <c r="N8" s="37">
        <v>2717</v>
      </c>
      <c r="O8" s="37">
        <v>17017</v>
      </c>
      <c r="P8" s="38"/>
      <c r="Q8" s="39">
        <f>STDEV(I8,L8,O8)</f>
        <v>5685.7089560874792</v>
      </c>
      <c r="R8" s="39">
        <f>AVERAGE(I8,L8,O8)</f>
        <v>20835.666666666668</v>
      </c>
      <c r="S8" s="40">
        <f>Q8/R8</f>
        <v>0.27288346694390125</v>
      </c>
      <c r="T8" s="39">
        <f t="shared" si="0"/>
        <v>18120</v>
      </c>
      <c r="U8" s="39">
        <f>R8+Q8</f>
        <v>26521.375622754145</v>
      </c>
      <c r="V8" s="39">
        <f>R8-Q8</f>
        <v>15149.957710579189</v>
      </c>
      <c r="W8" s="39">
        <f t="shared" si="1"/>
        <v>20836</v>
      </c>
    </row>
    <row r="9" spans="1:23" ht="21" x14ac:dyDescent="0.35">
      <c r="A9" s="42">
        <v>6</v>
      </c>
      <c r="B9" s="43" t="s">
        <v>22</v>
      </c>
      <c r="C9" s="43" t="s">
        <v>33</v>
      </c>
      <c r="D9" s="42" t="s">
        <v>24</v>
      </c>
      <c r="E9" s="44" t="s">
        <v>25</v>
      </c>
      <c r="F9" s="49" t="s">
        <v>34</v>
      </c>
      <c r="G9" s="45"/>
      <c r="H9" s="45"/>
      <c r="I9" s="45"/>
      <c r="J9" s="45"/>
      <c r="K9" s="45"/>
      <c r="L9" s="45"/>
      <c r="M9" s="45"/>
      <c r="N9" s="45"/>
      <c r="O9" s="45"/>
      <c r="P9" s="50" t="s">
        <v>35</v>
      </c>
      <c r="Q9" s="39"/>
      <c r="R9" s="39"/>
      <c r="S9" s="40"/>
      <c r="T9" s="39"/>
      <c r="U9" s="39"/>
      <c r="V9" s="39"/>
      <c r="W9" s="51">
        <v>3346</v>
      </c>
    </row>
    <row r="10" spans="1:23" ht="24" customHeight="1" x14ac:dyDescent="0.35">
      <c r="A10" s="33">
        <v>7</v>
      </c>
      <c r="B10" s="34" t="s">
        <v>22</v>
      </c>
      <c r="C10" s="34" t="s">
        <v>36</v>
      </c>
      <c r="D10" s="33" t="s">
        <v>24</v>
      </c>
      <c r="E10" s="35" t="s">
        <v>25</v>
      </c>
      <c r="F10" s="52" t="s">
        <v>472</v>
      </c>
      <c r="G10" s="37"/>
      <c r="H10" s="37"/>
      <c r="I10" s="37"/>
      <c r="J10" s="37"/>
      <c r="K10" s="37"/>
      <c r="L10" s="37"/>
      <c r="M10" s="37"/>
      <c r="N10" s="37"/>
      <c r="O10" s="37"/>
      <c r="P10" s="38" t="s">
        <v>37</v>
      </c>
      <c r="Q10" s="39"/>
      <c r="R10" s="39"/>
      <c r="S10" s="40"/>
      <c r="T10" s="39"/>
      <c r="U10" s="39"/>
      <c r="V10" s="39"/>
      <c r="W10" s="51">
        <v>27966</v>
      </c>
    </row>
    <row r="11" spans="1:23" ht="24" customHeight="1" x14ac:dyDescent="0.35">
      <c r="A11" s="42">
        <v>8</v>
      </c>
      <c r="B11" s="43" t="s">
        <v>22</v>
      </c>
      <c r="C11" s="43" t="s">
        <v>38</v>
      </c>
      <c r="D11" s="42" t="s">
        <v>24</v>
      </c>
      <c r="E11" s="44" t="s">
        <v>25</v>
      </c>
      <c r="F11" s="49" t="s">
        <v>473</v>
      </c>
      <c r="G11" s="45"/>
      <c r="H11" s="45"/>
      <c r="I11" s="45"/>
      <c r="J11" s="45"/>
      <c r="K11" s="45"/>
      <c r="L11" s="45"/>
      <c r="M11" s="45"/>
      <c r="N11" s="45"/>
      <c r="O11" s="45"/>
      <c r="P11" s="46" t="s">
        <v>39</v>
      </c>
      <c r="Q11" s="39"/>
      <c r="R11" s="39"/>
      <c r="S11" s="40"/>
      <c r="T11" s="39"/>
      <c r="U11" s="39"/>
      <c r="V11" s="39"/>
      <c r="W11" s="51">
        <v>42711</v>
      </c>
    </row>
    <row r="12" spans="1:23" ht="31.5" x14ac:dyDescent="0.35">
      <c r="A12" s="33">
        <v>9</v>
      </c>
      <c r="B12" s="34" t="s">
        <v>22</v>
      </c>
      <c r="C12" s="34" t="s">
        <v>474</v>
      </c>
      <c r="D12" s="33" t="s">
        <v>24</v>
      </c>
      <c r="E12" s="35" t="s">
        <v>25</v>
      </c>
      <c r="F12" s="49" t="s">
        <v>40</v>
      </c>
      <c r="G12" s="37"/>
      <c r="H12" s="37"/>
      <c r="I12" s="37"/>
      <c r="J12" s="37"/>
      <c r="K12" s="37"/>
      <c r="L12" s="37"/>
      <c r="M12" s="37"/>
      <c r="N12" s="37"/>
      <c r="O12" s="37"/>
      <c r="P12" s="38" t="s">
        <v>41</v>
      </c>
      <c r="Q12" s="39"/>
      <c r="R12" s="39"/>
      <c r="S12" s="40"/>
      <c r="T12" s="39"/>
      <c r="U12" s="39"/>
      <c r="V12" s="39"/>
      <c r="W12" s="51">
        <v>425568</v>
      </c>
    </row>
    <row r="13" spans="1:23" ht="21.75" customHeight="1" x14ac:dyDescent="0.35">
      <c r="A13" s="42">
        <v>10</v>
      </c>
      <c r="B13" s="43" t="s">
        <v>22</v>
      </c>
      <c r="C13" s="43" t="s">
        <v>42</v>
      </c>
      <c r="D13" s="42" t="s">
        <v>24</v>
      </c>
      <c r="E13" s="44" t="s">
        <v>25</v>
      </c>
      <c r="F13" s="53" t="s">
        <v>43</v>
      </c>
      <c r="G13" s="45">
        <v>57715</v>
      </c>
      <c r="H13" s="45">
        <v>10966</v>
      </c>
      <c r="I13" s="45">
        <v>68681</v>
      </c>
      <c r="J13" s="45">
        <v>35000</v>
      </c>
      <c r="K13" s="45">
        <v>6650</v>
      </c>
      <c r="L13" s="45">
        <v>41650</v>
      </c>
      <c r="M13" s="45">
        <v>53277</v>
      </c>
      <c r="N13" s="45">
        <v>10123</v>
      </c>
      <c r="O13" s="45">
        <v>63400</v>
      </c>
      <c r="P13" s="46"/>
      <c r="Q13" s="39">
        <f>STDEV(I13,L13,O13)</f>
        <v>14327.284122726576</v>
      </c>
      <c r="R13" s="39">
        <f>AVERAGE(I13,L13,O13)</f>
        <v>57910.333333333336</v>
      </c>
      <c r="S13" s="40">
        <f>Q13/R13</f>
        <v>0.2474046219050125</v>
      </c>
      <c r="T13" s="39">
        <f t="shared" si="0"/>
        <v>63400</v>
      </c>
      <c r="U13" s="39">
        <f>R13+Q13</f>
        <v>72237.617456059917</v>
      </c>
      <c r="V13" s="39">
        <f>R13-Q13</f>
        <v>43583.049210606761</v>
      </c>
      <c r="W13" s="39">
        <f t="shared" ref="W13:W14" si="2">ROUND(IF(S13&lt;=30%,R13,T13),0)</f>
        <v>57910</v>
      </c>
    </row>
    <row r="14" spans="1:23" ht="27" customHeight="1" x14ac:dyDescent="0.35">
      <c r="A14" s="33">
        <v>11</v>
      </c>
      <c r="B14" s="34" t="s">
        <v>22</v>
      </c>
      <c r="C14" s="34" t="s">
        <v>44</v>
      </c>
      <c r="D14" s="33" t="s">
        <v>24</v>
      </c>
      <c r="E14" s="35" t="s">
        <v>25</v>
      </c>
      <c r="F14" s="54" t="s">
        <v>45</v>
      </c>
      <c r="G14" s="37">
        <v>28262</v>
      </c>
      <c r="H14" s="37">
        <v>5370</v>
      </c>
      <c r="I14" s="37">
        <v>33632</v>
      </c>
      <c r="J14" s="37">
        <v>37000</v>
      </c>
      <c r="K14" s="37">
        <v>7030</v>
      </c>
      <c r="L14" s="37">
        <v>44030</v>
      </c>
      <c r="M14" s="37">
        <v>26000</v>
      </c>
      <c r="N14" s="37">
        <v>4940</v>
      </c>
      <c r="O14" s="37">
        <v>30940</v>
      </c>
      <c r="P14" s="38"/>
      <c r="Q14" s="39">
        <f>STDEV(I14,L14,O14)</f>
        <v>6912.7101294161939</v>
      </c>
      <c r="R14" s="39">
        <f>AVERAGE(I14,L14,O14)</f>
        <v>36200.666666666664</v>
      </c>
      <c r="S14" s="40">
        <f>Q14/R14</f>
        <v>0.19095532668135562</v>
      </c>
      <c r="T14" s="39">
        <f t="shared" si="0"/>
        <v>33632</v>
      </c>
      <c r="U14" s="39">
        <f>R14+Q14</f>
        <v>43113.376796082855</v>
      </c>
      <c r="V14" s="39">
        <f>R14-Q14</f>
        <v>29287.956537250469</v>
      </c>
      <c r="W14" s="39">
        <f t="shared" si="2"/>
        <v>36201</v>
      </c>
    </row>
    <row r="15" spans="1:23" ht="24" customHeight="1" x14ac:dyDescent="0.35">
      <c r="A15" s="42">
        <v>12</v>
      </c>
      <c r="B15" s="34" t="s">
        <v>22</v>
      </c>
      <c r="C15" s="34" t="s">
        <v>46</v>
      </c>
      <c r="D15" s="33" t="s">
        <v>24</v>
      </c>
      <c r="E15" s="35" t="s">
        <v>25</v>
      </c>
      <c r="F15" s="52" t="s">
        <v>475</v>
      </c>
      <c r="G15" s="37"/>
      <c r="H15" s="37"/>
      <c r="I15" s="37"/>
      <c r="J15" s="37"/>
      <c r="K15" s="37"/>
      <c r="L15" s="37"/>
      <c r="M15" s="37"/>
      <c r="N15" s="37"/>
      <c r="O15" s="37"/>
      <c r="P15" s="38" t="s">
        <v>47</v>
      </c>
      <c r="Q15" s="39"/>
      <c r="R15" s="39"/>
      <c r="S15" s="40"/>
      <c r="T15" s="39"/>
      <c r="U15" s="39"/>
      <c r="V15" s="39"/>
      <c r="W15" s="51">
        <v>25710</v>
      </c>
    </row>
    <row r="16" spans="1:23" ht="22.5" customHeight="1" x14ac:dyDescent="0.35">
      <c r="A16" s="33">
        <v>13</v>
      </c>
      <c r="B16" s="43" t="s">
        <v>22</v>
      </c>
      <c r="C16" s="43" t="s">
        <v>50</v>
      </c>
      <c r="D16" s="42" t="s">
        <v>48</v>
      </c>
      <c r="E16" s="44" t="s">
        <v>49</v>
      </c>
      <c r="F16" s="52" t="s">
        <v>51</v>
      </c>
      <c r="G16" s="45"/>
      <c r="H16" s="45"/>
      <c r="I16" s="45"/>
      <c r="J16" s="45"/>
      <c r="K16" s="45"/>
      <c r="L16" s="45"/>
      <c r="M16" s="45"/>
      <c r="N16" s="45"/>
      <c r="O16" s="45"/>
      <c r="P16" s="46" t="s">
        <v>52</v>
      </c>
      <c r="Q16" s="39"/>
      <c r="R16" s="39"/>
      <c r="S16" s="40"/>
      <c r="T16" s="39"/>
      <c r="U16" s="39"/>
      <c r="V16" s="39"/>
      <c r="W16" s="51">
        <v>415087</v>
      </c>
    </row>
    <row r="17" spans="1:24" ht="16.5" customHeight="1" x14ac:dyDescent="0.35">
      <c r="A17" s="42">
        <v>14</v>
      </c>
      <c r="B17" s="43" t="s">
        <v>49</v>
      </c>
      <c r="C17" s="43" t="s">
        <v>53</v>
      </c>
      <c r="D17" s="42" t="s">
        <v>54</v>
      </c>
      <c r="E17" s="44" t="s">
        <v>49</v>
      </c>
      <c r="F17" s="55" t="s">
        <v>55</v>
      </c>
      <c r="G17" s="45">
        <v>4602312</v>
      </c>
      <c r="H17" s="45">
        <v>874439</v>
      </c>
      <c r="I17" s="45">
        <v>5476751</v>
      </c>
      <c r="J17" s="45">
        <v>3000000</v>
      </c>
      <c r="K17" s="45">
        <v>570000</v>
      </c>
      <c r="L17" s="45">
        <v>3570000</v>
      </c>
      <c r="M17" s="45">
        <v>4290000</v>
      </c>
      <c r="N17" s="45">
        <v>815100</v>
      </c>
      <c r="O17" s="45">
        <v>5105100</v>
      </c>
      <c r="P17" s="46"/>
      <c r="Q17" s="39">
        <f>STDEV(I17,L17,O17)</f>
        <v>1010804.6177676138</v>
      </c>
      <c r="R17" s="39">
        <f>AVERAGE(I17,L17,O17)</f>
        <v>4717283.666666667</v>
      </c>
      <c r="S17" s="40">
        <f>Q17/R17</f>
        <v>0.21427683582188939</v>
      </c>
      <c r="T17" s="39">
        <f t="shared" si="0"/>
        <v>5105100</v>
      </c>
      <c r="U17" s="39">
        <f>R17+Q17</f>
        <v>5728088.2844342813</v>
      </c>
      <c r="V17" s="39">
        <f>R17-Q17</f>
        <v>3706479.0488990531</v>
      </c>
      <c r="W17" s="39">
        <f>ROUND(IF(S17&lt;=30%,R17,T17),0)</f>
        <v>4717284</v>
      </c>
    </row>
    <row r="18" spans="1:24" ht="20.25" customHeight="1" x14ac:dyDescent="0.35">
      <c r="A18" s="33">
        <v>15</v>
      </c>
      <c r="B18" s="34" t="s">
        <v>49</v>
      </c>
      <c r="C18" s="34" t="s">
        <v>56</v>
      </c>
      <c r="D18" s="33" t="s">
        <v>54</v>
      </c>
      <c r="E18" s="35" t="s">
        <v>49</v>
      </c>
      <c r="F18" s="56" t="s">
        <v>57</v>
      </c>
      <c r="G18" s="37"/>
      <c r="H18" s="37"/>
      <c r="I18" s="37"/>
      <c r="J18" s="37"/>
      <c r="K18" s="37"/>
      <c r="L18" s="37"/>
      <c r="M18" s="37"/>
      <c r="N18" s="37"/>
      <c r="O18" s="37"/>
      <c r="P18" s="38" t="s">
        <v>58</v>
      </c>
      <c r="Q18" s="39"/>
      <c r="R18" s="39"/>
      <c r="S18" s="40"/>
      <c r="T18" s="39"/>
      <c r="U18" s="39"/>
      <c r="V18" s="39"/>
      <c r="W18" s="51">
        <v>8068041</v>
      </c>
    </row>
    <row r="19" spans="1:24" ht="21.75" customHeight="1" x14ac:dyDescent="0.35">
      <c r="A19" s="42">
        <v>16</v>
      </c>
      <c r="B19" s="43" t="s">
        <v>59</v>
      </c>
      <c r="C19" s="43" t="s">
        <v>60</v>
      </c>
      <c r="D19" s="42" t="s">
        <v>24</v>
      </c>
      <c r="E19" s="44" t="s">
        <v>25</v>
      </c>
      <c r="F19" s="56" t="s">
        <v>476</v>
      </c>
      <c r="G19" s="45"/>
      <c r="H19" s="45"/>
      <c r="I19" s="45"/>
      <c r="J19" s="45"/>
      <c r="K19" s="45"/>
      <c r="L19" s="45"/>
      <c r="M19" s="45"/>
      <c r="N19" s="45"/>
      <c r="O19" s="45"/>
      <c r="P19" s="46" t="s">
        <v>61</v>
      </c>
      <c r="Q19" s="39"/>
      <c r="R19" s="39"/>
      <c r="S19" s="40"/>
      <c r="T19" s="39"/>
      <c r="U19" s="39"/>
      <c r="V19" s="39"/>
      <c r="W19" s="51">
        <v>46000</v>
      </c>
    </row>
    <row r="20" spans="1:24" ht="21" customHeight="1" x14ac:dyDescent="0.35">
      <c r="A20" s="33">
        <v>17</v>
      </c>
      <c r="B20" s="34" t="s">
        <v>62</v>
      </c>
      <c r="C20" s="34" t="s">
        <v>63</v>
      </c>
      <c r="D20" s="33" t="s">
        <v>24</v>
      </c>
      <c r="E20" s="35" t="s">
        <v>25</v>
      </c>
      <c r="F20" s="48" t="s">
        <v>64</v>
      </c>
      <c r="G20" s="37">
        <v>28290</v>
      </c>
      <c r="H20" s="37">
        <v>5375</v>
      </c>
      <c r="I20" s="37">
        <v>33665</v>
      </c>
      <c r="J20" s="37">
        <v>70000</v>
      </c>
      <c r="K20" s="37">
        <v>13300</v>
      </c>
      <c r="L20" s="37">
        <v>83300</v>
      </c>
      <c r="M20" s="37">
        <v>26100</v>
      </c>
      <c r="N20" s="37">
        <v>4959</v>
      </c>
      <c r="O20" s="37">
        <v>31059</v>
      </c>
      <c r="P20" s="38"/>
      <c r="Q20" s="39">
        <f>STDEV(I20,L20,O20)</f>
        <v>29437.919259576305</v>
      </c>
      <c r="R20" s="39">
        <f>AVERAGE(I20,L20,O20)</f>
        <v>49341.333333333336</v>
      </c>
      <c r="S20" s="40">
        <f>Q20/R20</f>
        <v>0.59661783074858743</v>
      </c>
      <c r="T20" s="39">
        <f t="shared" si="0"/>
        <v>33665</v>
      </c>
      <c r="U20" s="39">
        <f>R20+Q20</f>
        <v>78779.252592909645</v>
      </c>
      <c r="V20" s="39">
        <f>R20-Q20</f>
        <v>19903.414073757031</v>
      </c>
      <c r="W20" s="39">
        <f>ROUND(IF(S20&lt;=30%,R20,T20),0)</f>
        <v>33665</v>
      </c>
    </row>
    <row r="21" spans="1:24" ht="24" customHeight="1" x14ac:dyDescent="0.35">
      <c r="A21" s="42">
        <v>18</v>
      </c>
      <c r="B21" s="43" t="s">
        <v>62</v>
      </c>
      <c r="C21" s="43" t="s">
        <v>65</v>
      </c>
      <c r="D21" s="42" t="s">
        <v>24</v>
      </c>
      <c r="E21" s="44" t="s">
        <v>25</v>
      </c>
      <c r="F21" s="57" t="s">
        <v>66</v>
      </c>
      <c r="G21" s="45"/>
      <c r="H21" s="45"/>
      <c r="I21" s="45"/>
      <c r="J21" s="45"/>
      <c r="K21" s="45"/>
      <c r="L21" s="45"/>
      <c r="M21" s="45"/>
      <c r="N21" s="45"/>
      <c r="O21" s="45"/>
      <c r="P21" s="46" t="s">
        <v>67</v>
      </c>
      <c r="Q21" s="39"/>
      <c r="R21" s="39"/>
      <c r="S21" s="40"/>
      <c r="T21" s="39"/>
      <c r="U21" s="39"/>
      <c r="V21" s="39"/>
      <c r="W21" s="51">
        <v>2280</v>
      </c>
    </row>
    <row r="22" spans="1:24" ht="20.25" customHeight="1" x14ac:dyDescent="0.35">
      <c r="A22" s="33">
        <v>19</v>
      </c>
      <c r="B22" s="34" t="s">
        <v>62</v>
      </c>
      <c r="C22" s="34" t="s">
        <v>68</v>
      </c>
      <c r="D22" s="33" t="s">
        <v>24</v>
      </c>
      <c r="E22" s="35" t="s">
        <v>25</v>
      </c>
      <c r="F22" s="56" t="s">
        <v>69</v>
      </c>
      <c r="G22" s="37"/>
      <c r="H22" s="37"/>
      <c r="I22" s="37"/>
      <c r="J22" s="37"/>
      <c r="K22" s="37"/>
      <c r="L22" s="37"/>
      <c r="M22" s="37"/>
      <c r="N22" s="37"/>
      <c r="O22" s="37"/>
      <c r="P22" s="38" t="s">
        <v>70</v>
      </c>
      <c r="Q22" s="39"/>
      <c r="R22" s="39"/>
      <c r="S22" s="40"/>
      <c r="T22" s="39"/>
      <c r="U22" s="39"/>
      <c r="V22" s="39"/>
      <c r="W22" s="51">
        <v>8206</v>
      </c>
    </row>
    <row r="23" spans="1:24" ht="24" customHeight="1" x14ac:dyDescent="0.35">
      <c r="A23" s="42">
        <v>20</v>
      </c>
      <c r="B23" s="43" t="s">
        <v>62</v>
      </c>
      <c r="C23" s="66" t="s">
        <v>71</v>
      </c>
      <c r="D23" s="65" t="s">
        <v>24</v>
      </c>
      <c r="E23" s="44" t="s">
        <v>25</v>
      </c>
      <c r="F23" s="55" t="s">
        <v>72</v>
      </c>
      <c r="G23" s="45">
        <v>28677</v>
      </c>
      <c r="H23" s="45">
        <v>5449</v>
      </c>
      <c r="I23" s="45">
        <v>34126</v>
      </c>
      <c r="J23" s="45">
        <v>28000</v>
      </c>
      <c r="K23" s="45">
        <v>5320</v>
      </c>
      <c r="L23" s="45">
        <v>33320</v>
      </c>
      <c r="M23" s="45">
        <v>27185</v>
      </c>
      <c r="N23" s="45">
        <v>5165</v>
      </c>
      <c r="O23" s="45">
        <v>32350</v>
      </c>
      <c r="P23" s="46"/>
      <c r="Q23" s="39">
        <f>STDEV(I23,L23,O23)</f>
        <v>889.26111650815665</v>
      </c>
      <c r="R23" s="39">
        <f>AVERAGE(I23,L23,O23)</f>
        <v>33265.333333333336</v>
      </c>
      <c r="S23" s="40">
        <f>Q23/R23</f>
        <v>2.6732367524995689E-2</v>
      </c>
      <c r="T23" s="39">
        <f t="shared" si="0"/>
        <v>33320</v>
      </c>
      <c r="U23" s="39">
        <f>R23+Q23</f>
        <v>34154.59444984149</v>
      </c>
      <c r="V23" s="39">
        <f>R23-Q23</f>
        <v>32376.072216825178</v>
      </c>
      <c r="W23" s="39">
        <f>ROUND(IF(S23&lt;=30%,R23,T23),0)</f>
        <v>33265</v>
      </c>
    </row>
    <row r="24" spans="1:24" ht="23.25" customHeight="1" x14ac:dyDescent="0.35">
      <c r="A24" s="33">
        <v>21</v>
      </c>
      <c r="B24" s="34" t="s">
        <v>62</v>
      </c>
      <c r="C24" s="66" t="s">
        <v>73</v>
      </c>
      <c r="D24" s="65" t="s">
        <v>24</v>
      </c>
      <c r="E24" s="35" t="s">
        <v>25</v>
      </c>
      <c r="F24" s="56" t="s">
        <v>74</v>
      </c>
      <c r="G24" s="37"/>
      <c r="H24" s="37"/>
      <c r="I24" s="37"/>
      <c r="J24" s="37"/>
      <c r="K24" s="37"/>
      <c r="L24" s="37"/>
      <c r="M24" s="37"/>
      <c r="N24" s="37"/>
      <c r="O24" s="37"/>
      <c r="P24" s="38" t="s">
        <v>75</v>
      </c>
      <c r="Q24" s="39"/>
      <c r="R24" s="39"/>
      <c r="S24" s="40"/>
      <c r="T24" s="39"/>
      <c r="U24" s="39"/>
      <c r="V24" s="39"/>
      <c r="W24" s="51">
        <v>52233</v>
      </c>
      <c r="X24" s="29"/>
    </row>
    <row r="25" spans="1:24" ht="18.75" customHeight="1" x14ac:dyDescent="0.35">
      <c r="A25" s="42">
        <v>22</v>
      </c>
      <c r="B25" s="43" t="s">
        <v>62</v>
      </c>
      <c r="C25" s="66" t="s">
        <v>76</v>
      </c>
      <c r="D25" s="65" t="s">
        <v>77</v>
      </c>
      <c r="E25" s="44" t="s">
        <v>25</v>
      </c>
      <c r="F25" s="48" t="s">
        <v>78</v>
      </c>
      <c r="G25" s="45">
        <v>20077</v>
      </c>
      <c r="H25" s="45">
        <v>3815</v>
      </c>
      <c r="I25" s="45">
        <v>23892</v>
      </c>
      <c r="J25" s="45">
        <v>16000</v>
      </c>
      <c r="K25" s="45">
        <v>3040</v>
      </c>
      <c r="L25" s="45">
        <v>19040</v>
      </c>
      <c r="M25" s="45">
        <v>18900</v>
      </c>
      <c r="N25" s="45">
        <v>3591</v>
      </c>
      <c r="O25" s="45">
        <v>22491</v>
      </c>
      <c r="P25" s="46"/>
      <c r="Q25" s="39">
        <f>STDEV(I25,L25,O25)</f>
        <v>2497.135225279827</v>
      </c>
      <c r="R25" s="39">
        <f>AVERAGE(I25,L25,O25)</f>
        <v>21807.666666666668</v>
      </c>
      <c r="S25" s="40">
        <f>Q25/R25</f>
        <v>0.11450721727587362</v>
      </c>
      <c r="T25" s="39">
        <f t="shared" si="0"/>
        <v>22491</v>
      </c>
      <c r="U25" s="39">
        <f>R25+Q25</f>
        <v>24304.801891946496</v>
      </c>
      <c r="V25" s="39">
        <f>R25-Q25</f>
        <v>19310.53144138684</v>
      </c>
      <c r="W25" s="39">
        <f>ROUND(IF(S25&lt;=30%,R25,T25),0)</f>
        <v>21808</v>
      </c>
    </row>
    <row r="26" spans="1:24" ht="21.75" customHeight="1" x14ac:dyDescent="0.35">
      <c r="A26" s="33">
        <v>23</v>
      </c>
      <c r="B26" s="34" t="s">
        <v>62</v>
      </c>
      <c r="C26" s="66" t="s">
        <v>477</v>
      </c>
      <c r="D26" s="65" t="s">
        <v>79</v>
      </c>
      <c r="E26" s="35" t="s">
        <v>48</v>
      </c>
      <c r="F26" s="52" t="s">
        <v>80</v>
      </c>
      <c r="G26" s="37"/>
      <c r="H26" s="37"/>
      <c r="I26" s="37"/>
      <c r="J26" s="37"/>
      <c r="K26" s="37"/>
      <c r="L26" s="37"/>
      <c r="M26" s="37"/>
      <c r="N26" s="37"/>
      <c r="O26" s="37"/>
      <c r="P26" s="38" t="s">
        <v>81</v>
      </c>
      <c r="Q26" s="39"/>
      <c r="R26" s="39"/>
      <c r="S26" s="40"/>
      <c r="T26" s="39"/>
      <c r="U26" s="39"/>
      <c r="V26" s="39"/>
      <c r="W26" s="51">
        <v>61078</v>
      </c>
    </row>
    <row r="27" spans="1:24" ht="26.25" customHeight="1" x14ac:dyDescent="0.35">
      <c r="A27" s="42">
        <v>24</v>
      </c>
      <c r="B27" s="43" t="s">
        <v>62</v>
      </c>
      <c r="C27" s="66" t="s">
        <v>82</v>
      </c>
      <c r="D27" s="65" t="s">
        <v>24</v>
      </c>
      <c r="E27" s="44" t="s">
        <v>25</v>
      </c>
      <c r="F27" s="55" t="s">
        <v>83</v>
      </c>
      <c r="G27" s="45">
        <v>51346</v>
      </c>
      <c r="H27" s="45">
        <v>9756</v>
      </c>
      <c r="I27" s="45">
        <v>61102</v>
      </c>
      <c r="J27" s="45">
        <v>50000</v>
      </c>
      <c r="K27" s="45">
        <v>9500</v>
      </c>
      <c r="L27" s="45">
        <v>59500</v>
      </c>
      <c r="M27" s="45">
        <v>48000</v>
      </c>
      <c r="N27" s="45">
        <v>9120</v>
      </c>
      <c r="O27" s="45">
        <v>57120</v>
      </c>
      <c r="P27" s="46"/>
      <c r="Q27" s="39">
        <f t="shared" ref="Q27:Q39" si="3">STDEV(I27,L27,O27)</f>
        <v>2003.6270444704355</v>
      </c>
      <c r="R27" s="39">
        <f t="shared" ref="R27:R39" si="4">AVERAGE(I27,L27,O27)</f>
        <v>59240.666666666664</v>
      </c>
      <c r="S27" s="40">
        <f t="shared" ref="S27:S39" si="5">Q27/R27</f>
        <v>3.3821817970826951E-2</v>
      </c>
      <c r="T27" s="39">
        <f t="shared" si="0"/>
        <v>59500</v>
      </c>
      <c r="U27" s="39">
        <f t="shared" ref="U27:U39" si="6">R27+Q27</f>
        <v>61244.293711137099</v>
      </c>
      <c r="V27" s="39">
        <f t="shared" ref="V27:V39" si="7">R27-Q27</f>
        <v>57237.039622196229</v>
      </c>
      <c r="W27" s="39">
        <f t="shared" ref="W27:W39" si="8">ROUND(IF(S27&lt;=30%,R27,T27),0)</f>
        <v>59241</v>
      </c>
    </row>
    <row r="28" spans="1:24" ht="18" customHeight="1" x14ac:dyDescent="0.35">
      <c r="A28" s="33">
        <v>25</v>
      </c>
      <c r="B28" s="34" t="s">
        <v>62</v>
      </c>
      <c r="C28" s="66" t="s">
        <v>84</v>
      </c>
      <c r="D28" s="65" t="s">
        <v>24</v>
      </c>
      <c r="E28" s="35" t="s">
        <v>25</v>
      </c>
      <c r="F28" s="55" t="s">
        <v>85</v>
      </c>
      <c r="G28" s="37">
        <v>13203</v>
      </c>
      <c r="H28" s="37">
        <v>2509</v>
      </c>
      <c r="I28" s="37">
        <v>15712</v>
      </c>
      <c r="J28" s="37">
        <v>8000</v>
      </c>
      <c r="K28" s="37">
        <v>1520</v>
      </c>
      <c r="L28" s="37">
        <v>9520</v>
      </c>
      <c r="M28" s="37">
        <v>12300</v>
      </c>
      <c r="N28" s="37">
        <v>2337</v>
      </c>
      <c r="O28" s="37">
        <v>14637</v>
      </c>
      <c r="P28" s="38"/>
      <c r="Q28" s="39">
        <f t="shared" si="3"/>
        <v>3308.5792016110695</v>
      </c>
      <c r="R28" s="39">
        <f t="shared" si="4"/>
        <v>13289.666666666666</v>
      </c>
      <c r="S28" s="40">
        <f t="shared" si="5"/>
        <v>0.24895878012574202</v>
      </c>
      <c r="T28" s="39">
        <f t="shared" si="0"/>
        <v>14637</v>
      </c>
      <c r="U28" s="39">
        <f t="shared" si="6"/>
        <v>16598.245868277736</v>
      </c>
      <c r="V28" s="39">
        <f t="shared" si="7"/>
        <v>9981.0874650555961</v>
      </c>
      <c r="W28" s="39">
        <f t="shared" si="8"/>
        <v>13290</v>
      </c>
    </row>
    <row r="29" spans="1:24" ht="22.5" customHeight="1" x14ac:dyDescent="0.35">
      <c r="A29" s="42">
        <v>26</v>
      </c>
      <c r="B29" s="43" t="s">
        <v>62</v>
      </c>
      <c r="C29" s="66" t="s">
        <v>86</v>
      </c>
      <c r="D29" s="65" t="s">
        <v>24</v>
      </c>
      <c r="E29" s="44" t="s">
        <v>25</v>
      </c>
      <c r="F29" s="55" t="s">
        <v>478</v>
      </c>
      <c r="G29" s="45">
        <v>369312</v>
      </c>
      <c r="H29" s="45">
        <v>70169</v>
      </c>
      <c r="I29" s="45">
        <v>439481</v>
      </c>
      <c r="J29" s="45">
        <v>320000</v>
      </c>
      <c r="K29" s="45">
        <v>60800</v>
      </c>
      <c r="L29" s="45">
        <v>380800</v>
      </c>
      <c r="M29" s="45">
        <v>342876</v>
      </c>
      <c r="N29" s="45">
        <v>65146</v>
      </c>
      <c r="O29" s="45">
        <v>408022</v>
      </c>
      <c r="P29" s="46"/>
      <c r="Q29" s="39">
        <f t="shared" si="3"/>
        <v>29365.982945124335</v>
      </c>
      <c r="R29" s="39">
        <f t="shared" si="4"/>
        <v>409434.33333333331</v>
      </c>
      <c r="S29" s="40">
        <f t="shared" si="5"/>
        <v>7.1723303480796682E-2</v>
      </c>
      <c r="T29" s="39">
        <f t="shared" si="0"/>
        <v>408022</v>
      </c>
      <c r="U29" s="39">
        <f t="shared" si="6"/>
        <v>438800.31627845764</v>
      </c>
      <c r="V29" s="39">
        <f t="shared" si="7"/>
        <v>380068.35038820899</v>
      </c>
      <c r="W29" s="39">
        <f t="shared" si="8"/>
        <v>409434</v>
      </c>
    </row>
    <row r="30" spans="1:24" ht="31.5" customHeight="1" x14ac:dyDescent="0.35">
      <c r="A30" s="33">
        <v>27</v>
      </c>
      <c r="B30" s="34" t="s">
        <v>62</v>
      </c>
      <c r="C30" s="66" t="s">
        <v>87</v>
      </c>
      <c r="D30" s="65" t="s">
        <v>24</v>
      </c>
      <c r="E30" s="35" t="s">
        <v>25</v>
      </c>
      <c r="F30" s="55" t="s">
        <v>479</v>
      </c>
      <c r="G30" s="37">
        <v>108080</v>
      </c>
      <c r="H30" s="37">
        <v>20535</v>
      </c>
      <c r="I30" s="37">
        <v>128615</v>
      </c>
      <c r="J30" s="37">
        <v>40000</v>
      </c>
      <c r="K30" s="37">
        <v>7600</v>
      </c>
      <c r="L30" s="37">
        <v>47600</v>
      </c>
      <c r="M30" s="37">
        <v>100000</v>
      </c>
      <c r="N30" s="37">
        <v>19000</v>
      </c>
      <c r="O30" s="37">
        <v>119000</v>
      </c>
      <c r="P30" s="38"/>
      <c r="Q30" s="39">
        <f t="shared" si="3"/>
        <v>44260.287787134868</v>
      </c>
      <c r="R30" s="39">
        <f t="shared" si="4"/>
        <v>98405</v>
      </c>
      <c r="S30" s="40">
        <f t="shared" si="5"/>
        <v>0.44977681812036857</v>
      </c>
      <c r="T30" s="39">
        <f t="shared" si="0"/>
        <v>119000</v>
      </c>
      <c r="U30" s="39">
        <f t="shared" si="6"/>
        <v>142665.28778713488</v>
      </c>
      <c r="V30" s="39">
        <f t="shared" si="7"/>
        <v>54144.712212865132</v>
      </c>
      <c r="W30" s="39">
        <f t="shared" si="8"/>
        <v>119000</v>
      </c>
    </row>
    <row r="31" spans="1:24" ht="18" customHeight="1" x14ac:dyDescent="0.35">
      <c r="A31" s="42">
        <v>28</v>
      </c>
      <c r="B31" s="43" t="s">
        <v>62</v>
      </c>
      <c r="C31" s="66" t="s">
        <v>88</v>
      </c>
      <c r="D31" s="65" t="s">
        <v>77</v>
      </c>
      <c r="E31" s="44" t="s">
        <v>25</v>
      </c>
      <c r="F31" s="55" t="s">
        <v>89</v>
      </c>
      <c r="G31" s="45">
        <v>48803</v>
      </c>
      <c r="H31" s="45">
        <v>9273</v>
      </c>
      <c r="I31" s="45">
        <v>58076</v>
      </c>
      <c r="J31" s="45">
        <v>1200</v>
      </c>
      <c r="K31" s="45">
        <v>228</v>
      </c>
      <c r="L31" s="45">
        <v>1428</v>
      </c>
      <c r="M31" s="45">
        <v>45000</v>
      </c>
      <c r="N31" s="45">
        <v>8550</v>
      </c>
      <c r="O31" s="45">
        <v>53550</v>
      </c>
      <c r="P31" s="46"/>
      <c r="Q31" s="39">
        <f t="shared" si="3"/>
        <v>31480.63813415054</v>
      </c>
      <c r="R31" s="39">
        <f t="shared" si="4"/>
        <v>37684.666666666664</v>
      </c>
      <c r="S31" s="40">
        <f t="shared" si="5"/>
        <v>0.83536995066474096</v>
      </c>
      <c r="T31" s="39">
        <f t="shared" si="0"/>
        <v>53550</v>
      </c>
      <c r="U31" s="39">
        <f t="shared" si="6"/>
        <v>69165.304800817205</v>
      </c>
      <c r="V31" s="39">
        <f t="shared" si="7"/>
        <v>6204.028532516124</v>
      </c>
      <c r="W31" s="39">
        <f t="shared" si="8"/>
        <v>53550</v>
      </c>
    </row>
    <row r="32" spans="1:24" ht="19.5" customHeight="1" x14ac:dyDescent="0.35">
      <c r="A32" s="33">
        <v>29</v>
      </c>
      <c r="B32" s="34" t="s">
        <v>62</v>
      </c>
      <c r="C32" s="66" t="s">
        <v>90</v>
      </c>
      <c r="D32" s="65" t="s">
        <v>91</v>
      </c>
      <c r="E32" s="35" t="s">
        <v>25</v>
      </c>
      <c r="F32" s="48" t="s">
        <v>92</v>
      </c>
      <c r="G32" s="37">
        <v>20072</v>
      </c>
      <c r="H32" s="37">
        <v>3814</v>
      </c>
      <c r="I32" s="37">
        <v>23886</v>
      </c>
      <c r="J32" s="37">
        <v>32000</v>
      </c>
      <c r="K32" s="37">
        <v>6080</v>
      </c>
      <c r="L32" s="37">
        <v>38080</v>
      </c>
      <c r="M32" s="37">
        <v>18445</v>
      </c>
      <c r="N32" s="37">
        <v>3505</v>
      </c>
      <c r="O32" s="37">
        <v>21950</v>
      </c>
      <c r="P32" s="38"/>
      <c r="Q32" s="39">
        <f t="shared" si="3"/>
        <v>8807.1432371683386</v>
      </c>
      <c r="R32" s="39">
        <f t="shared" si="4"/>
        <v>27972</v>
      </c>
      <c r="S32" s="40">
        <f t="shared" si="5"/>
        <v>0.3148556855844537</v>
      </c>
      <c r="T32" s="39">
        <f t="shared" si="0"/>
        <v>23886</v>
      </c>
      <c r="U32" s="39">
        <f t="shared" si="6"/>
        <v>36779.14323716834</v>
      </c>
      <c r="V32" s="39">
        <f t="shared" si="7"/>
        <v>19164.85676283166</v>
      </c>
      <c r="W32" s="39">
        <f t="shared" si="8"/>
        <v>23886</v>
      </c>
    </row>
    <row r="33" spans="1:23" ht="20.25" customHeight="1" x14ac:dyDescent="0.35">
      <c r="A33" s="42">
        <v>30</v>
      </c>
      <c r="B33" s="43" t="s">
        <v>62</v>
      </c>
      <c r="C33" s="66" t="s">
        <v>93</v>
      </c>
      <c r="D33" s="65" t="s">
        <v>77</v>
      </c>
      <c r="E33" s="44" t="s">
        <v>25</v>
      </c>
      <c r="F33" s="36" t="s">
        <v>94</v>
      </c>
      <c r="G33" s="45">
        <v>12937</v>
      </c>
      <c r="H33" s="45">
        <v>2458</v>
      </c>
      <c r="I33" s="45">
        <v>15395</v>
      </c>
      <c r="J33" s="45">
        <v>16000</v>
      </c>
      <c r="K33" s="45">
        <v>3040</v>
      </c>
      <c r="L33" s="45">
        <v>19040</v>
      </c>
      <c r="M33" s="45">
        <v>12300</v>
      </c>
      <c r="N33" s="45">
        <v>2337</v>
      </c>
      <c r="O33" s="45">
        <v>14637</v>
      </c>
      <c r="P33" s="46"/>
      <c r="Q33" s="39">
        <f t="shared" si="3"/>
        <v>2353.968209924109</v>
      </c>
      <c r="R33" s="39">
        <f t="shared" si="4"/>
        <v>16357.333333333334</v>
      </c>
      <c r="S33" s="40">
        <f t="shared" si="5"/>
        <v>0.14390904446063593</v>
      </c>
      <c r="T33" s="39">
        <f t="shared" si="0"/>
        <v>15395</v>
      </c>
      <c r="U33" s="39">
        <f t="shared" si="6"/>
        <v>18711.301543257443</v>
      </c>
      <c r="V33" s="39">
        <f t="shared" si="7"/>
        <v>14003.365123409225</v>
      </c>
      <c r="W33" s="39">
        <f t="shared" si="8"/>
        <v>16357</v>
      </c>
    </row>
    <row r="34" spans="1:23" ht="18.75" customHeight="1" x14ac:dyDescent="0.35">
      <c r="A34" s="33">
        <v>31</v>
      </c>
      <c r="B34" s="43" t="s">
        <v>62</v>
      </c>
      <c r="C34" s="66" t="s">
        <v>95</v>
      </c>
      <c r="D34" s="65" t="s">
        <v>24</v>
      </c>
      <c r="E34" s="44" t="s">
        <v>25</v>
      </c>
      <c r="F34" s="36" t="s">
        <v>96</v>
      </c>
      <c r="G34" s="45">
        <v>10698</v>
      </c>
      <c r="H34" s="45">
        <v>2033</v>
      </c>
      <c r="I34" s="45">
        <v>12731</v>
      </c>
      <c r="J34" s="45">
        <v>20000</v>
      </c>
      <c r="K34" s="45">
        <v>3800</v>
      </c>
      <c r="L34" s="45">
        <v>23800</v>
      </c>
      <c r="M34" s="45">
        <v>10100</v>
      </c>
      <c r="N34" s="45">
        <v>1919</v>
      </c>
      <c r="O34" s="45">
        <v>12019</v>
      </c>
      <c r="P34" s="46"/>
      <c r="Q34" s="39">
        <f t="shared" si="3"/>
        <v>6605.8265442965812</v>
      </c>
      <c r="R34" s="39">
        <f t="shared" si="4"/>
        <v>16183.333333333334</v>
      </c>
      <c r="S34" s="40">
        <f t="shared" si="5"/>
        <v>0.4081870161254324</v>
      </c>
      <c r="T34" s="39">
        <f t="shared" si="0"/>
        <v>12731</v>
      </c>
      <c r="U34" s="39">
        <f t="shared" si="6"/>
        <v>22789.159877629914</v>
      </c>
      <c r="V34" s="39">
        <f t="shared" si="7"/>
        <v>9577.5067890367536</v>
      </c>
      <c r="W34" s="39">
        <f t="shared" si="8"/>
        <v>12731</v>
      </c>
    </row>
    <row r="35" spans="1:23" ht="21.75" customHeight="1" x14ac:dyDescent="0.35">
      <c r="A35" s="42">
        <v>32</v>
      </c>
      <c r="B35" s="34" t="s">
        <v>62</v>
      </c>
      <c r="C35" s="66" t="s">
        <v>97</v>
      </c>
      <c r="D35" s="65" t="s">
        <v>4</v>
      </c>
      <c r="E35" s="35" t="s">
        <v>25</v>
      </c>
      <c r="F35" s="36" t="s">
        <v>98</v>
      </c>
      <c r="G35" s="37">
        <v>47831</v>
      </c>
      <c r="H35" s="37">
        <v>9088</v>
      </c>
      <c r="I35" s="37">
        <v>56919</v>
      </c>
      <c r="J35" s="37">
        <v>80000</v>
      </c>
      <c r="K35" s="37">
        <v>15200</v>
      </c>
      <c r="L35" s="37">
        <v>95200</v>
      </c>
      <c r="M35" s="37">
        <v>45000</v>
      </c>
      <c r="N35" s="37">
        <v>8550</v>
      </c>
      <c r="O35" s="37">
        <v>53550</v>
      </c>
      <c r="P35" s="38"/>
      <c r="Q35" s="39">
        <f t="shared" si="3"/>
        <v>23135.498056738114</v>
      </c>
      <c r="R35" s="39">
        <f t="shared" si="4"/>
        <v>68556.333333333328</v>
      </c>
      <c r="S35" s="40">
        <f t="shared" si="5"/>
        <v>0.33746696959782146</v>
      </c>
      <c r="T35" s="39">
        <f t="shared" si="0"/>
        <v>56919</v>
      </c>
      <c r="U35" s="39">
        <f t="shared" si="6"/>
        <v>91691.831390071442</v>
      </c>
      <c r="V35" s="39">
        <f t="shared" si="7"/>
        <v>45420.835276595215</v>
      </c>
      <c r="W35" s="39">
        <f t="shared" si="8"/>
        <v>56919</v>
      </c>
    </row>
    <row r="36" spans="1:23" ht="19.5" customHeight="1" x14ac:dyDescent="0.35">
      <c r="A36" s="33">
        <v>33</v>
      </c>
      <c r="B36" s="43" t="s">
        <v>62</v>
      </c>
      <c r="C36" s="66" t="s">
        <v>99</v>
      </c>
      <c r="D36" s="65" t="s">
        <v>24</v>
      </c>
      <c r="E36" s="44" t="s">
        <v>25</v>
      </c>
      <c r="F36" s="36" t="s">
        <v>100</v>
      </c>
      <c r="G36" s="45">
        <v>15892</v>
      </c>
      <c r="H36" s="45">
        <v>3019</v>
      </c>
      <c r="I36" s="45">
        <v>18911</v>
      </c>
      <c r="J36" s="45">
        <v>8000</v>
      </c>
      <c r="K36" s="45">
        <v>1520</v>
      </c>
      <c r="L36" s="45">
        <v>9520</v>
      </c>
      <c r="M36" s="45">
        <v>14900</v>
      </c>
      <c r="N36" s="45">
        <v>2831</v>
      </c>
      <c r="O36" s="45">
        <v>17731</v>
      </c>
      <c r="P36" s="46"/>
      <c r="Q36" s="39">
        <f t="shared" si="3"/>
        <v>5115.3983552929003</v>
      </c>
      <c r="R36" s="39">
        <f t="shared" si="4"/>
        <v>15387.333333333334</v>
      </c>
      <c r="S36" s="40">
        <f t="shared" si="5"/>
        <v>0.33244216164548113</v>
      </c>
      <c r="T36" s="39">
        <f t="shared" si="0"/>
        <v>17731</v>
      </c>
      <c r="U36" s="39">
        <f t="shared" si="6"/>
        <v>20502.731688626234</v>
      </c>
      <c r="V36" s="39">
        <f t="shared" si="7"/>
        <v>10271.934978040434</v>
      </c>
      <c r="W36" s="39">
        <f t="shared" si="8"/>
        <v>17731</v>
      </c>
    </row>
    <row r="37" spans="1:23" ht="18.75" customHeight="1" x14ac:dyDescent="0.35">
      <c r="A37" s="42">
        <v>34</v>
      </c>
      <c r="B37" s="34" t="s">
        <v>62</v>
      </c>
      <c r="C37" s="66" t="s">
        <v>101</v>
      </c>
      <c r="D37" s="65" t="s">
        <v>24</v>
      </c>
      <c r="E37" s="35" t="s">
        <v>25</v>
      </c>
      <c r="F37" s="36" t="s">
        <v>102</v>
      </c>
      <c r="G37" s="37">
        <v>19479</v>
      </c>
      <c r="H37" s="37">
        <v>3701</v>
      </c>
      <c r="I37" s="37">
        <v>23180</v>
      </c>
      <c r="J37" s="37">
        <v>12000</v>
      </c>
      <c r="K37" s="37">
        <v>2280</v>
      </c>
      <c r="L37" s="37">
        <v>14280</v>
      </c>
      <c r="M37" s="37">
        <v>18200</v>
      </c>
      <c r="N37" s="37">
        <v>3458</v>
      </c>
      <c r="O37" s="37">
        <v>21658</v>
      </c>
      <c r="P37" s="38"/>
      <c r="Q37" s="39">
        <f t="shared" si="3"/>
        <v>4760.2760424160278</v>
      </c>
      <c r="R37" s="39">
        <f t="shared" si="4"/>
        <v>19706</v>
      </c>
      <c r="S37" s="40">
        <f t="shared" si="5"/>
        <v>0.24156480475063574</v>
      </c>
      <c r="T37" s="39">
        <f t="shared" si="0"/>
        <v>21658</v>
      </c>
      <c r="U37" s="39">
        <f t="shared" si="6"/>
        <v>24466.27604241603</v>
      </c>
      <c r="V37" s="39">
        <f t="shared" si="7"/>
        <v>14945.723957583972</v>
      </c>
      <c r="W37" s="39">
        <f t="shared" si="8"/>
        <v>19706</v>
      </c>
    </row>
    <row r="38" spans="1:23" ht="31.5" x14ac:dyDescent="0.35">
      <c r="A38" s="33">
        <v>35</v>
      </c>
      <c r="B38" s="43" t="s">
        <v>62</v>
      </c>
      <c r="C38" s="66" t="s">
        <v>103</v>
      </c>
      <c r="D38" s="65" t="s">
        <v>24</v>
      </c>
      <c r="E38" s="44" t="s">
        <v>25</v>
      </c>
      <c r="F38" s="36" t="s">
        <v>104</v>
      </c>
      <c r="G38" s="45">
        <v>22554</v>
      </c>
      <c r="H38" s="45">
        <v>4285</v>
      </c>
      <c r="I38" s="45">
        <v>26839</v>
      </c>
      <c r="J38" s="45">
        <v>14000</v>
      </c>
      <c r="K38" s="45">
        <v>2660</v>
      </c>
      <c r="L38" s="45">
        <v>16660</v>
      </c>
      <c r="M38" s="45">
        <v>21000</v>
      </c>
      <c r="N38" s="45">
        <v>3990</v>
      </c>
      <c r="O38" s="45">
        <v>24990</v>
      </c>
      <c r="P38" s="46"/>
      <c r="Q38" s="39">
        <f t="shared" si="3"/>
        <v>5422.4800906350383</v>
      </c>
      <c r="R38" s="39">
        <f t="shared" si="4"/>
        <v>22829.666666666668</v>
      </c>
      <c r="S38" s="40">
        <f t="shared" si="5"/>
        <v>0.237519021622525</v>
      </c>
      <c r="T38" s="39">
        <f t="shared" si="0"/>
        <v>24990</v>
      </c>
      <c r="U38" s="39">
        <f t="shared" si="6"/>
        <v>28252.146757301707</v>
      </c>
      <c r="V38" s="39">
        <f t="shared" si="7"/>
        <v>17407.186576031629</v>
      </c>
      <c r="W38" s="39">
        <f t="shared" si="8"/>
        <v>22830</v>
      </c>
    </row>
    <row r="39" spans="1:23" ht="31.5" x14ac:dyDescent="0.35">
      <c r="A39" s="42">
        <v>36</v>
      </c>
      <c r="B39" s="34" t="s">
        <v>62</v>
      </c>
      <c r="C39" s="66" t="s">
        <v>480</v>
      </c>
      <c r="D39" s="65" t="s">
        <v>24</v>
      </c>
      <c r="E39" s="35" t="s">
        <v>25</v>
      </c>
      <c r="F39" s="36" t="s">
        <v>105</v>
      </c>
      <c r="G39" s="37">
        <v>29745</v>
      </c>
      <c r="H39" s="37">
        <v>5652</v>
      </c>
      <c r="I39" s="37">
        <v>35397</v>
      </c>
      <c r="J39" s="37">
        <v>30000</v>
      </c>
      <c r="K39" s="37">
        <v>5700</v>
      </c>
      <c r="L39" s="37">
        <v>35700</v>
      </c>
      <c r="M39" s="37">
        <v>27600</v>
      </c>
      <c r="N39" s="37">
        <v>5244</v>
      </c>
      <c r="O39" s="37">
        <v>32844</v>
      </c>
      <c r="P39" s="38"/>
      <c r="Q39" s="39">
        <f t="shared" si="3"/>
        <v>1568.7762746803637</v>
      </c>
      <c r="R39" s="39">
        <f t="shared" si="4"/>
        <v>34647</v>
      </c>
      <c r="S39" s="40">
        <f t="shared" si="5"/>
        <v>4.5278848808853973E-2</v>
      </c>
      <c r="T39" s="39">
        <f t="shared" si="0"/>
        <v>35397</v>
      </c>
      <c r="U39" s="39">
        <f t="shared" si="6"/>
        <v>36215.776274680364</v>
      </c>
      <c r="V39" s="39">
        <f t="shared" si="7"/>
        <v>33078.223725319636</v>
      </c>
      <c r="W39" s="39">
        <f t="shared" si="8"/>
        <v>34647</v>
      </c>
    </row>
    <row r="40" spans="1:23" ht="94.5" x14ac:dyDescent="0.35">
      <c r="A40" s="33">
        <v>37</v>
      </c>
      <c r="B40" s="43" t="s">
        <v>62</v>
      </c>
      <c r="C40" s="66" t="s">
        <v>106</v>
      </c>
      <c r="D40" s="65" t="s">
        <v>24</v>
      </c>
      <c r="E40" s="44" t="s">
        <v>25</v>
      </c>
      <c r="F40" s="49" t="s">
        <v>107</v>
      </c>
      <c r="G40" s="45"/>
      <c r="H40" s="45"/>
      <c r="I40" s="45"/>
      <c r="J40" s="45"/>
      <c r="K40" s="45"/>
      <c r="L40" s="45"/>
      <c r="M40" s="45"/>
      <c r="N40" s="45"/>
      <c r="O40" s="45"/>
      <c r="P40" s="46" t="s">
        <v>108</v>
      </c>
      <c r="Q40" s="39"/>
      <c r="R40" s="39"/>
      <c r="S40" s="40"/>
      <c r="T40" s="39"/>
      <c r="U40" s="39"/>
      <c r="V40" s="39"/>
      <c r="W40" s="51">
        <v>72236</v>
      </c>
    </row>
    <row r="41" spans="1:23" ht="94.5" x14ac:dyDescent="0.35">
      <c r="A41" s="42">
        <v>38</v>
      </c>
      <c r="B41" s="34" t="s">
        <v>62</v>
      </c>
      <c r="C41" s="66" t="s">
        <v>109</v>
      </c>
      <c r="D41" s="65" t="s">
        <v>24</v>
      </c>
      <c r="E41" s="35" t="s">
        <v>25</v>
      </c>
      <c r="F41" s="36" t="s">
        <v>481</v>
      </c>
      <c r="G41" s="37">
        <v>55232</v>
      </c>
      <c r="H41" s="37">
        <v>10494</v>
      </c>
      <c r="I41" s="37">
        <v>65726</v>
      </c>
      <c r="J41" s="37">
        <v>48000</v>
      </c>
      <c r="K41" s="37">
        <v>9120</v>
      </c>
      <c r="L41" s="37">
        <v>57120</v>
      </c>
      <c r="M41" s="37">
        <v>50900</v>
      </c>
      <c r="N41" s="37">
        <v>9671</v>
      </c>
      <c r="O41" s="37">
        <v>60571</v>
      </c>
      <c r="P41" s="38"/>
      <c r="Q41" s="39">
        <f t="shared" ref="Q41:Q48" si="9">STDEV(I41,L41,O41)</f>
        <v>4331.0249364324836</v>
      </c>
      <c r="R41" s="39">
        <f t="shared" ref="R41:R48" si="10">AVERAGE(I41,L41,O41)</f>
        <v>61139</v>
      </c>
      <c r="S41" s="40">
        <f t="shared" ref="S41:S48" si="11">Q41/R41</f>
        <v>7.0838988803095956E-2</v>
      </c>
      <c r="T41" s="39">
        <f t="shared" si="0"/>
        <v>60571</v>
      </c>
      <c r="U41" s="39">
        <f t="shared" ref="U41:U48" si="12">R41+Q41</f>
        <v>65470.024936432485</v>
      </c>
      <c r="V41" s="39">
        <f t="shared" ref="V41:V48" si="13">R41-Q41</f>
        <v>56807.975063567515</v>
      </c>
      <c r="W41" s="39">
        <f t="shared" ref="W41:W48" si="14">ROUND(IF(S41&lt;=30%,R41,T41),0)</f>
        <v>61139</v>
      </c>
    </row>
    <row r="42" spans="1:23" ht="31.5" x14ac:dyDescent="0.35">
      <c r="A42" s="33">
        <v>39</v>
      </c>
      <c r="B42" s="43" t="s">
        <v>62</v>
      </c>
      <c r="C42" s="66" t="s">
        <v>110</v>
      </c>
      <c r="D42" s="65" t="s">
        <v>24</v>
      </c>
      <c r="E42" s="44" t="s">
        <v>25</v>
      </c>
      <c r="F42" s="36" t="s">
        <v>111</v>
      </c>
      <c r="G42" s="45">
        <v>7077</v>
      </c>
      <c r="H42" s="45">
        <v>1345</v>
      </c>
      <c r="I42" s="45">
        <v>8422</v>
      </c>
      <c r="J42" s="45">
        <v>7000</v>
      </c>
      <c r="K42" s="45">
        <v>1330</v>
      </c>
      <c r="L42" s="45">
        <v>8330</v>
      </c>
      <c r="M42" s="45">
        <v>6500</v>
      </c>
      <c r="N42" s="45">
        <v>1235</v>
      </c>
      <c r="O42" s="45">
        <v>7735</v>
      </c>
      <c r="P42" s="46"/>
      <c r="Q42" s="39">
        <f t="shared" si="9"/>
        <v>372.92939456864127</v>
      </c>
      <c r="R42" s="39">
        <f t="shared" si="10"/>
        <v>8162.333333333333</v>
      </c>
      <c r="S42" s="40">
        <f t="shared" si="11"/>
        <v>4.5689067003141418E-2</v>
      </c>
      <c r="T42" s="39">
        <f t="shared" si="0"/>
        <v>8330</v>
      </c>
      <c r="U42" s="39">
        <f t="shared" si="12"/>
        <v>8535.2627279019744</v>
      </c>
      <c r="V42" s="39">
        <f t="shared" si="13"/>
        <v>7789.4039387646917</v>
      </c>
      <c r="W42" s="39">
        <f t="shared" si="14"/>
        <v>8162</v>
      </c>
    </row>
    <row r="43" spans="1:23" ht="31.5" x14ac:dyDescent="0.35">
      <c r="A43" s="42">
        <v>40</v>
      </c>
      <c r="B43" s="34" t="s">
        <v>62</v>
      </c>
      <c r="C43" s="66" t="s">
        <v>112</v>
      </c>
      <c r="D43" s="65" t="s">
        <v>77</v>
      </c>
      <c r="E43" s="35" t="s">
        <v>25</v>
      </c>
      <c r="F43" s="36" t="s">
        <v>113</v>
      </c>
      <c r="G43" s="37">
        <v>19890</v>
      </c>
      <c r="H43" s="37">
        <v>3779</v>
      </c>
      <c r="I43" s="37">
        <v>23669</v>
      </c>
      <c r="J43" s="37">
        <v>4000</v>
      </c>
      <c r="K43" s="37">
        <v>760</v>
      </c>
      <c r="L43" s="37">
        <v>4760</v>
      </c>
      <c r="M43" s="37">
        <v>18900</v>
      </c>
      <c r="N43" s="37">
        <v>3591</v>
      </c>
      <c r="O43" s="37">
        <v>22491</v>
      </c>
      <c r="P43" s="38"/>
      <c r="Q43" s="39">
        <f t="shared" si="9"/>
        <v>10593.443931665155</v>
      </c>
      <c r="R43" s="39">
        <f t="shared" si="10"/>
        <v>16973.333333333332</v>
      </c>
      <c r="S43" s="40">
        <f t="shared" si="11"/>
        <v>0.62412277680666672</v>
      </c>
      <c r="T43" s="39">
        <f t="shared" si="0"/>
        <v>22491</v>
      </c>
      <c r="U43" s="39">
        <f t="shared" si="12"/>
        <v>27566.777264998487</v>
      </c>
      <c r="V43" s="39">
        <f t="shared" si="13"/>
        <v>6379.889401668177</v>
      </c>
      <c r="W43" s="39">
        <f t="shared" si="14"/>
        <v>22491</v>
      </c>
    </row>
    <row r="44" spans="1:23" ht="31.5" x14ac:dyDescent="0.35">
      <c r="A44" s="33">
        <v>41</v>
      </c>
      <c r="B44" s="43" t="s">
        <v>62</v>
      </c>
      <c r="C44" s="66" t="s">
        <v>114</v>
      </c>
      <c r="D44" s="65" t="s">
        <v>24</v>
      </c>
      <c r="E44" s="44" t="s">
        <v>25</v>
      </c>
      <c r="F44" s="36" t="s">
        <v>115</v>
      </c>
      <c r="G44" s="45">
        <v>5492</v>
      </c>
      <c r="H44" s="45">
        <v>1043</v>
      </c>
      <c r="I44" s="45">
        <v>6535</v>
      </c>
      <c r="J44" s="45">
        <v>8000</v>
      </c>
      <c r="K44" s="45">
        <v>1520</v>
      </c>
      <c r="L44" s="45">
        <v>9520</v>
      </c>
      <c r="M44" s="45">
        <v>5200</v>
      </c>
      <c r="N44" s="45">
        <v>988</v>
      </c>
      <c r="O44" s="45">
        <v>6188</v>
      </c>
      <c r="P44" s="46"/>
      <c r="Q44" s="39">
        <f t="shared" si="9"/>
        <v>1831.7959311378897</v>
      </c>
      <c r="R44" s="39">
        <f t="shared" si="10"/>
        <v>7414.333333333333</v>
      </c>
      <c r="S44" s="40">
        <f t="shared" si="11"/>
        <v>0.24706144824950185</v>
      </c>
      <c r="T44" s="39">
        <f t="shared" si="0"/>
        <v>6535</v>
      </c>
      <c r="U44" s="39">
        <f t="shared" si="12"/>
        <v>9246.129264471223</v>
      </c>
      <c r="V44" s="39">
        <f t="shared" si="13"/>
        <v>5582.5374021954431</v>
      </c>
      <c r="W44" s="39">
        <f t="shared" si="14"/>
        <v>7414</v>
      </c>
    </row>
    <row r="45" spans="1:23" ht="31.5" x14ac:dyDescent="0.35">
      <c r="A45" s="42">
        <v>42</v>
      </c>
      <c r="B45" s="34" t="s">
        <v>62</v>
      </c>
      <c r="C45" s="66" t="s">
        <v>116</v>
      </c>
      <c r="D45" s="65" t="s">
        <v>77</v>
      </c>
      <c r="E45" s="35" t="s">
        <v>25</v>
      </c>
      <c r="F45" s="36" t="s">
        <v>117</v>
      </c>
      <c r="G45" s="37">
        <v>12718</v>
      </c>
      <c r="H45" s="37">
        <v>2416</v>
      </c>
      <c r="I45" s="37">
        <v>15134</v>
      </c>
      <c r="J45" s="37">
        <v>4000</v>
      </c>
      <c r="K45" s="37">
        <v>760</v>
      </c>
      <c r="L45" s="37">
        <v>4760</v>
      </c>
      <c r="M45" s="37">
        <v>12000</v>
      </c>
      <c r="N45" s="37">
        <v>2280</v>
      </c>
      <c r="O45" s="37">
        <v>14280</v>
      </c>
      <c r="P45" s="38"/>
      <c r="Q45" s="39">
        <f t="shared" si="9"/>
        <v>5758.7555368615313</v>
      </c>
      <c r="R45" s="39">
        <f t="shared" si="10"/>
        <v>11391.333333333334</v>
      </c>
      <c r="S45" s="40">
        <f t="shared" si="11"/>
        <v>0.5055383218407149</v>
      </c>
      <c r="T45" s="39">
        <f t="shared" si="0"/>
        <v>14280</v>
      </c>
      <c r="U45" s="39">
        <f t="shared" si="12"/>
        <v>17150.088870194864</v>
      </c>
      <c r="V45" s="39">
        <f t="shared" si="13"/>
        <v>5632.5777964718027</v>
      </c>
      <c r="W45" s="39">
        <f t="shared" si="14"/>
        <v>14280</v>
      </c>
    </row>
    <row r="46" spans="1:23" ht="31.5" x14ac:dyDescent="0.35">
      <c r="A46" s="33">
        <v>43</v>
      </c>
      <c r="B46" s="43" t="s">
        <v>62</v>
      </c>
      <c r="C46" s="66" t="s">
        <v>118</v>
      </c>
      <c r="D46" s="65" t="s">
        <v>77</v>
      </c>
      <c r="E46" s="44" t="s">
        <v>25</v>
      </c>
      <c r="F46" s="36" t="s">
        <v>119</v>
      </c>
      <c r="G46" s="45">
        <v>29778</v>
      </c>
      <c r="H46" s="45">
        <v>5658</v>
      </c>
      <c r="I46" s="45">
        <v>35436</v>
      </c>
      <c r="J46" s="45">
        <v>12000</v>
      </c>
      <c r="K46" s="45">
        <v>2280</v>
      </c>
      <c r="L46" s="45">
        <v>14280</v>
      </c>
      <c r="M46" s="45">
        <v>28000</v>
      </c>
      <c r="N46" s="45">
        <v>5320</v>
      </c>
      <c r="O46" s="45">
        <v>33320</v>
      </c>
      <c r="P46" s="46"/>
      <c r="Q46" s="39">
        <f t="shared" si="9"/>
        <v>11651.719415319494</v>
      </c>
      <c r="R46" s="39">
        <f t="shared" si="10"/>
        <v>27678.666666666668</v>
      </c>
      <c r="S46" s="40">
        <f t="shared" si="11"/>
        <v>0.42096389814006552</v>
      </c>
      <c r="T46" s="39">
        <f t="shared" si="0"/>
        <v>33320</v>
      </c>
      <c r="U46" s="39">
        <f t="shared" si="12"/>
        <v>39330.386081986158</v>
      </c>
      <c r="V46" s="39">
        <f t="shared" si="13"/>
        <v>16026.947251347174</v>
      </c>
      <c r="W46" s="39">
        <f t="shared" si="14"/>
        <v>33320</v>
      </c>
    </row>
    <row r="47" spans="1:23" ht="31.5" x14ac:dyDescent="0.35">
      <c r="A47" s="42">
        <v>44</v>
      </c>
      <c r="B47" s="34" t="s">
        <v>62</v>
      </c>
      <c r="C47" s="66" t="s">
        <v>120</v>
      </c>
      <c r="D47" s="65" t="s">
        <v>24</v>
      </c>
      <c r="E47" s="35" t="s">
        <v>25</v>
      </c>
      <c r="F47" s="36" t="s">
        <v>121</v>
      </c>
      <c r="G47" s="37">
        <v>104842</v>
      </c>
      <c r="H47" s="37">
        <v>19920</v>
      </c>
      <c r="I47" s="37">
        <v>124762</v>
      </c>
      <c r="J47" s="37">
        <v>80000</v>
      </c>
      <c r="K47" s="37">
        <v>15200</v>
      </c>
      <c r="L47" s="37">
        <v>95200</v>
      </c>
      <c r="M47" s="37">
        <v>98240</v>
      </c>
      <c r="N47" s="37">
        <v>18666</v>
      </c>
      <c r="O47" s="37">
        <v>116906</v>
      </c>
      <c r="P47" s="38"/>
      <c r="Q47" s="39">
        <f t="shared" si="9"/>
        <v>15312.190219995704</v>
      </c>
      <c r="R47" s="39">
        <f t="shared" si="10"/>
        <v>112289.33333333333</v>
      </c>
      <c r="S47" s="40">
        <f t="shared" si="11"/>
        <v>0.13636371118653928</v>
      </c>
      <c r="T47" s="39">
        <f t="shared" si="0"/>
        <v>116906</v>
      </c>
      <c r="U47" s="39">
        <f t="shared" si="12"/>
        <v>127601.52355332903</v>
      </c>
      <c r="V47" s="39">
        <f t="shared" si="13"/>
        <v>96977.143113337632</v>
      </c>
      <c r="W47" s="39">
        <f t="shared" si="14"/>
        <v>112289</v>
      </c>
    </row>
    <row r="48" spans="1:23" ht="73.5" x14ac:dyDescent="0.35">
      <c r="A48" s="33">
        <v>45</v>
      </c>
      <c r="B48" s="43" t="s">
        <v>62</v>
      </c>
      <c r="C48" s="66" t="s">
        <v>122</v>
      </c>
      <c r="D48" s="65" t="s">
        <v>24</v>
      </c>
      <c r="E48" s="44" t="s">
        <v>25</v>
      </c>
      <c r="F48" s="36" t="s">
        <v>123</v>
      </c>
      <c r="G48" s="45">
        <v>192762</v>
      </c>
      <c r="H48" s="45">
        <v>36625</v>
      </c>
      <c r="I48" s="45">
        <v>229387</v>
      </c>
      <c r="J48" s="45">
        <v>150000</v>
      </c>
      <c r="K48" s="45">
        <v>28500</v>
      </c>
      <c r="L48" s="45">
        <v>178500</v>
      </c>
      <c r="M48" s="45">
        <v>180000</v>
      </c>
      <c r="N48" s="45">
        <v>34200</v>
      </c>
      <c r="O48" s="45">
        <v>214200</v>
      </c>
      <c r="P48" s="46"/>
      <c r="Q48" s="39">
        <f t="shared" si="9"/>
        <v>26123.494336197367</v>
      </c>
      <c r="R48" s="39">
        <f t="shared" si="10"/>
        <v>207362.33333333334</v>
      </c>
      <c r="S48" s="40">
        <f t="shared" si="11"/>
        <v>0.12597994011865238</v>
      </c>
      <c r="T48" s="39">
        <f t="shared" si="0"/>
        <v>214200</v>
      </c>
      <c r="U48" s="39">
        <f t="shared" si="12"/>
        <v>233485.8276695307</v>
      </c>
      <c r="V48" s="39">
        <f t="shared" si="13"/>
        <v>181238.83899713599</v>
      </c>
      <c r="W48" s="39">
        <f t="shared" si="14"/>
        <v>207362</v>
      </c>
    </row>
    <row r="49" spans="1:23" ht="31.5" x14ac:dyDescent="0.35">
      <c r="A49" s="42">
        <v>46</v>
      </c>
      <c r="B49" s="43" t="s">
        <v>62</v>
      </c>
      <c r="C49" s="66" t="s">
        <v>124</v>
      </c>
      <c r="D49" s="65" t="s">
        <v>24</v>
      </c>
      <c r="E49" s="44" t="s">
        <v>25</v>
      </c>
      <c r="F49" s="49" t="s">
        <v>125</v>
      </c>
      <c r="G49" s="45"/>
      <c r="H49" s="45"/>
      <c r="I49" s="45"/>
      <c r="J49" s="45"/>
      <c r="K49" s="45"/>
      <c r="L49" s="45"/>
      <c r="M49" s="45"/>
      <c r="N49" s="45"/>
      <c r="O49" s="45"/>
      <c r="P49" s="46" t="s">
        <v>126</v>
      </c>
      <c r="Q49" s="39"/>
      <c r="R49" s="39"/>
      <c r="S49" s="40"/>
      <c r="T49" s="39"/>
      <c r="U49" s="39"/>
      <c r="V49" s="39"/>
      <c r="W49" s="51">
        <v>4151</v>
      </c>
    </row>
    <row r="50" spans="1:23" ht="31.5" x14ac:dyDescent="0.35">
      <c r="A50" s="33">
        <v>47</v>
      </c>
      <c r="B50" s="34" t="s">
        <v>62</v>
      </c>
      <c r="C50" s="66" t="s">
        <v>127</v>
      </c>
      <c r="D50" s="65" t="s">
        <v>24</v>
      </c>
      <c r="E50" s="35" t="s">
        <v>25</v>
      </c>
      <c r="F50" s="36" t="s">
        <v>128</v>
      </c>
      <c r="G50" s="37">
        <v>16122</v>
      </c>
      <c r="H50" s="37">
        <v>3063</v>
      </c>
      <c r="I50" s="37">
        <v>19185</v>
      </c>
      <c r="J50" s="37">
        <v>16000</v>
      </c>
      <c r="K50" s="37">
        <v>3040</v>
      </c>
      <c r="L50" s="37">
        <v>19040</v>
      </c>
      <c r="M50" s="37">
        <v>14900</v>
      </c>
      <c r="N50" s="37">
        <v>2831</v>
      </c>
      <c r="O50" s="37">
        <v>17731</v>
      </c>
      <c r="P50" s="38"/>
      <c r="Q50" s="39">
        <f>STDEV(I50,L50,O50)</f>
        <v>800.89762142236384</v>
      </c>
      <c r="R50" s="39">
        <f>AVERAGE(I50,L50,O50)</f>
        <v>18652</v>
      </c>
      <c r="S50" s="40">
        <f>Q50/R50</f>
        <v>4.2938967479217445E-2</v>
      </c>
      <c r="T50" s="39">
        <f t="shared" si="0"/>
        <v>19040</v>
      </c>
      <c r="U50" s="39">
        <f>R50+Q50</f>
        <v>19452.897621422362</v>
      </c>
      <c r="V50" s="39">
        <f>R50-Q50</f>
        <v>17851.102378577638</v>
      </c>
      <c r="W50" s="39">
        <f t="shared" ref="W50:W52" si="15">ROUND(IF(S50&lt;=30%,R50,T50),0)</f>
        <v>18652</v>
      </c>
    </row>
    <row r="51" spans="1:23" ht="31.5" x14ac:dyDescent="0.35">
      <c r="A51" s="42">
        <v>48</v>
      </c>
      <c r="B51" s="43" t="s">
        <v>62</v>
      </c>
      <c r="C51" s="66" t="s">
        <v>129</v>
      </c>
      <c r="D51" s="65" t="s">
        <v>54</v>
      </c>
      <c r="E51" s="44" t="s">
        <v>48</v>
      </c>
      <c r="F51" s="36" t="s">
        <v>130</v>
      </c>
      <c r="G51" s="45">
        <v>531993</v>
      </c>
      <c r="H51" s="45">
        <v>101079</v>
      </c>
      <c r="I51" s="45">
        <v>633072</v>
      </c>
      <c r="J51" s="45">
        <v>380000</v>
      </c>
      <c r="K51" s="45">
        <v>72200</v>
      </c>
      <c r="L51" s="45">
        <v>452200</v>
      </c>
      <c r="M51" s="45">
        <v>490000</v>
      </c>
      <c r="N51" s="45">
        <v>93100</v>
      </c>
      <c r="O51" s="45">
        <v>583100</v>
      </c>
      <c r="P51" s="46"/>
      <c r="Q51" s="39">
        <f>STDEV(I51,L51,O51)</f>
        <v>93404.756452763148</v>
      </c>
      <c r="R51" s="39">
        <f>AVERAGE(I51,L51,O51)</f>
        <v>556124</v>
      </c>
      <c r="S51" s="40">
        <f>Q51/R51</f>
        <v>0.16795670831102982</v>
      </c>
      <c r="T51" s="39">
        <f t="shared" si="0"/>
        <v>583100</v>
      </c>
      <c r="U51" s="39">
        <f>R51+Q51</f>
        <v>649528.7564527631</v>
      </c>
      <c r="V51" s="39">
        <f>R51-Q51</f>
        <v>462719.24354723684</v>
      </c>
      <c r="W51" s="39">
        <f t="shared" si="15"/>
        <v>556124</v>
      </c>
    </row>
    <row r="52" spans="1:23" ht="31.5" x14ac:dyDescent="0.35">
      <c r="A52" s="33">
        <v>49</v>
      </c>
      <c r="B52" s="34" t="s">
        <v>62</v>
      </c>
      <c r="C52" s="66" t="s">
        <v>131</v>
      </c>
      <c r="D52" s="65" t="s">
        <v>24</v>
      </c>
      <c r="E52" s="35" t="s">
        <v>25</v>
      </c>
      <c r="F52" s="36" t="s">
        <v>482</v>
      </c>
      <c r="G52" s="37">
        <v>8606</v>
      </c>
      <c r="H52" s="37">
        <v>1635</v>
      </c>
      <c r="I52" s="37">
        <v>10241</v>
      </c>
      <c r="J52" s="37">
        <v>12500</v>
      </c>
      <c r="K52" s="37">
        <v>2375</v>
      </c>
      <c r="L52" s="37">
        <v>14875</v>
      </c>
      <c r="M52" s="37">
        <v>7900</v>
      </c>
      <c r="N52" s="37">
        <v>1501</v>
      </c>
      <c r="O52" s="37">
        <v>9401</v>
      </c>
      <c r="P52" s="38"/>
      <c r="Q52" s="39">
        <f>STDEV(I52,L52,O52)</f>
        <v>2948.00022614201</v>
      </c>
      <c r="R52" s="39">
        <f>AVERAGE(I52,L52,O52)</f>
        <v>11505.666666666666</v>
      </c>
      <c r="S52" s="40">
        <f>Q52/R52</f>
        <v>0.25622159163386243</v>
      </c>
      <c r="T52" s="39">
        <f t="shared" si="0"/>
        <v>10241</v>
      </c>
      <c r="U52" s="39">
        <f>R52+Q52</f>
        <v>14453.666892808676</v>
      </c>
      <c r="V52" s="39">
        <f>R52-Q52</f>
        <v>8557.6664405246556</v>
      </c>
      <c r="W52" s="39">
        <f t="shared" si="15"/>
        <v>11506</v>
      </c>
    </row>
    <row r="53" spans="1:23" ht="43" x14ac:dyDescent="0.35">
      <c r="A53" s="42">
        <v>50</v>
      </c>
      <c r="B53" s="43" t="s">
        <v>62</v>
      </c>
      <c r="C53" s="66" t="s">
        <v>132</v>
      </c>
      <c r="D53" s="65" t="s">
        <v>24</v>
      </c>
      <c r="E53" s="44" t="s">
        <v>25</v>
      </c>
      <c r="F53" s="52" t="s">
        <v>133</v>
      </c>
      <c r="G53" s="45"/>
      <c r="H53" s="45"/>
      <c r="I53" s="45"/>
      <c r="J53" s="45"/>
      <c r="K53" s="45"/>
      <c r="L53" s="45"/>
      <c r="M53" s="45"/>
      <c r="N53" s="45"/>
      <c r="O53" s="45"/>
      <c r="P53" s="46" t="s">
        <v>134</v>
      </c>
      <c r="Q53" s="39"/>
      <c r="R53" s="39"/>
      <c r="S53" s="40"/>
      <c r="T53" s="39"/>
      <c r="U53" s="39"/>
      <c r="V53" s="39"/>
      <c r="W53" s="51">
        <v>5790</v>
      </c>
    </row>
    <row r="54" spans="1:23" ht="31.5" x14ac:dyDescent="0.35">
      <c r="A54" s="33">
        <v>51</v>
      </c>
      <c r="B54" s="34" t="s">
        <v>62</v>
      </c>
      <c r="C54" s="66" t="s">
        <v>135</v>
      </c>
      <c r="D54" s="65" t="s">
        <v>24</v>
      </c>
      <c r="E54" s="35" t="s">
        <v>25</v>
      </c>
      <c r="F54" s="49" t="s">
        <v>136</v>
      </c>
      <c r="G54" s="37"/>
      <c r="H54" s="37"/>
      <c r="I54" s="37"/>
      <c r="J54" s="37"/>
      <c r="K54" s="37"/>
      <c r="L54" s="37"/>
      <c r="M54" s="37"/>
      <c r="N54" s="37"/>
      <c r="O54" s="37"/>
      <c r="P54" s="38" t="s">
        <v>137</v>
      </c>
      <c r="Q54" s="39"/>
      <c r="R54" s="39"/>
      <c r="S54" s="40"/>
      <c r="T54" s="39"/>
      <c r="U54" s="39"/>
      <c r="V54" s="39"/>
      <c r="W54" s="51">
        <v>2500</v>
      </c>
    </row>
    <row r="55" spans="1:23" ht="31.5" x14ac:dyDescent="0.35">
      <c r="A55" s="42">
        <v>52</v>
      </c>
      <c r="B55" s="43" t="s">
        <v>62</v>
      </c>
      <c r="C55" s="66" t="s">
        <v>138</v>
      </c>
      <c r="D55" s="65" t="s">
        <v>24</v>
      </c>
      <c r="E55" s="44" t="s">
        <v>25</v>
      </c>
      <c r="F55" s="36" t="s">
        <v>139</v>
      </c>
      <c r="G55" s="45">
        <v>85097</v>
      </c>
      <c r="H55" s="45">
        <v>16168</v>
      </c>
      <c r="I55" s="45">
        <v>101265</v>
      </c>
      <c r="J55" s="45">
        <v>85000</v>
      </c>
      <c r="K55" s="45">
        <v>16150</v>
      </c>
      <c r="L55" s="45">
        <v>101150</v>
      </c>
      <c r="M55" s="45">
        <v>80250</v>
      </c>
      <c r="N55" s="45">
        <v>15248</v>
      </c>
      <c r="O55" s="45">
        <v>95498</v>
      </c>
      <c r="P55" s="46"/>
      <c r="Q55" s="39">
        <f>STDEV(I55,L55,O55)</f>
        <v>3296.8828206858266</v>
      </c>
      <c r="R55" s="39">
        <f>AVERAGE(I55,L55,O55)</f>
        <v>99304.333333333328</v>
      </c>
      <c r="S55" s="40">
        <f>Q55/R55</f>
        <v>3.3199788065836268E-2</v>
      </c>
      <c r="T55" s="39">
        <f t="shared" si="0"/>
        <v>101150</v>
      </c>
      <c r="U55" s="39">
        <f>R55+Q55</f>
        <v>102601.21615401916</v>
      </c>
      <c r="V55" s="39">
        <f>R55-Q55</f>
        <v>96007.450512647498</v>
      </c>
      <c r="W55" s="39">
        <f>ROUND(IF(S55&lt;=30%,R55,T55),0)</f>
        <v>99304</v>
      </c>
    </row>
    <row r="56" spans="1:23" ht="31.5" x14ac:dyDescent="0.35">
      <c r="A56" s="33">
        <v>53</v>
      </c>
      <c r="B56" s="34" t="s">
        <v>62</v>
      </c>
      <c r="C56" s="66" t="s">
        <v>483</v>
      </c>
      <c r="D56" s="65" t="s">
        <v>24</v>
      </c>
      <c r="E56" s="35" t="s">
        <v>25</v>
      </c>
      <c r="F56" s="58" t="s">
        <v>140</v>
      </c>
      <c r="G56" s="37"/>
      <c r="H56" s="37"/>
      <c r="I56" s="37"/>
      <c r="J56" s="37"/>
      <c r="K56" s="37"/>
      <c r="L56" s="37"/>
      <c r="M56" s="37"/>
      <c r="N56" s="37"/>
      <c r="O56" s="37"/>
      <c r="P56" s="38" t="s">
        <v>141</v>
      </c>
      <c r="Q56" s="39"/>
      <c r="R56" s="39"/>
      <c r="S56" s="40"/>
      <c r="T56" s="39"/>
      <c r="U56" s="39"/>
      <c r="V56" s="39"/>
      <c r="W56" s="51">
        <v>2900</v>
      </c>
    </row>
    <row r="57" spans="1:23" ht="31.5" x14ac:dyDescent="0.35">
      <c r="A57" s="42">
        <v>54</v>
      </c>
      <c r="B57" s="43" t="s">
        <v>62</v>
      </c>
      <c r="C57" s="66" t="s">
        <v>142</v>
      </c>
      <c r="D57" s="65" t="s">
        <v>77</v>
      </c>
      <c r="E57" s="44" t="s">
        <v>25</v>
      </c>
      <c r="F57" s="55" t="s">
        <v>143</v>
      </c>
      <c r="G57" s="45">
        <v>87560</v>
      </c>
      <c r="H57" s="45">
        <v>16636</v>
      </c>
      <c r="I57" s="45">
        <v>104196</v>
      </c>
      <c r="J57" s="45">
        <v>55000</v>
      </c>
      <c r="K57" s="45">
        <v>10450</v>
      </c>
      <c r="L57" s="45">
        <v>65450</v>
      </c>
      <c r="M57" s="45">
        <v>82000</v>
      </c>
      <c r="N57" s="45">
        <v>15580</v>
      </c>
      <c r="O57" s="45">
        <v>97580</v>
      </c>
      <c r="P57" s="46"/>
      <c r="Q57" s="39">
        <f>STDEV(I57,L57,O57)</f>
        <v>20725.832801924607</v>
      </c>
      <c r="R57" s="39">
        <f>AVERAGE(I57,L57,O57)</f>
        <v>89075.333333333328</v>
      </c>
      <c r="S57" s="40">
        <f>Q57/R57</f>
        <v>0.23267757780221171</v>
      </c>
      <c r="T57" s="39">
        <f t="shared" si="0"/>
        <v>97580</v>
      </c>
      <c r="U57" s="39">
        <f>R57+Q57</f>
        <v>109801.16613525794</v>
      </c>
      <c r="V57" s="39">
        <f>R57-Q57</f>
        <v>68349.500531408718</v>
      </c>
      <c r="W57" s="39">
        <f>ROUND(IF(S57&lt;=30%,R57,T57),0)</f>
        <v>89075</v>
      </c>
    </row>
    <row r="58" spans="1:23" ht="169" x14ac:dyDescent="0.35">
      <c r="A58" s="33">
        <v>55</v>
      </c>
      <c r="B58" s="34" t="s">
        <v>62</v>
      </c>
      <c r="C58" s="66" t="s">
        <v>144</v>
      </c>
      <c r="D58" s="65" t="s">
        <v>24</v>
      </c>
      <c r="E58" s="35" t="s">
        <v>25</v>
      </c>
      <c r="F58" s="52" t="s">
        <v>145</v>
      </c>
      <c r="G58" s="37"/>
      <c r="H58" s="37"/>
      <c r="I58" s="37"/>
      <c r="J58" s="37"/>
      <c r="K58" s="37"/>
      <c r="L58" s="37"/>
      <c r="M58" s="37"/>
      <c r="N58" s="37"/>
      <c r="O58" s="37"/>
      <c r="P58" s="38" t="s">
        <v>146</v>
      </c>
      <c r="Q58" s="39"/>
      <c r="R58" s="39"/>
      <c r="S58" s="40"/>
      <c r="T58" s="39"/>
      <c r="U58" s="39"/>
      <c r="V58" s="39"/>
      <c r="W58" s="51">
        <v>12100</v>
      </c>
    </row>
    <row r="59" spans="1:23" ht="31.5" x14ac:dyDescent="0.35">
      <c r="A59" s="42">
        <v>56</v>
      </c>
      <c r="B59" s="43" t="s">
        <v>62</v>
      </c>
      <c r="C59" s="66" t="s">
        <v>147</v>
      </c>
      <c r="D59" s="65" t="s">
        <v>54</v>
      </c>
      <c r="E59" s="44" t="s">
        <v>48</v>
      </c>
      <c r="F59" s="55" t="s">
        <v>148</v>
      </c>
      <c r="G59" s="45">
        <v>494592</v>
      </c>
      <c r="H59" s="45">
        <v>93972</v>
      </c>
      <c r="I59" s="45">
        <v>588564</v>
      </c>
      <c r="J59" s="45">
        <v>450000</v>
      </c>
      <c r="K59" s="45">
        <v>85500</v>
      </c>
      <c r="L59" s="45">
        <v>535500</v>
      </c>
      <c r="M59" s="45">
        <v>460000</v>
      </c>
      <c r="N59" s="45">
        <v>87400</v>
      </c>
      <c r="O59" s="45">
        <v>547400</v>
      </c>
      <c r="P59" s="46"/>
      <c r="Q59" s="39">
        <f t="shared" ref="Q59:Q64" si="16">STDEV(I59,L59,O59)</f>
        <v>27844.427904579639</v>
      </c>
      <c r="R59" s="39">
        <f t="shared" ref="R59:R64" si="17">AVERAGE(I59,L59,O59)</f>
        <v>557154.66666666663</v>
      </c>
      <c r="S59" s="40">
        <f t="shared" ref="S59:S64" si="18">Q59/R59</f>
        <v>4.9976118967407571E-2</v>
      </c>
      <c r="T59" s="39">
        <f t="shared" si="0"/>
        <v>547400</v>
      </c>
      <c r="U59" s="39">
        <f t="shared" ref="U59:U64" si="19">R59+Q59</f>
        <v>584999.0945712463</v>
      </c>
      <c r="V59" s="39">
        <f t="shared" ref="V59:V64" si="20">R59-Q59</f>
        <v>529310.23876208696</v>
      </c>
      <c r="W59" s="39">
        <f t="shared" ref="W59:W64" si="21">ROUND(IF(S59&lt;=30%,R59,T59),0)</f>
        <v>557155</v>
      </c>
    </row>
    <row r="60" spans="1:23" ht="31.5" x14ac:dyDescent="0.35">
      <c r="A60" s="33">
        <v>57</v>
      </c>
      <c r="B60" s="34" t="s">
        <v>62</v>
      </c>
      <c r="C60" s="66" t="s">
        <v>149</v>
      </c>
      <c r="D60" s="65" t="s">
        <v>24</v>
      </c>
      <c r="E60" s="35" t="s">
        <v>25</v>
      </c>
      <c r="F60" s="55" t="s">
        <v>150</v>
      </c>
      <c r="G60" s="37">
        <v>76602</v>
      </c>
      <c r="H60" s="37">
        <v>14554</v>
      </c>
      <c r="I60" s="37">
        <v>91156</v>
      </c>
      <c r="J60" s="37">
        <v>85000</v>
      </c>
      <c r="K60" s="37">
        <v>16150</v>
      </c>
      <c r="L60" s="37">
        <v>101150</v>
      </c>
      <c r="M60" s="37">
        <v>71000</v>
      </c>
      <c r="N60" s="37">
        <v>13490</v>
      </c>
      <c r="O60" s="37">
        <v>84490</v>
      </c>
      <c r="P60" s="38"/>
      <c r="Q60" s="39">
        <f t="shared" si="16"/>
        <v>8385.2170713305532</v>
      </c>
      <c r="R60" s="39">
        <f t="shared" si="17"/>
        <v>92265.333333333328</v>
      </c>
      <c r="S60" s="40">
        <f t="shared" si="18"/>
        <v>9.0881556142399678E-2</v>
      </c>
      <c r="T60" s="39">
        <f t="shared" si="0"/>
        <v>91156</v>
      </c>
      <c r="U60" s="39">
        <f t="shared" si="19"/>
        <v>100650.55040466388</v>
      </c>
      <c r="V60" s="39">
        <f t="shared" si="20"/>
        <v>83880.116262002775</v>
      </c>
      <c r="W60" s="39">
        <f t="shared" si="21"/>
        <v>92265</v>
      </c>
    </row>
    <row r="61" spans="1:23" ht="31.5" x14ac:dyDescent="0.35">
      <c r="A61" s="42">
        <v>58</v>
      </c>
      <c r="B61" s="34" t="s">
        <v>62</v>
      </c>
      <c r="C61" s="66" t="s">
        <v>484</v>
      </c>
      <c r="D61" s="65" t="s">
        <v>24</v>
      </c>
      <c r="E61" s="35" t="s">
        <v>25</v>
      </c>
      <c r="F61" s="36" t="s">
        <v>151</v>
      </c>
      <c r="G61" s="37">
        <v>989</v>
      </c>
      <c r="H61" s="37">
        <v>188</v>
      </c>
      <c r="I61" s="37">
        <v>1177</v>
      </c>
      <c r="J61" s="37">
        <v>1500</v>
      </c>
      <c r="K61" s="37">
        <v>285</v>
      </c>
      <c r="L61" s="37">
        <v>1785</v>
      </c>
      <c r="M61" s="37">
        <v>910</v>
      </c>
      <c r="N61" s="37">
        <v>173</v>
      </c>
      <c r="O61" s="37">
        <v>1083</v>
      </c>
      <c r="P61" s="38"/>
      <c r="Q61" s="39">
        <f t="shared" si="16"/>
        <v>381.07392108793471</v>
      </c>
      <c r="R61" s="39">
        <f t="shared" si="17"/>
        <v>1348.3333333333333</v>
      </c>
      <c r="S61" s="40">
        <f t="shared" si="18"/>
        <v>0.28262589944717037</v>
      </c>
      <c r="T61" s="39">
        <f t="shared" si="0"/>
        <v>1177</v>
      </c>
      <c r="U61" s="39">
        <f t="shared" si="19"/>
        <v>1729.4072544212679</v>
      </c>
      <c r="V61" s="39">
        <f t="shared" si="20"/>
        <v>967.25941224539861</v>
      </c>
      <c r="W61" s="39">
        <f t="shared" si="21"/>
        <v>1348</v>
      </c>
    </row>
    <row r="62" spans="1:23" ht="31.5" x14ac:dyDescent="0.35">
      <c r="A62" s="33">
        <v>59</v>
      </c>
      <c r="B62" s="43" t="s">
        <v>62</v>
      </c>
      <c r="C62" s="66" t="s">
        <v>485</v>
      </c>
      <c r="D62" s="65" t="s">
        <v>24</v>
      </c>
      <c r="E62" s="44" t="s">
        <v>25</v>
      </c>
      <c r="F62" s="36" t="s">
        <v>486</v>
      </c>
      <c r="G62" s="45">
        <v>401774</v>
      </c>
      <c r="H62" s="45">
        <v>76337</v>
      </c>
      <c r="I62" s="45">
        <v>478111</v>
      </c>
      <c r="J62" s="45">
        <v>250000</v>
      </c>
      <c r="K62" s="45">
        <v>47500</v>
      </c>
      <c r="L62" s="45">
        <v>297500</v>
      </c>
      <c r="M62" s="45">
        <v>380000</v>
      </c>
      <c r="N62" s="45">
        <v>72200</v>
      </c>
      <c r="O62" s="45">
        <v>452200</v>
      </c>
      <c r="P62" s="46"/>
      <c r="Q62" s="39">
        <f t="shared" si="16"/>
        <v>97659.103724810746</v>
      </c>
      <c r="R62" s="39">
        <f t="shared" si="17"/>
        <v>409270.33333333331</v>
      </c>
      <c r="S62" s="40">
        <f t="shared" si="18"/>
        <v>0.23861759763875079</v>
      </c>
      <c r="T62" s="39">
        <f t="shared" si="0"/>
        <v>452200</v>
      </c>
      <c r="U62" s="39">
        <f t="shared" si="19"/>
        <v>506929.43705814407</v>
      </c>
      <c r="V62" s="39">
        <f t="shared" si="20"/>
        <v>311611.22960852255</v>
      </c>
      <c r="W62" s="39">
        <f t="shared" si="21"/>
        <v>409270</v>
      </c>
    </row>
    <row r="63" spans="1:23" ht="147" x14ac:dyDescent="0.35">
      <c r="A63" s="42">
        <v>60</v>
      </c>
      <c r="B63" s="34" t="s">
        <v>62</v>
      </c>
      <c r="C63" s="66" t="s">
        <v>152</v>
      </c>
      <c r="D63" s="65" t="s">
        <v>24</v>
      </c>
      <c r="E63" s="35" t="s">
        <v>25</v>
      </c>
      <c r="F63" s="36" t="s">
        <v>487</v>
      </c>
      <c r="G63" s="37">
        <v>279043</v>
      </c>
      <c r="H63" s="37">
        <v>53018</v>
      </c>
      <c r="I63" s="37">
        <v>332061</v>
      </c>
      <c r="J63" s="37">
        <v>265000</v>
      </c>
      <c r="K63" s="37">
        <v>50350</v>
      </c>
      <c r="L63" s="37">
        <v>315350</v>
      </c>
      <c r="M63" s="37">
        <v>263000</v>
      </c>
      <c r="N63" s="37">
        <v>49970</v>
      </c>
      <c r="O63" s="37">
        <v>312970</v>
      </c>
      <c r="P63" s="38"/>
      <c r="Q63" s="39">
        <f t="shared" si="16"/>
        <v>10403.430539970937</v>
      </c>
      <c r="R63" s="39">
        <f t="shared" si="17"/>
        <v>320127</v>
      </c>
      <c r="S63" s="40">
        <f t="shared" si="18"/>
        <v>3.2497822863960045E-2</v>
      </c>
      <c r="T63" s="39">
        <f t="shared" si="0"/>
        <v>315350</v>
      </c>
      <c r="U63" s="39">
        <f t="shared" si="19"/>
        <v>330530.43053997093</v>
      </c>
      <c r="V63" s="39">
        <f t="shared" si="20"/>
        <v>309723.56946002907</v>
      </c>
      <c r="W63" s="39">
        <f t="shared" si="21"/>
        <v>320127</v>
      </c>
    </row>
    <row r="64" spans="1:23" ht="31.5" x14ac:dyDescent="0.35">
      <c r="A64" s="33">
        <v>61</v>
      </c>
      <c r="B64" s="43" t="s">
        <v>62</v>
      </c>
      <c r="C64" s="66" t="s">
        <v>153</v>
      </c>
      <c r="D64" s="65" t="s">
        <v>24</v>
      </c>
      <c r="E64" s="44" t="s">
        <v>25</v>
      </c>
      <c r="F64" s="36" t="s">
        <v>154</v>
      </c>
      <c r="G64" s="45">
        <v>37052</v>
      </c>
      <c r="H64" s="45">
        <v>7040</v>
      </c>
      <c r="I64" s="45">
        <v>44092</v>
      </c>
      <c r="J64" s="45">
        <v>28000</v>
      </c>
      <c r="K64" s="45">
        <v>5320</v>
      </c>
      <c r="L64" s="45">
        <v>33320</v>
      </c>
      <c r="M64" s="45">
        <v>34800</v>
      </c>
      <c r="N64" s="45">
        <v>6612</v>
      </c>
      <c r="O64" s="45">
        <v>41412</v>
      </c>
      <c r="P64" s="46"/>
      <c r="Q64" s="39">
        <f t="shared" si="16"/>
        <v>5608.0128387870154</v>
      </c>
      <c r="R64" s="39">
        <f t="shared" si="17"/>
        <v>39608</v>
      </c>
      <c r="S64" s="40">
        <f t="shared" si="18"/>
        <v>0.14158788221538618</v>
      </c>
      <c r="T64" s="39">
        <f t="shared" si="0"/>
        <v>41412</v>
      </c>
      <c r="U64" s="39">
        <f t="shared" si="19"/>
        <v>45216.012838787014</v>
      </c>
      <c r="V64" s="39">
        <f t="shared" si="20"/>
        <v>33999.987161212986</v>
      </c>
      <c r="W64" s="39">
        <f t="shared" si="21"/>
        <v>39608</v>
      </c>
    </row>
    <row r="65" spans="1:25" ht="31.5" x14ac:dyDescent="0.35">
      <c r="A65" s="42">
        <v>62</v>
      </c>
      <c r="B65" s="34" t="s">
        <v>62</v>
      </c>
      <c r="C65" s="66" t="s">
        <v>155</v>
      </c>
      <c r="D65" s="65" t="s">
        <v>24</v>
      </c>
      <c r="E65" s="35" t="s">
        <v>25</v>
      </c>
      <c r="F65" s="59" t="s">
        <v>156</v>
      </c>
      <c r="G65" s="37"/>
      <c r="H65" s="37"/>
      <c r="I65" s="37"/>
      <c r="J65" s="37"/>
      <c r="K65" s="37"/>
      <c r="L65" s="37"/>
      <c r="M65" s="37"/>
      <c r="N65" s="37"/>
      <c r="O65" s="37"/>
      <c r="P65" s="38" t="s">
        <v>157</v>
      </c>
      <c r="Q65" s="39"/>
      <c r="R65" s="39"/>
      <c r="S65" s="40"/>
      <c r="T65" s="39"/>
      <c r="U65" s="39"/>
      <c r="V65" s="39"/>
      <c r="W65" s="51">
        <v>20814</v>
      </c>
    </row>
    <row r="66" spans="1:25" ht="31.5" x14ac:dyDescent="0.35">
      <c r="A66" s="33">
        <v>63</v>
      </c>
      <c r="B66" s="43" t="s">
        <v>62</v>
      </c>
      <c r="C66" s="66" t="s">
        <v>158</v>
      </c>
      <c r="D66" s="65" t="s">
        <v>24</v>
      </c>
      <c r="E66" s="44" t="s">
        <v>25</v>
      </c>
      <c r="F66" s="36" t="s">
        <v>159</v>
      </c>
      <c r="G66" s="45">
        <v>17272</v>
      </c>
      <c r="H66" s="45">
        <v>3282</v>
      </c>
      <c r="I66" s="45">
        <v>20554</v>
      </c>
      <c r="J66" s="45">
        <v>16000</v>
      </c>
      <c r="K66" s="45">
        <v>3040</v>
      </c>
      <c r="L66" s="45">
        <v>19040</v>
      </c>
      <c r="M66" s="45">
        <v>16110</v>
      </c>
      <c r="N66" s="45">
        <v>3061</v>
      </c>
      <c r="O66" s="45">
        <v>19171</v>
      </c>
      <c r="P66" s="46"/>
      <c r="Q66" s="39">
        <f>STDEV(I66,L66,O66)</f>
        <v>838.85298672254441</v>
      </c>
      <c r="R66" s="39">
        <f>AVERAGE(I66,L66,O66)</f>
        <v>19588.333333333332</v>
      </c>
      <c r="S66" s="40">
        <f>Q66/R66</f>
        <v>4.28241123146028E-2</v>
      </c>
      <c r="T66" s="39">
        <f t="shared" si="0"/>
        <v>19171</v>
      </c>
      <c r="U66" s="39">
        <f>R66+Q66</f>
        <v>20427.186320055876</v>
      </c>
      <c r="V66" s="39">
        <f>R66-Q66</f>
        <v>18749.480346610788</v>
      </c>
      <c r="W66" s="39">
        <f>ROUND(IF(S66&lt;=30%,R66,T66),0)</f>
        <v>19588</v>
      </c>
    </row>
    <row r="67" spans="1:25" ht="74.5" x14ac:dyDescent="0.35">
      <c r="A67" s="42">
        <v>64</v>
      </c>
      <c r="B67" s="34" t="s">
        <v>62</v>
      </c>
      <c r="C67" s="66" t="s">
        <v>160</v>
      </c>
      <c r="D67" s="65" t="s">
        <v>161</v>
      </c>
      <c r="E67" s="35" t="s">
        <v>25</v>
      </c>
      <c r="F67" s="57" t="s">
        <v>162</v>
      </c>
      <c r="G67" s="37"/>
      <c r="H67" s="37"/>
      <c r="I67" s="37"/>
      <c r="J67" s="37"/>
      <c r="K67" s="37"/>
      <c r="L67" s="37"/>
      <c r="M67" s="37"/>
      <c r="N67" s="37"/>
      <c r="O67" s="37"/>
      <c r="P67" s="38" t="s">
        <v>163</v>
      </c>
      <c r="Q67" s="39"/>
      <c r="R67" s="39"/>
      <c r="S67" s="40"/>
      <c r="T67" s="39"/>
      <c r="U67" s="39"/>
      <c r="V67" s="39"/>
      <c r="W67" s="51">
        <v>405131</v>
      </c>
      <c r="Y67" s="32"/>
    </row>
    <row r="68" spans="1:25" ht="31.5" x14ac:dyDescent="0.35">
      <c r="A68" s="33">
        <v>65</v>
      </c>
      <c r="B68" s="43" t="s">
        <v>62</v>
      </c>
      <c r="C68" s="66" t="s">
        <v>164</v>
      </c>
      <c r="D68" s="65" t="s">
        <v>24</v>
      </c>
      <c r="E68" s="44" t="s">
        <v>25</v>
      </c>
      <c r="F68" s="36" t="s">
        <v>165</v>
      </c>
      <c r="G68" s="45">
        <v>6477</v>
      </c>
      <c r="H68" s="45">
        <v>1231</v>
      </c>
      <c r="I68" s="45">
        <v>7708</v>
      </c>
      <c r="J68" s="45">
        <v>3500</v>
      </c>
      <c r="K68" s="45">
        <v>665</v>
      </c>
      <c r="L68" s="45">
        <v>4165</v>
      </c>
      <c r="M68" s="45">
        <v>6000</v>
      </c>
      <c r="N68" s="45">
        <v>1140</v>
      </c>
      <c r="O68" s="45">
        <v>7140</v>
      </c>
      <c r="P68" s="46"/>
      <c r="Q68" s="39">
        <f t="shared" ref="Q68:Q74" si="22">STDEV(I68,L68,O68)</f>
        <v>1902.8968267705256</v>
      </c>
      <c r="R68" s="39">
        <f t="shared" ref="R68:R74" si="23">AVERAGE(I68,L68,O68)</f>
        <v>6337.666666666667</v>
      </c>
      <c r="S68" s="40">
        <f t="shared" ref="S68:S74" si="24">Q68/R68</f>
        <v>0.30025195815029593</v>
      </c>
      <c r="T68" s="39">
        <f t="shared" si="0"/>
        <v>7140</v>
      </c>
      <c r="U68" s="39">
        <f t="shared" ref="U68:U74" si="25">R68+Q68</f>
        <v>8240.5634934371919</v>
      </c>
      <c r="V68" s="39">
        <f t="shared" ref="V68:V74" si="26">R68-Q68</f>
        <v>4434.7698398961411</v>
      </c>
      <c r="W68" s="39">
        <f t="shared" ref="W68:W74" si="27">ROUND(IF(S68&lt;=30%,R68,T68),0)</f>
        <v>7140</v>
      </c>
    </row>
    <row r="69" spans="1:25" ht="31.5" x14ac:dyDescent="0.35">
      <c r="A69" s="42">
        <v>66</v>
      </c>
      <c r="B69" s="34" t="s">
        <v>62</v>
      </c>
      <c r="C69" s="66" t="s">
        <v>166</v>
      </c>
      <c r="D69" s="65" t="s">
        <v>24</v>
      </c>
      <c r="E69" s="35" t="s">
        <v>25</v>
      </c>
      <c r="F69" s="36" t="s">
        <v>167</v>
      </c>
      <c r="G69" s="37">
        <v>7041</v>
      </c>
      <c r="H69" s="37">
        <v>1338</v>
      </c>
      <c r="I69" s="37">
        <v>8379</v>
      </c>
      <c r="J69" s="37">
        <v>4000</v>
      </c>
      <c r="K69" s="37">
        <v>760</v>
      </c>
      <c r="L69" s="37">
        <v>4760</v>
      </c>
      <c r="M69" s="37">
        <v>6500</v>
      </c>
      <c r="N69" s="37">
        <v>1235</v>
      </c>
      <c r="O69" s="37">
        <v>7735</v>
      </c>
      <c r="P69" s="38"/>
      <c r="Q69" s="39">
        <f t="shared" si="22"/>
        <v>1930.566497171232</v>
      </c>
      <c r="R69" s="39">
        <f t="shared" si="23"/>
        <v>6958</v>
      </c>
      <c r="S69" s="40">
        <f t="shared" si="24"/>
        <v>0.27745997372394826</v>
      </c>
      <c r="T69" s="39">
        <f t="shared" ref="T69:T132" si="28">MEDIAN(I69,L69,O69)</f>
        <v>7735</v>
      </c>
      <c r="U69" s="39">
        <f t="shared" si="25"/>
        <v>8888.5664971712322</v>
      </c>
      <c r="V69" s="39">
        <f t="shared" si="26"/>
        <v>5027.4335028287678</v>
      </c>
      <c r="W69" s="39">
        <f t="shared" si="27"/>
        <v>6958</v>
      </c>
    </row>
    <row r="70" spans="1:25" ht="31.5" x14ac:dyDescent="0.35">
      <c r="A70" s="33">
        <v>67</v>
      </c>
      <c r="B70" s="43" t="s">
        <v>62</v>
      </c>
      <c r="C70" s="66" t="s">
        <v>168</v>
      </c>
      <c r="D70" s="65" t="s">
        <v>24</v>
      </c>
      <c r="E70" s="44" t="s">
        <v>25</v>
      </c>
      <c r="F70" s="36" t="s">
        <v>488</v>
      </c>
      <c r="G70" s="45">
        <v>26738</v>
      </c>
      <c r="H70" s="45">
        <v>5080</v>
      </c>
      <c r="I70" s="45">
        <v>31818</v>
      </c>
      <c r="J70" s="45">
        <v>13000</v>
      </c>
      <c r="K70" s="45">
        <v>2470</v>
      </c>
      <c r="L70" s="45">
        <v>15470</v>
      </c>
      <c r="M70" s="45">
        <v>24600</v>
      </c>
      <c r="N70" s="45">
        <v>4674</v>
      </c>
      <c r="O70" s="45">
        <v>29274</v>
      </c>
      <c r="P70" s="46"/>
      <c r="Q70" s="39">
        <f t="shared" si="22"/>
        <v>8796.5850949861997</v>
      </c>
      <c r="R70" s="39">
        <f t="shared" si="23"/>
        <v>25520.666666666668</v>
      </c>
      <c r="S70" s="40">
        <f t="shared" si="24"/>
        <v>0.34468476901019562</v>
      </c>
      <c r="T70" s="39">
        <f t="shared" si="28"/>
        <v>29274</v>
      </c>
      <c r="U70" s="39">
        <f t="shared" si="25"/>
        <v>34317.251761652864</v>
      </c>
      <c r="V70" s="39">
        <f t="shared" si="26"/>
        <v>16724.081571680468</v>
      </c>
      <c r="W70" s="60">
        <f t="shared" si="27"/>
        <v>29274</v>
      </c>
    </row>
    <row r="71" spans="1:25" ht="31.5" x14ac:dyDescent="0.35">
      <c r="A71" s="42">
        <v>68</v>
      </c>
      <c r="B71" s="34" t="s">
        <v>62</v>
      </c>
      <c r="C71" s="66" t="s">
        <v>169</v>
      </c>
      <c r="D71" s="65" t="s">
        <v>77</v>
      </c>
      <c r="E71" s="35" t="s">
        <v>25</v>
      </c>
      <c r="F71" s="36" t="s">
        <v>170</v>
      </c>
      <c r="G71" s="37">
        <v>12921</v>
      </c>
      <c r="H71" s="37">
        <v>2455</v>
      </c>
      <c r="I71" s="37">
        <v>15376</v>
      </c>
      <c r="J71" s="37">
        <v>16000</v>
      </c>
      <c r="K71" s="37">
        <v>3040</v>
      </c>
      <c r="L71" s="37">
        <v>19040</v>
      </c>
      <c r="M71" s="37">
        <v>12300</v>
      </c>
      <c r="N71" s="37">
        <v>2337</v>
      </c>
      <c r="O71" s="37">
        <v>14637</v>
      </c>
      <c r="P71" s="38"/>
      <c r="Q71" s="39">
        <f t="shared" si="22"/>
        <v>2357.874254492805</v>
      </c>
      <c r="R71" s="39">
        <f t="shared" si="23"/>
        <v>16351</v>
      </c>
      <c r="S71" s="40">
        <f t="shared" si="24"/>
        <v>0.14420367283302582</v>
      </c>
      <c r="T71" s="39">
        <f t="shared" si="28"/>
        <v>15376</v>
      </c>
      <c r="U71" s="39">
        <f t="shared" si="25"/>
        <v>18708.874254492806</v>
      </c>
      <c r="V71" s="39">
        <f t="shared" si="26"/>
        <v>13993.125745507195</v>
      </c>
      <c r="W71" s="39">
        <f t="shared" si="27"/>
        <v>16351</v>
      </c>
    </row>
    <row r="72" spans="1:25" ht="31.5" x14ac:dyDescent="0.35">
      <c r="A72" s="33">
        <v>69</v>
      </c>
      <c r="B72" s="43" t="s">
        <v>62</v>
      </c>
      <c r="C72" s="66" t="s">
        <v>171</v>
      </c>
      <c r="D72" s="65" t="s">
        <v>77</v>
      </c>
      <c r="E72" s="44" t="s">
        <v>25</v>
      </c>
      <c r="F72" s="36" t="s">
        <v>172</v>
      </c>
      <c r="G72" s="45">
        <v>21243</v>
      </c>
      <c r="H72" s="45">
        <v>4036</v>
      </c>
      <c r="I72" s="45">
        <v>25279</v>
      </c>
      <c r="J72" s="45">
        <v>7000</v>
      </c>
      <c r="K72" s="45">
        <v>1330</v>
      </c>
      <c r="L72" s="45">
        <v>8330</v>
      </c>
      <c r="M72" s="45">
        <v>20010</v>
      </c>
      <c r="N72" s="45">
        <v>3802</v>
      </c>
      <c r="O72" s="45">
        <v>23812</v>
      </c>
      <c r="P72" s="46"/>
      <c r="Q72" s="39">
        <f t="shared" si="22"/>
        <v>9390.7136221553137</v>
      </c>
      <c r="R72" s="39">
        <f t="shared" si="23"/>
        <v>19140.333333333332</v>
      </c>
      <c r="S72" s="40">
        <f t="shared" si="24"/>
        <v>0.49062435113400921</v>
      </c>
      <c r="T72" s="39">
        <f t="shared" si="28"/>
        <v>23812</v>
      </c>
      <c r="U72" s="39">
        <f t="shared" si="25"/>
        <v>28531.046955488644</v>
      </c>
      <c r="V72" s="39">
        <f t="shared" si="26"/>
        <v>9749.6197111780184</v>
      </c>
      <c r="W72" s="39">
        <f t="shared" si="27"/>
        <v>23812</v>
      </c>
    </row>
    <row r="73" spans="1:25" ht="31.5" x14ac:dyDescent="0.35">
      <c r="A73" s="42">
        <v>70</v>
      </c>
      <c r="B73" s="43" t="s">
        <v>62</v>
      </c>
      <c r="C73" s="66" t="s">
        <v>173</v>
      </c>
      <c r="D73" s="65" t="s">
        <v>24</v>
      </c>
      <c r="E73" s="44" t="s">
        <v>25</v>
      </c>
      <c r="F73" s="36" t="s">
        <v>174</v>
      </c>
      <c r="G73" s="45">
        <v>3100</v>
      </c>
      <c r="H73" s="45">
        <v>589</v>
      </c>
      <c r="I73" s="45">
        <v>3689</v>
      </c>
      <c r="J73" s="45">
        <v>1500</v>
      </c>
      <c r="K73" s="45">
        <v>285</v>
      </c>
      <c r="L73" s="45">
        <v>1785</v>
      </c>
      <c r="M73" s="45">
        <v>2900</v>
      </c>
      <c r="N73" s="45">
        <v>551</v>
      </c>
      <c r="O73" s="45">
        <v>3451</v>
      </c>
      <c r="P73" s="46"/>
      <c r="Q73" s="39">
        <f t="shared" si="22"/>
        <v>1037.4179485626803</v>
      </c>
      <c r="R73" s="39">
        <f t="shared" si="23"/>
        <v>2975</v>
      </c>
      <c r="S73" s="40">
        <f t="shared" si="24"/>
        <v>0.34871191548325386</v>
      </c>
      <c r="T73" s="39">
        <f t="shared" si="28"/>
        <v>3451</v>
      </c>
      <c r="U73" s="39">
        <f t="shared" si="25"/>
        <v>4012.4179485626801</v>
      </c>
      <c r="V73" s="39">
        <f t="shared" si="26"/>
        <v>1937.5820514373197</v>
      </c>
      <c r="W73" s="39">
        <f t="shared" si="27"/>
        <v>3451</v>
      </c>
    </row>
    <row r="74" spans="1:25" ht="31.5" x14ac:dyDescent="0.35">
      <c r="A74" s="33">
        <v>71</v>
      </c>
      <c r="B74" s="34" t="s">
        <v>62</v>
      </c>
      <c r="C74" s="66" t="s">
        <v>175</v>
      </c>
      <c r="D74" s="65" t="s">
        <v>77</v>
      </c>
      <c r="E74" s="35" t="s">
        <v>25</v>
      </c>
      <c r="F74" s="36" t="s">
        <v>176</v>
      </c>
      <c r="G74" s="37">
        <v>24672</v>
      </c>
      <c r="H74" s="37">
        <v>4688</v>
      </c>
      <c r="I74" s="37">
        <v>29360</v>
      </c>
      <c r="J74" s="37">
        <v>14000</v>
      </c>
      <c r="K74" s="37">
        <v>2660</v>
      </c>
      <c r="L74" s="37">
        <v>16660</v>
      </c>
      <c r="M74" s="37">
        <v>23000</v>
      </c>
      <c r="N74" s="37">
        <v>4370</v>
      </c>
      <c r="O74" s="37">
        <v>27370</v>
      </c>
      <c r="P74" s="38"/>
      <c r="Q74" s="39">
        <f t="shared" si="22"/>
        <v>6830.7417849991498</v>
      </c>
      <c r="R74" s="39">
        <f t="shared" si="23"/>
        <v>24463.333333333332</v>
      </c>
      <c r="S74" s="40">
        <f t="shared" si="24"/>
        <v>0.27922367291180611</v>
      </c>
      <c r="T74" s="39">
        <f t="shared" si="28"/>
        <v>27370</v>
      </c>
      <c r="U74" s="39">
        <f t="shared" si="25"/>
        <v>31294.075118332483</v>
      </c>
      <c r="V74" s="39">
        <f t="shared" si="26"/>
        <v>17632.591548334181</v>
      </c>
      <c r="W74" s="60">
        <f t="shared" si="27"/>
        <v>24463</v>
      </c>
      <c r="X74" s="30"/>
    </row>
    <row r="75" spans="1:25" ht="52.5" x14ac:dyDescent="0.35">
      <c r="A75" s="42">
        <v>72</v>
      </c>
      <c r="B75" s="43" t="s">
        <v>62</v>
      </c>
      <c r="C75" s="66" t="s">
        <v>177</v>
      </c>
      <c r="D75" s="65" t="s">
        <v>24</v>
      </c>
      <c r="E75" s="44" t="s">
        <v>25</v>
      </c>
      <c r="F75" s="49" t="s">
        <v>178</v>
      </c>
      <c r="G75" s="45"/>
      <c r="H75" s="45"/>
      <c r="I75" s="45"/>
      <c r="J75" s="45"/>
      <c r="K75" s="45"/>
      <c r="L75" s="45"/>
      <c r="M75" s="45"/>
      <c r="N75" s="45"/>
      <c r="O75" s="45"/>
      <c r="P75" s="46" t="s">
        <v>179</v>
      </c>
      <c r="Q75" s="39"/>
      <c r="R75" s="39"/>
      <c r="S75" s="40"/>
      <c r="T75" s="39"/>
      <c r="U75" s="39"/>
      <c r="V75" s="39"/>
      <c r="W75" s="51">
        <v>42760</v>
      </c>
    </row>
    <row r="76" spans="1:25" ht="31.5" x14ac:dyDescent="0.35">
      <c r="A76" s="33">
        <v>73</v>
      </c>
      <c r="B76" s="34" t="s">
        <v>62</v>
      </c>
      <c r="C76" s="66" t="s">
        <v>180</v>
      </c>
      <c r="D76" s="65" t="s">
        <v>24</v>
      </c>
      <c r="E76" s="35" t="s">
        <v>25</v>
      </c>
      <c r="F76" s="36" t="s">
        <v>181</v>
      </c>
      <c r="G76" s="37">
        <v>6913</v>
      </c>
      <c r="H76" s="37">
        <v>1313</v>
      </c>
      <c r="I76" s="37">
        <v>8226</v>
      </c>
      <c r="J76" s="37">
        <v>5000</v>
      </c>
      <c r="K76" s="37">
        <v>950</v>
      </c>
      <c r="L76" s="37">
        <v>5950</v>
      </c>
      <c r="M76" s="37">
        <v>6400</v>
      </c>
      <c r="N76" s="37">
        <v>1216</v>
      </c>
      <c r="O76" s="37">
        <v>7616</v>
      </c>
      <c r="P76" s="38"/>
      <c r="Q76" s="39">
        <f>STDEV(I76,L76,O76)</f>
        <v>1178.1222347447654</v>
      </c>
      <c r="R76" s="39">
        <f>AVERAGE(I76,L76,O76)</f>
        <v>7264</v>
      </c>
      <c r="S76" s="40">
        <f>Q76/R76</f>
        <v>0.16218643099459876</v>
      </c>
      <c r="T76" s="39">
        <f t="shared" si="28"/>
        <v>7616</v>
      </c>
      <c r="U76" s="39">
        <f>R76+Q76</f>
        <v>8442.1222347447656</v>
      </c>
      <c r="V76" s="39">
        <f>R76-Q76</f>
        <v>6085.8777652552344</v>
      </c>
      <c r="W76" s="39">
        <f>ROUND(IF(S76&lt;=30%,R76,T76),0)</f>
        <v>7264</v>
      </c>
    </row>
    <row r="77" spans="1:25" ht="43" x14ac:dyDescent="0.35">
      <c r="A77" s="42">
        <v>74</v>
      </c>
      <c r="B77" s="34" t="s">
        <v>62</v>
      </c>
      <c r="C77" s="66" t="s">
        <v>182</v>
      </c>
      <c r="D77" s="65" t="s">
        <v>24</v>
      </c>
      <c r="E77" s="35" t="s">
        <v>25</v>
      </c>
      <c r="F77" s="52" t="s">
        <v>183</v>
      </c>
      <c r="G77" s="37"/>
      <c r="H77" s="37"/>
      <c r="I77" s="37"/>
      <c r="J77" s="37"/>
      <c r="K77" s="37"/>
      <c r="L77" s="37"/>
      <c r="M77" s="37"/>
      <c r="N77" s="37"/>
      <c r="O77" s="37"/>
      <c r="P77" s="46">
        <v>175000</v>
      </c>
      <c r="Q77" s="39"/>
      <c r="R77" s="39"/>
      <c r="S77" s="40"/>
      <c r="T77" s="39"/>
      <c r="U77" s="39"/>
      <c r="V77" s="39"/>
      <c r="W77" s="61">
        <v>175000</v>
      </c>
    </row>
    <row r="78" spans="1:25" ht="31.5" x14ac:dyDescent="0.35">
      <c r="A78" s="33">
        <v>75</v>
      </c>
      <c r="B78" s="43" t="s">
        <v>62</v>
      </c>
      <c r="C78" s="66" t="s">
        <v>184</v>
      </c>
      <c r="D78" s="65" t="s">
        <v>24</v>
      </c>
      <c r="E78" s="44" t="s">
        <v>25</v>
      </c>
      <c r="F78" s="36" t="s">
        <v>185</v>
      </c>
      <c r="G78" s="45">
        <v>313228</v>
      </c>
      <c r="H78" s="45">
        <v>59513</v>
      </c>
      <c r="I78" s="45">
        <v>372741</v>
      </c>
      <c r="J78" s="45">
        <v>380000</v>
      </c>
      <c r="K78" s="45">
        <v>72200</v>
      </c>
      <c r="L78" s="45">
        <v>452200</v>
      </c>
      <c r="M78" s="45">
        <v>298000</v>
      </c>
      <c r="N78" s="45">
        <v>56620</v>
      </c>
      <c r="O78" s="45">
        <v>354620</v>
      </c>
      <c r="P78" s="46"/>
      <c r="Q78" s="39">
        <f>STDEV(I78,L78,O78)</f>
        <v>51903.692421637985</v>
      </c>
      <c r="R78" s="39">
        <f>AVERAGE(I78,L78,O78)</f>
        <v>393187</v>
      </c>
      <c r="S78" s="40">
        <f>Q78/R78</f>
        <v>0.13200765137615939</v>
      </c>
      <c r="T78" s="39">
        <f t="shared" si="28"/>
        <v>372741</v>
      </c>
      <c r="U78" s="39">
        <f>R78+Q78</f>
        <v>445090.692421638</v>
      </c>
      <c r="V78" s="39">
        <f>R78-Q78</f>
        <v>341283.307578362</v>
      </c>
      <c r="W78" s="62">
        <f t="shared" ref="W78:W79" si="29">ROUND(IF(S78&lt;=30%,R78,T78),0)</f>
        <v>393187</v>
      </c>
    </row>
    <row r="79" spans="1:25" ht="31.5" x14ac:dyDescent="0.35">
      <c r="A79" s="42">
        <v>76</v>
      </c>
      <c r="B79" s="34" t="s">
        <v>62</v>
      </c>
      <c r="C79" s="66" t="s">
        <v>186</v>
      </c>
      <c r="D79" s="65" t="s">
        <v>24</v>
      </c>
      <c r="E79" s="35" t="s">
        <v>25</v>
      </c>
      <c r="F79" s="36" t="s">
        <v>187</v>
      </c>
      <c r="G79" s="37">
        <v>405043</v>
      </c>
      <c r="H79" s="37">
        <v>76958</v>
      </c>
      <c r="I79" s="37">
        <v>482001</v>
      </c>
      <c r="J79" s="37">
        <v>750000</v>
      </c>
      <c r="K79" s="37">
        <v>142500</v>
      </c>
      <c r="L79" s="37">
        <v>892500</v>
      </c>
      <c r="M79" s="37">
        <v>384000</v>
      </c>
      <c r="N79" s="37">
        <v>72960</v>
      </c>
      <c r="O79" s="37">
        <v>456960</v>
      </c>
      <c r="P79" s="38"/>
      <c r="Q79" s="39">
        <f>STDEV(I79,L79,O79)</f>
        <v>244551.14403126395</v>
      </c>
      <c r="R79" s="39">
        <f>AVERAGE(I79,L79,O79)</f>
        <v>610487</v>
      </c>
      <c r="S79" s="40">
        <f>Q79/R79</f>
        <v>0.40058370453631925</v>
      </c>
      <c r="T79" s="39">
        <f t="shared" si="28"/>
        <v>482001</v>
      </c>
      <c r="U79" s="39">
        <f>R79+Q79</f>
        <v>855038.14403126389</v>
      </c>
      <c r="V79" s="63">
        <f>R79-Q79</f>
        <v>365935.85596873605</v>
      </c>
      <c r="W79" s="64">
        <f t="shared" si="29"/>
        <v>482001</v>
      </c>
    </row>
    <row r="80" spans="1:25" ht="31.5" x14ac:dyDescent="0.35">
      <c r="A80" s="33">
        <v>77</v>
      </c>
      <c r="B80" s="66" t="s">
        <v>62</v>
      </c>
      <c r="C80" s="66" t="s">
        <v>188</v>
      </c>
      <c r="D80" s="65" t="s">
        <v>24</v>
      </c>
      <c r="E80" s="67" t="s">
        <v>25</v>
      </c>
      <c r="F80" s="85" t="s">
        <v>189</v>
      </c>
      <c r="G80" s="68"/>
      <c r="H80" s="68"/>
      <c r="I80" s="68"/>
      <c r="J80" s="68"/>
      <c r="K80" s="68"/>
      <c r="L80" s="68"/>
      <c r="M80" s="68"/>
      <c r="N80" s="68"/>
      <c r="O80" s="68"/>
      <c r="P80" s="86">
        <v>293841</v>
      </c>
      <c r="Q80" s="69"/>
      <c r="R80" s="69"/>
      <c r="S80" s="70"/>
      <c r="T80" s="39"/>
      <c r="U80" s="69"/>
      <c r="V80" s="71"/>
      <c r="W80" s="86">
        <v>293841</v>
      </c>
      <c r="X80" s="32"/>
      <c r="Y80" s="32"/>
    </row>
    <row r="81" spans="1:24" ht="31.5" x14ac:dyDescent="0.35">
      <c r="A81" s="42">
        <v>78</v>
      </c>
      <c r="B81" s="34" t="s">
        <v>62</v>
      </c>
      <c r="C81" s="66" t="s">
        <v>190</v>
      </c>
      <c r="D81" s="65" t="s">
        <v>24</v>
      </c>
      <c r="E81" s="35" t="s">
        <v>25</v>
      </c>
      <c r="F81" s="72" t="s">
        <v>191</v>
      </c>
      <c r="G81" s="37">
        <v>17951</v>
      </c>
      <c r="H81" s="37">
        <v>3411</v>
      </c>
      <c r="I81" s="37">
        <v>21362</v>
      </c>
      <c r="J81" s="37">
        <v>9000</v>
      </c>
      <c r="K81" s="37">
        <v>1710</v>
      </c>
      <c r="L81" s="37">
        <v>10710</v>
      </c>
      <c r="M81" s="37">
        <v>16900</v>
      </c>
      <c r="N81" s="37">
        <v>3211</v>
      </c>
      <c r="O81" s="37">
        <v>20111</v>
      </c>
      <c r="P81" s="38"/>
      <c r="Q81" s="39">
        <f>STDEV(I81,L81,O81)</f>
        <v>5822.4981179329989</v>
      </c>
      <c r="R81" s="39">
        <f>AVERAGE(I81,L81,O81)</f>
        <v>17394.333333333332</v>
      </c>
      <c r="S81" s="40">
        <f>Q81/R81</f>
        <v>0.3347353420424084</v>
      </c>
      <c r="T81" s="39">
        <f t="shared" si="28"/>
        <v>20111</v>
      </c>
      <c r="U81" s="39">
        <f>R81+Q81</f>
        <v>23216.831451266331</v>
      </c>
      <c r="V81" s="39">
        <f>R81-Q81</f>
        <v>11571.835215400333</v>
      </c>
      <c r="W81" s="73">
        <f>ROUND(IF(S81&lt;=30%,R81,T81),0)</f>
        <v>20111</v>
      </c>
    </row>
    <row r="82" spans="1:24" ht="31.5" x14ac:dyDescent="0.35">
      <c r="A82" s="33">
        <v>79</v>
      </c>
      <c r="B82" s="34" t="s">
        <v>62</v>
      </c>
      <c r="C82" s="66" t="s">
        <v>192</v>
      </c>
      <c r="D82" s="65" t="s">
        <v>24</v>
      </c>
      <c r="E82" s="35" t="s">
        <v>25</v>
      </c>
      <c r="F82" s="52" t="s">
        <v>193</v>
      </c>
      <c r="G82" s="37"/>
      <c r="H82" s="37"/>
      <c r="I82" s="37"/>
      <c r="J82" s="37"/>
      <c r="K82" s="37"/>
      <c r="L82" s="37"/>
      <c r="M82" s="37"/>
      <c r="N82" s="37"/>
      <c r="O82" s="37"/>
      <c r="P82" s="46">
        <v>85520</v>
      </c>
      <c r="Q82" s="39"/>
      <c r="R82" s="39"/>
      <c r="S82" s="40"/>
      <c r="T82" s="39"/>
      <c r="U82" s="39"/>
      <c r="V82" s="39"/>
      <c r="W82" s="61">
        <v>85520</v>
      </c>
    </row>
    <row r="83" spans="1:24" ht="31.5" x14ac:dyDescent="0.35">
      <c r="A83" s="42">
        <v>80</v>
      </c>
      <c r="B83" s="43" t="s">
        <v>62</v>
      </c>
      <c r="C83" s="66" t="s">
        <v>194</v>
      </c>
      <c r="D83" s="65" t="s">
        <v>195</v>
      </c>
      <c r="E83" s="44" t="s">
        <v>25</v>
      </c>
      <c r="F83" s="72" t="s">
        <v>196</v>
      </c>
      <c r="G83" s="45">
        <v>13416</v>
      </c>
      <c r="H83" s="45">
        <v>2549</v>
      </c>
      <c r="I83" s="45">
        <v>15965</v>
      </c>
      <c r="J83" s="45">
        <v>12000</v>
      </c>
      <c r="K83" s="45">
        <v>2280</v>
      </c>
      <c r="L83" s="45">
        <v>14280</v>
      </c>
      <c r="M83" s="45">
        <v>12500</v>
      </c>
      <c r="N83" s="45">
        <v>2375</v>
      </c>
      <c r="O83" s="45">
        <v>14875</v>
      </c>
      <c r="P83" s="46"/>
      <c r="Q83" s="39">
        <f>STDEV(I83,L83,O83)</f>
        <v>854.53203567800779</v>
      </c>
      <c r="R83" s="39">
        <f>AVERAGE(I83,L83,O83)</f>
        <v>15040</v>
      </c>
      <c r="S83" s="40">
        <f>Q83/R83</f>
        <v>5.6817289606250515E-2</v>
      </c>
      <c r="T83" s="39">
        <f t="shared" si="28"/>
        <v>14875</v>
      </c>
      <c r="U83" s="39">
        <f>R83+Q83</f>
        <v>15894.532035678008</v>
      </c>
      <c r="V83" s="39">
        <f>R83-Q83</f>
        <v>14185.467964321992</v>
      </c>
      <c r="W83" s="39">
        <f t="shared" ref="W83:W84" si="30">ROUND(IF(S83&lt;=30%,R83,T83),0)</f>
        <v>15040</v>
      </c>
    </row>
    <row r="84" spans="1:24" ht="31.5" x14ac:dyDescent="0.35">
      <c r="A84" s="33">
        <v>81</v>
      </c>
      <c r="B84" s="43" t="s">
        <v>62</v>
      </c>
      <c r="C84" s="66" t="s">
        <v>197</v>
      </c>
      <c r="D84" s="65" t="s">
        <v>24</v>
      </c>
      <c r="E84" s="44" t="s">
        <v>25</v>
      </c>
      <c r="F84" s="72" t="s">
        <v>198</v>
      </c>
      <c r="G84" s="45">
        <v>188042</v>
      </c>
      <c r="H84" s="45">
        <v>35728</v>
      </c>
      <c r="I84" s="45">
        <v>223770</v>
      </c>
      <c r="J84" s="45">
        <v>160000</v>
      </c>
      <c r="K84" s="45">
        <v>30400</v>
      </c>
      <c r="L84" s="45">
        <v>190400</v>
      </c>
      <c r="M84" s="45">
        <v>174000</v>
      </c>
      <c r="N84" s="45">
        <v>33060</v>
      </c>
      <c r="O84" s="45">
        <v>207060</v>
      </c>
      <c r="P84" s="46"/>
      <c r="Q84" s="39">
        <f>STDEV(I84,L84,O84)</f>
        <v>16685.006243131385</v>
      </c>
      <c r="R84" s="39">
        <f>AVERAGE(I84,L84,O84)</f>
        <v>207076.66666666666</v>
      </c>
      <c r="S84" s="40">
        <f>Q84/R84</f>
        <v>8.0574052652631331E-2</v>
      </c>
      <c r="T84" s="39">
        <f t="shared" si="28"/>
        <v>207060</v>
      </c>
      <c r="U84" s="39">
        <f>R84+Q84</f>
        <v>223761.67290979804</v>
      </c>
      <c r="V84" s="39">
        <f>R84-Q84</f>
        <v>190391.66042353527</v>
      </c>
      <c r="W84" s="39">
        <f t="shared" si="30"/>
        <v>207077</v>
      </c>
    </row>
    <row r="85" spans="1:24" ht="32.5" x14ac:dyDescent="0.35">
      <c r="A85" s="42">
        <v>82</v>
      </c>
      <c r="B85" s="34" t="s">
        <v>62</v>
      </c>
      <c r="C85" s="66" t="s">
        <v>199</v>
      </c>
      <c r="D85" s="65" t="s">
        <v>24</v>
      </c>
      <c r="E85" s="35" t="s">
        <v>25</v>
      </c>
      <c r="F85" s="57" t="s">
        <v>200</v>
      </c>
      <c r="G85" s="37"/>
      <c r="H85" s="37"/>
      <c r="I85" s="37"/>
      <c r="J85" s="37"/>
      <c r="K85" s="37"/>
      <c r="L85" s="37"/>
      <c r="M85" s="37"/>
      <c r="N85" s="37"/>
      <c r="O85" s="37"/>
      <c r="P85" s="38" t="s">
        <v>201</v>
      </c>
      <c r="Q85" s="39"/>
      <c r="R85" s="39"/>
      <c r="S85" s="40"/>
      <c r="T85" s="39"/>
      <c r="U85" s="39"/>
      <c r="V85" s="39"/>
      <c r="W85" s="51">
        <v>7346</v>
      </c>
    </row>
    <row r="86" spans="1:24" ht="31.5" x14ac:dyDescent="0.35">
      <c r="A86" s="33">
        <v>83</v>
      </c>
      <c r="B86" s="43" t="s">
        <v>62</v>
      </c>
      <c r="C86" s="66" t="s">
        <v>202</v>
      </c>
      <c r="D86" s="65" t="s">
        <v>24</v>
      </c>
      <c r="E86" s="44" t="s">
        <v>25</v>
      </c>
      <c r="F86" s="72" t="s">
        <v>203</v>
      </c>
      <c r="G86" s="45">
        <v>20565</v>
      </c>
      <c r="H86" s="45">
        <v>3907</v>
      </c>
      <c r="I86" s="45">
        <v>24472</v>
      </c>
      <c r="J86" s="45">
        <v>12000</v>
      </c>
      <c r="K86" s="45">
        <v>2280</v>
      </c>
      <c r="L86" s="45">
        <v>14280</v>
      </c>
      <c r="M86" s="45">
        <v>18900</v>
      </c>
      <c r="N86" s="45">
        <v>3591</v>
      </c>
      <c r="O86" s="45">
        <v>22491</v>
      </c>
      <c r="P86" s="46"/>
      <c r="Q86" s="39">
        <f t="shared" ref="Q86:Q92" si="31">STDEV(I86,L86,O86)</f>
        <v>5404.0377805242415</v>
      </c>
      <c r="R86" s="39">
        <f t="shared" ref="R86:R92" si="32">AVERAGE(I86,L86,O86)</f>
        <v>20414.333333333332</v>
      </c>
      <c r="S86" s="40">
        <f t="shared" ref="S86:S92" si="33">Q86/R86</f>
        <v>0.26471781822531104</v>
      </c>
      <c r="T86" s="39">
        <f t="shared" si="28"/>
        <v>22491</v>
      </c>
      <c r="U86" s="39">
        <f t="shared" ref="U86:U92" si="34">R86+Q86</f>
        <v>25818.371113857575</v>
      </c>
      <c r="V86" s="39">
        <f t="shared" ref="V86:V92" si="35">R86-Q86</f>
        <v>15010.29555280909</v>
      </c>
      <c r="W86" s="39">
        <f t="shared" ref="W86:W92" si="36">ROUND(IF(S86&lt;=30%,R86,T86),0)</f>
        <v>20414</v>
      </c>
    </row>
    <row r="87" spans="1:24" ht="31.5" x14ac:dyDescent="0.35">
      <c r="A87" s="42">
        <v>84</v>
      </c>
      <c r="B87" s="34" t="s">
        <v>62</v>
      </c>
      <c r="C87" s="66" t="s">
        <v>204</v>
      </c>
      <c r="D87" s="65" t="s">
        <v>24</v>
      </c>
      <c r="E87" s="35" t="s">
        <v>25</v>
      </c>
      <c r="F87" s="72" t="s">
        <v>205</v>
      </c>
      <c r="G87" s="37">
        <v>17984</v>
      </c>
      <c r="H87" s="37">
        <v>3417</v>
      </c>
      <c r="I87" s="37">
        <v>21401</v>
      </c>
      <c r="J87" s="37">
        <v>15000</v>
      </c>
      <c r="K87" s="37">
        <v>2850</v>
      </c>
      <c r="L87" s="37">
        <v>17850</v>
      </c>
      <c r="M87" s="37">
        <v>17100</v>
      </c>
      <c r="N87" s="37">
        <v>3249</v>
      </c>
      <c r="O87" s="37">
        <v>20349</v>
      </c>
      <c r="P87" s="38"/>
      <c r="Q87" s="39">
        <f t="shared" si="31"/>
        <v>1823.9748719029365</v>
      </c>
      <c r="R87" s="39">
        <f t="shared" si="32"/>
        <v>19866.666666666668</v>
      </c>
      <c r="S87" s="40">
        <f t="shared" si="33"/>
        <v>9.1810815699812226E-2</v>
      </c>
      <c r="T87" s="39">
        <f t="shared" si="28"/>
        <v>20349</v>
      </c>
      <c r="U87" s="39">
        <f t="shared" si="34"/>
        <v>21690.641538569605</v>
      </c>
      <c r="V87" s="39">
        <f t="shared" si="35"/>
        <v>18042.69179476373</v>
      </c>
      <c r="W87" s="39">
        <f t="shared" si="36"/>
        <v>19867</v>
      </c>
    </row>
    <row r="88" spans="1:24" ht="31.5" x14ac:dyDescent="0.35">
      <c r="A88" s="33">
        <v>85</v>
      </c>
      <c r="B88" s="43" t="s">
        <v>62</v>
      </c>
      <c r="C88" s="66" t="s">
        <v>206</v>
      </c>
      <c r="D88" s="65" t="s">
        <v>24</v>
      </c>
      <c r="E88" s="44" t="s">
        <v>25</v>
      </c>
      <c r="F88" s="72" t="s">
        <v>207</v>
      </c>
      <c r="G88" s="45">
        <v>8338</v>
      </c>
      <c r="H88" s="45">
        <v>1584</v>
      </c>
      <c r="I88" s="45">
        <v>9922</v>
      </c>
      <c r="J88" s="45">
        <v>18000</v>
      </c>
      <c r="K88" s="45">
        <v>3420</v>
      </c>
      <c r="L88" s="45">
        <v>21420</v>
      </c>
      <c r="M88" s="45">
        <v>7900</v>
      </c>
      <c r="N88" s="45">
        <v>1501</v>
      </c>
      <c r="O88" s="45">
        <v>9401</v>
      </c>
      <c r="P88" s="46"/>
      <c r="Q88" s="39">
        <f t="shared" si="31"/>
        <v>6793.7692778015353</v>
      </c>
      <c r="R88" s="39">
        <f t="shared" si="32"/>
        <v>13581</v>
      </c>
      <c r="S88" s="40">
        <f t="shared" si="33"/>
        <v>0.50024072437976108</v>
      </c>
      <c r="T88" s="39">
        <f t="shared" si="28"/>
        <v>9922</v>
      </c>
      <c r="U88" s="39">
        <f t="shared" si="34"/>
        <v>20374.769277801533</v>
      </c>
      <c r="V88" s="39">
        <f t="shared" si="35"/>
        <v>6787.2307221984647</v>
      </c>
      <c r="W88" s="39">
        <f t="shared" si="36"/>
        <v>9922</v>
      </c>
    </row>
    <row r="89" spans="1:24" ht="31.5" x14ac:dyDescent="0.35">
      <c r="A89" s="42">
        <v>86</v>
      </c>
      <c r="B89" s="43" t="s">
        <v>62</v>
      </c>
      <c r="C89" s="66" t="s">
        <v>208</v>
      </c>
      <c r="D89" s="65" t="s">
        <v>24</v>
      </c>
      <c r="E89" s="44" t="s">
        <v>25</v>
      </c>
      <c r="F89" s="72" t="s">
        <v>209</v>
      </c>
      <c r="G89" s="45">
        <v>3295</v>
      </c>
      <c r="H89" s="45">
        <v>626</v>
      </c>
      <c r="I89" s="45">
        <v>3921</v>
      </c>
      <c r="J89" s="45">
        <v>1500</v>
      </c>
      <c r="K89" s="45">
        <v>285</v>
      </c>
      <c r="L89" s="45">
        <v>1785</v>
      </c>
      <c r="M89" s="45">
        <v>3100</v>
      </c>
      <c r="N89" s="45">
        <v>589</v>
      </c>
      <c r="O89" s="45">
        <v>3689</v>
      </c>
      <c r="P89" s="46"/>
      <c r="Q89" s="39">
        <f t="shared" si="31"/>
        <v>1172.0022753106471</v>
      </c>
      <c r="R89" s="39">
        <f t="shared" si="32"/>
        <v>3131.6666666666665</v>
      </c>
      <c r="S89" s="40">
        <f t="shared" si="33"/>
        <v>0.37424234443128701</v>
      </c>
      <c r="T89" s="39">
        <f t="shared" si="28"/>
        <v>3689</v>
      </c>
      <c r="U89" s="39">
        <f t="shared" si="34"/>
        <v>4303.6689419773138</v>
      </c>
      <c r="V89" s="39">
        <f t="shared" si="35"/>
        <v>1959.6643913560195</v>
      </c>
      <c r="W89" s="39">
        <f t="shared" si="36"/>
        <v>3689</v>
      </c>
    </row>
    <row r="90" spans="1:24" ht="31.5" x14ac:dyDescent="0.35">
      <c r="A90" s="33">
        <v>87</v>
      </c>
      <c r="B90" s="34" t="s">
        <v>62</v>
      </c>
      <c r="C90" s="66" t="s">
        <v>210</v>
      </c>
      <c r="D90" s="65" t="s">
        <v>24</v>
      </c>
      <c r="E90" s="35" t="s">
        <v>25</v>
      </c>
      <c r="F90" s="74" t="s">
        <v>211</v>
      </c>
      <c r="G90" s="37">
        <v>3306</v>
      </c>
      <c r="H90" s="37">
        <v>628</v>
      </c>
      <c r="I90" s="37">
        <v>3934</v>
      </c>
      <c r="J90" s="37">
        <v>1200</v>
      </c>
      <c r="K90" s="37">
        <v>228</v>
      </c>
      <c r="L90" s="37">
        <v>1428</v>
      </c>
      <c r="M90" s="37">
        <v>3100</v>
      </c>
      <c r="N90" s="37">
        <v>589</v>
      </c>
      <c r="O90" s="37">
        <v>3689</v>
      </c>
      <c r="P90" s="38"/>
      <c r="Q90" s="39">
        <f t="shared" si="31"/>
        <v>1381.5560068270847</v>
      </c>
      <c r="R90" s="39">
        <f t="shared" si="32"/>
        <v>3017</v>
      </c>
      <c r="S90" s="40">
        <f t="shared" si="33"/>
        <v>0.45792376759266978</v>
      </c>
      <c r="T90" s="39">
        <f t="shared" si="28"/>
        <v>3689</v>
      </c>
      <c r="U90" s="39">
        <f t="shared" si="34"/>
        <v>4398.5560068270843</v>
      </c>
      <c r="V90" s="39">
        <f t="shared" si="35"/>
        <v>1635.4439931729153</v>
      </c>
      <c r="W90" s="39">
        <f t="shared" si="36"/>
        <v>3689</v>
      </c>
    </row>
    <row r="91" spans="1:24" ht="31.5" x14ac:dyDescent="0.35">
      <c r="A91" s="42">
        <v>88</v>
      </c>
      <c r="B91" s="43" t="s">
        <v>62</v>
      </c>
      <c r="C91" s="66" t="s">
        <v>212</v>
      </c>
      <c r="D91" s="65" t="s">
        <v>195</v>
      </c>
      <c r="E91" s="44" t="s">
        <v>25</v>
      </c>
      <c r="F91" s="36" t="s">
        <v>213</v>
      </c>
      <c r="G91" s="45">
        <v>14127</v>
      </c>
      <c r="H91" s="45">
        <v>2684</v>
      </c>
      <c r="I91" s="45">
        <v>16811</v>
      </c>
      <c r="J91" s="45">
        <v>20000</v>
      </c>
      <c r="K91" s="45">
        <v>3800</v>
      </c>
      <c r="L91" s="45">
        <v>23800</v>
      </c>
      <c r="M91" s="45">
        <v>13200</v>
      </c>
      <c r="N91" s="45">
        <v>2508</v>
      </c>
      <c r="O91" s="45">
        <v>15708</v>
      </c>
      <c r="P91" s="46"/>
      <c r="Q91" s="39">
        <f t="shared" si="31"/>
        <v>4388.3025191980551</v>
      </c>
      <c r="R91" s="39">
        <f t="shared" si="32"/>
        <v>18773</v>
      </c>
      <c r="S91" s="40">
        <f t="shared" si="33"/>
        <v>0.23375606025664811</v>
      </c>
      <c r="T91" s="39">
        <f t="shared" si="28"/>
        <v>16811</v>
      </c>
      <c r="U91" s="39">
        <f t="shared" si="34"/>
        <v>23161.302519198056</v>
      </c>
      <c r="V91" s="39">
        <f t="shared" si="35"/>
        <v>14384.697480801944</v>
      </c>
      <c r="W91" s="39">
        <f t="shared" si="36"/>
        <v>18773</v>
      </c>
    </row>
    <row r="92" spans="1:24" ht="31.5" x14ac:dyDescent="0.35">
      <c r="A92" s="33">
        <v>89</v>
      </c>
      <c r="B92" s="34" t="s">
        <v>62</v>
      </c>
      <c r="C92" s="66" t="s">
        <v>214</v>
      </c>
      <c r="D92" s="65" t="s">
        <v>77</v>
      </c>
      <c r="E92" s="35" t="s">
        <v>25</v>
      </c>
      <c r="F92" s="36" t="s">
        <v>215</v>
      </c>
      <c r="G92" s="37">
        <v>30069</v>
      </c>
      <c r="H92" s="37">
        <v>5713</v>
      </c>
      <c r="I92" s="37">
        <v>35782</v>
      </c>
      <c r="J92" s="37">
        <v>12000</v>
      </c>
      <c r="K92" s="37">
        <v>2280</v>
      </c>
      <c r="L92" s="37">
        <v>14280</v>
      </c>
      <c r="M92" s="37">
        <v>28000</v>
      </c>
      <c r="N92" s="37">
        <v>5320</v>
      </c>
      <c r="O92" s="37">
        <v>33320</v>
      </c>
      <c r="P92" s="38"/>
      <c r="Q92" s="39">
        <f t="shared" si="31"/>
        <v>11768.029061826794</v>
      </c>
      <c r="R92" s="39">
        <f t="shared" si="32"/>
        <v>27794</v>
      </c>
      <c r="S92" s="40">
        <f t="shared" si="33"/>
        <v>0.42340177958648606</v>
      </c>
      <c r="T92" s="39">
        <f t="shared" si="28"/>
        <v>33320</v>
      </c>
      <c r="U92" s="39">
        <f t="shared" si="34"/>
        <v>39562.02906182679</v>
      </c>
      <c r="V92" s="39">
        <f t="shared" si="35"/>
        <v>16025.970938173206</v>
      </c>
      <c r="W92" s="39">
        <f t="shared" si="36"/>
        <v>33320</v>
      </c>
    </row>
    <row r="93" spans="1:24" ht="32.5" x14ac:dyDescent="0.35">
      <c r="A93" s="42">
        <v>90</v>
      </c>
      <c r="B93" s="43" t="s">
        <v>62</v>
      </c>
      <c r="C93" s="66" t="s">
        <v>216</v>
      </c>
      <c r="D93" s="65" t="s">
        <v>24</v>
      </c>
      <c r="E93" s="44" t="s">
        <v>25</v>
      </c>
      <c r="F93" s="52" t="s">
        <v>489</v>
      </c>
      <c r="G93" s="45"/>
      <c r="H93" s="45"/>
      <c r="I93" s="45"/>
      <c r="J93" s="45"/>
      <c r="K93" s="45"/>
      <c r="L93" s="45"/>
      <c r="M93" s="45"/>
      <c r="N93" s="45"/>
      <c r="O93" s="45"/>
      <c r="P93" s="46">
        <v>6230</v>
      </c>
      <c r="Q93" s="39"/>
      <c r="R93" s="39"/>
      <c r="S93" s="40"/>
      <c r="T93" s="39"/>
      <c r="U93" s="39"/>
      <c r="V93" s="39"/>
      <c r="W93" s="61">
        <v>6230</v>
      </c>
    </row>
    <row r="94" spans="1:24" ht="31.5" x14ac:dyDescent="0.35">
      <c r="A94" s="33">
        <v>91</v>
      </c>
      <c r="B94" s="43" t="s">
        <v>62</v>
      </c>
      <c r="C94" s="66" t="s">
        <v>217</v>
      </c>
      <c r="D94" s="65" t="s">
        <v>24</v>
      </c>
      <c r="E94" s="44" t="s">
        <v>25</v>
      </c>
      <c r="F94" s="36" t="s">
        <v>218</v>
      </c>
      <c r="G94" s="45">
        <v>223088</v>
      </c>
      <c r="H94" s="45">
        <v>42387</v>
      </c>
      <c r="I94" s="45">
        <v>265475</v>
      </c>
      <c r="J94" s="45">
        <v>350000</v>
      </c>
      <c r="K94" s="45">
        <v>66500</v>
      </c>
      <c r="L94" s="45">
        <v>416500</v>
      </c>
      <c r="M94" s="45">
        <v>212000</v>
      </c>
      <c r="N94" s="45">
        <v>40280</v>
      </c>
      <c r="O94" s="45">
        <v>252280</v>
      </c>
      <c r="P94" s="46"/>
      <c r="Q94" s="39">
        <f>STDEV(I94,L94,O94)</f>
        <v>91242.229851825425</v>
      </c>
      <c r="R94" s="39">
        <f>AVERAGE(I94,L94,O94)</f>
        <v>311418.33333333331</v>
      </c>
      <c r="S94" s="40">
        <f>Q94/R94</f>
        <v>0.29298926904911005</v>
      </c>
      <c r="T94" s="39">
        <f t="shared" si="28"/>
        <v>265475</v>
      </c>
      <c r="U94" s="39">
        <f>R94+Q94</f>
        <v>402660.56318515877</v>
      </c>
      <c r="V94" s="39">
        <f>R94-Q94</f>
        <v>220176.10348150789</v>
      </c>
      <c r="W94" s="39">
        <f t="shared" ref="W94:W95" si="37">ROUND(IF(S94&lt;=30%,R94,T94),0)</f>
        <v>311418</v>
      </c>
    </row>
    <row r="95" spans="1:24" x14ac:dyDescent="0.35">
      <c r="A95" s="42">
        <v>92</v>
      </c>
      <c r="B95" s="43" t="s">
        <v>219</v>
      </c>
      <c r="C95" s="66" t="s">
        <v>220</v>
      </c>
      <c r="D95" s="65" t="s">
        <v>490</v>
      </c>
      <c r="E95" s="44" t="s">
        <v>49</v>
      </c>
      <c r="F95" s="36" t="s">
        <v>221</v>
      </c>
      <c r="G95" s="45">
        <v>403470</v>
      </c>
      <c r="H95" s="45">
        <v>76659</v>
      </c>
      <c r="I95" s="45">
        <v>480129</v>
      </c>
      <c r="J95" s="45">
        <v>220000</v>
      </c>
      <c r="K95" s="45">
        <v>41800</v>
      </c>
      <c r="L95" s="45">
        <v>261800</v>
      </c>
      <c r="M95" s="45">
        <v>380740</v>
      </c>
      <c r="N95" s="45">
        <v>72341</v>
      </c>
      <c r="O95" s="45">
        <v>453081</v>
      </c>
      <c r="P95" s="46"/>
      <c r="Q95" s="39">
        <f>STDEV(I95,L95,O95)</f>
        <v>119015.10233719645</v>
      </c>
      <c r="R95" s="39">
        <f>AVERAGE(I95,L95,O95)</f>
        <v>398336.66666666669</v>
      </c>
      <c r="S95" s="40">
        <f>Q95/R95</f>
        <v>0.29878018343912549</v>
      </c>
      <c r="T95" s="39">
        <f t="shared" si="28"/>
        <v>453081</v>
      </c>
      <c r="U95" s="39">
        <f>R95+Q95</f>
        <v>517351.76900386316</v>
      </c>
      <c r="V95" s="39">
        <f>R95-Q95</f>
        <v>279321.56432947022</v>
      </c>
      <c r="W95" s="39">
        <f t="shared" si="37"/>
        <v>398337</v>
      </c>
    </row>
    <row r="96" spans="1:24" ht="126" x14ac:dyDescent="0.35">
      <c r="A96" s="33">
        <v>93</v>
      </c>
      <c r="B96" s="34" t="s">
        <v>219</v>
      </c>
      <c r="C96" s="66" t="s">
        <v>222</v>
      </c>
      <c r="D96" s="65" t="s">
        <v>223</v>
      </c>
      <c r="E96" s="35" t="s">
        <v>49</v>
      </c>
      <c r="F96" s="49" t="s">
        <v>224</v>
      </c>
      <c r="G96" s="37"/>
      <c r="H96" s="37"/>
      <c r="I96" s="37"/>
      <c r="J96" s="37"/>
      <c r="K96" s="37"/>
      <c r="L96" s="37"/>
      <c r="M96" s="37"/>
      <c r="N96" s="37"/>
      <c r="O96" s="37"/>
      <c r="P96" s="75">
        <v>750000</v>
      </c>
      <c r="Q96" s="39"/>
      <c r="R96" s="39"/>
      <c r="S96" s="40"/>
      <c r="T96" s="39"/>
      <c r="U96" s="39"/>
      <c r="V96" s="39"/>
      <c r="W96" s="61">
        <v>750000</v>
      </c>
      <c r="X96" s="29"/>
    </row>
    <row r="97" spans="1:24" ht="115.5" x14ac:dyDescent="0.35">
      <c r="A97" s="42">
        <v>94</v>
      </c>
      <c r="B97" s="43" t="s">
        <v>219</v>
      </c>
      <c r="C97" s="66" t="s">
        <v>225</v>
      </c>
      <c r="D97" s="65" t="s">
        <v>223</v>
      </c>
      <c r="E97" s="44" t="s">
        <v>49</v>
      </c>
      <c r="F97" s="49" t="s">
        <v>226</v>
      </c>
      <c r="G97" s="45"/>
      <c r="H97" s="45"/>
      <c r="I97" s="45"/>
      <c r="J97" s="45"/>
      <c r="K97" s="45"/>
      <c r="L97" s="45"/>
      <c r="M97" s="45"/>
      <c r="N97" s="45"/>
      <c r="O97" s="45"/>
      <c r="P97" s="76">
        <v>465000</v>
      </c>
      <c r="Q97" s="39"/>
      <c r="R97" s="39"/>
      <c r="S97" s="40"/>
      <c r="T97" s="39"/>
      <c r="U97" s="39"/>
      <c r="V97" s="39"/>
      <c r="W97" s="61">
        <v>465000</v>
      </c>
      <c r="X97" s="29"/>
    </row>
    <row r="98" spans="1:24" ht="31.5" x14ac:dyDescent="0.35">
      <c r="A98" s="33">
        <v>95</v>
      </c>
      <c r="B98" s="34" t="s">
        <v>219</v>
      </c>
      <c r="C98" s="66" t="s">
        <v>227</v>
      </c>
      <c r="D98" s="65" t="s">
        <v>24</v>
      </c>
      <c r="E98" s="35" t="s">
        <v>49</v>
      </c>
      <c r="F98" s="36" t="s">
        <v>491</v>
      </c>
      <c r="G98" s="37">
        <v>224868</v>
      </c>
      <c r="H98" s="37">
        <v>42725</v>
      </c>
      <c r="I98" s="37">
        <v>267593</v>
      </c>
      <c r="J98" s="37">
        <v>400000</v>
      </c>
      <c r="K98" s="37">
        <v>76000</v>
      </c>
      <c r="L98" s="37">
        <v>476000</v>
      </c>
      <c r="M98" s="37">
        <v>210000</v>
      </c>
      <c r="N98" s="37">
        <v>39900</v>
      </c>
      <c r="O98" s="37">
        <v>249900</v>
      </c>
      <c r="P98" s="38"/>
      <c r="Q98" s="39">
        <f>STDEV(I98,L98,O98)</f>
        <v>125742.94539390011</v>
      </c>
      <c r="R98" s="39">
        <f>AVERAGE(I98,L98,O98)</f>
        <v>331164.33333333331</v>
      </c>
      <c r="S98" s="40">
        <f>Q98/R98</f>
        <v>0.37969954109560949</v>
      </c>
      <c r="T98" s="39">
        <f t="shared" si="28"/>
        <v>267593</v>
      </c>
      <c r="U98" s="39">
        <f>R98+Q98</f>
        <v>456907.27872723341</v>
      </c>
      <c r="V98" s="39">
        <f>R98-Q98</f>
        <v>205421.38793943322</v>
      </c>
      <c r="W98" s="39">
        <f>ROUND(IF(S98&lt;=30%,R98,T98),0)</f>
        <v>267593</v>
      </c>
    </row>
    <row r="99" spans="1:24" x14ac:dyDescent="0.35">
      <c r="A99" s="42">
        <v>96</v>
      </c>
      <c r="B99" s="43" t="s">
        <v>219</v>
      </c>
      <c r="C99" s="66" t="s">
        <v>228</v>
      </c>
      <c r="D99" s="65" t="s">
        <v>490</v>
      </c>
      <c r="E99" s="44" t="s">
        <v>49</v>
      </c>
      <c r="F99" s="49" t="s">
        <v>492</v>
      </c>
      <c r="G99" s="45"/>
      <c r="H99" s="45"/>
      <c r="I99" s="45"/>
      <c r="J99" s="45"/>
      <c r="K99" s="45"/>
      <c r="L99" s="45"/>
      <c r="M99" s="45"/>
      <c r="N99" s="45"/>
      <c r="O99" s="45"/>
      <c r="P99" s="77">
        <v>267985</v>
      </c>
      <c r="Q99" s="39"/>
      <c r="R99" s="39"/>
      <c r="S99" s="40"/>
      <c r="T99" s="39"/>
      <c r="U99" s="39"/>
      <c r="V99" s="39"/>
      <c r="W99" s="61">
        <v>267985</v>
      </c>
    </row>
    <row r="100" spans="1:24" x14ac:dyDescent="0.35">
      <c r="A100" s="33">
        <v>97</v>
      </c>
      <c r="B100" s="34" t="s">
        <v>219</v>
      </c>
      <c r="C100" s="66" t="s">
        <v>229</v>
      </c>
      <c r="D100" s="65" t="s">
        <v>54</v>
      </c>
      <c r="E100" s="35" t="s">
        <v>49</v>
      </c>
      <c r="F100" s="78" t="s">
        <v>493</v>
      </c>
      <c r="G100" s="37"/>
      <c r="H100" s="37"/>
      <c r="I100" s="37"/>
      <c r="J100" s="37"/>
      <c r="K100" s="37"/>
      <c r="L100" s="37"/>
      <c r="M100" s="37"/>
      <c r="N100" s="37"/>
      <c r="O100" s="37"/>
      <c r="P100" s="77">
        <v>400830</v>
      </c>
      <c r="Q100" s="39"/>
      <c r="R100" s="39"/>
      <c r="S100" s="40"/>
      <c r="T100" s="39"/>
      <c r="U100" s="39"/>
      <c r="V100" s="39"/>
      <c r="W100" s="61">
        <v>400830</v>
      </c>
    </row>
    <row r="101" spans="1:24" ht="31.5" x14ac:dyDescent="0.35">
      <c r="A101" s="42">
        <v>98</v>
      </c>
      <c r="B101" s="43" t="s">
        <v>219</v>
      </c>
      <c r="C101" s="66" t="s">
        <v>230</v>
      </c>
      <c r="D101" s="65" t="s">
        <v>24</v>
      </c>
      <c r="E101" s="44" t="s">
        <v>49</v>
      </c>
      <c r="F101" s="47" t="s">
        <v>494</v>
      </c>
      <c r="G101" s="45">
        <v>421941</v>
      </c>
      <c r="H101" s="45">
        <v>80169</v>
      </c>
      <c r="I101" s="45">
        <v>502110</v>
      </c>
      <c r="J101" s="45">
        <v>1600000</v>
      </c>
      <c r="K101" s="45">
        <v>304000</v>
      </c>
      <c r="L101" s="45">
        <v>1904000</v>
      </c>
      <c r="M101" s="45">
        <v>390000</v>
      </c>
      <c r="N101" s="45">
        <v>74100</v>
      </c>
      <c r="O101" s="45">
        <v>464100</v>
      </c>
      <c r="P101" s="46"/>
      <c r="Q101" s="39">
        <f>STDEV(I101,L101,O101)</f>
        <v>820574.22396352014</v>
      </c>
      <c r="R101" s="39">
        <f>AVERAGE(I101,L101,O101)</f>
        <v>956736.66666666663</v>
      </c>
      <c r="S101" s="40">
        <f>Q101/R101</f>
        <v>0.85768033415344536</v>
      </c>
      <c r="T101" s="39">
        <f t="shared" si="28"/>
        <v>502110</v>
      </c>
      <c r="U101" s="39">
        <f>R101+Q101</f>
        <v>1777310.8906301868</v>
      </c>
      <c r="V101" s="39">
        <f>R101-Q101</f>
        <v>136162.44270314649</v>
      </c>
      <c r="W101" s="39">
        <f t="shared" ref="W101:W103" si="38">ROUND(IF(S101&lt;=30%,R101,T101),0)</f>
        <v>502110</v>
      </c>
    </row>
    <row r="102" spans="1:24" ht="31.5" x14ac:dyDescent="0.35">
      <c r="A102" s="33">
        <v>99</v>
      </c>
      <c r="B102" s="34" t="s">
        <v>219</v>
      </c>
      <c r="C102" s="66" t="s">
        <v>231</v>
      </c>
      <c r="D102" s="65" t="s">
        <v>24</v>
      </c>
      <c r="E102" s="35" t="s">
        <v>49</v>
      </c>
      <c r="F102" s="48" t="s">
        <v>495</v>
      </c>
      <c r="G102" s="37">
        <v>2171200</v>
      </c>
      <c r="H102" s="37">
        <v>412528</v>
      </c>
      <c r="I102" s="37">
        <v>2583728</v>
      </c>
      <c r="J102" s="37">
        <v>2700000</v>
      </c>
      <c r="K102" s="37">
        <v>513000</v>
      </c>
      <c r="L102" s="37">
        <v>3213000</v>
      </c>
      <c r="M102" s="37">
        <v>2000000</v>
      </c>
      <c r="N102" s="37">
        <v>380000</v>
      </c>
      <c r="O102" s="37">
        <v>2380000</v>
      </c>
      <c r="P102" s="38"/>
      <c r="Q102" s="39">
        <f>STDEV(I102,L102,O102)</f>
        <v>434238.28864806477</v>
      </c>
      <c r="R102" s="39">
        <f>AVERAGE(I102,L102,O102)</f>
        <v>2725576</v>
      </c>
      <c r="S102" s="40">
        <f>Q102/R102</f>
        <v>0.15931982401080166</v>
      </c>
      <c r="T102" s="39">
        <f t="shared" si="28"/>
        <v>2583728</v>
      </c>
      <c r="U102" s="39">
        <f>R102+Q102</f>
        <v>3159814.2886480647</v>
      </c>
      <c r="V102" s="39">
        <f>R102-Q102</f>
        <v>2291337.7113519353</v>
      </c>
      <c r="W102" s="39">
        <f t="shared" si="38"/>
        <v>2725576</v>
      </c>
    </row>
    <row r="103" spans="1:24" ht="31.5" x14ac:dyDescent="0.35">
      <c r="A103" s="42">
        <v>100</v>
      </c>
      <c r="B103" s="43" t="s">
        <v>219</v>
      </c>
      <c r="C103" s="66" t="s">
        <v>232</v>
      </c>
      <c r="D103" s="65" t="s">
        <v>24</v>
      </c>
      <c r="E103" s="44" t="s">
        <v>49</v>
      </c>
      <c r="F103" s="36" t="s">
        <v>496</v>
      </c>
      <c r="G103" s="45">
        <v>2994616</v>
      </c>
      <c r="H103" s="45">
        <v>568977</v>
      </c>
      <c r="I103" s="45">
        <v>3563593</v>
      </c>
      <c r="J103" s="45">
        <v>7000000</v>
      </c>
      <c r="K103" s="45">
        <v>1330000</v>
      </c>
      <c r="L103" s="45">
        <v>8330000</v>
      </c>
      <c r="M103" s="45">
        <v>2749120</v>
      </c>
      <c r="N103" s="45">
        <v>522333</v>
      </c>
      <c r="O103" s="45">
        <v>3271453</v>
      </c>
      <c r="P103" s="46"/>
      <c r="Q103" s="39">
        <f>STDEV(I103,L103,O103)</f>
        <v>2839978.8502868004</v>
      </c>
      <c r="R103" s="39">
        <f>AVERAGE(I103,L103,O103)</f>
        <v>5055015.333333333</v>
      </c>
      <c r="S103" s="40">
        <f>Q103/R103</f>
        <v>0.5618140921471918</v>
      </c>
      <c r="T103" s="39">
        <f t="shared" si="28"/>
        <v>3563593</v>
      </c>
      <c r="U103" s="39">
        <f>R103+Q103</f>
        <v>7894994.1836201334</v>
      </c>
      <c r="V103" s="39">
        <f>R103-Q103</f>
        <v>2215036.4830465326</v>
      </c>
      <c r="W103" s="39">
        <f t="shared" si="38"/>
        <v>3563593</v>
      </c>
    </row>
    <row r="104" spans="1:24" x14ac:dyDescent="0.35">
      <c r="A104" s="33">
        <v>101</v>
      </c>
      <c r="B104" s="34" t="s">
        <v>219</v>
      </c>
      <c r="C104" s="66" t="s">
        <v>233</v>
      </c>
      <c r="D104" s="65" t="s">
        <v>54</v>
      </c>
      <c r="E104" s="35" t="s">
        <v>49</v>
      </c>
      <c r="F104" s="49" t="s">
        <v>497</v>
      </c>
      <c r="G104" s="37"/>
      <c r="H104" s="37"/>
      <c r="I104" s="37"/>
      <c r="J104" s="37"/>
      <c r="K104" s="37"/>
      <c r="L104" s="37"/>
      <c r="M104" s="37"/>
      <c r="N104" s="37"/>
      <c r="O104" s="37"/>
      <c r="P104" s="38">
        <v>338922</v>
      </c>
      <c r="Q104" s="39"/>
      <c r="R104" s="39"/>
      <c r="S104" s="40"/>
      <c r="T104" s="39"/>
      <c r="U104" s="39"/>
      <c r="V104" s="39"/>
      <c r="W104" s="61">
        <v>338922</v>
      </c>
    </row>
    <row r="105" spans="1:24" ht="31.5" x14ac:dyDescent="0.35">
      <c r="A105" s="42">
        <v>102</v>
      </c>
      <c r="B105" s="34" t="s">
        <v>219</v>
      </c>
      <c r="C105" s="66" t="s">
        <v>234</v>
      </c>
      <c r="D105" s="65" t="s">
        <v>24</v>
      </c>
      <c r="E105" s="35" t="s">
        <v>49</v>
      </c>
      <c r="F105" s="36" t="s">
        <v>498</v>
      </c>
      <c r="G105" s="37">
        <v>2226630</v>
      </c>
      <c r="H105" s="37">
        <v>423060</v>
      </c>
      <c r="I105" s="37">
        <v>2649690</v>
      </c>
      <c r="J105" s="37">
        <v>3500000</v>
      </c>
      <c r="K105" s="37">
        <v>665000</v>
      </c>
      <c r="L105" s="37">
        <v>4165000</v>
      </c>
      <c r="M105" s="37">
        <v>2100000</v>
      </c>
      <c r="N105" s="37">
        <v>399000</v>
      </c>
      <c r="O105" s="37">
        <v>2499000</v>
      </c>
      <c r="P105" s="38"/>
      <c r="Q105" s="39">
        <f t="shared" ref="Q105:Q112" si="39">STDEV(I105,L105,O105)</f>
        <v>921450.65632042068</v>
      </c>
      <c r="R105" s="39">
        <f t="shared" ref="R105:R112" si="40">AVERAGE(I105,L105,O105)</f>
        <v>3104563.3333333335</v>
      </c>
      <c r="S105" s="40">
        <f t="shared" ref="S105:S112" si="41">Q105/R105</f>
        <v>0.29680523712527063</v>
      </c>
      <c r="T105" s="39">
        <f t="shared" si="28"/>
        <v>2649690</v>
      </c>
      <c r="U105" s="39">
        <f t="shared" ref="U105:U112" si="42">R105+Q105</f>
        <v>4026013.989653754</v>
      </c>
      <c r="V105" s="39">
        <f t="shared" ref="V105:V112" si="43">R105-Q105</f>
        <v>2183112.6770129129</v>
      </c>
      <c r="W105" s="39">
        <f t="shared" ref="W105:W112" si="44">ROUND(IF(S105&lt;=30%,R105,T105),0)</f>
        <v>3104563</v>
      </c>
    </row>
    <row r="106" spans="1:24" ht="31.5" x14ac:dyDescent="0.35">
      <c r="A106" s="33">
        <v>103</v>
      </c>
      <c r="B106" s="43" t="s">
        <v>219</v>
      </c>
      <c r="C106" s="66" t="s">
        <v>235</v>
      </c>
      <c r="D106" s="65" t="s">
        <v>24</v>
      </c>
      <c r="E106" s="44" t="s">
        <v>49</v>
      </c>
      <c r="F106" s="36" t="s">
        <v>499</v>
      </c>
      <c r="G106" s="45">
        <v>4234720</v>
      </c>
      <c r="H106" s="45">
        <v>804597</v>
      </c>
      <c r="I106" s="45">
        <v>5039317</v>
      </c>
      <c r="J106" s="45">
        <v>4900000</v>
      </c>
      <c r="K106" s="45">
        <v>931000</v>
      </c>
      <c r="L106" s="45">
        <v>5831000</v>
      </c>
      <c r="M106" s="45">
        <v>3980000</v>
      </c>
      <c r="N106" s="45">
        <v>756200</v>
      </c>
      <c r="O106" s="45">
        <v>4736200</v>
      </c>
      <c r="P106" s="46"/>
      <c r="Q106" s="39">
        <f t="shared" si="39"/>
        <v>565277.06011860527</v>
      </c>
      <c r="R106" s="39">
        <f t="shared" si="40"/>
        <v>5202172.333333333</v>
      </c>
      <c r="S106" s="40">
        <f t="shared" si="41"/>
        <v>0.10866173281045449</v>
      </c>
      <c r="T106" s="39">
        <f t="shared" si="28"/>
        <v>5039317</v>
      </c>
      <c r="U106" s="39">
        <f t="shared" si="42"/>
        <v>5767449.3934519384</v>
      </c>
      <c r="V106" s="39">
        <f t="shared" si="43"/>
        <v>4636895.2732147276</v>
      </c>
      <c r="W106" s="39">
        <f t="shared" si="44"/>
        <v>5202172</v>
      </c>
    </row>
    <row r="107" spans="1:24" ht="31.5" x14ac:dyDescent="0.35">
      <c r="A107" s="42">
        <v>104</v>
      </c>
      <c r="B107" s="34" t="s">
        <v>219</v>
      </c>
      <c r="C107" s="66" t="s">
        <v>236</v>
      </c>
      <c r="D107" s="65" t="s">
        <v>24</v>
      </c>
      <c r="E107" s="35" t="s">
        <v>49</v>
      </c>
      <c r="F107" s="36" t="s">
        <v>500</v>
      </c>
      <c r="G107" s="37">
        <v>6181983</v>
      </c>
      <c r="H107" s="37">
        <v>1174577</v>
      </c>
      <c r="I107" s="37">
        <v>7356560</v>
      </c>
      <c r="J107" s="37">
        <v>13000000</v>
      </c>
      <c r="K107" s="37">
        <v>2470000</v>
      </c>
      <c r="L107" s="37">
        <v>15470000</v>
      </c>
      <c r="M107" s="37">
        <v>5790000</v>
      </c>
      <c r="N107" s="37">
        <v>1100100</v>
      </c>
      <c r="O107" s="37">
        <v>6890100</v>
      </c>
      <c r="P107" s="38"/>
      <c r="Q107" s="39">
        <f t="shared" si="39"/>
        <v>4824592.8597689299</v>
      </c>
      <c r="R107" s="39">
        <f t="shared" si="40"/>
        <v>9905553.333333334</v>
      </c>
      <c r="S107" s="40">
        <f t="shared" si="41"/>
        <v>0.48705939965348694</v>
      </c>
      <c r="T107" s="39">
        <f t="shared" si="28"/>
        <v>7356560</v>
      </c>
      <c r="U107" s="39">
        <f t="shared" si="42"/>
        <v>14730146.193102263</v>
      </c>
      <c r="V107" s="39">
        <f t="shared" si="43"/>
        <v>5080960.4735644041</v>
      </c>
      <c r="W107" s="39">
        <f t="shared" si="44"/>
        <v>7356560</v>
      </c>
    </row>
    <row r="108" spans="1:24" ht="31.5" x14ac:dyDescent="0.35">
      <c r="A108" s="33">
        <v>105</v>
      </c>
      <c r="B108" s="43" t="s">
        <v>219</v>
      </c>
      <c r="C108" s="66" t="s">
        <v>237</v>
      </c>
      <c r="D108" s="65" t="s">
        <v>24</v>
      </c>
      <c r="E108" s="44" t="s">
        <v>49</v>
      </c>
      <c r="F108" s="36" t="s">
        <v>501</v>
      </c>
      <c r="G108" s="45">
        <v>8549772</v>
      </c>
      <c r="H108" s="45">
        <v>1624457</v>
      </c>
      <c r="I108" s="45">
        <v>10174229</v>
      </c>
      <c r="J108" s="45">
        <v>16000000</v>
      </c>
      <c r="K108" s="45">
        <v>3040000</v>
      </c>
      <c r="L108" s="45">
        <v>19040000</v>
      </c>
      <c r="M108" s="45">
        <v>7980000</v>
      </c>
      <c r="N108" s="45">
        <v>1516200</v>
      </c>
      <c r="O108" s="45">
        <v>9496200</v>
      </c>
      <c r="P108" s="46"/>
      <c r="Q108" s="39">
        <f t="shared" si="39"/>
        <v>5325187.5896422975</v>
      </c>
      <c r="R108" s="39">
        <f t="shared" si="40"/>
        <v>12903476.333333334</v>
      </c>
      <c r="S108" s="40">
        <f t="shared" si="41"/>
        <v>0.41269402539886324</v>
      </c>
      <c r="T108" s="39">
        <f t="shared" si="28"/>
        <v>10174229</v>
      </c>
      <c r="U108" s="39">
        <f t="shared" si="42"/>
        <v>18228663.92297563</v>
      </c>
      <c r="V108" s="39">
        <f t="shared" si="43"/>
        <v>7578288.7436910365</v>
      </c>
      <c r="W108" s="39">
        <f t="shared" si="44"/>
        <v>10174229</v>
      </c>
    </row>
    <row r="109" spans="1:24" ht="31.5" x14ac:dyDescent="0.35">
      <c r="A109" s="42">
        <v>106</v>
      </c>
      <c r="B109" s="34" t="s">
        <v>219</v>
      </c>
      <c r="C109" s="66" t="s">
        <v>238</v>
      </c>
      <c r="D109" s="65" t="s">
        <v>24</v>
      </c>
      <c r="E109" s="35" t="s">
        <v>49</v>
      </c>
      <c r="F109" s="36" t="s">
        <v>239</v>
      </c>
      <c r="G109" s="37">
        <v>60206</v>
      </c>
      <c r="H109" s="37">
        <v>11439</v>
      </c>
      <c r="I109" s="37">
        <v>71645</v>
      </c>
      <c r="J109" s="37">
        <v>180000</v>
      </c>
      <c r="K109" s="37">
        <v>34200</v>
      </c>
      <c r="L109" s="37">
        <v>214200</v>
      </c>
      <c r="M109" s="37">
        <v>56000</v>
      </c>
      <c r="N109" s="37">
        <v>10640</v>
      </c>
      <c r="O109" s="37">
        <v>66640</v>
      </c>
      <c r="P109" s="38"/>
      <c r="Q109" s="39">
        <f t="shared" si="39"/>
        <v>83786.366880298607</v>
      </c>
      <c r="R109" s="39">
        <f t="shared" si="40"/>
        <v>117495</v>
      </c>
      <c r="S109" s="40">
        <f t="shared" si="41"/>
        <v>0.71310580773904086</v>
      </c>
      <c r="T109" s="39">
        <f t="shared" si="28"/>
        <v>71645</v>
      </c>
      <c r="U109" s="39">
        <f t="shared" si="42"/>
        <v>201281.36688029859</v>
      </c>
      <c r="V109" s="39">
        <f t="shared" si="43"/>
        <v>33708.633119701393</v>
      </c>
      <c r="W109" s="39">
        <f t="shared" si="44"/>
        <v>71645</v>
      </c>
    </row>
    <row r="110" spans="1:24" ht="21" x14ac:dyDescent="0.35">
      <c r="A110" s="33">
        <v>107</v>
      </c>
      <c r="B110" s="43" t="s">
        <v>219</v>
      </c>
      <c r="C110" s="66" t="s">
        <v>240</v>
      </c>
      <c r="D110" s="65" t="s">
        <v>24</v>
      </c>
      <c r="E110" s="44" t="s">
        <v>49</v>
      </c>
      <c r="F110" s="36" t="s">
        <v>241</v>
      </c>
      <c r="G110" s="45">
        <v>429362</v>
      </c>
      <c r="H110" s="45">
        <v>81579</v>
      </c>
      <c r="I110" s="45">
        <v>510941</v>
      </c>
      <c r="J110" s="45">
        <v>2300000</v>
      </c>
      <c r="K110" s="45">
        <v>437000</v>
      </c>
      <c r="L110" s="45">
        <v>2737000</v>
      </c>
      <c r="M110" s="45">
        <v>398000</v>
      </c>
      <c r="N110" s="45">
        <v>75620</v>
      </c>
      <c r="O110" s="45">
        <v>473620</v>
      </c>
      <c r="P110" s="46"/>
      <c r="Q110" s="39">
        <f t="shared" si="39"/>
        <v>1296123.7436372861</v>
      </c>
      <c r="R110" s="39">
        <f t="shared" si="40"/>
        <v>1240520.3333333333</v>
      </c>
      <c r="S110" s="40">
        <f t="shared" si="41"/>
        <v>1.0448226512777457</v>
      </c>
      <c r="T110" s="39">
        <f t="shared" si="28"/>
        <v>510941</v>
      </c>
      <c r="U110" s="39">
        <f t="shared" si="42"/>
        <v>2536644.0769706191</v>
      </c>
      <c r="V110" s="39">
        <f t="shared" si="43"/>
        <v>-55603.410303952871</v>
      </c>
      <c r="W110" s="39">
        <f t="shared" si="44"/>
        <v>510941</v>
      </c>
    </row>
    <row r="111" spans="1:24" ht="21" x14ac:dyDescent="0.35">
      <c r="A111" s="42">
        <v>108</v>
      </c>
      <c r="B111" s="43" t="s">
        <v>219</v>
      </c>
      <c r="C111" s="66" t="s">
        <v>242</v>
      </c>
      <c r="D111" s="65" t="s">
        <v>24</v>
      </c>
      <c r="E111" s="44" t="s">
        <v>49</v>
      </c>
      <c r="F111" s="36" t="s">
        <v>243</v>
      </c>
      <c r="G111" s="45">
        <v>304136</v>
      </c>
      <c r="H111" s="45">
        <v>57786</v>
      </c>
      <c r="I111" s="45">
        <v>361922</v>
      </c>
      <c r="J111" s="45">
        <v>90000</v>
      </c>
      <c r="K111" s="45">
        <v>17100</v>
      </c>
      <c r="L111" s="45">
        <v>107100</v>
      </c>
      <c r="M111" s="45">
        <v>280000</v>
      </c>
      <c r="N111" s="45">
        <v>53200</v>
      </c>
      <c r="O111" s="45">
        <v>333200</v>
      </c>
      <c r="P111" s="46"/>
      <c r="Q111" s="39">
        <f t="shared" si="39"/>
        <v>139571.01834311208</v>
      </c>
      <c r="R111" s="39">
        <f t="shared" si="40"/>
        <v>267407.33333333331</v>
      </c>
      <c r="S111" s="40">
        <f t="shared" si="41"/>
        <v>0.52194162592067572</v>
      </c>
      <c r="T111" s="39">
        <f t="shared" si="28"/>
        <v>333200</v>
      </c>
      <c r="U111" s="39">
        <f t="shared" si="42"/>
        <v>406978.3516764454</v>
      </c>
      <c r="V111" s="39">
        <f t="shared" si="43"/>
        <v>127836.31499022123</v>
      </c>
      <c r="W111" s="39">
        <f t="shared" si="44"/>
        <v>333200</v>
      </c>
    </row>
    <row r="112" spans="1:24" ht="21" x14ac:dyDescent="0.35">
      <c r="A112" s="33">
        <v>109</v>
      </c>
      <c r="B112" s="34" t="s">
        <v>219</v>
      </c>
      <c r="C112" s="66" t="s">
        <v>244</v>
      </c>
      <c r="D112" s="65" t="s">
        <v>24</v>
      </c>
      <c r="E112" s="35" t="s">
        <v>49</v>
      </c>
      <c r="F112" s="36" t="s">
        <v>245</v>
      </c>
      <c r="G112" s="37">
        <v>534051</v>
      </c>
      <c r="H112" s="37">
        <v>101470</v>
      </c>
      <c r="I112" s="37">
        <v>635521</v>
      </c>
      <c r="J112" s="37">
        <v>120000</v>
      </c>
      <c r="K112" s="37">
        <v>22800</v>
      </c>
      <c r="L112" s="37">
        <v>142800</v>
      </c>
      <c r="M112" s="37">
        <v>490000</v>
      </c>
      <c r="N112" s="37">
        <v>93100</v>
      </c>
      <c r="O112" s="37">
        <v>583100</v>
      </c>
      <c r="P112" s="38"/>
      <c r="Q112" s="39">
        <f t="shared" si="39"/>
        <v>270612.27955693362</v>
      </c>
      <c r="R112" s="39">
        <f t="shared" si="40"/>
        <v>453807</v>
      </c>
      <c r="S112" s="40">
        <f t="shared" si="41"/>
        <v>0.59631578965713095</v>
      </c>
      <c r="T112" s="39">
        <f t="shared" si="28"/>
        <v>583100</v>
      </c>
      <c r="U112" s="39">
        <f t="shared" si="42"/>
        <v>724419.27955693356</v>
      </c>
      <c r="V112" s="39">
        <f t="shared" si="43"/>
        <v>183194.72044306638</v>
      </c>
      <c r="W112" s="39">
        <f t="shared" si="44"/>
        <v>583100</v>
      </c>
    </row>
    <row r="113" spans="1:23" ht="32.5" x14ac:dyDescent="0.35">
      <c r="A113" s="42">
        <v>110</v>
      </c>
      <c r="B113" s="43" t="s">
        <v>219</v>
      </c>
      <c r="C113" s="66" t="s">
        <v>246</v>
      </c>
      <c r="D113" s="65" t="s">
        <v>247</v>
      </c>
      <c r="E113" s="44" t="s">
        <v>49</v>
      </c>
      <c r="F113" s="52" t="s">
        <v>248</v>
      </c>
      <c r="G113" s="45"/>
      <c r="H113" s="45"/>
      <c r="I113" s="45"/>
      <c r="J113" s="45"/>
      <c r="K113" s="45"/>
      <c r="L113" s="45"/>
      <c r="M113" s="45"/>
      <c r="N113" s="45"/>
      <c r="O113" s="45"/>
      <c r="P113" s="76">
        <v>890000</v>
      </c>
      <c r="Q113" s="39"/>
      <c r="R113" s="39"/>
      <c r="S113" s="40"/>
      <c r="T113" s="39"/>
      <c r="U113" s="39"/>
      <c r="V113" s="39"/>
      <c r="W113" s="61">
        <v>890000</v>
      </c>
    </row>
    <row r="114" spans="1:23" ht="21" x14ac:dyDescent="0.35">
      <c r="A114" s="33">
        <v>111</v>
      </c>
      <c r="B114" s="34" t="s">
        <v>219</v>
      </c>
      <c r="C114" s="66" t="s">
        <v>249</v>
      </c>
      <c r="D114" s="65" t="s">
        <v>24</v>
      </c>
      <c r="E114" s="35" t="s">
        <v>49</v>
      </c>
      <c r="F114" s="36" t="s">
        <v>250</v>
      </c>
      <c r="G114" s="37">
        <v>1575609</v>
      </c>
      <c r="H114" s="37">
        <v>299366</v>
      </c>
      <c r="I114" s="37">
        <v>1874975</v>
      </c>
      <c r="J114" s="37">
        <v>2300000</v>
      </c>
      <c r="K114" s="37">
        <v>437000</v>
      </c>
      <c r="L114" s="37">
        <v>2737000</v>
      </c>
      <c r="M114" s="37">
        <v>1490360</v>
      </c>
      <c r="N114" s="37">
        <v>283168</v>
      </c>
      <c r="O114" s="37">
        <v>1773528</v>
      </c>
      <c r="P114" s="38"/>
      <c r="Q114" s="39">
        <f>STDEV(I114,L114,O114)</f>
        <v>529411.13343317597</v>
      </c>
      <c r="R114" s="39">
        <f>AVERAGE(I114,L114,O114)</f>
        <v>2128501</v>
      </c>
      <c r="S114" s="40">
        <f>Q114/R114</f>
        <v>0.24872486948945571</v>
      </c>
      <c r="T114" s="39">
        <f t="shared" si="28"/>
        <v>1874975</v>
      </c>
      <c r="U114" s="39">
        <f>R114+Q114</f>
        <v>2657912.1334331762</v>
      </c>
      <c r="V114" s="39">
        <f>R114-Q114</f>
        <v>1599089.866566824</v>
      </c>
      <c r="W114" s="39">
        <f t="shared" ref="W114:W117" si="45">ROUND(IF(S114&lt;=30%,R114,T114),0)</f>
        <v>2128501</v>
      </c>
    </row>
    <row r="115" spans="1:23" ht="21" x14ac:dyDescent="0.35">
      <c r="A115" s="42">
        <v>112</v>
      </c>
      <c r="B115" s="43" t="s">
        <v>219</v>
      </c>
      <c r="C115" s="66" t="s">
        <v>251</v>
      </c>
      <c r="D115" s="65" t="s">
        <v>24</v>
      </c>
      <c r="E115" s="44" t="s">
        <v>49</v>
      </c>
      <c r="F115" s="36" t="s">
        <v>252</v>
      </c>
      <c r="G115" s="45">
        <v>1899011</v>
      </c>
      <c r="H115" s="45">
        <v>360812</v>
      </c>
      <c r="I115" s="45">
        <v>2259823</v>
      </c>
      <c r="J115" s="45">
        <v>3000000</v>
      </c>
      <c r="K115" s="45">
        <v>570000</v>
      </c>
      <c r="L115" s="45">
        <v>3570000</v>
      </c>
      <c r="M115" s="45">
        <v>1790000</v>
      </c>
      <c r="N115" s="45">
        <v>340100</v>
      </c>
      <c r="O115" s="45">
        <v>2130100</v>
      </c>
      <c r="P115" s="46"/>
      <c r="Q115" s="39">
        <f>STDEV(I115,L115,O115)</f>
        <v>796524.09861619002</v>
      </c>
      <c r="R115" s="39">
        <f>AVERAGE(I115,L115,O115)</f>
        <v>2653307.6666666665</v>
      </c>
      <c r="S115" s="40">
        <f>Q115/R115</f>
        <v>0.30020042855296092</v>
      </c>
      <c r="T115" s="39">
        <f t="shared" si="28"/>
        <v>2259823</v>
      </c>
      <c r="U115" s="39">
        <f>R115+Q115</f>
        <v>3449831.7652828563</v>
      </c>
      <c r="V115" s="39">
        <f>R115-Q115</f>
        <v>1856783.5680504765</v>
      </c>
      <c r="W115" s="39">
        <f t="shared" si="45"/>
        <v>2259823</v>
      </c>
    </row>
    <row r="116" spans="1:23" ht="21" x14ac:dyDescent="0.35">
      <c r="A116" s="33">
        <v>113</v>
      </c>
      <c r="B116" s="34" t="s">
        <v>219</v>
      </c>
      <c r="C116" s="66" t="s">
        <v>253</v>
      </c>
      <c r="D116" s="65" t="s">
        <v>24</v>
      </c>
      <c r="E116" s="35" t="s">
        <v>49</v>
      </c>
      <c r="F116" s="36" t="s">
        <v>254</v>
      </c>
      <c r="G116" s="37">
        <v>3704808</v>
      </c>
      <c r="H116" s="37">
        <v>703914</v>
      </c>
      <c r="I116" s="37">
        <v>4408722</v>
      </c>
      <c r="J116" s="37">
        <v>4000000</v>
      </c>
      <c r="K116" s="37">
        <v>760000</v>
      </c>
      <c r="L116" s="37">
        <v>4760000</v>
      </c>
      <c r="M116" s="37">
        <v>3480000</v>
      </c>
      <c r="N116" s="37">
        <v>661200</v>
      </c>
      <c r="O116" s="37">
        <v>4141200</v>
      </c>
      <c r="P116" s="38"/>
      <c r="Q116" s="39">
        <f>STDEV(I116,L116,O116)</f>
        <v>310343.27600470633</v>
      </c>
      <c r="R116" s="39">
        <f>AVERAGE(I116,L116,O116)</f>
        <v>4436640.666666667</v>
      </c>
      <c r="S116" s="40">
        <f>Q116/R116</f>
        <v>6.9950058911999555E-2</v>
      </c>
      <c r="T116" s="39">
        <f t="shared" si="28"/>
        <v>4408722</v>
      </c>
      <c r="U116" s="39">
        <f>R116+Q116</f>
        <v>4746983.9426713735</v>
      </c>
      <c r="V116" s="39">
        <f>R116-Q116</f>
        <v>4126297.3906619605</v>
      </c>
      <c r="W116" s="39">
        <f t="shared" si="45"/>
        <v>4436641</v>
      </c>
    </row>
    <row r="117" spans="1:23" ht="31.5" x14ac:dyDescent="0.35">
      <c r="A117" s="42">
        <v>114</v>
      </c>
      <c r="B117" s="43" t="s">
        <v>219</v>
      </c>
      <c r="C117" s="66" t="s">
        <v>255</v>
      </c>
      <c r="D117" s="65" t="s">
        <v>24</v>
      </c>
      <c r="E117" s="44" t="s">
        <v>49</v>
      </c>
      <c r="F117" s="36" t="s">
        <v>256</v>
      </c>
      <c r="G117" s="45">
        <v>18268</v>
      </c>
      <c r="H117" s="45">
        <v>3471</v>
      </c>
      <c r="I117" s="45">
        <v>21739</v>
      </c>
      <c r="J117" s="45">
        <v>50000</v>
      </c>
      <c r="K117" s="45">
        <v>9500</v>
      </c>
      <c r="L117" s="45">
        <v>59500</v>
      </c>
      <c r="M117" s="45">
        <v>17100</v>
      </c>
      <c r="N117" s="45">
        <v>3249</v>
      </c>
      <c r="O117" s="45">
        <v>20349</v>
      </c>
      <c r="P117" s="46"/>
      <c r="Q117" s="39">
        <f>STDEV(I117,L117,O117)</f>
        <v>22213.456964942066</v>
      </c>
      <c r="R117" s="39">
        <f>AVERAGE(I117,L117,O117)</f>
        <v>33862.666666666664</v>
      </c>
      <c r="S117" s="40">
        <f>Q117/R117</f>
        <v>0.65598664108778793</v>
      </c>
      <c r="T117" s="39">
        <f t="shared" si="28"/>
        <v>21739</v>
      </c>
      <c r="U117" s="39">
        <f>R117+Q117</f>
        <v>56076.123631608731</v>
      </c>
      <c r="V117" s="39">
        <f>R117-Q117</f>
        <v>11649.209701724598</v>
      </c>
      <c r="W117" s="39">
        <f t="shared" si="45"/>
        <v>21739</v>
      </c>
    </row>
    <row r="118" spans="1:23" ht="64" x14ac:dyDescent="0.35">
      <c r="A118" s="33">
        <v>115</v>
      </c>
      <c r="B118" s="34" t="s">
        <v>219</v>
      </c>
      <c r="C118" s="66" t="s">
        <v>257</v>
      </c>
      <c r="D118" s="65" t="s">
        <v>24</v>
      </c>
      <c r="E118" s="35" t="s">
        <v>49</v>
      </c>
      <c r="F118" s="52" t="s">
        <v>502</v>
      </c>
      <c r="G118" s="37"/>
      <c r="H118" s="37"/>
      <c r="I118" s="37"/>
      <c r="J118" s="37"/>
      <c r="K118" s="37"/>
      <c r="L118" s="37"/>
      <c r="M118" s="37"/>
      <c r="N118" s="37"/>
      <c r="O118" s="37"/>
      <c r="P118" s="38" t="s">
        <v>258</v>
      </c>
      <c r="Q118" s="39"/>
      <c r="R118" s="39"/>
      <c r="S118" s="40"/>
      <c r="T118" s="39"/>
      <c r="U118" s="39"/>
      <c r="V118" s="39"/>
      <c r="W118" s="51">
        <v>15700</v>
      </c>
    </row>
    <row r="119" spans="1:23" x14ac:dyDescent="0.35">
      <c r="A119" s="42">
        <v>116</v>
      </c>
      <c r="B119" s="43" t="s">
        <v>219</v>
      </c>
      <c r="C119" s="66" t="s">
        <v>259</v>
      </c>
      <c r="D119" s="65" t="s">
        <v>24</v>
      </c>
      <c r="E119" s="44" t="s">
        <v>49</v>
      </c>
      <c r="F119" s="36" t="s">
        <v>260</v>
      </c>
      <c r="G119" s="45">
        <v>20687</v>
      </c>
      <c r="H119" s="45">
        <v>3931</v>
      </c>
      <c r="I119" s="45">
        <v>24618</v>
      </c>
      <c r="J119" s="45">
        <v>20000</v>
      </c>
      <c r="K119" s="45">
        <v>3800</v>
      </c>
      <c r="L119" s="45">
        <v>23800</v>
      </c>
      <c r="M119" s="45">
        <v>19100</v>
      </c>
      <c r="N119" s="45">
        <v>3629</v>
      </c>
      <c r="O119" s="45">
        <v>22729</v>
      </c>
      <c r="P119" s="46"/>
      <c r="Q119" s="39">
        <f>STDEV(I119,L119,O119)</f>
        <v>947.31955185847039</v>
      </c>
      <c r="R119" s="39">
        <f>AVERAGE(I119,L119,O119)</f>
        <v>23715.666666666668</v>
      </c>
      <c r="S119" s="40">
        <f>Q119/R119</f>
        <v>3.9944883910430669E-2</v>
      </c>
      <c r="T119" s="39">
        <f t="shared" si="28"/>
        <v>23800</v>
      </c>
      <c r="U119" s="39">
        <f>R119+Q119</f>
        <v>24662.986218525137</v>
      </c>
      <c r="V119" s="39">
        <f>R119-Q119</f>
        <v>22768.347114808199</v>
      </c>
      <c r="W119" s="39">
        <f t="shared" ref="W119:W123" si="46">ROUND(IF(S119&lt;=30%,R119,T119),0)</f>
        <v>23716</v>
      </c>
    </row>
    <row r="120" spans="1:23" x14ac:dyDescent="0.35">
      <c r="A120" s="33">
        <v>117</v>
      </c>
      <c r="B120" s="34" t="s">
        <v>219</v>
      </c>
      <c r="C120" s="66" t="s">
        <v>261</v>
      </c>
      <c r="D120" s="65" t="s">
        <v>54</v>
      </c>
      <c r="E120" s="35" t="s">
        <v>49</v>
      </c>
      <c r="F120" s="36" t="s">
        <v>262</v>
      </c>
      <c r="G120" s="37">
        <v>18693</v>
      </c>
      <c r="H120" s="37">
        <v>3552</v>
      </c>
      <c r="I120" s="37">
        <v>22245</v>
      </c>
      <c r="J120" s="37">
        <v>22000</v>
      </c>
      <c r="K120" s="37">
        <v>4180</v>
      </c>
      <c r="L120" s="37">
        <v>26180</v>
      </c>
      <c r="M120" s="37">
        <v>17200</v>
      </c>
      <c r="N120" s="37">
        <v>3268</v>
      </c>
      <c r="O120" s="37">
        <v>20468</v>
      </c>
      <c r="P120" s="38"/>
      <c r="Q120" s="39">
        <f>STDEV(I120,L120,O120)</f>
        <v>2923.1517807553842</v>
      </c>
      <c r="R120" s="39">
        <f>AVERAGE(I120,L120,O120)</f>
        <v>22964.333333333332</v>
      </c>
      <c r="S120" s="40">
        <f>Q120/R120</f>
        <v>0.12729094889562295</v>
      </c>
      <c r="T120" s="39">
        <f t="shared" si="28"/>
        <v>22245</v>
      </c>
      <c r="U120" s="39">
        <f>R120+Q120</f>
        <v>25887.485114088715</v>
      </c>
      <c r="V120" s="39">
        <f>R120-Q120</f>
        <v>20041.181552577949</v>
      </c>
      <c r="W120" s="39">
        <f t="shared" si="46"/>
        <v>22964</v>
      </c>
    </row>
    <row r="121" spans="1:23" x14ac:dyDescent="0.35">
      <c r="A121" s="42">
        <v>118</v>
      </c>
      <c r="B121" s="43" t="s">
        <v>219</v>
      </c>
      <c r="C121" s="66" t="s">
        <v>263</v>
      </c>
      <c r="D121" s="65" t="s">
        <v>54</v>
      </c>
      <c r="E121" s="44" t="s">
        <v>49</v>
      </c>
      <c r="F121" s="36" t="s">
        <v>264</v>
      </c>
      <c r="G121" s="45">
        <v>32457</v>
      </c>
      <c r="H121" s="45">
        <v>6167</v>
      </c>
      <c r="I121" s="45">
        <v>38624</v>
      </c>
      <c r="J121" s="45">
        <v>40000</v>
      </c>
      <c r="K121" s="45">
        <v>7600</v>
      </c>
      <c r="L121" s="45">
        <v>47600</v>
      </c>
      <c r="M121" s="45">
        <v>30900</v>
      </c>
      <c r="N121" s="45">
        <v>5871</v>
      </c>
      <c r="O121" s="45">
        <v>36771</v>
      </c>
      <c r="P121" s="46"/>
      <c r="Q121" s="39">
        <f>STDEV(I121,L121,O121)</f>
        <v>5791.7962959114411</v>
      </c>
      <c r="R121" s="39">
        <f>AVERAGE(I121,L121,O121)</f>
        <v>40998.333333333336</v>
      </c>
      <c r="S121" s="40">
        <f>Q121/R121</f>
        <v>0.14126906693552033</v>
      </c>
      <c r="T121" s="39">
        <f t="shared" si="28"/>
        <v>38624</v>
      </c>
      <c r="U121" s="39">
        <f>R121+Q121</f>
        <v>46790.129629244781</v>
      </c>
      <c r="V121" s="39">
        <f>R121-Q121</f>
        <v>35206.537037421891</v>
      </c>
      <c r="W121" s="39">
        <f t="shared" si="46"/>
        <v>40998</v>
      </c>
    </row>
    <row r="122" spans="1:23" x14ac:dyDescent="0.35">
      <c r="A122" s="33">
        <v>119</v>
      </c>
      <c r="B122" s="34" t="s">
        <v>219</v>
      </c>
      <c r="C122" s="66" t="s">
        <v>265</v>
      </c>
      <c r="D122" s="65" t="s">
        <v>54</v>
      </c>
      <c r="E122" s="35" t="s">
        <v>49</v>
      </c>
      <c r="F122" s="36" t="s">
        <v>266</v>
      </c>
      <c r="G122" s="37">
        <v>39107</v>
      </c>
      <c r="H122" s="37">
        <v>7430</v>
      </c>
      <c r="I122" s="37">
        <v>46537</v>
      </c>
      <c r="J122" s="37">
        <v>45000</v>
      </c>
      <c r="K122" s="37">
        <v>8550</v>
      </c>
      <c r="L122" s="37">
        <v>53550</v>
      </c>
      <c r="M122" s="37">
        <v>37100</v>
      </c>
      <c r="N122" s="37">
        <v>7049</v>
      </c>
      <c r="O122" s="37">
        <v>44149</v>
      </c>
      <c r="P122" s="38"/>
      <c r="Q122" s="39">
        <f>STDEV(I122,L122,O122)</f>
        <v>4886.4355447844937</v>
      </c>
      <c r="R122" s="39">
        <f>AVERAGE(I122,L122,O122)</f>
        <v>48078.666666666664</v>
      </c>
      <c r="S122" s="40">
        <f>Q122/R122</f>
        <v>0.10163417339882888</v>
      </c>
      <c r="T122" s="39">
        <f t="shared" si="28"/>
        <v>46537</v>
      </c>
      <c r="U122" s="39">
        <f>R122+Q122</f>
        <v>52965.102211451158</v>
      </c>
      <c r="V122" s="39">
        <f>R122-Q122</f>
        <v>43192.231121882171</v>
      </c>
      <c r="W122" s="39">
        <f t="shared" si="46"/>
        <v>48079</v>
      </c>
    </row>
    <row r="123" spans="1:23" x14ac:dyDescent="0.35">
      <c r="A123" s="42">
        <v>120</v>
      </c>
      <c r="B123" s="43" t="s">
        <v>219</v>
      </c>
      <c r="C123" s="66" t="s">
        <v>267</v>
      </c>
      <c r="D123" s="65" t="s">
        <v>54</v>
      </c>
      <c r="E123" s="44" t="s">
        <v>49</v>
      </c>
      <c r="F123" s="36" t="s">
        <v>268</v>
      </c>
      <c r="G123" s="45">
        <v>29618</v>
      </c>
      <c r="H123" s="45">
        <v>5627</v>
      </c>
      <c r="I123" s="45">
        <v>35245</v>
      </c>
      <c r="J123" s="45">
        <v>30000</v>
      </c>
      <c r="K123" s="45">
        <v>5700</v>
      </c>
      <c r="L123" s="45">
        <v>35700</v>
      </c>
      <c r="M123" s="45">
        <v>28000</v>
      </c>
      <c r="N123" s="45">
        <v>5320</v>
      </c>
      <c r="O123" s="45">
        <v>33320</v>
      </c>
      <c r="P123" s="46"/>
      <c r="Q123" s="39">
        <f>STDEV(I123,L123,O123)</f>
        <v>1263.3981953446032</v>
      </c>
      <c r="R123" s="39">
        <f>AVERAGE(I123,L123,O123)</f>
        <v>34755</v>
      </c>
      <c r="S123" s="40">
        <f>Q123/R123</f>
        <v>3.6351552160684884E-2</v>
      </c>
      <c r="T123" s="39">
        <f t="shared" si="28"/>
        <v>35245</v>
      </c>
      <c r="U123" s="39">
        <f>R123+Q123</f>
        <v>36018.398195344605</v>
      </c>
      <c r="V123" s="39">
        <f>R123-Q123</f>
        <v>33491.601804655395</v>
      </c>
      <c r="W123" s="39">
        <f t="shared" si="46"/>
        <v>34755</v>
      </c>
    </row>
    <row r="124" spans="1:23" ht="42" x14ac:dyDescent="0.35">
      <c r="A124" s="33">
        <v>121</v>
      </c>
      <c r="B124" s="43" t="s">
        <v>219</v>
      </c>
      <c r="C124" s="66" t="s">
        <v>269</v>
      </c>
      <c r="D124" s="65" t="s">
        <v>24</v>
      </c>
      <c r="E124" s="44" t="s">
        <v>49</v>
      </c>
      <c r="F124" s="49" t="s">
        <v>503</v>
      </c>
      <c r="G124" s="45"/>
      <c r="H124" s="45"/>
      <c r="I124" s="45"/>
      <c r="J124" s="45"/>
      <c r="K124" s="45"/>
      <c r="L124" s="45"/>
      <c r="M124" s="45"/>
      <c r="N124" s="45"/>
      <c r="O124" s="45"/>
      <c r="P124" s="46" t="s">
        <v>270</v>
      </c>
      <c r="Q124" s="39"/>
      <c r="R124" s="39"/>
      <c r="S124" s="40"/>
      <c r="T124" s="39"/>
      <c r="U124" s="39"/>
      <c r="V124" s="39"/>
      <c r="W124" s="51">
        <v>27050</v>
      </c>
    </row>
    <row r="125" spans="1:23" x14ac:dyDescent="0.35">
      <c r="A125" s="42">
        <v>122</v>
      </c>
      <c r="B125" s="43" t="s">
        <v>219</v>
      </c>
      <c r="C125" s="66" t="s">
        <v>271</v>
      </c>
      <c r="D125" s="65" t="s">
        <v>24</v>
      </c>
      <c r="E125" s="44" t="s">
        <v>49</v>
      </c>
      <c r="F125" s="79" t="s">
        <v>272</v>
      </c>
      <c r="G125" s="45">
        <v>103788</v>
      </c>
      <c r="H125" s="45">
        <v>19720</v>
      </c>
      <c r="I125" s="45">
        <v>123508</v>
      </c>
      <c r="J125" s="45">
        <v>39000</v>
      </c>
      <c r="K125" s="45">
        <v>7410</v>
      </c>
      <c r="L125" s="45">
        <v>46410</v>
      </c>
      <c r="M125" s="45">
        <v>96100</v>
      </c>
      <c r="N125" s="45">
        <v>18259</v>
      </c>
      <c r="O125" s="45">
        <v>114359</v>
      </c>
      <c r="P125" s="46"/>
      <c r="Q125" s="39">
        <f>STDEV(I125,L125,O125)</f>
        <v>42120.605420625187</v>
      </c>
      <c r="R125" s="39">
        <f>AVERAGE(I125,L125,O125)</f>
        <v>94759</v>
      </c>
      <c r="S125" s="40">
        <f>Q125/R125</f>
        <v>0.44450242637243098</v>
      </c>
      <c r="T125" s="39">
        <f t="shared" si="28"/>
        <v>114359</v>
      </c>
      <c r="U125" s="39">
        <f>R125+Q125</f>
        <v>136879.60542062519</v>
      </c>
      <c r="V125" s="39">
        <f>R125-Q125</f>
        <v>52638.394579374813</v>
      </c>
      <c r="W125" s="39">
        <f t="shared" ref="W125:W126" si="47">ROUND(IF(S125&lt;=30%,R125,T125),0)</f>
        <v>114359</v>
      </c>
    </row>
    <row r="126" spans="1:23" x14ac:dyDescent="0.35">
      <c r="A126" s="33">
        <v>123</v>
      </c>
      <c r="B126" s="34" t="s">
        <v>219</v>
      </c>
      <c r="C126" s="66" t="s">
        <v>273</v>
      </c>
      <c r="D126" s="65" t="s">
        <v>54</v>
      </c>
      <c r="E126" s="35" t="s">
        <v>49</v>
      </c>
      <c r="F126" s="79" t="s">
        <v>274</v>
      </c>
      <c r="G126" s="37">
        <v>276127</v>
      </c>
      <c r="H126" s="37">
        <v>52464</v>
      </c>
      <c r="I126" s="37">
        <v>328591</v>
      </c>
      <c r="J126" s="37">
        <v>320000</v>
      </c>
      <c r="K126" s="37">
        <v>60800</v>
      </c>
      <c r="L126" s="37">
        <v>380800</v>
      </c>
      <c r="M126" s="37">
        <v>254800</v>
      </c>
      <c r="N126" s="37">
        <v>48412</v>
      </c>
      <c r="O126" s="37">
        <v>303212</v>
      </c>
      <c r="P126" s="38"/>
      <c r="Q126" s="39">
        <f>STDEV(I126,L126,O126)</f>
        <v>39559.598637161798</v>
      </c>
      <c r="R126" s="39">
        <f>AVERAGE(I126,L126,O126)</f>
        <v>337534.33333333331</v>
      </c>
      <c r="S126" s="40">
        <f>Q126/R126</f>
        <v>0.11720170285046104</v>
      </c>
      <c r="T126" s="39">
        <f t="shared" si="28"/>
        <v>328591</v>
      </c>
      <c r="U126" s="39">
        <f>R126+Q126</f>
        <v>377093.93197049509</v>
      </c>
      <c r="V126" s="39">
        <f>R126-Q126</f>
        <v>297974.73469617154</v>
      </c>
      <c r="W126" s="39">
        <f t="shared" si="47"/>
        <v>337534</v>
      </c>
    </row>
    <row r="127" spans="1:23" ht="64" x14ac:dyDescent="0.35">
      <c r="A127" s="42">
        <v>124</v>
      </c>
      <c r="B127" s="43" t="s">
        <v>219</v>
      </c>
      <c r="C127" s="66" t="s">
        <v>275</v>
      </c>
      <c r="D127" s="65" t="s">
        <v>276</v>
      </c>
      <c r="E127" s="44" t="s">
        <v>49</v>
      </c>
      <c r="F127" s="52" t="s">
        <v>277</v>
      </c>
      <c r="G127" s="45"/>
      <c r="H127" s="45"/>
      <c r="I127" s="45"/>
      <c r="J127" s="45"/>
      <c r="K127" s="45"/>
      <c r="L127" s="45"/>
      <c r="M127" s="45"/>
      <c r="N127" s="45"/>
      <c r="O127" s="45"/>
      <c r="P127" s="46" t="s">
        <v>278</v>
      </c>
      <c r="Q127" s="39"/>
      <c r="R127" s="39"/>
      <c r="S127" s="40"/>
      <c r="T127" s="39"/>
      <c r="U127" s="39"/>
      <c r="V127" s="39"/>
      <c r="W127" s="51">
        <v>62350</v>
      </c>
    </row>
    <row r="128" spans="1:23" x14ac:dyDescent="0.35">
      <c r="A128" s="33">
        <v>125</v>
      </c>
      <c r="B128" s="34" t="s">
        <v>219</v>
      </c>
      <c r="C128" s="66" t="s">
        <v>279</v>
      </c>
      <c r="D128" s="65" t="s">
        <v>24</v>
      </c>
      <c r="E128" s="35" t="s">
        <v>49</v>
      </c>
      <c r="F128" s="79" t="s">
        <v>280</v>
      </c>
      <c r="G128" s="37">
        <v>66423</v>
      </c>
      <c r="H128" s="37">
        <v>12620</v>
      </c>
      <c r="I128" s="37">
        <v>79043</v>
      </c>
      <c r="J128" s="37">
        <v>70000</v>
      </c>
      <c r="K128" s="37">
        <v>13300</v>
      </c>
      <c r="L128" s="37">
        <v>83300</v>
      </c>
      <c r="M128" s="37">
        <v>63200</v>
      </c>
      <c r="N128" s="37">
        <v>12008</v>
      </c>
      <c r="O128" s="37">
        <v>75208</v>
      </c>
      <c r="P128" s="38"/>
      <c r="Q128" s="39">
        <f t="shared" ref="Q128:Q136" si="48">STDEV(I128,L128,O128)</f>
        <v>4047.8335357735909</v>
      </c>
      <c r="R128" s="39">
        <f t="shared" ref="R128:R136" si="49">AVERAGE(I128,L128,O128)</f>
        <v>79183.666666666672</v>
      </c>
      <c r="S128" s="40">
        <f t="shared" ref="S128:S136" si="50">Q128/R128</f>
        <v>5.1119551621844457E-2</v>
      </c>
      <c r="T128" s="39">
        <f t="shared" si="28"/>
        <v>79043</v>
      </c>
      <c r="U128" s="39">
        <f t="shared" ref="U128:U136" si="51">R128+Q128</f>
        <v>83231.500202440264</v>
      </c>
      <c r="V128" s="39">
        <f t="shared" ref="V128:V136" si="52">R128-Q128</f>
        <v>75135.833130893079</v>
      </c>
      <c r="W128" s="39">
        <f t="shared" ref="W128:W136" si="53">ROUND(IF(S128&lt;=30%,R128,T128),0)</f>
        <v>79184</v>
      </c>
    </row>
    <row r="129" spans="1:23" x14ac:dyDescent="0.35">
      <c r="A129" s="42">
        <v>126</v>
      </c>
      <c r="B129" s="43" t="s">
        <v>219</v>
      </c>
      <c r="C129" s="66" t="s">
        <v>281</v>
      </c>
      <c r="D129" s="65" t="s">
        <v>24</v>
      </c>
      <c r="E129" s="44" t="s">
        <v>49</v>
      </c>
      <c r="F129" s="79" t="s">
        <v>282</v>
      </c>
      <c r="G129" s="45">
        <v>24258</v>
      </c>
      <c r="H129" s="45">
        <v>4609</v>
      </c>
      <c r="I129" s="45">
        <v>28867</v>
      </c>
      <c r="J129" s="45">
        <v>80000</v>
      </c>
      <c r="K129" s="45">
        <v>15200</v>
      </c>
      <c r="L129" s="45">
        <v>95200</v>
      </c>
      <c r="M129" s="45">
        <v>23000</v>
      </c>
      <c r="N129" s="45">
        <v>4370</v>
      </c>
      <c r="O129" s="45">
        <v>27370</v>
      </c>
      <c r="P129" s="46"/>
      <c r="Q129" s="39">
        <f t="shared" si="48"/>
        <v>38736.754290983132</v>
      </c>
      <c r="R129" s="39">
        <f t="shared" si="49"/>
        <v>50479</v>
      </c>
      <c r="S129" s="40">
        <f t="shared" si="50"/>
        <v>0.76738355139727676</v>
      </c>
      <c r="T129" s="39">
        <f t="shared" si="28"/>
        <v>28867</v>
      </c>
      <c r="U129" s="39">
        <f t="shared" si="51"/>
        <v>89215.754290983139</v>
      </c>
      <c r="V129" s="39">
        <f t="shared" si="52"/>
        <v>11742.245709016868</v>
      </c>
      <c r="W129" s="39">
        <f t="shared" si="53"/>
        <v>28867</v>
      </c>
    </row>
    <row r="130" spans="1:23" x14ac:dyDescent="0.35">
      <c r="A130" s="33">
        <v>127</v>
      </c>
      <c r="B130" s="34" t="s">
        <v>219</v>
      </c>
      <c r="C130" s="66" t="s">
        <v>283</v>
      </c>
      <c r="D130" s="65" t="s">
        <v>24</v>
      </c>
      <c r="E130" s="35" t="s">
        <v>49</v>
      </c>
      <c r="F130" s="79" t="s">
        <v>284</v>
      </c>
      <c r="G130" s="37">
        <v>72077</v>
      </c>
      <c r="H130" s="37">
        <v>13695</v>
      </c>
      <c r="I130" s="37">
        <v>85772</v>
      </c>
      <c r="J130" s="37">
        <v>120000</v>
      </c>
      <c r="K130" s="37">
        <v>22800</v>
      </c>
      <c r="L130" s="37">
        <v>142800</v>
      </c>
      <c r="M130" s="37">
        <v>68100</v>
      </c>
      <c r="N130" s="37">
        <v>12939</v>
      </c>
      <c r="O130" s="37">
        <v>81039</v>
      </c>
      <c r="P130" s="38"/>
      <c r="Q130" s="39">
        <f t="shared" si="48"/>
        <v>34372.99132070606</v>
      </c>
      <c r="R130" s="39">
        <f t="shared" si="49"/>
        <v>103203.66666666667</v>
      </c>
      <c r="S130" s="40">
        <f t="shared" si="50"/>
        <v>0.33305978780507856</v>
      </c>
      <c r="T130" s="39">
        <f t="shared" si="28"/>
        <v>85772</v>
      </c>
      <c r="U130" s="39">
        <f t="shared" si="51"/>
        <v>137576.65798737272</v>
      </c>
      <c r="V130" s="39">
        <f t="shared" si="52"/>
        <v>68830.675345960612</v>
      </c>
      <c r="W130" s="39">
        <f t="shared" si="53"/>
        <v>85772</v>
      </c>
    </row>
    <row r="131" spans="1:23" ht="31.5" x14ac:dyDescent="0.35">
      <c r="A131" s="42">
        <v>128</v>
      </c>
      <c r="B131" s="43" t="s">
        <v>219</v>
      </c>
      <c r="C131" s="66" t="s">
        <v>285</v>
      </c>
      <c r="D131" s="65" t="s">
        <v>24</v>
      </c>
      <c r="E131" s="44" t="s">
        <v>49</v>
      </c>
      <c r="F131" s="79" t="s">
        <v>286</v>
      </c>
      <c r="G131" s="45">
        <v>106210</v>
      </c>
      <c r="H131" s="45">
        <v>20180</v>
      </c>
      <c r="I131" s="45">
        <v>126390</v>
      </c>
      <c r="J131" s="45">
        <v>180000</v>
      </c>
      <c r="K131" s="45">
        <v>34200</v>
      </c>
      <c r="L131" s="45">
        <v>214200</v>
      </c>
      <c r="M131" s="45">
        <v>100000</v>
      </c>
      <c r="N131" s="45">
        <v>19000</v>
      </c>
      <c r="O131" s="45">
        <v>119000</v>
      </c>
      <c r="P131" s="46"/>
      <c r="Q131" s="39">
        <f t="shared" si="48"/>
        <v>52959.494269992196</v>
      </c>
      <c r="R131" s="39">
        <f t="shared" si="49"/>
        <v>153196.66666666666</v>
      </c>
      <c r="S131" s="40">
        <f t="shared" si="50"/>
        <v>0.34569612656928261</v>
      </c>
      <c r="T131" s="39">
        <f t="shared" si="28"/>
        <v>126390</v>
      </c>
      <c r="U131" s="39">
        <f t="shared" si="51"/>
        <v>206156.16093665885</v>
      </c>
      <c r="V131" s="39">
        <f t="shared" si="52"/>
        <v>100237.17239667446</v>
      </c>
      <c r="W131" s="39">
        <f t="shared" si="53"/>
        <v>126390</v>
      </c>
    </row>
    <row r="132" spans="1:23" ht="42" x14ac:dyDescent="0.35">
      <c r="A132" s="33">
        <v>129</v>
      </c>
      <c r="B132" s="34" t="s">
        <v>219</v>
      </c>
      <c r="C132" s="66" t="s">
        <v>287</v>
      </c>
      <c r="D132" s="65" t="s">
        <v>24</v>
      </c>
      <c r="E132" s="35" t="s">
        <v>49</v>
      </c>
      <c r="F132" s="79" t="s">
        <v>288</v>
      </c>
      <c r="G132" s="37">
        <v>110843</v>
      </c>
      <c r="H132" s="37">
        <v>21060</v>
      </c>
      <c r="I132" s="37">
        <v>131903</v>
      </c>
      <c r="J132" s="37">
        <v>250000</v>
      </c>
      <c r="K132" s="37">
        <v>47500</v>
      </c>
      <c r="L132" s="37">
        <v>297500</v>
      </c>
      <c r="M132" s="37">
        <v>104000</v>
      </c>
      <c r="N132" s="37">
        <v>19760</v>
      </c>
      <c r="O132" s="37">
        <v>123760</v>
      </c>
      <c r="P132" s="38"/>
      <c r="Q132" s="39">
        <f t="shared" si="48"/>
        <v>98042.730869419058</v>
      </c>
      <c r="R132" s="39">
        <f t="shared" si="49"/>
        <v>184387.66666666666</v>
      </c>
      <c r="S132" s="40">
        <f t="shared" si="50"/>
        <v>0.53172065486711362</v>
      </c>
      <c r="T132" s="39">
        <f t="shared" si="28"/>
        <v>131903</v>
      </c>
      <c r="U132" s="39">
        <f t="shared" si="51"/>
        <v>282430.39753608569</v>
      </c>
      <c r="V132" s="39">
        <f t="shared" si="52"/>
        <v>86344.935797247599</v>
      </c>
      <c r="W132" s="39">
        <f t="shared" si="53"/>
        <v>131903</v>
      </c>
    </row>
    <row r="133" spans="1:23" ht="42" x14ac:dyDescent="0.35">
      <c r="A133" s="42">
        <v>130</v>
      </c>
      <c r="B133" s="43" t="s">
        <v>219</v>
      </c>
      <c r="C133" s="66" t="s">
        <v>289</v>
      </c>
      <c r="D133" s="65" t="s">
        <v>24</v>
      </c>
      <c r="E133" s="44" t="s">
        <v>49</v>
      </c>
      <c r="F133" s="79" t="s">
        <v>290</v>
      </c>
      <c r="G133" s="45">
        <v>318711</v>
      </c>
      <c r="H133" s="45">
        <v>60555</v>
      </c>
      <c r="I133" s="45">
        <v>379266</v>
      </c>
      <c r="J133" s="45">
        <v>1400000</v>
      </c>
      <c r="K133" s="45">
        <v>266000</v>
      </c>
      <c r="L133" s="45">
        <v>1666000</v>
      </c>
      <c r="M133" s="45">
        <v>298000</v>
      </c>
      <c r="N133" s="45">
        <v>56620</v>
      </c>
      <c r="O133" s="45">
        <v>354620</v>
      </c>
      <c r="P133" s="46"/>
      <c r="Q133" s="39">
        <f t="shared" si="48"/>
        <v>750112.1378913956</v>
      </c>
      <c r="R133" s="39">
        <f t="shared" si="49"/>
        <v>799962</v>
      </c>
      <c r="S133" s="40">
        <f t="shared" si="50"/>
        <v>0.93768471238808293</v>
      </c>
      <c r="T133" s="39">
        <f t="shared" ref="T133:T196" si="54">MEDIAN(I133,L133,O133)</f>
        <v>379266</v>
      </c>
      <c r="U133" s="39">
        <f t="shared" si="51"/>
        <v>1550074.1378913955</v>
      </c>
      <c r="V133" s="39">
        <f t="shared" si="52"/>
        <v>49849.8621086044</v>
      </c>
      <c r="W133" s="39">
        <f t="shared" si="53"/>
        <v>379266</v>
      </c>
    </row>
    <row r="134" spans="1:23" ht="42" x14ac:dyDescent="0.35">
      <c r="A134" s="33">
        <v>131</v>
      </c>
      <c r="B134" s="34" t="s">
        <v>219</v>
      </c>
      <c r="C134" s="66" t="s">
        <v>291</v>
      </c>
      <c r="D134" s="65" t="s">
        <v>24</v>
      </c>
      <c r="E134" s="35" t="s">
        <v>49</v>
      </c>
      <c r="F134" s="79" t="s">
        <v>292</v>
      </c>
      <c r="G134" s="37">
        <v>773777</v>
      </c>
      <c r="H134" s="37">
        <v>147018</v>
      </c>
      <c r="I134" s="37">
        <v>920795</v>
      </c>
      <c r="J134" s="37">
        <v>2200000</v>
      </c>
      <c r="K134" s="37">
        <v>418000</v>
      </c>
      <c r="L134" s="37">
        <v>2618000</v>
      </c>
      <c r="M134" s="37">
        <v>721000</v>
      </c>
      <c r="N134" s="37">
        <v>136990</v>
      </c>
      <c r="O134" s="37">
        <v>857990</v>
      </c>
      <c r="P134" s="38"/>
      <c r="Q134" s="39">
        <f t="shared" si="48"/>
        <v>998505.92388077499</v>
      </c>
      <c r="R134" s="39">
        <f t="shared" si="49"/>
        <v>1465595</v>
      </c>
      <c r="S134" s="40">
        <f t="shared" si="50"/>
        <v>0.68129730510869302</v>
      </c>
      <c r="T134" s="39">
        <f t="shared" si="54"/>
        <v>920795</v>
      </c>
      <c r="U134" s="39">
        <f t="shared" si="51"/>
        <v>2464100.923880775</v>
      </c>
      <c r="V134" s="39">
        <f t="shared" si="52"/>
        <v>467089.07611922501</v>
      </c>
      <c r="W134" s="39">
        <f t="shared" si="53"/>
        <v>920795</v>
      </c>
    </row>
    <row r="135" spans="1:23" ht="21" x14ac:dyDescent="0.35">
      <c r="A135" s="42">
        <v>132</v>
      </c>
      <c r="B135" s="43" t="s">
        <v>219</v>
      </c>
      <c r="C135" s="66" t="s">
        <v>293</v>
      </c>
      <c r="D135" s="65" t="s">
        <v>24</v>
      </c>
      <c r="E135" s="44" t="s">
        <v>49</v>
      </c>
      <c r="F135" s="79" t="s">
        <v>294</v>
      </c>
      <c r="G135" s="45">
        <v>109844</v>
      </c>
      <c r="H135" s="45">
        <v>20870</v>
      </c>
      <c r="I135" s="45">
        <v>130714</v>
      </c>
      <c r="J135" s="45">
        <v>250000</v>
      </c>
      <c r="K135" s="45">
        <v>47500</v>
      </c>
      <c r="L135" s="45">
        <v>297500</v>
      </c>
      <c r="M135" s="45">
        <v>102000</v>
      </c>
      <c r="N135" s="45">
        <v>19380</v>
      </c>
      <c r="O135" s="45">
        <v>121380</v>
      </c>
      <c r="P135" s="46"/>
      <c r="Q135" s="39">
        <f t="shared" si="48"/>
        <v>99098.391974844882</v>
      </c>
      <c r="R135" s="39">
        <f t="shared" si="49"/>
        <v>183198</v>
      </c>
      <c r="S135" s="40">
        <f t="shared" si="50"/>
        <v>0.54093599261370151</v>
      </c>
      <c r="T135" s="39">
        <f t="shared" si="54"/>
        <v>130714</v>
      </c>
      <c r="U135" s="39">
        <f t="shared" si="51"/>
        <v>282296.39197484485</v>
      </c>
      <c r="V135" s="39">
        <f t="shared" si="52"/>
        <v>84099.608025155118</v>
      </c>
      <c r="W135" s="39">
        <f t="shared" si="53"/>
        <v>130714</v>
      </c>
    </row>
    <row r="136" spans="1:23" ht="31.5" x14ac:dyDescent="0.35">
      <c r="A136" s="33">
        <v>133</v>
      </c>
      <c r="B136" s="34" t="s">
        <v>219</v>
      </c>
      <c r="C136" s="66" t="s">
        <v>295</v>
      </c>
      <c r="D136" s="65" t="s">
        <v>24</v>
      </c>
      <c r="E136" s="35" t="s">
        <v>49</v>
      </c>
      <c r="F136" s="79" t="s">
        <v>296</v>
      </c>
      <c r="G136" s="37">
        <v>529494</v>
      </c>
      <c r="H136" s="37">
        <v>100604</v>
      </c>
      <c r="I136" s="37">
        <v>630098</v>
      </c>
      <c r="J136" s="37">
        <v>300000</v>
      </c>
      <c r="K136" s="37">
        <v>57000</v>
      </c>
      <c r="L136" s="37">
        <v>357000</v>
      </c>
      <c r="M136" s="37">
        <v>490000</v>
      </c>
      <c r="N136" s="37">
        <v>93100</v>
      </c>
      <c r="O136" s="37">
        <v>583100</v>
      </c>
      <c r="P136" s="38"/>
      <c r="Q136" s="39">
        <f t="shared" si="48"/>
        <v>146009.44011033434</v>
      </c>
      <c r="R136" s="39">
        <f t="shared" si="49"/>
        <v>523399.33333333331</v>
      </c>
      <c r="S136" s="40">
        <f t="shared" si="50"/>
        <v>0.27896374873169055</v>
      </c>
      <c r="T136" s="39">
        <f t="shared" si="54"/>
        <v>583100</v>
      </c>
      <c r="U136" s="39">
        <f t="shared" si="51"/>
        <v>669408.77344366768</v>
      </c>
      <c r="V136" s="39">
        <f t="shared" si="52"/>
        <v>377389.89322299894</v>
      </c>
      <c r="W136" s="39">
        <f t="shared" si="53"/>
        <v>523399</v>
      </c>
    </row>
    <row r="137" spans="1:23" x14ac:dyDescent="0.35">
      <c r="A137" s="42">
        <v>134</v>
      </c>
      <c r="B137" s="43" t="s">
        <v>219</v>
      </c>
      <c r="C137" s="66" t="s">
        <v>297</v>
      </c>
      <c r="D137" s="65" t="s">
        <v>504</v>
      </c>
      <c r="E137" s="44" t="s">
        <v>49</v>
      </c>
      <c r="F137" s="49" t="s">
        <v>298</v>
      </c>
      <c r="G137" s="45"/>
      <c r="H137" s="45"/>
      <c r="I137" s="45"/>
      <c r="J137" s="45"/>
      <c r="K137" s="45"/>
      <c r="L137" s="45"/>
      <c r="M137" s="45"/>
      <c r="N137" s="45"/>
      <c r="O137" s="45"/>
      <c r="P137" s="46" t="s">
        <v>299</v>
      </c>
      <c r="Q137" s="39"/>
      <c r="R137" s="39"/>
      <c r="S137" s="40"/>
      <c r="T137" s="39"/>
      <c r="U137" s="39"/>
      <c r="V137" s="39"/>
      <c r="W137" s="51">
        <v>4260</v>
      </c>
    </row>
    <row r="138" spans="1:23" ht="53.5" x14ac:dyDescent="0.35">
      <c r="A138" s="33">
        <v>135</v>
      </c>
      <c r="B138" s="43" t="s">
        <v>219</v>
      </c>
      <c r="C138" s="66" t="s">
        <v>300</v>
      </c>
      <c r="D138" s="65" t="s">
        <v>504</v>
      </c>
      <c r="E138" s="44" t="s">
        <v>49</v>
      </c>
      <c r="F138" s="57" t="s">
        <v>301</v>
      </c>
      <c r="G138" s="45"/>
      <c r="H138" s="45"/>
      <c r="I138" s="45"/>
      <c r="J138" s="45"/>
      <c r="K138" s="45"/>
      <c r="L138" s="45"/>
      <c r="M138" s="45"/>
      <c r="N138" s="45"/>
      <c r="O138" s="45"/>
      <c r="P138" s="46" t="s">
        <v>302</v>
      </c>
      <c r="Q138" s="39"/>
      <c r="R138" s="39"/>
      <c r="S138" s="40"/>
      <c r="T138" s="39"/>
      <c r="U138" s="39"/>
      <c r="V138" s="39"/>
      <c r="W138" s="51">
        <v>13600</v>
      </c>
    </row>
    <row r="139" spans="1:23" ht="21" x14ac:dyDescent="0.35">
      <c r="A139" s="42">
        <v>136</v>
      </c>
      <c r="B139" s="43" t="s">
        <v>219</v>
      </c>
      <c r="C139" s="66" t="s">
        <v>303</v>
      </c>
      <c r="D139" s="65" t="s">
        <v>24</v>
      </c>
      <c r="E139" s="44" t="s">
        <v>49</v>
      </c>
      <c r="F139" s="36" t="s">
        <v>304</v>
      </c>
      <c r="G139" s="45">
        <v>1986703</v>
      </c>
      <c r="H139" s="45">
        <v>377474</v>
      </c>
      <c r="I139" s="45">
        <v>2364177</v>
      </c>
      <c r="J139" s="45">
        <v>500000</v>
      </c>
      <c r="K139" s="45">
        <v>95000</v>
      </c>
      <c r="L139" s="45">
        <v>595000</v>
      </c>
      <c r="M139" s="45">
        <v>1863000</v>
      </c>
      <c r="N139" s="45">
        <v>353970</v>
      </c>
      <c r="O139" s="45">
        <v>2216970</v>
      </c>
      <c r="P139" s="46"/>
      <c r="Q139" s="39">
        <f>STDEV(I139,L139,O139)</f>
        <v>981702.92851062282</v>
      </c>
      <c r="R139" s="39">
        <f>AVERAGE(I139,L139,O139)</f>
        <v>1725382.3333333333</v>
      </c>
      <c r="S139" s="40">
        <f>Q139/R139</f>
        <v>0.56897703746278239</v>
      </c>
      <c r="T139" s="39">
        <f t="shared" si="54"/>
        <v>2216970</v>
      </c>
      <c r="U139" s="39">
        <f>R139+Q139</f>
        <v>2707085.2618439561</v>
      </c>
      <c r="V139" s="39">
        <f>R139-Q139</f>
        <v>743679.40482271044</v>
      </c>
      <c r="W139" s="39">
        <f t="shared" ref="W139:W141" si="55">ROUND(IF(S139&lt;=30%,R139,T139),0)</f>
        <v>2216970</v>
      </c>
    </row>
    <row r="140" spans="1:23" x14ac:dyDescent="0.35">
      <c r="A140" s="33">
        <v>137</v>
      </c>
      <c r="B140" s="34" t="s">
        <v>219</v>
      </c>
      <c r="C140" s="66" t="s">
        <v>305</v>
      </c>
      <c r="D140" s="65" t="s">
        <v>24</v>
      </c>
      <c r="E140" s="35" t="s">
        <v>49</v>
      </c>
      <c r="F140" s="36" t="s">
        <v>306</v>
      </c>
      <c r="G140" s="37">
        <v>25458</v>
      </c>
      <c r="H140" s="37">
        <v>4837</v>
      </c>
      <c r="I140" s="37">
        <v>30295</v>
      </c>
      <c r="J140" s="37"/>
      <c r="K140" s="37">
        <v>0</v>
      </c>
      <c r="L140" s="37">
        <v>0</v>
      </c>
      <c r="M140" s="37">
        <v>23790</v>
      </c>
      <c r="N140" s="37">
        <v>4520</v>
      </c>
      <c r="O140" s="37">
        <v>28310</v>
      </c>
      <c r="P140" s="38"/>
      <c r="Q140" s="39">
        <f>STDEV(I140,L140,O140)</f>
        <v>16946.894258240947</v>
      </c>
      <c r="R140" s="39">
        <f>AVERAGE(I140,L140,O140)</f>
        <v>19535</v>
      </c>
      <c r="S140" s="40">
        <f>Q140/R140</f>
        <v>0.86751442325267203</v>
      </c>
      <c r="T140" s="39">
        <f t="shared" si="54"/>
        <v>28310</v>
      </c>
      <c r="U140" s="39">
        <f>R140+Q140</f>
        <v>36481.894258240951</v>
      </c>
      <c r="V140" s="39">
        <f>R140-Q140</f>
        <v>2588.1057417590528</v>
      </c>
      <c r="W140" s="39">
        <f t="shared" si="55"/>
        <v>28310</v>
      </c>
    </row>
    <row r="141" spans="1:23" ht="31.5" x14ac:dyDescent="0.35">
      <c r="A141" s="42">
        <v>138</v>
      </c>
      <c r="B141" s="34" t="s">
        <v>307</v>
      </c>
      <c r="C141" s="66" t="s">
        <v>308</v>
      </c>
      <c r="D141" s="65" t="s">
        <v>24</v>
      </c>
      <c r="E141" s="35" t="s">
        <v>48</v>
      </c>
      <c r="F141" s="36" t="s">
        <v>309</v>
      </c>
      <c r="G141" s="37">
        <v>420225</v>
      </c>
      <c r="H141" s="37">
        <v>79843</v>
      </c>
      <c r="I141" s="37">
        <v>500068</v>
      </c>
      <c r="J141" s="37">
        <v>2200000</v>
      </c>
      <c r="K141" s="37">
        <v>418000</v>
      </c>
      <c r="L141" s="37">
        <v>2618000</v>
      </c>
      <c r="M141" s="37">
        <v>390000</v>
      </c>
      <c r="N141" s="37">
        <v>74100</v>
      </c>
      <c r="O141" s="37">
        <v>464100</v>
      </c>
      <c r="P141" s="38"/>
      <c r="Q141" s="39">
        <f>STDEV(I141,L141,O141)</f>
        <v>1233302.8057245309</v>
      </c>
      <c r="R141" s="39">
        <f>AVERAGE(I141,L141,O141)</f>
        <v>1194056</v>
      </c>
      <c r="S141" s="40">
        <f>Q141/R141</f>
        <v>1.0328684799745833</v>
      </c>
      <c r="T141" s="39">
        <f t="shared" si="54"/>
        <v>500068</v>
      </c>
      <c r="U141" s="39">
        <f>R141+Q141</f>
        <v>2427358.8057245309</v>
      </c>
      <c r="V141" s="39">
        <f>R141-Q141</f>
        <v>-39246.805724530946</v>
      </c>
      <c r="W141" s="39">
        <f t="shared" si="55"/>
        <v>500068</v>
      </c>
    </row>
    <row r="142" spans="1:23" ht="263.5" x14ac:dyDescent="0.35">
      <c r="A142" s="33">
        <v>139</v>
      </c>
      <c r="B142" s="43" t="s">
        <v>307</v>
      </c>
      <c r="C142" s="66" t="s">
        <v>310</v>
      </c>
      <c r="D142" s="84" t="s">
        <v>311</v>
      </c>
      <c r="E142" s="44" t="s">
        <v>48</v>
      </c>
      <c r="F142" s="52" t="s">
        <v>505</v>
      </c>
      <c r="G142" s="45"/>
      <c r="H142" s="45"/>
      <c r="I142" s="45"/>
      <c r="J142" s="45"/>
      <c r="K142" s="45"/>
      <c r="L142" s="45"/>
      <c r="M142" s="45"/>
      <c r="N142" s="45"/>
      <c r="O142" s="45"/>
      <c r="P142" s="46" t="s">
        <v>312</v>
      </c>
      <c r="Q142" s="39"/>
      <c r="R142" s="39"/>
      <c r="S142" s="40"/>
      <c r="T142" s="39"/>
      <c r="U142" s="39"/>
      <c r="V142" s="39"/>
      <c r="W142" s="51">
        <v>2649667</v>
      </c>
    </row>
    <row r="143" spans="1:23" ht="21" x14ac:dyDescent="0.35">
      <c r="A143" s="42">
        <v>140</v>
      </c>
      <c r="B143" s="34" t="s">
        <v>307</v>
      </c>
      <c r="C143" s="66" t="s">
        <v>313</v>
      </c>
      <c r="D143" s="65" t="s">
        <v>314</v>
      </c>
      <c r="E143" s="35" t="s">
        <v>48</v>
      </c>
      <c r="F143" s="36" t="s">
        <v>315</v>
      </c>
      <c r="G143" s="37">
        <v>336319</v>
      </c>
      <c r="H143" s="37">
        <v>63901</v>
      </c>
      <c r="I143" s="37">
        <v>400220</v>
      </c>
      <c r="J143" s="37">
        <v>300000</v>
      </c>
      <c r="K143" s="37">
        <v>57000</v>
      </c>
      <c r="L143" s="37">
        <v>357000</v>
      </c>
      <c r="M143" s="37">
        <v>310000</v>
      </c>
      <c r="N143" s="37">
        <v>58900</v>
      </c>
      <c r="O143" s="37">
        <v>368900</v>
      </c>
      <c r="P143" s="38"/>
      <c r="Q143" s="39">
        <f>STDEV(I143,L143,O143)</f>
        <v>22325.32493231248</v>
      </c>
      <c r="R143" s="39">
        <f>AVERAGE(I143,L143,O143)</f>
        <v>375373.33333333331</v>
      </c>
      <c r="S143" s="40">
        <f>Q143/R143</f>
        <v>5.9474989163621497E-2</v>
      </c>
      <c r="T143" s="39">
        <f t="shared" si="54"/>
        <v>368900</v>
      </c>
      <c r="U143" s="39">
        <f>R143+Q143</f>
        <v>397698.65826564579</v>
      </c>
      <c r="V143" s="39">
        <f>R143-Q143</f>
        <v>353048.00840102084</v>
      </c>
      <c r="W143" s="39">
        <f t="shared" ref="W143:W145" si="56">ROUND(IF(S143&lt;=30%,R143,T143),0)</f>
        <v>375373</v>
      </c>
    </row>
    <row r="144" spans="1:23" ht="42" x14ac:dyDescent="0.35">
      <c r="A144" s="33">
        <v>141</v>
      </c>
      <c r="B144" s="43" t="s">
        <v>307</v>
      </c>
      <c r="C144" s="66" t="s">
        <v>316</v>
      </c>
      <c r="D144" s="65" t="s">
        <v>24</v>
      </c>
      <c r="E144" s="44" t="s">
        <v>48</v>
      </c>
      <c r="F144" s="36" t="s">
        <v>317</v>
      </c>
      <c r="G144" s="45">
        <v>1526217</v>
      </c>
      <c r="H144" s="45">
        <v>289981</v>
      </c>
      <c r="I144" s="45">
        <v>1816198</v>
      </c>
      <c r="J144" s="45">
        <v>1200000</v>
      </c>
      <c r="K144" s="45">
        <v>228000</v>
      </c>
      <c r="L144" s="45">
        <v>1428000</v>
      </c>
      <c r="M144" s="45">
        <v>1402000</v>
      </c>
      <c r="N144" s="45">
        <v>266380</v>
      </c>
      <c r="O144" s="45">
        <v>1668380</v>
      </c>
      <c r="P144" s="46"/>
      <c r="Q144" s="39">
        <f>STDEV(I144,L144,O144)</f>
        <v>195929.57609304422</v>
      </c>
      <c r="R144" s="39">
        <f>AVERAGE(I144,L144,O144)</f>
        <v>1637526</v>
      </c>
      <c r="S144" s="40">
        <f>Q144/R144</f>
        <v>0.1196497497401838</v>
      </c>
      <c r="T144" s="39">
        <f t="shared" si="54"/>
        <v>1668380</v>
      </c>
      <c r="U144" s="39">
        <f>R144+Q144</f>
        <v>1833455.5760930441</v>
      </c>
      <c r="V144" s="39">
        <f>R144-Q144</f>
        <v>1441596.4239069559</v>
      </c>
      <c r="W144" s="39">
        <f t="shared" si="56"/>
        <v>1637526</v>
      </c>
    </row>
    <row r="145" spans="1:23" ht="52.5" x14ac:dyDescent="0.35">
      <c r="A145" s="42">
        <v>142</v>
      </c>
      <c r="B145" s="34" t="s">
        <v>318</v>
      </c>
      <c r="C145" s="66" t="s">
        <v>319</v>
      </c>
      <c r="D145" s="65" t="s">
        <v>24</v>
      </c>
      <c r="E145" s="35" t="s">
        <v>25</v>
      </c>
      <c r="F145" s="36" t="s">
        <v>320</v>
      </c>
      <c r="G145" s="37">
        <v>1021</v>
      </c>
      <c r="H145" s="37">
        <v>194</v>
      </c>
      <c r="I145" s="37">
        <v>1215</v>
      </c>
      <c r="J145" s="37">
        <v>500</v>
      </c>
      <c r="K145" s="37">
        <v>95</v>
      </c>
      <c r="L145" s="37">
        <v>595</v>
      </c>
      <c r="M145" s="37">
        <v>970</v>
      </c>
      <c r="N145" s="37">
        <v>184</v>
      </c>
      <c r="O145" s="37">
        <v>1154</v>
      </c>
      <c r="P145" s="38"/>
      <c r="Q145" s="39">
        <f>STDEV(I145,L145,O145)</f>
        <v>341.71186692884987</v>
      </c>
      <c r="R145" s="39">
        <f>AVERAGE(I145,L145,O145)</f>
        <v>988</v>
      </c>
      <c r="S145" s="40">
        <f>Q145/R145</f>
        <v>0.34586221349073876</v>
      </c>
      <c r="T145" s="39">
        <f t="shared" si="54"/>
        <v>1154</v>
      </c>
      <c r="U145" s="39">
        <f>R145+Q145</f>
        <v>1329.7118669288498</v>
      </c>
      <c r="V145" s="39">
        <f>R145-Q145</f>
        <v>646.28813307115013</v>
      </c>
      <c r="W145" s="39">
        <f t="shared" si="56"/>
        <v>1154</v>
      </c>
    </row>
    <row r="146" spans="1:23" ht="52.5" x14ac:dyDescent="0.35">
      <c r="A146" s="33">
        <v>143</v>
      </c>
      <c r="B146" s="43" t="s">
        <v>318</v>
      </c>
      <c r="C146" s="66" t="s">
        <v>321</v>
      </c>
      <c r="D146" s="65" t="s">
        <v>24</v>
      </c>
      <c r="E146" s="44" t="s">
        <v>25</v>
      </c>
      <c r="F146" s="57" t="s">
        <v>322</v>
      </c>
      <c r="G146" s="45"/>
      <c r="H146" s="45"/>
      <c r="I146" s="45"/>
      <c r="J146" s="45"/>
      <c r="K146" s="45"/>
      <c r="L146" s="45"/>
      <c r="M146" s="45"/>
      <c r="N146" s="45"/>
      <c r="O146" s="45"/>
      <c r="P146" s="46" t="s">
        <v>323</v>
      </c>
      <c r="Q146" s="39"/>
      <c r="R146" s="39"/>
      <c r="S146" s="40"/>
      <c r="T146" s="39"/>
      <c r="U146" s="39"/>
      <c r="V146" s="39"/>
      <c r="W146" s="51">
        <v>8448</v>
      </c>
    </row>
    <row r="147" spans="1:23" ht="52.5" x14ac:dyDescent="0.35">
      <c r="A147" s="42">
        <v>144</v>
      </c>
      <c r="B147" s="34" t="s">
        <v>318</v>
      </c>
      <c r="C147" s="66" t="s">
        <v>324</v>
      </c>
      <c r="D147" s="65" t="s">
        <v>24</v>
      </c>
      <c r="E147" s="35" t="s">
        <v>25</v>
      </c>
      <c r="F147" s="36" t="s">
        <v>325</v>
      </c>
      <c r="G147" s="37">
        <v>6887</v>
      </c>
      <c r="H147" s="37">
        <v>1309</v>
      </c>
      <c r="I147" s="37">
        <v>8196</v>
      </c>
      <c r="J147" s="37">
        <v>4500</v>
      </c>
      <c r="K147" s="37">
        <v>855</v>
      </c>
      <c r="L147" s="37">
        <v>5355</v>
      </c>
      <c r="M147" s="37">
        <v>6500</v>
      </c>
      <c r="N147" s="37">
        <v>1235</v>
      </c>
      <c r="O147" s="37">
        <v>7735</v>
      </c>
      <c r="P147" s="38"/>
      <c r="Q147" s="39">
        <f t="shared" ref="Q147:Q153" si="57">STDEV(I147,L147,O147)</f>
        <v>1524.6968004601204</v>
      </c>
      <c r="R147" s="39">
        <f t="shared" ref="R147:R153" si="58">AVERAGE(I147,L147,O147)</f>
        <v>7095.333333333333</v>
      </c>
      <c r="S147" s="40">
        <f t="shared" ref="S147:S153" si="59">Q147/R147</f>
        <v>0.21488726869211505</v>
      </c>
      <c r="T147" s="39">
        <f t="shared" si="54"/>
        <v>7735</v>
      </c>
      <c r="U147" s="39">
        <f t="shared" ref="U147:U153" si="60">R147+Q147</f>
        <v>8620.0301337934543</v>
      </c>
      <c r="V147" s="39">
        <f t="shared" ref="V147:V153" si="61">R147-Q147</f>
        <v>5570.6365328732127</v>
      </c>
      <c r="W147" s="39">
        <f t="shared" ref="W147:W153" si="62">ROUND(IF(S147&lt;=30%,R147,T147),0)</f>
        <v>7095</v>
      </c>
    </row>
    <row r="148" spans="1:23" ht="52.5" x14ac:dyDescent="0.35">
      <c r="A148" s="33">
        <v>145</v>
      </c>
      <c r="B148" s="43" t="s">
        <v>318</v>
      </c>
      <c r="C148" s="66" t="s">
        <v>326</v>
      </c>
      <c r="D148" s="65" t="s">
        <v>24</v>
      </c>
      <c r="E148" s="44" t="s">
        <v>25</v>
      </c>
      <c r="F148" s="36" t="s">
        <v>327</v>
      </c>
      <c r="G148" s="45">
        <v>10101</v>
      </c>
      <c r="H148" s="45">
        <v>1919</v>
      </c>
      <c r="I148" s="45">
        <v>12020</v>
      </c>
      <c r="J148" s="45">
        <v>8000</v>
      </c>
      <c r="K148" s="45">
        <v>1520</v>
      </c>
      <c r="L148" s="45">
        <v>9520</v>
      </c>
      <c r="M148" s="45">
        <v>9500</v>
      </c>
      <c r="N148" s="45">
        <v>1805</v>
      </c>
      <c r="O148" s="45">
        <v>11305</v>
      </c>
      <c r="P148" s="46"/>
      <c r="Q148" s="39">
        <f t="shared" si="57"/>
        <v>1287.597892718582</v>
      </c>
      <c r="R148" s="39">
        <f t="shared" si="58"/>
        <v>10948.333333333334</v>
      </c>
      <c r="S148" s="40">
        <f t="shared" si="59"/>
        <v>0.11760674922075645</v>
      </c>
      <c r="T148" s="39">
        <f t="shared" si="54"/>
        <v>11305</v>
      </c>
      <c r="U148" s="39">
        <f t="shared" si="60"/>
        <v>12235.931226051916</v>
      </c>
      <c r="V148" s="39">
        <f t="shared" si="61"/>
        <v>9660.7354406147515</v>
      </c>
      <c r="W148" s="39">
        <f t="shared" si="62"/>
        <v>10948</v>
      </c>
    </row>
    <row r="149" spans="1:23" ht="52.5" x14ac:dyDescent="0.35">
      <c r="A149" s="42">
        <v>146</v>
      </c>
      <c r="B149" s="34" t="s">
        <v>318</v>
      </c>
      <c r="C149" s="66" t="s">
        <v>328</v>
      </c>
      <c r="D149" s="65" t="s">
        <v>24</v>
      </c>
      <c r="E149" s="35" t="s">
        <v>25</v>
      </c>
      <c r="F149" s="36" t="s">
        <v>329</v>
      </c>
      <c r="G149" s="37">
        <v>28809</v>
      </c>
      <c r="H149" s="37">
        <v>5474</v>
      </c>
      <c r="I149" s="37">
        <v>34283</v>
      </c>
      <c r="J149" s="37">
        <v>25000</v>
      </c>
      <c r="K149" s="37">
        <v>4750</v>
      </c>
      <c r="L149" s="37">
        <v>29750</v>
      </c>
      <c r="M149" s="37">
        <v>27000</v>
      </c>
      <c r="N149" s="37">
        <v>5130</v>
      </c>
      <c r="O149" s="37">
        <v>32130</v>
      </c>
      <c r="P149" s="38"/>
      <c r="Q149" s="39">
        <f t="shared" si="57"/>
        <v>2267.4470960384792</v>
      </c>
      <c r="R149" s="39">
        <f t="shared" si="58"/>
        <v>32054.333333333332</v>
      </c>
      <c r="S149" s="40">
        <f t="shared" si="59"/>
        <v>7.073761517543585E-2</v>
      </c>
      <c r="T149" s="39">
        <f t="shared" si="54"/>
        <v>32130</v>
      </c>
      <c r="U149" s="39">
        <f t="shared" si="60"/>
        <v>34321.780429371815</v>
      </c>
      <c r="V149" s="39">
        <f t="shared" si="61"/>
        <v>29786.886237294853</v>
      </c>
      <c r="W149" s="39">
        <f t="shared" si="62"/>
        <v>32054</v>
      </c>
    </row>
    <row r="150" spans="1:23" ht="63" x14ac:dyDescent="0.35">
      <c r="A150" s="33">
        <v>147</v>
      </c>
      <c r="B150" s="43" t="s">
        <v>330</v>
      </c>
      <c r="C150" s="66" t="s">
        <v>331</v>
      </c>
      <c r="D150" s="65" t="s">
        <v>24</v>
      </c>
      <c r="E150" s="44" t="s">
        <v>48</v>
      </c>
      <c r="F150" s="36" t="s">
        <v>332</v>
      </c>
      <c r="G150" s="45">
        <v>15942723</v>
      </c>
      <c r="H150" s="45">
        <v>3029117</v>
      </c>
      <c r="I150" s="45">
        <v>18971840</v>
      </c>
      <c r="J150" s="45">
        <v>4500000</v>
      </c>
      <c r="K150" s="45">
        <v>855000</v>
      </c>
      <c r="L150" s="45">
        <v>5355000</v>
      </c>
      <c r="M150" s="45">
        <v>14890000</v>
      </c>
      <c r="N150" s="45">
        <v>2829100</v>
      </c>
      <c r="O150" s="45">
        <v>17719100</v>
      </c>
      <c r="P150" s="46"/>
      <c r="Q150" s="39">
        <f t="shared" si="57"/>
        <v>7526161.681131579</v>
      </c>
      <c r="R150" s="39">
        <f t="shared" si="58"/>
        <v>14015313.333333334</v>
      </c>
      <c r="S150" s="40">
        <f t="shared" si="59"/>
        <v>0.53699560631525267</v>
      </c>
      <c r="T150" s="39">
        <f t="shared" si="54"/>
        <v>17719100</v>
      </c>
      <c r="U150" s="39">
        <f t="shared" si="60"/>
        <v>21541475.014464915</v>
      </c>
      <c r="V150" s="39">
        <f t="shared" si="61"/>
        <v>6489151.652201755</v>
      </c>
      <c r="W150" s="39">
        <f t="shared" si="62"/>
        <v>17719100</v>
      </c>
    </row>
    <row r="151" spans="1:23" ht="52.5" x14ac:dyDescent="0.35">
      <c r="A151" s="42">
        <v>148</v>
      </c>
      <c r="B151" s="34" t="s">
        <v>330</v>
      </c>
      <c r="C151" s="66" t="s">
        <v>506</v>
      </c>
      <c r="D151" s="65" t="s">
        <v>24</v>
      </c>
      <c r="E151" s="35" t="s">
        <v>48</v>
      </c>
      <c r="F151" s="36" t="s">
        <v>333</v>
      </c>
      <c r="G151" s="37">
        <v>13390247</v>
      </c>
      <c r="H151" s="37">
        <v>2544147</v>
      </c>
      <c r="I151" s="37">
        <v>15934394</v>
      </c>
      <c r="J151" s="37">
        <v>5000000</v>
      </c>
      <c r="K151" s="37">
        <v>950000</v>
      </c>
      <c r="L151" s="37">
        <v>5950000</v>
      </c>
      <c r="M151" s="37">
        <v>12463000</v>
      </c>
      <c r="N151" s="37">
        <v>2367970</v>
      </c>
      <c r="O151" s="37">
        <v>14830970</v>
      </c>
      <c r="P151" s="38"/>
      <c r="Q151" s="39">
        <f t="shared" si="57"/>
        <v>5473836.1961229118</v>
      </c>
      <c r="R151" s="39">
        <f t="shared" si="58"/>
        <v>12238454.666666666</v>
      </c>
      <c r="S151" s="40">
        <f t="shared" si="59"/>
        <v>0.44726530801570524</v>
      </c>
      <c r="T151" s="39">
        <f t="shared" si="54"/>
        <v>14830970</v>
      </c>
      <c r="U151" s="39">
        <f t="shared" si="60"/>
        <v>17712290.862789579</v>
      </c>
      <c r="V151" s="39">
        <f t="shared" si="61"/>
        <v>6764618.4705437543</v>
      </c>
      <c r="W151" s="39">
        <f t="shared" si="62"/>
        <v>14830970</v>
      </c>
    </row>
    <row r="152" spans="1:23" s="32" customFormat="1" x14ac:dyDescent="0.35">
      <c r="A152" s="65">
        <v>149</v>
      </c>
      <c r="B152" s="66" t="s">
        <v>334</v>
      </c>
      <c r="C152" s="66" t="s">
        <v>335</v>
      </c>
      <c r="D152" s="65" t="s">
        <v>54</v>
      </c>
      <c r="E152" s="67" t="s">
        <v>48</v>
      </c>
      <c r="F152" s="91" t="s">
        <v>507</v>
      </c>
      <c r="G152" s="87">
        <v>197292</v>
      </c>
      <c r="H152" s="88">
        <v>37485</v>
      </c>
      <c r="I152" s="88">
        <v>234777</v>
      </c>
      <c r="J152" s="88">
        <v>800000</v>
      </c>
      <c r="K152" s="88">
        <v>152000</v>
      </c>
      <c r="L152" s="88">
        <v>952000</v>
      </c>
      <c r="M152" s="88">
        <v>183000</v>
      </c>
      <c r="N152" s="88">
        <v>34770</v>
      </c>
      <c r="O152" s="89">
        <v>217770</v>
      </c>
      <c r="P152" s="90"/>
      <c r="Q152" s="39">
        <f t="shared" si="57"/>
        <v>419084.66978205409</v>
      </c>
      <c r="R152" s="39">
        <f t="shared" si="58"/>
        <v>468182.33333333331</v>
      </c>
      <c r="S152" s="70">
        <f t="shared" si="59"/>
        <v>0.89513131945471547</v>
      </c>
      <c r="T152" s="69">
        <f t="shared" si="54"/>
        <v>234777</v>
      </c>
      <c r="U152" s="39">
        <f t="shared" si="60"/>
        <v>887267.0031153874</v>
      </c>
      <c r="V152" s="39">
        <f t="shared" si="61"/>
        <v>49097.663551279227</v>
      </c>
      <c r="W152" s="39">
        <f t="shared" si="62"/>
        <v>234777</v>
      </c>
    </row>
    <row r="153" spans="1:23" ht="21" x14ac:dyDescent="0.35">
      <c r="A153" s="42">
        <v>150</v>
      </c>
      <c r="B153" s="43" t="s">
        <v>334</v>
      </c>
      <c r="C153" s="66" t="s">
        <v>336</v>
      </c>
      <c r="D153" s="65" t="s">
        <v>337</v>
      </c>
      <c r="E153" s="44" t="s">
        <v>48</v>
      </c>
      <c r="F153" s="36" t="s">
        <v>338</v>
      </c>
      <c r="G153" s="45">
        <v>173680</v>
      </c>
      <c r="H153" s="45">
        <v>32999</v>
      </c>
      <c r="I153" s="45">
        <v>206679</v>
      </c>
      <c r="J153" s="45">
        <v>650000</v>
      </c>
      <c r="K153" s="45">
        <v>123500</v>
      </c>
      <c r="L153" s="45">
        <v>773500</v>
      </c>
      <c r="M153" s="45">
        <v>160000</v>
      </c>
      <c r="N153" s="45">
        <v>30400</v>
      </c>
      <c r="O153" s="45">
        <v>190400</v>
      </c>
      <c r="P153" s="46"/>
      <c r="Q153" s="39">
        <f t="shared" si="57"/>
        <v>332053.37469599675</v>
      </c>
      <c r="R153" s="39">
        <f t="shared" si="58"/>
        <v>390193</v>
      </c>
      <c r="S153" s="40">
        <f t="shared" si="59"/>
        <v>0.85099777468072657</v>
      </c>
      <c r="T153" s="39">
        <f t="shared" si="54"/>
        <v>206679</v>
      </c>
      <c r="U153" s="39">
        <f t="shared" si="60"/>
        <v>722246.37469599675</v>
      </c>
      <c r="V153" s="39">
        <f t="shared" si="61"/>
        <v>58139.625304003246</v>
      </c>
      <c r="W153" s="39">
        <f t="shared" si="62"/>
        <v>206679</v>
      </c>
    </row>
    <row r="154" spans="1:23" ht="22" x14ac:dyDescent="0.35">
      <c r="A154" s="33">
        <v>151</v>
      </c>
      <c r="B154" s="34" t="s">
        <v>334</v>
      </c>
      <c r="C154" s="66" t="s">
        <v>339</v>
      </c>
      <c r="D154" s="65" t="s">
        <v>340</v>
      </c>
      <c r="E154" s="35" t="s">
        <v>48</v>
      </c>
      <c r="F154" s="52" t="s">
        <v>341</v>
      </c>
      <c r="G154" s="37"/>
      <c r="H154" s="37"/>
      <c r="I154" s="37"/>
      <c r="J154" s="37"/>
      <c r="K154" s="37"/>
      <c r="L154" s="37"/>
      <c r="M154" s="37"/>
      <c r="N154" s="37"/>
      <c r="O154" s="37"/>
      <c r="P154" s="38" t="s">
        <v>342</v>
      </c>
      <c r="Q154" s="39"/>
      <c r="R154" s="39"/>
      <c r="S154" s="39"/>
      <c r="T154" s="39"/>
      <c r="U154" s="39"/>
      <c r="V154" s="39"/>
      <c r="W154" s="51">
        <v>163714</v>
      </c>
    </row>
    <row r="155" spans="1:23" ht="21" x14ac:dyDescent="0.35">
      <c r="A155" s="42">
        <v>152</v>
      </c>
      <c r="B155" s="43" t="s">
        <v>334</v>
      </c>
      <c r="C155" s="66" t="s">
        <v>343</v>
      </c>
      <c r="D155" s="65" t="s">
        <v>79</v>
      </c>
      <c r="E155" s="44" t="s">
        <v>48</v>
      </c>
      <c r="F155" s="49" t="s">
        <v>344</v>
      </c>
      <c r="G155" s="45"/>
      <c r="H155" s="45"/>
      <c r="I155" s="45"/>
      <c r="J155" s="45"/>
      <c r="K155" s="45"/>
      <c r="L155" s="45"/>
      <c r="M155" s="45"/>
      <c r="N155" s="45"/>
      <c r="O155" s="45"/>
      <c r="P155" s="46" t="s">
        <v>345</v>
      </c>
      <c r="Q155" s="39"/>
      <c r="R155" s="39"/>
      <c r="S155" s="39"/>
      <c r="T155" s="39"/>
      <c r="U155" s="39"/>
      <c r="V155" s="39"/>
      <c r="W155" s="51">
        <v>126697</v>
      </c>
    </row>
    <row r="156" spans="1:23" ht="42" x14ac:dyDescent="0.35">
      <c r="A156" s="33">
        <v>153</v>
      </c>
      <c r="B156" s="43" t="s">
        <v>334</v>
      </c>
      <c r="C156" s="66" t="s">
        <v>508</v>
      </c>
      <c r="D156" s="65" t="s">
        <v>340</v>
      </c>
      <c r="E156" s="44" t="s">
        <v>48</v>
      </c>
      <c r="F156" s="36" t="s">
        <v>346</v>
      </c>
      <c r="G156" s="45">
        <v>106020</v>
      </c>
      <c r="H156" s="45">
        <v>20144</v>
      </c>
      <c r="I156" s="45">
        <v>126164</v>
      </c>
      <c r="J156" s="45">
        <v>150000</v>
      </c>
      <c r="K156" s="45">
        <v>28500</v>
      </c>
      <c r="L156" s="45">
        <v>178500</v>
      </c>
      <c r="M156" s="45">
        <v>100000</v>
      </c>
      <c r="N156" s="45">
        <v>19000</v>
      </c>
      <c r="O156" s="45">
        <v>119000</v>
      </c>
      <c r="P156" s="46"/>
      <c r="Q156" s="39">
        <f>STDEV(I156,L156,O156)</f>
        <v>32482.379305299237</v>
      </c>
      <c r="R156" s="39">
        <f>AVERAGE(I156,L156,O156)</f>
        <v>141221.33333333334</v>
      </c>
      <c r="S156" s="40">
        <f>Q156/R156</f>
        <v>0.23001042787656659</v>
      </c>
      <c r="T156" s="39">
        <f t="shared" si="54"/>
        <v>126164</v>
      </c>
      <c r="U156" s="39">
        <f>R156+Q156</f>
        <v>173703.71263863257</v>
      </c>
      <c r="V156" s="39">
        <f>R156-Q156</f>
        <v>108738.9540280341</v>
      </c>
      <c r="W156" s="39">
        <f t="shared" ref="W156:W158" si="63">ROUND(IF(S156&lt;=30%,R156,T156),0)</f>
        <v>141221</v>
      </c>
    </row>
    <row r="157" spans="1:23" ht="21" x14ac:dyDescent="0.35">
      <c r="A157" s="42">
        <v>154</v>
      </c>
      <c r="B157" s="34" t="s">
        <v>334</v>
      </c>
      <c r="C157" s="66" t="s">
        <v>509</v>
      </c>
      <c r="D157" s="65" t="s">
        <v>347</v>
      </c>
      <c r="E157" s="35" t="s">
        <v>48</v>
      </c>
      <c r="F157" s="36" t="s">
        <v>348</v>
      </c>
      <c r="G157" s="37">
        <v>87240</v>
      </c>
      <c r="H157" s="37">
        <v>16576</v>
      </c>
      <c r="I157" s="37">
        <v>103816</v>
      </c>
      <c r="J157" s="37">
        <v>120000</v>
      </c>
      <c r="K157" s="37">
        <v>22800</v>
      </c>
      <c r="L157" s="37">
        <v>142800</v>
      </c>
      <c r="M157" s="37">
        <v>82000</v>
      </c>
      <c r="N157" s="37">
        <v>15580</v>
      </c>
      <c r="O157" s="37">
        <v>97580</v>
      </c>
      <c r="P157" s="38"/>
      <c r="Q157" s="39">
        <f>STDEV(I157,L157,O157)</f>
        <v>24506.762168838217</v>
      </c>
      <c r="R157" s="39">
        <f>AVERAGE(I157,L157,O157)</f>
        <v>114732</v>
      </c>
      <c r="S157" s="40">
        <f>Q157/R157</f>
        <v>0.21360006074014415</v>
      </c>
      <c r="T157" s="39">
        <f t="shared" si="54"/>
        <v>103816</v>
      </c>
      <c r="U157" s="39">
        <f>R157+Q157</f>
        <v>139238.76216883821</v>
      </c>
      <c r="V157" s="39">
        <f>R157-Q157</f>
        <v>90225.237831161779</v>
      </c>
      <c r="W157" s="39">
        <f t="shared" si="63"/>
        <v>114732</v>
      </c>
    </row>
    <row r="158" spans="1:23" ht="21" x14ac:dyDescent="0.35">
      <c r="A158" s="33">
        <v>155</v>
      </c>
      <c r="B158" s="43" t="s">
        <v>334</v>
      </c>
      <c r="C158" s="66" t="s">
        <v>510</v>
      </c>
      <c r="D158" s="65" t="s">
        <v>337</v>
      </c>
      <c r="E158" s="44" t="s">
        <v>48</v>
      </c>
      <c r="F158" s="36" t="s">
        <v>348</v>
      </c>
      <c r="G158" s="45">
        <v>128112</v>
      </c>
      <c r="H158" s="45">
        <v>24341</v>
      </c>
      <c r="I158" s="45">
        <v>152453</v>
      </c>
      <c r="J158" s="45">
        <v>250000</v>
      </c>
      <c r="K158" s="45">
        <v>47500</v>
      </c>
      <c r="L158" s="45">
        <v>297500</v>
      </c>
      <c r="M158" s="45">
        <v>120000</v>
      </c>
      <c r="N158" s="45">
        <v>22800</v>
      </c>
      <c r="O158" s="45">
        <v>142800</v>
      </c>
      <c r="P158" s="46"/>
      <c r="Q158" s="39">
        <f>STDEV(I158,L158,O158)</f>
        <v>86664.008886811454</v>
      </c>
      <c r="R158" s="39">
        <f>AVERAGE(I158,L158,O158)</f>
        <v>197584.33333333334</v>
      </c>
      <c r="S158" s="40">
        <f>Q158/R158</f>
        <v>0.43861781662924415</v>
      </c>
      <c r="T158" s="39">
        <f t="shared" si="54"/>
        <v>152453</v>
      </c>
      <c r="U158" s="39">
        <f>R158+Q158</f>
        <v>284248.34222014481</v>
      </c>
      <c r="V158" s="39">
        <f>R158-Q158</f>
        <v>110920.32444652189</v>
      </c>
      <c r="W158" s="39">
        <f t="shared" si="63"/>
        <v>152453</v>
      </c>
    </row>
    <row r="159" spans="1:23" ht="52.5" x14ac:dyDescent="0.35">
      <c r="A159" s="42">
        <v>156</v>
      </c>
      <c r="B159" s="34" t="s">
        <v>334</v>
      </c>
      <c r="C159" s="66" t="s">
        <v>349</v>
      </c>
      <c r="D159" s="65" t="s">
        <v>79</v>
      </c>
      <c r="E159" s="35" t="s">
        <v>48</v>
      </c>
      <c r="F159" s="92" t="s">
        <v>350</v>
      </c>
      <c r="G159" s="37"/>
      <c r="H159" s="37"/>
      <c r="I159" s="37"/>
      <c r="J159" s="37"/>
      <c r="K159" s="37"/>
      <c r="L159" s="37"/>
      <c r="M159" s="37"/>
      <c r="N159" s="37"/>
      <c r="O159" s="37"/>
      <c r="P159" s="93">
        <v>29750</v>
      </c>
      <c r="Q159" s="39"/>
      <c r="R159" s="39"/>
      <c r="S159" s="39"/>
      <c r="T159" s="39"/>
      <c r="U159" s="39"/>
      <c r="V159" s="39"/>
      <c r="W159" s="93">
        <v>29750</v>
      </c>
    </row>
    <row r="160" spans="1:23" ht="52.5" x14ac:dyDescent="0.35">
      <c r="A160" s="33">
        <v>157</v>
      </c>
      <c r="B160" s="43" t="s">
        <v>334</v>
      </c>
      <c r="C160" s="66" t="s">
        <v>351</v>
      </c>
      <c r="D160" s="65" t="s">
        <v>79</v>
      </c>
      <c r="E160" s="44" t="s">
        <v>48</v>
      </c>
      <c r="F160" s="49" t="s">
        <v>352</v>
      </c>
      <c r="G160" s="45"/>
      <c r="H160" s="45"/>
      <c r="I160" s="45"/>
      <c r="J160" s="45"/>
      <c r="K160" s="45"/>
      <c r="L160" s="45"/>
      <c r="M160" s="45"/>
      <c r="N160" s="45"/>
      <c r="O160" s="45"/>
      <c r="P160" s="94" t="s">
        <v>353</v>
      </c>
      <c r="Q160" s="39"/>
      <c r="R160" s="39"/>
      <c r="S160" s="39"/>
      <c r="T160" s="39"/>
      <c r="U160" s="39"/>
      <c r="V160" s="39"/>
      <c r="W160" s="51">
        <v>22400</v>
      </c>
    </row>
    <row r="161" spans="1:23" ht="42" x14ac:dyDescent="0.35">
      <c r="A161" s="42">
        <v>158</v>
      </c>
      <c r="B161" s="43" t="s">
        <v>334</v>
      </c>
      <c r="C161" s="66" t="s">
        <v>354</v>
      </c>
      <c r="D161" s="65" t="s">
        <v>340</v>
      </c>
      <c r="E161" s="44" t="s">
        <v>48</v>
      </c>
      <c r="F161" s="36" t="s">
        <v>355</v>
      </c>
      <c r="G161" s="45">
        <v>140712</v>
      </c>
      <c r="H161" s="45">
        <v>26735</v>
      </c>
      <c r="I161" s="45">
        <v>167447</v>
      </c>
      <c r="J161" s="45">
        <v>90000</v>
      </c>
      <c r="K161" s="45">
        <v>17100</v>
      </c>
      <c r="L161" s="45">
        <v>107100</v>
      </c>
      <c r="M161" s="45">
        <v>130000</v>
      </c>
      <c r="N161" s="45">
        <v>24700</v>
      </c>
      <c r="O161" s="45">
        <v>154700</v>
      </c>
      <c r="P161" s="46"/>
      <c r="Q161" s="39">
        <f>STDEV(I161,L161,O161)</f>
        <v>31806.724703014173</v>
      </c>
      <c r="R161" s="39">
        <f>AVERAGE(I161,L161,O161)</f>
        <v>143082.33333333334</v>
      </c>
      <c r="S161" s="40">
        <f>Q161/R161</f>
        <v>0.22229665928717618</v>
      </c>
      <c r="T161" s="39">
        <f t="shared" si="54"/>
        <v>154700</v>
      </c>
      <c r="U161" s="39">
        <f>R161+Q161</f>
        <v>174889.0580363475</v>
      </c>
      <c r="V161" s="39">
        <f>R161-Q161</f>
        <v>111275.60863031917</v>
      </c>
      <c r="W161" s="39">
        <f t="shared" ref="W161:W164" si="64">ROUND(IF(S161&lt;=30%,R161,T161),0)</f>
        <v>143082</v>
      </c>
    </row>
    <row r="162" spans="1:23" ht="42" x14ac:dyDescent="0.35">
      <c r="A162" s="33">
        <v>159</v>
      </c>
      <c r="B162" s="34" t="s">
        <v>334</v>
      </c>
      <c r="C162" s="66" t="s">
        <v>356</v>
      </c>
      <c r="D162" s="65" t="s">
        <v>340</v>
      </c>
      <c r="E162" s="35" t="s">
        <v>48</v>
      </c>
      <c r="F162" s="36" t="s">
        <v>357</v>
      </c>
      <c r="G162" s="37">
        <v>217220</v>
      </c>
      <c r="H162" s="37">
        <v>41272</v>
      </c>
      <c r="I162" s="37">
        <v>258492</v>
      </c>
      <c r="J162" s="37">
        <v>150000</v>
      </c>
      <c r="K162" s="37">
        <v>28500</v>
      </c>
      <c r="L162" s="37">
        <v>178500</v>
      </c>
      <c r="M162" s="37">
        <v>200000</v>
      </c>
      <c r="N162" s="37">
        <v>38000</v>
      </c>
      <c r="O162" s="37">
        <v>238000</v>
      </c>
      <c r="P162" s="38"/>
      <c r="Q162" s="39">
        <f>STDEV(I162,L162,O162)</f>
        <v>41550.956924399805</v>
      </c>
      <c r="R162" s="39">
        <f>AVERAGE(I162,L162,O162)</f>
        <v>224997.33333333334</v>
      </c>
      <c r="S162" s="40">
        <f>Q162/R162</f>
        <v>0.18467310838232071</v>
      </c>
      <c r="T162" s="39">
        <f t="shared" si="54"/>
        <v>238000</v>
      </c>
      <c r="U162" s="39">
        <f>R162+Q162</f>
        <v>266548.29025773314</v>
      </c>
      <c r="V162" s="39">
        <f>R162-Q162</f>
        <v>183446.37640893355</v>
      </c>
      <c r="W162" s="39">
        <f t="shared" si="64"/>
        <v>224997</v>
      </c>
    </row>
    <row r="163" spans="1:23" ht="115.5" x14ac:dyDescent="0.35">
      <c r="A163" s="42">
        <v>160</v>
      </c>
      <c r="B163" s="43" t="s">
        <v>358</v>
      </c>
      <c r="C163" s="66" t="s">
        <v>359</v>
      </c>
      <c r="D163" s="65" t="s">
        <v>337</v>
      </c>
      <c r="E163" s="44" t="s">
        <v>48</v>
      </c>
      <c r="F163" s="36" t="s">
        <v>360</v>
      </c>
      <c r="G163" s="45">
        <v>298605</v>
      </c>
      <c r="H163" s="45">
        <v>56735</v>
      </c>
      <c r="I163" s="45">
        <v>355340</v>
      </c>
      <c r="J163" s="45">
        <v>450000</v>
      </c>
      <c r="K163" s="45">
        <v>85500</v>
      </c>
      <c r="L163" s="45">
        <v>535500</v>
      </c>
      <c r="M163" s="45">
        <v>274000</v>
      </c>
      <c r="N163" s="45">
        <v>52060</v>
      </c>
      <c r="O163" s="45">
        <v>326060</v>
      </c>
      <c r="P163" s="46"/>
      <c r="Q163" s="39">
        <f>STDEV(I163,L163,O163)</f>
        <v>113416.67837374423</v>
      </c>
      <c r="R163" s="39">
        <f>AVERAGE(I163,L163,O163)</f>
        <v>405633.33333333331</v>
      </c>
      <c r="S163" s="40">
        <f>Q163/R163</f>
        <v>0.27960394043983294</v>
      </c>
      <c r="T163" s="39">
        <f t="shared" si="54"/>
        <v>355340</v>
      </c>
      <c r="U163" s="39">
        <f>R163+Q163</f>
        <v>519050.01170707756</v>
      </c>
      <c r="V163" s="39">
        <f>R163-Q163</f>
        <v>292216.65495958907</v>
      </c>
      <c r="W163" s="39">
        <f t="shared" si="64"/>
        <v>405633</v>
      </c>
    </row>
    <row r="164" spans="1:23" ht="94.5" x14ac:dyDescent="0.35">
      <c r="A164" s="33">
        <v>161</v>
      </c>
      <c r="B164" s="34" t="s">
        <v>358</v>
      </c>
      <c r="C164" s="66" t="s">
        <v>361</v>
      </c>
      <c r="D164" s="65" t="s">
        <v>337</v>
      </c>
      <c r="E164" s="35" t="s">
        <v>48</v>
      </c>
      <c r="F164" s="36" t="s">
        <v>362</v>
      </c>
      <c r="G164" s="37">
        <v>2212140</v>
      </c>
      <c r="H164" s="37">
        <v>420307</v>
      </c>
      <c r="I164" s="37">
        <v>2632447</v>
      </c>
      <c r="J164" s="37">
        <v>4000000</v>
      </c>
      <c r="K164" s="37">
        <v>760000</v>
      </c>
      <c r="L164" s="37">
        <v>4760000</v>
      </c>
      <c r="M164" s="37">
        <v>2100000</v>
      </c>
      <c r="N164" s="37">
        <v>399000</v>
      </c>
      <c r="O164" s="37">
        <v>2499000</v>
      </c>
      <c r="P164" s="38"/>
      <c r="Q164" s="39">
        <f>STDEV(I164,L164,O164)</f>
        <v>1268622.0128954882</v>
      </c>
      <c r="R164" s="39">
        <f>AVERAGE(I164,L164,O164)</f>
        <v>3297149</v>
      </c>
      <c r="S164" s="40">
        <f>Q164/R164</f>
        <v>0.38476332519260981</v>
      </c>
      <c r="T164" s="39">
        <f t="shared" si="54"/>
        <v>2632447</v>
      </c>
      <c r="U164" s="39">
        <f>R164+Q164</f>
        <v>4565771.0128954882</v>
      </c>
      <c r="V164" s="39">
        <f>R164-Q164</f>
        <v>2028526.9871045118</v>
      </c>
      <c r="W164" s="39">
        <f t="shared" si="64"/>
        <v>2632447</v>
      </c>
    </row>
    <row r="165" spans="1:23" ht="210" x14ac:dyDescent="0.35">
      <c r="A165" s="42">
        <v>162</v>
      </c>
      <c r="B165" s="43" t="s">
        <v>358</v>
      </c>
      <c r="C165" s="66" t="s">
        <v>363</v>
      </c>
      <c r="D165" s="65" t="s">
        <v>340</v>
      </c>
      <c r="E165" s="44" t="s">
        <v>48</v>
      </c>
      <c r="F165" s="49" t="s">
        <v>364</v>
      </c>
      <c r="G165" s="45"/>
      <c r="H165" s="45"/>
      <c r="I165" s="45"/>
      <c r="J165" s="45"/>
      <c r="K165" s="45"/>
      <c r="L165" s="45"/>
      <c r="M165" s="45"/>
      <c r="N165" s="45"/>
      <c r="O165" s="45"/>
      <c r="P165" s="94" t="s">
        <v>365</v>
      </c>
      <c r="Q165" s="39"/>
      <c r="R165" s="39"/>
      <c r="S165" s="39"/>
      <c r="T165" s="39"/>
      <c r="U165" s="39"/>
      <c r="V165" s="39"/>
      <c r="W165" s="51">
        <v>156280</v>
      </c>
    </row>
    <row r="166" spans="1:23" ht="31.5" x14ac:dyDescent="0.35">
      <c r="A166" s="33">
        <v>163</v>
      </c>
      <c r="B166" s="43" t="s">
        <v>358</v>
      </c>
      <c r="C166" s="66" t="s">
        <v>511</v>
      </c>
      <c r="D166" s="65" t="s">
        <v>337</v>
      </c>
      <c r="E166" s="44" t="s">
        <v>48</v>
      </c>
      <c r="F166" s="36" t="s">
        <v>366</v>
      </c>
      <c r="G166" s="45">
        <v>1788360</v>
      </c>
      <c r="H166" s="45">
        <v>339788</v>
      </c>
      <c r="I166" s="45">
        <v>2128148</v>
      </c>
      <c r="J166" s="45">
        <v>3800000</v>
      </c>
      <c r="K166" s="45">
        <v>722000</v>
      </c>
      <c r="L166" s="45">
        <v>4522000</v>
      </c>
      <c r="M166" s="45">
        <v>1680000</v>
      </c>
      <c r="N166" s="45">
        <v>319200</v>
      </c>
      <c r="O166" s="45">
        <v>1999200</v>
      </c>
      <c r="P166" s="46"/>
      <c r="Q166" s="39">
        <f t="shared" ref="Q166:Q188" si="65">STDEV(I166,L166,O166)</f>
        <v>1420778.8254221696</v>
      </c>
      <c r="R166" s="39">
        <f t="shared" ref="R166:R188" si="66">AVERAGE(I166,L166,O166)</f>
        <v>2883116</v>
      </c>
      <c r="S166" s="40">
        <f t="shared" ref="S166:S188" si="67">Q166/R166</f>
        <v>0.49279280660999059</v>
      </c>
      <c r="T166" s="39">
        <f t="shared" si="54"/>
        <v>2128148</v>
      </c>
      <c r="U166" s="39">
        <f t="shared" ref="U166:U188" si="68">R166+Q166</f>
        <v>4303894.8254221696</v>
      </c>
      <c r="V166" s="39">
        <f t="shared" ref="V166:V188" si="69">R166-Q166</f>
        <v>1462337.1745778304</v>
      </c>
      <c r="W166" s="39">
        <f t="shared" ref="W166:W188" si="70">ROUND(IF(S166&lt;=30%,R166,T166),0)</f>
        <v>2128148</v>
      </c>
    </row>
    <row r="167" spans="1:23" ht="21" x14ac:dyDescent="0.35">
      <c r="A167" s="42">
        <v>164</v>
      </c>
      <c r="B167" s="34" t="s">
        <v>367</v>
      </c>
      <c r="C167" s="66" t="s">
        <v>368</v>
      </c>
      <c r="D167" s="65" t="s">
        <v>24</v>
      </c>
      <c r="E167" s="35" t="s">
        <v>49</v>
      </c>
      <c r="F167" s="36" t="s">
        <v>369</v>
      </c>
      <c r="G167" s="37">
        <v>341824</v>
      </c>
      <c r="H167" s="37">
        <v>64947</v>
      </c>
      <c r="I167" s="37">
        <v>406771</v>
      </c>
      <c r="J167" s="37">
        <v>250000</v>
      </c>
      <c r="K167" s="37">
        <v>47500</v>
      </c>
      <c r="L167" s="37">
        <v>297500</v>
      </c>
      <c r="M167" s="37">
        <v>320000</v>
      </c>
      <c r="N167" s="37">
        <v>60800</v>
      </c>
      <c r="O167" s="37">
        <v>380800</v>
      </c>
      <c r="P167" s="38"/>
      <c r="Q167" s="39">
        <f t="shared" si="65"/>
        <v>57086.972071860175</v>
      </c>
      <c r="R167" s="39">
        <f t="shared" si="66"/>
        <v>361690.33333333331</v>
      </c>
      <c r="S167" s="40">
        <f t="shared" si="67"/>
        <v>0.15783383411369442</v>
      </c>
      <c r="T167" s="39">
        <f t="shared" si="54"/>
        <v>380800</v>
      </c>
      <c r="U167" s="39">
        <f t="shared" si="68"/>
        <v>418777.30540519347</v>
      </c>
      <c r="V167" s="39">
        <f t="shared" si="69"/>
        <v>304603.36126147315</v>
      </c>
      <c r="W167" s="39">
        <f t="shared" si="70"/>
        <v>361690</v>
      </c>
    </row>
    <row r="168" spans="1:23" ht="21" x14ac:dyDescent="0.35">
      <c r="A168" s="33">
        <v>165</v>
      </c>
      <c r="B168" s="43" t="s">
        <v>367</v>
      </c>
      <c r="C168" s="66" t="s">
        <v>370</v>
      </c>
      <c r="D168" s="65" t="s">
        <v>24</v>
      </c>
      <c r="E168" s="44" t="s">
        <v>49</v>
      </c>
      <c r="F168" s="36" t="s">
        <v>371</v>
      </c>
      <c r="G168" s="45">
        <v>353727</v>
      </c>
      <c r="H168" s="45">
        <v>67208</v>
      </c>
      <c r="I168" s="45">
        <v>420935</v>
      </c>
      <c r="J168" s="45">
        <v>230000</v>
      </c>
      <c r="K168" s="45">
        <v>43700</v>
      </c>
      <c r="L168" s="45">
        <v>273700</v>
      </c>
      <c r="M168" s="45">
        <v>330000</v>
      </c>
      <c r="N168" s="45">
        <v>62700</v>
      </c>
      <c r="O168" s="45">
        <v>392700</v>
      </c>
      <c r="P168" s="46"/>
      <c r="Q168" s="39">
        <f t="shared" si="65"/>
        <v>78141.282783174218</v>
      </c>
      <c r="R168" s="39">
        <f t="shared" si="66"/>
        <v>362445</v>
      </c>
      <c r="S168" s="40">
        <f t="shared" si="67"/>
        <v>0.21559487034770577</v>
      </c>
      <c r="T168" s="39">
        <f t="shared" si="54"/>
        <v>392700</v>
      </c>
      <c r="U168" s="39">
        <f t="shared" si="68"/>
        <v>440586.28278317419</v>
      </c>
      <c r="V168" s="39">
        <f t="shared" si="69"/>
        <v>284303.71721682581</v>
      </c>
      <c r="W168" s="39">
        <f t="shared" si="70"/>
        <v>362445</v>
      </c>
    </row>
    <row r="169" spans="1:23" ht="31.5" x14ac:dyDescent="0.35">
      <c r="A169" s="42">
        <v>166</v>
      </c>
      <c r="B169" s="34" t="s">
        <v>367</v>
      </c>
      <c r="C169" s="66" t="s">
        <v>512</v>
      </c>
      <c r="D169" s="65" t="s">
        <v>24</v>
      </c>
      <c r="E169" s="35" t="s">
        <v>49</v>
      </c>
      <c r="F169" s="36" t="s">
        <v>513</v>
      </c>
      <c r="G169" s="37">
        <v>1290720</v>
      </c>
      <c r="H169" s="37">
        <v>245237</v>
      </c>
      <c r="I169" s="37">
        <v>1535957</v>
      </c>
      <c r="J169" s="37">
        <v>850000</v>
      </c>
      <c r="K169" s="37">
        <v>161500</v>
      </c>
      <c r="L169" s="37">
        <v>1011500</v>
      </c>
      <c r="M169" s="37">
        <v>1200000</v>
      </c>
      <c r="N169" s="37">
        <v>228000</v>
      </c>
      <c r="O169" s="37">
        <v>1428000</v>
      </c>
      <c r="P169" s="38"/>
      <c r="Q169" s="39">
        <f t="shared" si="65"/>
        <v>276942.26495125931</v>
      </c>
      <c r="R169" s="39">
        <f t="shared" si="66"/>
        <v>1325152.3333333333</v>
      </c>
      <c r="S169" s="40">
        <f t="shared" si="67"/>
        <v>0.20898900298853137</v>
      </c>
      <c r="T169" s="39">
        <f t="shared" si="54"/>
        <v>1428000</v>
      </c>
      <c r="U169" s="39">
        <f t="shared" si="68"/>
        <v>1602094.5982845926</v>
      </c>
      <c r="V169" s="39">
        <f t="shared" si="69"/>
        <v>1048210.0683820739</v>
      </c>
      <c r="W169" s="39">
        <f t="shared" si="70"/>
        <v>1325152</v>
      </c>
    </row>
    <row r="170" spans="1:23" ht="31.5" x14ac:dyDescent="0.35">
      <c r="A170" s="33">
        <v>167</v>
      </c>
      <c r="B170" s="43" t="s">
        <v>367</v>
      </c>
      <c r="C170" s="66" t="s">
        <v>372</v>
      </c>
      <c r="D170" s="65" t="s">
        <v>24</v>
      </c>
      <c r="E170" s="44" t="s">
        <v>49</v>
      </c>
      <c r="F170" s="36" t="s">
        <v>373</v>
      </c>
      <c r="G170" s="45">
        <v>733924</v>
      </c>
      <c r="H170" s="45">
        <v>139446</v>
      </c>
      <c r="I170" s="45">
        <v>873370</v>
      </c>
      <c r="J170" s="45">
        <v>850000</v>
      </c>
      <c r="K170" s="45">
        <v>161500</v>
      </c>
      <c r="L170" s="45">
        <v>1011500</v>
      </c>
      <c r="M170" s="45">
        <v>680000</v>
      </c>
      <c r="N170" s="45">
        <v>129200</v>
      </c>
      <c r="O170" s="45">
        <v>809200</v>
      </c>
      <c r="P170" s="46"/>
      <c r="Q170" s="39">
        <f t="shared" si="65"/>
        <v>103378.73395110492</v>
      </c>
      <c r="R170" s="39">
        <f t="shared" si="66"/>
        <v>898023.33333333337</v>
      </c>
      <c r="S170" s="40">
        <f t="shared" si="67"/>
        <v>0.11511809338781648</v>
      </c>
      <c r="T170" s="39">
        <f t="shared" si="54"/>
        <v>873370</v>
      </c>
      <c r="U170" s="39">
        <f t="shared" si="68"/>
        <v>1001402.0672844383</v>
      </c>
      <c r="V170" s="39">
        <f t="shared" si="69"/>
        <v>794644.59938222845</v>
      </c>
      <c r="W170" s="39">
        <f t="shared" si="70"/>
        <v>898023</v>
      </c>
    </row>
    <row r="171" spans="1:23" ht="21" x14ac:dyDescent="0.35">
      <c r="A171" s="42">
        <v>168</v>
      </c>
      <c r="B171" s="34" t="s">
        <v>367</v>
      </c>
      <c r="C171" s="66" t="s">
        <v>514</v>
      </c>
      <c r="D171" s="65" t="s">
        <v>24</v>
      </c>
      <c r="E171" s="35" t="s">
        <v>49</v>
      </c>
      <c r="F171" s="36" t="s">
        <v>515</v>
      </c>
      <c r="G171" s="37">
        <v>530670</v>
      </c>
      <c r="H171" s="37">
        <v>100827</v>
      </c>
      <c r="I171" s="37">
        <v>631497</v>
      </c>
      <c r="J171" s="37">
        <v>200000</v>
      </c>
      <c r="K171" s="37">
        <v>38000</v>
      </c>
      <c r="L171" s="37">
        <v>238000</v>
      </c>
      <c r="M171" s="37">
        <v>490000</v>
      </c>
      <c r="N171" s="37">
        <v>93100</v>
      </c>
      <c r="O171" s="37">
        <v>583100</v>
      </c>
      <c r="P171" s="38"/>
      <c r="Q171" s="39">
        <f t="shared" si="65"/>
        <v>214583.38263481634</v>
      </c>
      <c r="R171" s="39">
        <f t="shared" si="66"/>
        <v>484199</v>
      </c>
      <c r="S171" s="40">
        <f t="shared" si="67"/>
        <v>0.44317188311999062</v>
      </c>
      <c r="T171" s="39">
        <f t="shared" si="54"/>
        <v>583100</v>
      </c>
      <c r="U171" s="39">
        <f t="shared" si="68"/>
        <v>698782.38263481634</v>
      </c>
      <c r="V171" s="39">
        <f t="shared" si="69"/>
        <v>269615.61736518366</v>
      </c>
      <c r="W171" s="39">
        <f t="shared" si="70"/>
        <v>583100</v>
      </c>
    </row>
    <row r="172" spans="1:23" ht="21" x14ac:dyDescent="0.35">
      <c r="A172" s="33">
        <v>169</v>
      </c>
      <c r="B172" s="43" t="s">
        <v>367</v>
      </c>
      <c r="C172" s="66" t="s">
        <v>516</v>
      </c>
      <c r="D172" s="65" t="s">
        <v>24</v>
      </c>
      <c r="E172" s="44" t="s">
        <v>49</v>
      </c>
      <c r="F172" s="36" t="s">
        <v>374</v>
      </c>
      <c r="G172" s="45">
        <v>78242</v>
      </c>
      <c r="H172" s="45">
        <v>14866</v>
      </c>
      <c r="I172" s="45">
        <v>93108</v>
      </c>
      <c r="J172" s="45">
        <v>100000</v>
      </c>
      <c r="K172" s="45">
        <v>19000</v>
      </c>
      <c r="L172" s="45">
        <v>119000</v>
      </c>
      <c r="M172" s="45">
        <v>72000</v>
      </c>
      <c r="N172" s="45">
        <v>13680</v>
      </c>
      <c r="O172" s="45">
        <v>85680</v>
      </c>
      <c r="P172" s="46"/>
      <c r="Q172" s="39">
        <f t="shared" si="65"/>
        <v>17491.870721376086</v>
      </c>
      <c r="R172" s="39">
        <f t="shared" si="66"/>
        <v>99262.666666666672</v>
      </c>
      <c r="S172" s="40">
        <f t="shared" si="67"/>
        <v>0.17621802142506837</v>
      </c>
      <c r="T172" s="39">
        <f t="shared" si="54"/>
        <v>93108</v>
      </c>
      <c r="U172" s="39">
        <f t="shared" si="68"/>
        <v>116754.53738804275</v>
      </c>
      <c r="V172" s="39">
        <f t="shared" si="69"/>
        <v>81770.795945290592</v>
      </c>
      <c r="W172" s="39">
        <f t="shared" si="70"/>
        <v>99263</v>
      </c>
    </row>
    <row r="173" spans="1:23" ht="21" x14ac:dyDescent="0.35">
      <c r="A173" s="42">
        <v>170</v>
      </c>
      <c r="B173" s="34" t="s">
        <v>367</v>
      </c>
      <c r="C173" s="66" t="s">
        <v>517</v>
      </c>
      <c r="D173" s="65" t="s">
        <v>24</v>
      </c>
      <c r="E173" s="35" t="s">
        <v>49</v>
      </c>
      <c r="F173" s="36" t="s">
        <v>375</v>
      </c>
      <c r="G173" s="37">
        <v>147820</v>
      </c>
      <c r="H173" s="37">
        <v>28086</v>
      </c>
      <c r="I173" s="37">
        <v>175906</v>
      </c>
      <c r="J173" s="37">
        <v>180000</v>
      </c>
      <c r="K173" s="37">
        <v>34200</v>
      </c>
      <c r="L173" s="37">
        <v>214200</v>
      </c>
      <c r="M173" s="37">
        <v>140741</v>
      </c>
      <c r="N173" s="37">
        <v>26741</v>
      </c>
      <c r="O173" s="37">
        <v>167482</v>
      </c>
      <c r="P173" s="38"/>
      <c r="Q173" s="39">
        <f t="shared" si="65"/>
        <v>24899.684522767267</v>
      </c>
      <c r="R173" s="39">
        <f t="shared" si="66"/>
        <v>185862.66666666666</v>
      </c>
      <c r="S173" s="40">
        <f t="shared" si="67"/>
        <v>0.13396818720686565</v>
      </c>
      <c r="T173" s="39">
        <f t="shared" si="54"/>
        <v>175906</v>
      </c>
      <c r="U173" s="39">
        <f t="shared" si="68"/>
        <v>210762.35118943392</v>
      </c>
      <c r="V173" s="39">
        <f t="shared" si="69"/>
        <v>160962.9821438994</v>
      </c>
      <c r="W173" s="39">
        <f t="shared" si="70"/>
        <v>185863</v>
      </c>
    </row>
    <row r="174" spans="1:23" ht="21" x14ac:dyDescent="0.35">
      <c r="A174" s="33">
        <v>171</v>
      </c>
      <c r="B174" s="43" t="s">
        <v>367</v>
      </c>
      <c r="C174" s="66" t="s">
        <v>376</v>
      </c>
      <c r="D174" s="65" t="s">
        <v>24</v>
      </c>
      <c r="E174" s="44" t="s">
        <v>49</v>
      </c>
      <c r="F174" s="36" t="s">
        <v>377</v>
      </c>
      <c r="G174" s="45">
        <v>143344</v>
      </c>
      <c r="H174" s="45">
        <v>27235</v>
      </c>
      <c r="I174" s="45">
        <v>170579</v>
      </c>
      <c r="J174" s="45">
        <v>2200000</v>
      </c>
      <c r="K174" s="45">
        <v>418000</v>
      </c>
      <c r="L174" s="45">
        <v>2618000</v>
      </c>
      <c r="M174" s="45">
        <v>136000</v>
      </c>
      <c r="N174" s="45">
        <v>25840</v>
      </c>
      <c r="O174" s="45">
        <v>161840</v>
      </c>
      <c r="P174" s="46"/>
      <c r="Q174" s="39">
        <f t="shared" si="65"/>
        <v>1415548.6490499012</v>
      </c>
      <c r="R174" s="39">
        <f t="shared" si="66"/>
        <v>983473</v>
      </c>
      <c r="S174" s="40">
        <f t="shared" si="67"/>
        <v>1.4393365644505758</v>
      </c>
      <c r="T174" s="39">
        <f t="shared" si="54"/>
        <v>170579</v>
      </c>
      <c r="U174" s="39">
        <f t="shared" si="68"/>
        <v>2399021.6490499014</v>
      </c>
      <c r="V174" s="39">
        <f t="shared" si="69"/>
        <v>-432075.64904990117</v>
      </c>
      <c r="W174" s="39">
        <f t="shared" si="70"/>
        <v>170579</v>
      </c>
    </row>
    <row r="175" spans="1:23" ht="21" x14ac:dyDescent="0.35">
      <c r="A175" s="42">
        <v>172</v>
      </c>
      <c r="B175" s="34" t="s">
        <v>367</v>
      </c>
      <c r="C175" s="66" t="s">
        <v>518</v>
      </c>
      <c r="D175" s="65" t="s">
        <v>54</v>
      </c>
      <c r="E175" s="35" t="s">
        <v>49</v>
      </c>
      <c r="F175" s="36" t="s">
        <v>519</v>
      </c>
      <c r="G175" s="37">
        <v>539670</v>
      </c>
      <c r="H175" s="37">
        <v>102537</v>
      </c>
      <c r="I175" s="37">
        <v>642207</v>
      </c>
      <c r="J175" s="37">
        <v>450000</v>
      </c>
      <c r="K175" s="37">
        <v>85500</v>
      </c>
      <c r="L175" s="37">
        <v>535500</v>
      </c>
      <c r="M175" s="37">
        <v>510230</v>
      </c>
      <c r="N175" s="37">
        <v>96944</v>
      </c>
      <c r="O175" s="37">
        <v>607174</v>
      </c>
      <c r="P175" s="38"/>
      <c r="Q175" s="39">
        <f t="shared" si="65"/>
        <v>54391.876253107257</v>
      </c>
      <c r="R175" s="39">
        <f t="shared" si="66"/>
        <v>594960.33333333337</v>
      </c>
      <c r="S175" s="40">
        <f t="shared" si="67"/>
        <v>9.1421012806636281E-2</v>
      </c>
      <c r="T175" s="39">
        <f t="shared" si="54"/>
        <v>607174</v>
      </c>
      <c r="U175" s="39">
        <f t="shared" si="68"/>
        <v>649352.20958644059</v>
      </c>
      <c r="V175" s="39">
        <f t="shared" si="69"/>
        <v>540568.45708022616</v>
      </c>
      <c r="W175" s="39">
        <f t="shared" si="70"/>
        <v>594960</v>
      </c>
    </row>
    <row r="176" spans="1:23" ht="21" x14ac:dyDescent="0.35">
      <c r="A176" s="33">
        <v>173</v>
      </c>
      <c r="B176" s="43" t="s">
        <v>367</v>
      </c>
      <c r="C176" s="66" t="s">
        <v>378</v>
      </c>
      <c r="D176" s="65" t="s">
        <v>24</v>
      </c>
      <c r="E176" s="44" t="s">
        <v>49</v>
      </c>
      <c r="F176" s="36" t="s">
        <v>379</v>
      </c>
      <c r="G176" s="45">
        <v>383165</v>
      </c>
      <c r="H176" s="45">
        <v>72801</v>
      </c>
      <c r="I176" s="45">
        <v>455966</v>
      </c>
      <c r="J176" s="45">
        <v>220000</v>
      </c>
      <c r="K176" s="45">
        <v>41800</v>
      </c>
      <c r="L176" s="45">
        <v>261800</v>
      </c>
      <c r="M176" s="45">
        <v>361000</v>
      </c>
      <c r="N176" s="45">
        <v>68590</v>
      </c>
      <c r="O176" s="45">
        <v>429590</v>
      </c>
      <c r="P176" s="46"/>
      <c r="Q176" s="39">
        <f t="shared" si="65"/>
        <v>105316.6756596504</v>
      </c>
      <c r="R176" s="39">
        <f t="shared" si="66"/>
        <v>382452</v>
      </c>
      <c r="S176" s="40">
        <f t="shared" si="67"/>
        <v>0.27537227066311692</v>
      </c>
      <c r="T176" s="39">
        <f t="shared" si="54"/>
        <v>429590</v>
      </c>
      <c r="U176" s="39">
        <f t="shared" si="68"/>
        <v>487768.67565965041</v>
      </c>
      <c r="V176" s="39">
        <f t="shared" si="69"/>
        <v>277135.32434034959</v>
      </c>
      <c r="W176" s="39">
        <f t="shared" si="70"/>
        <v>382452</v>
      </c>
    </row>
    <row r="177" spans="1:23" ht="21" x14ac:dyDescent="0.35">
      <c r="A177" s="42">
        <v>174</v>
      </c>
      <c r="B177" s="34" t="s">
        <v>367</v>
      </c>
      <c r="C177" s="66" t="s">
        <v>380</v>
      </c>
      <c r="D177" s="65" t="s">
        <v>24</v>
      </c>
      <c r="E177" s="35" t="s">
        <v>49</v>
      </c>
      <c r="F177" s="36" t="s">
        <v>381</v>
      </c>
      <c r="G177" s="37">
        <v>1223693</v>
      </c>
      <c r="H177" s="37">
        <v>232502</v>
      </c>
      <c r="I177" s="37">
        <v>1456195</v>
      </c>
      <c r="J177" s="37">
        <v>1000000</v>
      </c>
      <c r="K177" s="37">
        <v>190000</v>
      </c>
      <c r="L177" s="37">
        <v>1190000</v>
      </c>
      <c r="M177" s="37">
        <v>1148900</v>
      </c>
      <c r="N177" s="37">
        <v>218291</v>
      </c>
      <c r="O177" s="37">
        <v>1367191</v>
      </c>
      <c r="P177" s="38"/>
      <c r="Q177" s="39">
        <f t="shared" si="65"/>
        <v>135510.23363692252</v>
      </c>
      <c r="R177" s="39">
        <f t="shared" si="66"/>
        <v>1337795.3333333333</v>
      </c>
      <c r="S177" s="40">
        <f t="shared" si="67"/>
        <v>0.10129369587444806</v>
      </c>
      <c r="T177" s="39">
        <f t="shared" si="54"/>
        <v>1367191</v>
      </c>
      <c r="U177" s="39">
        <f t="shared" si="68"/>
        <v>1473305.5669702557</v>
      </c>
      <c r="V177" s="39">
        <f t="shared" si="69"/>
        <v>1202285.0996964108</v>
      </c>
      <c r="W177" s="39">
        <f t="shared" si="70"/>
        <v>1337795</v>
      </c>
    </row>
    <row r="178" spans="1:23" ht="42" x14ac:dyDescent="0.35">
      <c r="A178" s="33">
        <v>175</v>
      </c>
      <c r="B178" s="43" t="s">
        <v>367</v>
      </c>
      <c r="C178" s="66" t="s">
        <v>382</v>
      </c>
      <c r="D178" s="65" t="s">
        <v>24</v>
      </c>
      <c r="E178" s="44" t="s">
        <v>49</v>
      </c>
      <c r="F178" s="36" t="s">
        <v>383</v>
      </c>
      <c r="G178" s="45">
        <v>2586496</v>
      </c>
      <c r="H178" s="45">
        <v>491434</v>
      </c>
      <c r="I178" s="45">
        <v>3077930</v>
      </c>
      <c r="J178" s="45">
        <v>2200000</v>
      </c>
      <c r="K178" s="45">
        <v>418000</v>
      </c>
      <c r="L178" s="45">
        <v>2618000</v>
      </c>
      <c r="M178" s="45">
        <v>2420000</v>
      </c>
      <c r="N178" s="45">
        <v>459800</v>
      </c>
      <c r="O178" s="45">
        <v>2879800</v>
      </c>
      <c r="P178" s="46"/>
      <c r="Q178" s="39">
        <f t="shared" si="65"/>
        <v>230698.33903462187</v>
      </c>
      <c r="R178" s="39">
        <f t="shared" si="66"/>
        <v>2858576.6666666665</v>
      </c>
      <c r="S178" s="40">
        <f t="shared" si="67"/>
        <v>8.0703918745560516E-2</v>
      </c>
      <c r="T178" s="39">
        <f t="shared" si="54"/>
        <v>2879800</v>
      </c>
      <c r="U178" s="39">
        <f t="shared" si="68"/>
        <v>3089275.0057012886</v>
      </c>
      <c r="V178" s="39">
        <f t="shared" si="69"/>
        <v>2627878.3276320444</v>
      </c>
      <c r="W178" s="39">
        <f t="shared" si="70"/>
        <v>2858577</v>
      </c>
    </row>
    <row r="179" spans="1:23" ht="52.5" x14ac:dyDescent="0.35">
      <c r="A179" s="42">
        <v>176</v>
      </c>
      <c r="B179" s="34" t="s">
        <v>367</v>
      </c>
      <c r="C179" s="66" t="s">
        <v>384</v>
      </c>
      <c r="D179" s="65" t="s">
        <v>24</v>
      </c>
      <c r="E179" s="35" t="s">
        <v>49</v>
      </c>
      <c r="F179" s="36" t="s">
        <v>385</v>
      </c>
      <c r="G179" s="37">
        <v>4152720</v>
      </c>
      <c r="H179" s="37">
        <v>789017</v>
      </c>
      <c r="I179" s="37">
        <v>4941737</v>
      </c>
      <c r="J179" s="37">
        <v>6500000</v>
      </c>
      <c r="K179" s="37">
        <v>1235000</v>
      </c>
      <c r="L179" s="37">
        <v>7735000</v>
      </c>
      <c r="M179" s="37">
        <v>3872000</v>
      </c>
      <c r="N179" s="37">
        <v>735680</v>
      </c>
      <c r="O179" s="37">
        <v>4607680</v>
      </c>
      <c r="P179" s="38"/>
      <c r="Q179" s="39">
        <f t="shared" si="65"/>
        <v>1717267.3374103217</v>
      </c>
      <c r="R179" s="39">
        <f t="shared" si="66"/>
        <v>5761472.333333333</v>
      </c>
      <c r="S179" s="40">
        <f t="shared" si="67"/>
        <v>0.29806050225651032</v>
      </c>
      <c r="T179" s="39">
        <f t="shared" si="54"/>
        <v>4941737</v>
      </c>
      <c r="U179" s="39">
        <f t="shared" si="68"/>
        <v>7478739.6707436545</v>
      </c>
      <c r="V179" s="39">
        <f t="shared" si="69"/>
        <v>4044204.9959230116</v>
      </c>
      <c r="W179" s="39">
        <f t="shared" si="70"/>
        <v>5761472</v>
      </c>
    </row>
    <row r="180" spans="1:23" ht="52.5" x14ac:dyDescent="0.35">
      <c r="A180" s="33">
        <v>177</v>
      </c>
      <c r="B180" s="43" t="s">
        <v>367</v>
      </c>
      <c r="C180" s="66" t="s">
        <v>386</v>
      </c>
      <c r="D180" s="65" t="s">
        <v>24</v>
      </c>
      <c r="E180" s="44" t="s">
        <v>49</v>
      </c>
      <c r="F180" s="36" t="s">
        <v>520</v>
      </c>
      <c r="G180" s="45">
        <v>4714832</v>
      </c>
      <c r="H180" s="45">
        <v>895818</v>
      </c>
      <c r="I180" s="45">
        <v>5610650</v>
      </c>
      <c r="J180" s="45">
        <v>15000000</v>
      </c>
      <c r="K180" s="45">
        <v>2850000</v>
      </c>
      <c r="L180" s="45">
        <v>17850000</v>
      </c>
      <c r="M180" s="45">
        <v>4381000</v>
      </c>
      <c r="N180" s="45">
        <v>832390</v>
      </c>
      <c r="O180" s="45">
        <v>5213390</v>
      </c>
      <c r="P180" s="46"/>
      <c r="Q180" s="39">
        <f t="shared" si="65"/>
        <v>7183817.6505973013</v>
      </c>
      <c r="R180" s="39">
        <f t="shared" si="66"/>
        <v>9558013.333333334</v>
      </c>
      <c r="S180" s="40">
        <f t="shared" si="67"/>
        <v>0.75160155150065711</v>
      </c>
      <c r="T180" s="39">
        <f t="shared" si="54"/>
        <v>5610650</v>
      </c>
      <c r="U180" s="39">
        <f t="shared" si="68"/>
        <v>16741830.983930636</v>
      </c>
      <c r="V180" s="39">
        <f t="shared" si="69"/>
        <v>2374195.6827360326</v>
      </c>
      <c r="W180" s="39">
        <f t="shared" si="70"/>
        <v>5610650</v>
      </c>
    </row>
    <row r="181" spans="1:23" ht="31.5" x14ac:dyDescent="0.35">
      <c r="A181" s="42">
        <v>178</v>
      </c>
      <c r="B181" s="34" t="s">
        <v>367</v>
      </c>
      <c r="C181" s="66" t="s">
        <v>521</v>
      </c>
      <c r="D181" s="65" t="s">
        <v>24</v>
      </c>
      <c r="E181" s="35" t="s">
        <v>49</v>
      </c>
      <c r="F181" s="36" t="s">
        <v>387</v>
      </c>
      <c r="G181" s="37">
        <v>72353</v>
      </c>
      <c r="H181" s="37">
        <v>13747</v>
      </c>
      <c r="I181" s="37">
        <v>86100</v>
      </c>
      <c r="J181" s="37">
        <v>120000</v>
      </c>
      <c r="K181" s="37">
        <v>22800</v>
      </c>
      <c r="L181" s="37">
        <v>142800</v>
      </c>
      <c r="M181" s="37">
        <v>67000</v>
      </c>
      <c r="N181" s="37">
        <v>12730</v>
      </c>
      <c r="O181" s="37">
        <v>79730</v>
      </c>
      <c r="P181" s="38"/>
      <c r="Q181" s="39">
        <f t="shared" si="65"/>
        <v>34721.011409999766</v>
      </c>
      <c r="R181" s="39">
        <f t="shared" si="66"/>
        <v>102876.66666666667</v>
      </c>
      <c r="S181" s="40">
        <f t="shared" si="67"/>
        <v>0.33750132595664484</v>
      </c>
      <c r="T181" s="39">
        <f t="shared" si="54"/>
        <v>86100</v>
      </c>
      <c r="U181" s="39">
        <f t="shared" si="68"/>
        <v>137597.67807666643</v>
      </c>
      <c r="V181" s="39">
        <f t="shared" si="69"/>
        <v>68155.655256666912</v>
      </c>
      <c r="W181" s="39">
        <f t="shared" si="70"/>
        <v>86100</v>
      </c>
    </row>
    <row r="182" spans="1:23" ht="21" x14ac:dyDescent="0.35">
      <c r="A182" s="33">
        <v>179</v>
      </c>
      <c r="B182" s="43" t="s">
        <v>367</v>
      </c>
      <c r="C182" s="66" t="s">
        <v>388</v>
      </c>
      <c r="D182" s="65" t="s">
        <v>24</v>
      </c>
      <c r="E182" s="44" t="s">
        <v>49</v>
      </c>
      <c r="F182" s="36" t="s">
        <v>389</v>
      </c>
      <c r="G182" s="45">
        <v>249228</v>
      </c>
      <c r="H182" s="45">
        <v>47353</v>
      </c>
      <c r="I182" s="45">
        <v>296581</v>
      </c>
      <c r="J182" s="45">
        <v>300000</v>
      </c>
      <c r="K182" s="45">
        <v>57000</v>
      </c>
      <c r="L182" s="45">
        <v>357000</v>
      </c>
      <c r="M182" s="45">
        <v>230000</v>
      </c>
      <c r="N182" s="45">
        <v>43700</v>
      </c>
      <c r="O182" s="45">
        <v>273700</v>
      </c>
      <c r="P182" s="46"/>
      <c r="Q182" s="39">
        <f t="shared" si="65"/>
        <v>43036.584673198027</v>
      </c>
      <c r="R182" s="39">
        <f t="shared" si="66"/>
        <v>309093.66666666669</v>
      </c>
      <c r="S182" s="40">
        <f t="shared" si="67"/>
        <v>0.13923476704428764</v>
      </c>
      <c r="T182" s="39">
        <f t="shared" si="54"/>
        <v>296581</v>
      </c>
      <c r="U182" s="39">
        <f t="shared" si="68"/>
        <v>352130.25133986468</v>
      </c>
      <c r="V182" s="39">
        <f t="shared" si="69"/>
        <v>266057.08199346869</v>
      </c>
      <c r="W182" s="39">
        <f t="shared" si="70"/>
        <v>309094</v>
      </c>
    </row>
    <row r="183" spans="1:23" ht="21" x14ac:dyDescent="0.35">
      <c r="A183" s="42">
        <v>180</v>
      </c>
      <c r="B183" s="34" t="s">
        <v>367</v>
      </c>
      <c r="C183" s="66" t="s">
        <v>390</v>
      </c>
      <c r="D183" s="65" t="s">
        <v>24</v>
      </c>
      <c r="E183" s="35" t="s">
        <v>49</v>
      </c>
      <c r="F183" s="36" t="s">
        <v>391</v>
      </c>
      <c r="G183" s="37">
        <v>202238</v>
      </c>
      <c r="H183" s="37">
        <v>38425</v>
      </c>
      <c r="I183" s="37">
        <v>240663</v>
      </c>
      <c r="J183" s="37">
        <v>180000</v>
      </c>
      <c r="K183" s="37">
        <v>34200</v>
      </c>
      <c r="L183" s="37">
        <v>214200</v>
      </c>
      <c r="M183" s="37">
        <v>186000</v>
      </c>
      <c r="N183" s="37">
        <v>35340</v>
      </c>
      <c r="O183" s="37">
        <v>221340</v>
      </c>
      <c r="P183" s="38"/>
      <c r="Q183" s="39">
        <f t="shared" si="65"/>
        <v>13690.923380108443</v>
      </c>
      <c r="R183" s="39">
        <f t="shared" si="66"/>
        <v>225401</v>
      </c>
      <c r="S183" s="40">
        <f t="shared" si="67"/>
        <v>6.0740295651343354E-2</v>
      </c>
      <c r="T183" s="39">
        <f t="shared" si="54"/>
        <v>221340</v>
      </c>
      <c r="U183" s="39">
        <f t="shared" si="68"/>
        <v>239091.92338010843</v>
      </c>
      <c r="V183" s="39">
        <f t="shared" si="69"/>
        <v>211710.07661989157</v>
      </c>
      <c r="W183" s="39">
        <f t="shared" si="70"/>
        <v>225401</v>
      </c>
    </row>
    <row r="184" spans="1:23" ht="21" x14ac:dyDescent="0.35">
      <c r="A184" s="33">
        <v>181</v>
      </c>
      <c r="B184" s="43" t="s">
        <v>367</v>
      </c>
      <c r="C184" s="66" t="s">
        <v>522</v>
      </c>
      <c r="D184" s="65" t="s">
        <v>24</v>
      </c>
      <c r="E184" s="44" t="s">
        <v>49</v>
      </c>
      <c r="F184" s="36" t="s">
        <v>392</v>
      </c>
      <c r="G184" s="45">
        <v>42036</v>
      </c>
      <c r="H184" s="45">
        <v>7987</v>
      </c>
      <c r="I184" s="45">
        <v>50023</v>
      </c>
      <c r="J184" s="45">
        <v>60000</v>
      </c>
      <c r="K184" s="45">
        <v>11400</v>
      </c>
      <c r="L184" s="45">
        <v>71400</v>
      </c>
      <c r="M184" s="45">
        <v>40000</v>
      </c>
      <c r="N184" s="45">
        <v>7600</v>
      </c>
      <c r="O184" s="45">
        <v>47600</v>
      </c>
      <c r="P184" s="46"/>
      <c r="Q184" s="39">
        <f t="shared" si="65"/>
        <v>13097.62738056019</v>
      </c>
      <c r="R184" s="39">
        <f t="shared" si="66"/>
        <v>56341</v>
      </c>
      <c r="S184" s="40">
        <f t="shared" si="67"/>
        <v>0.23247062317957065</v>
      </c>
      <c r="T184" s="39">
        <f t="shared" si="54"/>
        <v>50023</v>
      </c>
      <c r="U184" s="39">
        <f t="shared" si="68"/>
        <v>69438.627380560196</v>
      </c>
      <c r="V184" s="39">
        <f t="shared" si="69"/>
        <v>43243.372619439811</v>
      </c>
      <c r="W184" s="39">
        <f t="shared" si="70"/>
        <v>56341</v>
      </c>
    </row>
    <row r="185" spans="1:23" ht="21" x14ac:dyDescent="0.35">
      <c r="A185" s="42">
        <v>182</v>
      </c>
      <c r="B185" s="34" t="s">
        <v>367</v>
      </c>
      <c r="C185" s="66" t="s">
        <v>393</v>
      </c>
      <c r="D185" s="65" t="s">
        <v>24</v>
      </c>
      <c r="E185" s="35" t="s">
        <v>49</v>
      </c>
      <c r="F185" s="36" t="s">
        <v>394</v>
      </c>
      <c r="G185" s="37">
        <v>341690</v>
      </c>
      <c r="H185" s="37">
        <v>64921</v>
      </c>
      <c r="I185" s="37">
        <v>406611</v>
      </c>
      <c r="J185" s="37">
        <v>250000</v>
      </c>
      <c r="K185" s="37">
        <v>47500</v>
      </c>
      <c r="L185" s="37">
        <v>297500</v>
      </c>
      <c r="M185" s="37">
        <v>324000</v>
      </c>
      <c r="N185" s="37">
        <v>61560</v>
      </c>
      <c r="O185" s="37">
        <v>385560</v>
      </c>
      <c r="P185" s="38"/>
      <c r="Q185" s="39">
        <f t="shared" si="65"/>
        <v>57883.386393103705</v>
      </c>
      <c r="R185" s="39">
        <f t="shared" si="66"/>
        <v>363223.66666666669</v>
      </c>
      <c r="S185" s="40">
        <f t="shared" si="67"/>
        <v>0.1593601730974864</v>
      </c>
      <c r="T185" s="39">
        <f t="shared" si="54"/>
        <v>385560</v>
      </c>
      <c r="U185" s="39">
        <f t="shared" si="68"/>
        <v>421107.05305977038</v>
      </c>
      <c r="V185" s="39">
        <f t="shared" si="69"/>
        <v>305340.280273563</v>
      </c>
      <c r="W185" s="39">
        <f t="shared" si="70"/>
        <v>363224</v>
      </c>
    </row>
    <row r="186" spans="1:23" ht="21" x14ac:dyDescent="0.35">
      <c r="A186" s="33">
        <v>183</v>
      </c>
      <c r="B186" s="43" t="s">
        <v>367</v>
      </c>
      <c r="C186" s="66" t="s">
        <v>395</v>
      </c>
      <c r="D186" s="65" t="s">
        <v>24</v>
      </c>
      <c r="E186" s="44" t="s">
        <v>49</v>
      </c>
      <c r="F186" s="36" t="s">
        <v>396</v>
      </c>
      <c r="G186" s="45">
        <v>328094</v>
      </c>
      <c r="H186" s="45">
        <v>62338</v>
      </c>
      <c r="I186" s="45">
        <v>390432</v>
      </c>
      <c r="J186" s="45">
        <v>220000</v>
      </c>
      <c r="K186" s="45">
        <v>41800</v>
      </c>
      <c r="L186" s="45">
        <v>261800</v>
      </c>
      <c r="M186" s="45">
        <v>310020</v>
      </c>
      <c r="N186" s="45">
        <v>58904</v>
      </c>
      <c r="O186" s="45">
        <v>368924</v>
      </c>
      <c r="P186" s="46"/>
      <c r="Q186" s="39">
        <f t="shared" si="65"/>
        <v>68901.302435682184</v>
      </c>
      <c r="R186" s="39">
        <f t="shared" si="66"/>
        <v>340385.33333333331</v>
      </c>
      <c r="S186" s="40">
        <f t="shared" si="67"/>
        <v>0.2024214785077369</v>
      </c>
      <c r="T186" s="39">
        <f t="shared" si="54"/>
        <v>368924</v>
      </c>
      <c r="U186" s="39">
        <f t="shared" si="68"/>
        <v>409286.63576901553</v>
      </c>
      <c r="V186" s="39">
        <f t="shared" si="69"/>
        <v>271484.0308976511</v>
      </c>
      <c r="W186" s="39">
        <f t="shared" si="70"/>
        <v>340385</v>
      </c>
    </row>
    <row r="187" spans="1:23" ht="21" x14ac:dyDescent="0.35">
      <c r="A187" s="42">
        <v>184</v>
      </c>
      <c r="B187" s="34" t="s">
        <v>367</v>
      </c>
      <c r="C187" s="66" t="s">
        <v>397</v>
      </c>
      <c r="D187" s="65" t="s">
        <v>24</v>
      </c>
      <c r="E187" s="35" t="s">
        <v>49</v>
      </c>
      <c r="F187" s="36" t="s">
        <v>398</v>
      </c>
      <c r="G187" s="37">
        <v>329464</v>
      </c>
      <c r="H187" s="37">
        <v>62598</v>
      </c>
      <c r="I187" s="37">
        <v>392062</v>
      </c>
      <c r="J187" s="37">
        <v>280000</v>
      </c>
      <c r="K187" s="37">
        <v>53200</v>
      </c>
      <c r="L187" s="37">
        <v>333200</v>
      </c>
      <c r="M187" s="37">
        <v>310230</v>
      </c>
      <c r="N187" s="37">
        <v>58944</v>
      </c>
      <c r="O187" s="37">
        <v>369174</v>
      </c>
      <c r="P187" s="38"/>
      <c r="Q187" s="39">
        <f t="shared" si="65"/>
        <v>29672.445871548909</v>
      </c>
      <c r="R187" s="39">
        <f t="shared" si="66"/>
        <v>364812</v>
      </c>
      <c r="S187" s="40">
        <f t="shared" si="67"/>
        <v>8.133626599878542E-2</v>
      </c>
      <c r="T187" s="39">
        <f t="shared" si="54"/>
        <v>369174</v>
      </c>
      <c r="U187" s="39">
        <f t="shared" si="68"/>
        <v>394484.4458715489</v>
      </c>
      <c r="V187" s="39">
        <f t="shared" si="69"/>
        <v>335139.5541284511</v>
      </c>
      <c r="W187" s="39">
        <f t="shared" si="70"/>
        <v>364812</v>
      </c>
    </row>
    <row r="188" spans="1:23" ht="21" x14ac:dyDescent="0.35">
      <c r="A188" s="33">
        <v>185</v>
      </c>
      <c r="B188" s="43" t="s">
        <v>367</v>
      </c>
      <c r="C188" s="66" t="s">
        <v>399</v>
      </c>
      <c r="D188" s="65" t="s">
        <v>24</v>
      </c>
      <c r="E188" s="44" t="s">
        <v>49</v>
      </c>
      <c r="F188" s="36" t="s">
        <v>400</v>
      </c>
      <c r="G188" s="45">
        <v>34102</v>
      </c>
      <c r="H188" s="45">
        <v>6479</v>
      </c>
      <c r="I188" s="45">
        <v>40581</v>
      </c>
      <c r="J188" s="45">
        <v>25000</v>
      </c>
      <c r="K188" s="45">
        <v>4750</v>
      </c>
      <c r="L188" s="45">
        <v>29750</v>
      </c>
      <c r="M188" s="45">
        <v>32000</v>
      </c>
      <c r="N188" s="45">
        <v>6080</v>
      </c>
      <c r="O188" s="45">
        <v>38080</v>
      </c>
      <c r="P188" s="46"/>
      <c r="Q188" s="39">
        <f t="shared" si="65"/>
        <v>5670.8973716687906</v>
      </c>
      <c r="R188" s="39">
        <f t="shared" si="66"/>
        <v>36137</v>
      </c>
      <c r="S188" s="40">
        <f t="shared" si="67"/>
        <v>0.1569277297968506</v>
      </c>
      <c r="T188" s="39">
        <f t="shared" si="54"/>
        <v>38080</v>
      </c>
      <c r="U188" s="39">
        <f t="shared" si="68"/>
        <v>41807.897371668791</v>
      </c>
      <c r="V188" s="39">
        <f t="shared" si="69"/>
        <v>30466.102628331209</v>
      </c>
      <c r="W188" s="39">
        <f t="shared" si="70"/>
        <v>36137</v>
      </c>
    </row>
    <row r="189" spans="1:23" ht="22" x14ac:dyDescent="0.35">
      <c r="A189" s="42">
        <v>186</v>
      </c>
      <c r="B189" s="34" t="s">
        <v>367</v>
      </c>
      <c r="C189" s="66" t="s">
        <v>401</v>
      </c>
      <c r="D189" s="65" t="s">
        <v>402</v>
      </c>
      <c r="E189" s="35" t="s">
        <v>49</v>
      </c>
      <c r="F189" s="52" t="s">
        <v>403</v>
      </c>
      <c r="G189" s="37"/>
      <c r="H189" s="37"/>
      <c r="I189" s="37"/>
      <c r="J189" s="37"/>
      <c r="K189" s="37"/>
      <c r="L189" s="37"/>
      <c r="M189" s="37"/>
      <c r="N189" s="37"/>
      <c r="O189" s="37"/>
      <c r="P189" s="94" t="s">
        <v>404</v>
      </c>
      <c r="Q189" s="39"/>
      <c r="R189" s="39"/>
      <c r="S189" s="39"/>
      <c r="T189" s="39"/>
      <c r="U189" s="39"/>
      <c r="V189" s="39"/>
      <c r="W189" s="51">
        <v>227500</v>
      </c>
    </row>
    <row r="190" spans="1:23" ht="21" x14ac:dyDescent="0.35">
      <c r="A190" s="33">
        <v>187</v>
      </c>
      <c r="B190" s="43" t="s">
        <v>367</v>
      </c>
      <c r="C190" s="66" t="s">
        <v>523</v>
      </c>
      <c r="D190" s="65" t="s">
        <v>24</v>
      </c>
      <c r="E190" s="44" t="s">
        <v>49</v>
      </c>
      <c r="F190" s="36" t="s">
        <v>405</v>
      </c>
      <c r="G190" s="45">
        <v>212721</v>
      </c>
      <c r="H190" s="45">
        <v>40417</v>
      </c>
      <c r="I190" s="45">
        <v>253138</v>
      </c>
      <c r="J190" s="45">
        <v>150000</v>
      </c>
      <c r="K190" s="45">
        <v>28500</v>
      </c>
      <c r="L190" s="45">
        <v>178500</v>
      </c>
      <c r="M190" s="45">
        <v>198230</v>
      </c>
      <c r="N190" s="45">
        <v>37664</v>
      </c>
      <c r="O190" s="45">
        <v>235894</v>
      </c>
      <c r="P190" s="46"/>
      <c r="Q190" s="39">
        <f>STDEV(I190,L190,O190)</f>
        <v>39077.397166819188</v>
      </c>
      <c r="R190" s="39">
        <f>AVERAGE(I190,L190,O190)</f>
        <v>222510.66666666666</v>
      </c>
      <c r="S190" s="40">
        <f>Q190/R190</f>
        <v>0.1756203320596729</v>
      </c>
      <c r="T190" s="39">
        <f t="shared" si="54"/>
        <v>235894</v>
      </c>
      <c r="U190" s="39">
        <f>R190+Q190</f>
        <v>261588.06383348585</v>
      </c>
      <c r="V190" s="39">
        <f>R190-Q190</f>
        <v>183433.26949984746</v>
      </c>
      <c r="W190" s="39">
        <f t="shared" ref="W190:W194" si="71">ROUND(IF(S190&lt;=30%,R190,T190),0)</f>
        <v>222511</v>
      </c>
    </row>
    <row r="191" spans="1:23" ht="21" x14ac:dyDescent="0.35">
      <c r="A191" s="42">
        <v>188</v>
      </c>
      <c r="B191" s="34" t="s">
        <v>367</v>
      </c>
      <c r="C191" s="66" t="s">
        <v>524</v>
      </c>
      <c r="D191" s="65" t="s">
        <v>24</v>
      </c>
      <c r="E191" s="35" t="s">
        <v>49</v>
      </c>
      <c r="F191" s="36" t="s">
        <v>406</v>
      </c>
      <c r="G191" s="37">
        <v>750530</v>
      </c>
      <c r="H191" s="37">
        <v>142601</v>
      </c>
      <c r="I191" s="37">
        <v>893131</v>
      </c>
      <c r="J191" s="37">
        <v>600000</v>
      </c>
      <c r="K191" s="37">
        <v>114000</v>
      </c>
      <c r="L191" s="37">
        <v>714000</v>
      </c>
      <c r="M191" s="37">
        <v>697000</v>
      </c>
      <c r="N191" s="37">
        <v>132430</v>
      </c>
      <c r="O191" s="37">
        <v>829430</v>
      </c>
      <c r="P191" s="38"/>
      <c r="Q191" s="39">
        <f>STDEV(I191,L191,O191)</f>
        <v>90801.814833184908</v>
      </c>
      <c r="R191" s="39">
        <f>AVERAGE(I191,L191,O191)</f>
        <v>812187</v>
      </c>
      <c r="S191" s="40">
        <f>Q191/R191</f>
        <v>0.11179914826657519</v>
      </c>
      <c r="T191" s="39">
        <f t="shared" si="54"/>
        <v>829430</v>
      </c>
      <c r="U191" s="39">
        <f>R191+Q191</f>
        <v>902988.81483318494</v>
      </c>
      <c r="V191" s="39">
        <f>R191-Q191</f>
        <v>721385.18516681506</v>
      </c>
      <c r="W191" s="39">
        <f t="shared" si="71"/>
        <v>812187</v>
      </c>
    </row>
    <row r="192" spans="1:23" ht="21" x14ac:dyDescent="0.35">
      <c r="A192" s="33">
        <v>189</v>
      </c>
      <c r="B192" s="43" t="s">
        <v>367</v>
      </c>
      <c r="C192" s="66" t="s">
        <v>407</v>
      </c>
      <c r="D192" s="65" t="s">
        <v>24</v>
      </c>
      <c r="E192" s="44" t="s">
        <v>49</v>
      </c>
      <c r="F192" s="36" t="s">
        <v>408</v>
      </c>
      <c r="G192" s="45">
        <v>324150</v>
      </c>
      <c r="H192" s="45">
        <v>61589</v>
      </c>
      <c r="I192" s="45">
        <v>385739</v>
      </c>
      <c r="J192" s="45">
        <v>180000</v>
      </c>
      <c r="K192" s="45">
        <v>34200</v>
      </c>
      <c r="L192" s="45">
        <v>214200</v>
      </c>
      <c r="M192" s="45">
        <v>300000</v>
      </c>
      <c r="N192" s="45">
        <v>57000</v>
      </c>
      <c r="O192" s="45">
        <v>357000</v>
      </c>
      <c r="P192" s="46"/>
      <c r="Q192" s="39">
        <f>STDEV(I192,L192,O192)</f>
        <v>91872.555425074272</v>
      </c>
      <c r="R192" s="39">
        <f>AVERAGE(I192,L192,O192)</f>
        <v>318979.66666666669</v>
      </c>
      <c r="S192" s="40">
        <f>Q192/R192</f>
        <v>0.28802009979238258</v>
      </c>
      <c r="T192" s="39">
        <f t="shared" si="54"/>
        <v>357000</v>
      </c>
      <c r="U192" s="39">
        <f>R192+Q192</f>
        <v>410852.22209174093</v>
      </c>
      <c r="V192" s="39">
        <f>R192-Q192</f>
        <v>227107.11124159241</v>
      </c>
      <c r="W192" s="39">
        <f t="shared" si="71"/>
        <v>318980</v>
      </c>
    </row>
    <row r="193" spans="1:23" ht="21" x14ac:dyDescent="0.35">
      <c r="A193" s="42">
        <v>190</v>
      </c>
      <c r="B193" s="34" t="s">
        <v>367</v>
      </c>
      <c r="C193" s="66" t="s">
        <v>409</v>
      </c>
      <c r="D193" s="65" t="s">
        <v>24</v>
      </c>
      <c r="E193" s="35" t="s">
        <v>49</v>
      </c>
      <c r="F193" s="36" t="s">
        <v>410</v>
      </c>
      <c r="G193" s="37">
        <v>227682</v>
      </c>
      <c r="H193" s="37">
        <v>43260</v>
      </c>
      <c r="I193" s="37">
        <v>270942</v>
      </c>
      <c r="J193" s="37">
        <v>180000</v>
      </c>
      <c r="K193" s="37">
        <v>34200</v>
      </c>
      <c r="L193" s="37">
        <v>214200</v>
      </c>
      <c r="M193" s="37">
        <v>210000</v>
      </c>
      <c r="N193" s="37">
        <v>39900</v>
      </c>
      <c r="O193" s="37">
        <v>249900</v>
      </c>
      <c r="P193" s="38"/>
      <c r="Q193" s="39">
        <f>STDEV(I193,L193,O193)</f>
        <v>28684.811102742162</v>
      </c>
      <c r="R193" s="39">
        <f>AVERAGE(I193,L193,O193)</f>
        <v>245014</v>
      </c>
      <c r="S193" s="40">
        <f>Q193/R193</f>
        <v>0.11707417169117749</v>
      </c>
      <c r="T193" s="39">
        <f t="shared" si="54"/>
        <v>249900</v>
      </c>
      <c r="U193" s="39">
        <f>R193+Q193</f>
        <v>273698.81110274215</v>
      </c>
      <c r="V193" s="39">
        <f>R193-Q193</f>
        <v>216329.18889725785</v>
      </c>
      <c r="W193" s="39">
        <f t="shared" si="71"/>
        <v>245014</v>
      </c>
    </row>
    <row r="194" spans="1:23" ht="21" x14ac:dyDescent="0.35">
      <c r="A194" s="33">
        <v>191</v>
      </c>
      <c r="B194" s="43" t="s">
        <v>367</v>
      </c>
      <c r="C194" s="66" t="s">
        <v>411</v>
      </c>
      <c r="D194" s="65" t="s">
        <v>24</v>
      </c>
      <c r="E194" s="44" t="s">
        <v>49</v>
      </c>
      <c r="F194" s="36" t="s">
        <v>412</v>
      </c>
      <c r="G194" s="45">
        <v>207027</v>
      </c>
      <c r="H194" s="45">
        <v>39335</v>
      </c>
      <c r="I194" s="45">
        <v>246362</v>
      </c>
      <c r="J194" s="45">
        <v>150000</v>
      </c>
      <c r="K194" s="45">
        <v>28500</v>
      </c>
      <c r="L194" s="45">
        <v>178500</v>
      </c>
      <c r="M194" s="45">
        <v>190300</v>
      </c>
      <c r="N194" s="45">
        <v>36157</v>
      </c>
      <c r="O194" s="45">
        <v>226457</v>
      </c>
      <c r="P194" s="46"/>
      <c r="Q194" s="39">
        <f>STDEV(I194,L194,O194)</f>
        <v>34883.935935231391</v>
      </c>
      <c r="R194" s="39">
        <f>AVERAGE(I194,L194,O194)</f>
        <v>217106.33333333334</v>
      </c>
      <c r="S194" s="40">
        <f>Q194/R194</f>
        <v>0.16067673107293687</v>
      </c>
      <c r="T194" s="39">
        <f t="shared" si="54"/>
        <v>226457</v>
      </c>
      <c r="U194" s="39">
        <f>R194+Q194</f>
        <v>251990.26926856473</v>
      </c>
      <c r="V194" s="39">
        <f>R194-Q194</f>
        <v>182222.39739810195</v>
      </c>
      <c r="W194" s="39">
        <f t="shared" si="71"/>
        <v>217106</v>
      </c>
    </row>
    <row r="195" spans="1:23" ht="64" x14ac:dyDescent="0.35">
      <c r="A195" s="42">
        <v>192</v>
      </c>
      <c r="B195" s="34" t="s">
        <v>367</v>
      </c>
      <c r="C195" s="66" t="s">
        <v>413</v>
      </c>
      <c r="D195" s="65" t="s">
        <v>311</v>
      </c>
      <c r="E195" s="35" t="s">
        <v>49</v>
      </c>
      <c r="F195" s="52" t="s">
        <v>525</v>
      </c>
      <c r="G195" s="37"/>
      <c r="H195" s="37"/>
      <c r="I195" s="37"/>
      <c r="J195" s="37"/>
      <c r="K195" s="37"/>
      <c r="L195" s="37"/>
      <c r="M195" s="37"/>
      <c r="N195" s="37"/>
      <c r="O195" s="37"/>
      <c r="P195" s="94" t="s">
        <v>414</v>
      </c>
      <c r="Q195" s="39"/>
      <c r="R195" s="39"/>
      <c r="S195" s="39"/>
      <c r="T195" s="39"/>
      <c r="U195" s="39"/>
      <c r="V195" s="39"/>
      <c r="W195" s="51">
        <v>101470</v>
      </c>
    </row>
    <row r="196" spans="1:23" ht="21" x14ac:dyDescent="0.35">
      <c r="A196" s="33">
        <v>193</v>
      </c>
      <c r="B196" s="43" t="s">
        <v>367</v>
      </c>
      <c r="C196" s="66" t="s">
        <v>415</v>
      </c>
      <c r="D196" s="65" t="s">
        <v>24</v>
      </c>
      <c r="E196" s="44" t="s">
        <v>49</v>
      </c>
      <c r="F196" s="36" t="s">
        <v>416</v>
      </c>
      <c r="G196" s="45">
        <v>25430</v>
      </c>
      <c r="H196" s="45">
        <v>4832</v>
      </c>
      <c r="I196" s="45">
        <v>30262</v>
      </c>
      <c r="J196" s="45">
        <v>40000</v>
      </c>
      <c r="K196" s="45">
        <v>7600</v>
      </c>
      <c r="L196" s="45">
        <v>47600</v>
      </c>
      <c r="M196" s="45">
        <v>24100</v>
      </c>
      <c r="N196" s="45">
        <v>4579</v>
      </c>
      <c r="O196" s="45">
        <v>28679</v>
      </c>
      <c r="P196" s="46"/>
      <c r="Q196" s="39">
        <f>STDEV(I196,L196,O196)</f>
        <v>10496.954907654565</v>
      </c>
      <c r="R196" s="39">
        <f>AVERAGE(I196,L196,O196)</f>
        <v>35513.666666666664</v>
      </c>
      <c r="S196" s="40">
        <f>Q196/R196</f>
        <v>0.29557508117028841</v>
      </c>
      <c r="T196" s="39">
        <f t="shared" si="54"/>
        <v>30262</v>
      </c>
      <c r="U196" s="39">
        <f>R196+Q196</f>
        <v>46010.621574321231</v>
      </c>
      <c r="V196" s="39">
        <f>R196-Q196</f>
        <v>25016.711759012098</v>
      </c>
      <c r="W196" s="39">
        <f>ROUND(IF(S196&lt;=30%,R196,T196),0)</f>
        <v>35514</v>
      </c>
    </row>
    <row r="197" spans="1:23" ht="64" x14ac:dyDescent="0.35">
      <c r="A197" s="42">
        <v>194</v>
      </c>
      <c r="B197" s="43" t="s">
        <v>367</v>
      </c>
      <c r="C197" s="66" t="s">
        <v>417</v>
      </c>
      <c r="D197" s="65" t="s">
        <v>276</v>
      </c>
      <c r="E197" s="44" t="s">
        <v>49</v>
      </c>
      <c r="F197" s="57" t="s">
        <v>418</v>
      </c>
      <c r="G197" s="45"/>
      <c r="H197" s="45"/>
      <c r="I197" s="45"/>
      <c r="J197" s="45"/>
      <c r="K197" s="45"/>
      <c r="L197" s="45"/>
      <c r="M197" s="45"/>
      <c r="N197" s="45"/>
      <c r="O197" s="45"/>
      <c r="P197" s="94" t="s">
        <v>419</v>
      </c>
      <c r="Q197" s="39"/>
      <c r="R197" s="39"/>
      <c r="S197" s="39"/>
      <c r="T197" s="39"/>
      <c r="U197" s="39"/>
      <c r="V197" s="39"/>
      <c r="W197" s="80">
        <v>3563300</v>
      </c>
    </row>
    <row r="198" spans="1:23" ht="21" x14ac:dyDescent="0.35">
      <c r="A198" s="33">
        <v>195</v>
      </c>
      <c r="B198" s="34" t="s">
        <v>367</v>
      </c>
      <c r="C198" s="66" t="s">
        <v>420</v>
      </c>
      <c r="D198" s="65" t="s">
        <v>24</v>
      </c>
      <c r="E198" s="35" t="s">
        <v>49</v>
      </c>
      <c r="F198" s="36" t="s">
        <v>421</v>
      </c>
      <c r="G198" s="37">
        <v>89731</v>
      </c>
      <c r="H198" s="37">
        <v>17049</v>
      </c>
      <c r="I198" s="37">
        <v>106780</v>
      </c>
      <c r="J198" s="37">
        <v>85000</v>
      </c>
      <c r="K198" s="37">
        <v>16150</v>
      </c>
      <c r="L198" s="37">
        <v>101150</v>
      </c>
      <c r="M198" s="37">
        <v>83000</v>
      </c>
      <c r="N198" s="37">
        <v>15770</v>
      </c>
      <c r="O198" s="37">
        <v>98770</v>
      </c>
      <c r="P198" s="38"/>
      <c r="Q198" s="39">
        <f>STDEV(I198,L198,O198)</f>
        <v>4113.4211227800797</v>
      </c>
      <c r="R198" s="39">
        <f>AVERAGE(I198,L198,O198)</f>
        <v>102233.33333333333</v>
      </c>
      <c r="S198" s="40">
        <f>Q198/R198</f>
        <v>4.0235615808086857E-2</v>
      </c>
      <c r="T198" s="39">
        <f t="shared" ref="T198:T216" si="72">MEDIAN(I198,L198,O198)</f>
        <v>101150</v>
      </c>
      <c r="U198" s="39">
        <f>R198+Q198</f>
        <v>106346.75445611341</v>
      </c>
      <c r="V198" s="39">
        <f>R198-Q198</f>
        <v>98119.912210553244</v>
      </c>
      <c r="W198" s="39">
        <f t="shared" ref="W198:W199" si="73">ROUND(IF(S198&lt;=30%,R198,T198),0)</f>
        <v>102233</v>
      </c>
    </row>
    <row r="199" spans="1:23" ht="21" x14ac:dyDescent="0.35">
      <c r="A199" s="42">
        <v>196</v>
      </c>
      <c r="B199" s="43" t="s">
        <v>367</v>
      </c>
      <c r="C199" s="66" t="s">
        <v>422</v>
      </c>
      <c r="D199" s="65" t="s">
        <v>24</v>
      </c>
      <c r="E199" s="44" t="s">
        <v>49</v>
      </c>
      <c r="F199" s="36" t="s">
        <v>526</v>
      </c>
      <c r="G199" s="45">
        <v>130176</v>
      </c>
      <c r="H199" s="45">
        <v>24733</v>
      </c>
      <c r="I199" s="45">
        <v>154909</v>
      </c>
      <c r="J199" s="45">
        <v>120000</v>
      </c>
      <c r="K199" s="45">
        <v>22800</v>
      </c>
      <c r="L199" s="45">
        <v>142800</v>
      </c>
      <c r="M199" s="45">
        <v>120000</v>
      </c>
      <c r="N199" s="45">
        <v>22800</v>
      </c>
      <c r="O199" s="45">
        <v>142800</v>
      </c>
      <c r="P199" s="46"/>
      <c r="Q199" s="39">
        <f>STDEV(I199,L199,O199)</f>
        <v>6991.1344096171779</v>
      </c>
      <c r="R199" s="39">
        <f>AVERAGE(I199,L199,O199)</f>
        <v>146836.33333333334</v>
      </c>
      <c r="S199" s="40">
        <f>Q199/R199</f>
        <v>4.7611747385073934E-2</v>
      </c>
      <c r="T199" s="39">
        <f t="shared" si="72"/>
        <v>142800</v>
      </c>
      <c r="U199" s="39">
        <f>R199+Q199</f>
        <v>153827.46774295051</v>
      </c>
      <c r="V199" s="39">
        <f>R199-Q199</f>
        <v>139845.19892371618</v>
      </c>
      <c r="W199" s="39">
        <f t="shared" si="73"/>
        <v>146836</v>
      </c>
    </row>
    <row r="200" spans="1:23" x14ac:dyDescent="0.35">
      <c r="A200" s="33">
        <v>197</v>
      </c>
      <c r="B200" s="34" t="s">
        <v>423</v>
      </c>
      <c r="C200" s="66" t="s">
        <v>424</v>
      </c>
      <c r="D200" s="65" t="s">
        <v>340</v>
      </c>
      <c r="E200" s="35" t="s">
        <v>48</v>
      </c>
      <c r="F200" s="49" t="s">
        <v>425</v>
      </c>
      <c r="G200" s="37"/>
      <c r="H200" s="37"/>
      <c r="I200" s="37"/>
      <c r="J200" s="37"/>
      <c r="K200" s="37"/>
      <c r="L200" s="37"/>
      <c r="M200" s="37"/>
      <c r="N200" s="37"/>
      <c r="O200" s="37"/>
      <c r="P200" s="94">
        <v>210883</v>
      </c>
      <c r="Q200" s="39"/>
      <c r="R200" s="39"/>
      <c r="S200" s="39"/>
      <c r="T200" s="39"/>
      <c r="U200" s="39"/>
      <c r="V200" s="39"/>
      <c r="W200" s="61">
        <v>210883</v>
      </c>
    </row>
    <row r="201" spans="1:23" ht="32.5" x14ac:dyDescent="0.35">
      <c r="A201" s="42">
        <v>198</v>
      </c>
      <c r="B201" s="43" t="s">
        <v>423</v>
      </c>
      <c r="C201" s="66" t="s">
        <v>426</v>
      </c>
      <c r="D201" s="65" t="s">
        <v>79</v>
      </c>
      <c r="E201" s="44" t="s">
        <v>48</v>
      </c>
      <c r="F201" s="57" t="s">
        <v>427</v>
      </c>
      <c r="G201" s="45"/>
      <c r="H201" s="45"/>
      <c r="I201" s="45"/>
      <c r="J201" s="45"/>
      <c r="K201" s="45"/>
      <c r="L201" s="45"/>
      <c r="M201" s="45"/>
      <c r="N201" s="45"/>
      <c r="O201" s="45"/>
      <c r="P201" s="94">
        <v>328390</v>
      </c>
      <c r="Q201" s="39"/>
      <c r="R201" s="39"/>
      <c r="S201" s="39"/>
      <c r="T201" s="39"/>
      <c r="U201" s="39"/>
      <c r="V201" s="39"/>
      <c r="W201" s="61">
        <v>328390</v>
      </c>
    </row>
    <row r="202" spans="1:23" ht="21" x14ac:dyDescent="0.35">
      <c r="A202" s="33">
        <v>199</v>
      </c>
      <c r="B202" s="34" t="s">
        <v>423</v>
      </c>
      <c r="C202" s="66" t="s">
        <v>429</v>
      </c>
      <c r="D202" s="65" t="s">
        <v>428</v>
      </c>
      <c r="E202" s="35" t="s">
        <v>48</v>
      </c>
      <c r="F202" s="36" t="s">
        <v>430</v>
      </c>
      <c r="G202" s="37">
        <v>1028108</v>
      </c>
      <c r="H202" s="37">
        <v>195341</v>
      </c>
      <c r="I202" s="37">
        <v>1223449</v>
      </c>
      <c r="J202" s="37">
        <v>1000000</v>
      </c>
      <c r="K202" s="37">
        <v>190000</v>
      </c>
      <c r="L202" s="37">
        <v>1190000</v>
      </c>
      <c r="M202" s="37">
        <v>960310</v>
      </c>
      <c r="N202" s="37">
        <v>182459</v>
      </c>
      <c r="O202" s="37">
        <v>1142769</v>
      </c>
      <c r="P202" s="38"/>
      <c r="Q202" s="39">
        <f t="shared" ref="Q202:Q210" si="74">STDEV(I202,L202,O202)</f>
        <v>40535.715449465053</v>
      </c>
      <c r="R202" s="39">
        <f t="shared" ref="R202:R210" si="75">AVERAGE(I202,L202,O202)</f>
        <v>1185406</v>
      </c>
      <c r="S202" s="40">
        <f t="shared" ref="S202:S210" si="76">Q202/R202</f>
        <v>3.4195638835525594E-2</v>
      </c>
      <c r="T202" s="39">
        <f t="shared" si="72"/>
        <v>1190000</v>
      </c>
      <c r="U202" s="39">
        <f t="shared" ref="U202:U210" si="77">R202+Q202</f>
        <v>1225941.715449465</v>
      </c>
      <c r="V202" s="39">
        <f t="shared" ref="V202:V210" si="78">R202-Q202</f>
        <v>1144870.284550535</v>
      </c>
      <c r="W202" s="39">
        <f t="shared" ref="W202:W210" si="79">ROUND(IF(S202&lt;=30%,R202,T202),0)</f>
        <v>1185406</v>
      </c>
    </row>
    <row r="203" spans="1:23" ht="31.5" x14ac:dyDescent="0.35">
      <c r="A203" s="42">
        <v>200</v>
      </c>
      <c r="B203" s="34" t="s">
        <v>62</v>
      </c>
      <c r="C203" s="66" t="s">
        <v>431</v>
      </c>
      <c r="D203" s="65" t="s">
        <v>77</v>
      </c>
      <c r="E203" s="35" t="s">
        <v>25</v>
      </c>
      <c r="F203" s="81" t="s">
        <v>432</v>
      </c>
      <c r="G203" s="37">
        <v>172480</v>
      </c>
      <c r="H203" s="37">
        <v>32771</v>
      </c>
      <c r="I203" s="37">
        <v>205251</v>
      </c>
      <c r="J203" s="37">
        <v>250000</v>
      </c>
      <c r="K203" s="37">
        <v>47500</v>
      </c>
      <c r="L203" s="37">
        <v>297500</v>
      </c>
      <c r="M203" s="37">
        <v>160000</v>
      </c>
      <c r="N203" s="37">
        <v>30400</v>
      </c>
      <c r="O203" s="37">
        <v>190400</v>
      </c>
      <c r="P203" s="38"/>
      <c r="Q203" s="39">
        <f t="shared" si="74"/>
        <v>58024.190647809366</v>
      </c>
      <c r="R203" s="39">
        <f t="shared" si="75"/>
        <v>231050.33333333334</v>
      </c>
      <c r="S203" s="40">
        <f t="shared" si="76"/>
        <v>0.25113225248672816</v>
      </c>
      <c r="T203" s="39">
        <f t="shared" si="72"/>
        <v>205251</v>
      </c>
      <c r="U203" s="39">
        <f t="shared" si="77"/>
        <v>289074.52398114273</v>
      </c>
      <c r="V203" s="39">
        <f t="shared" si="78"/>
        <v>173026.14268552398</v>
      </c>
      <c r="W203" s="39">
        <f t="shared" si="79"/>
        <v>231050</v>
      </c>
    </row>
    <row r="204" spans="1:23" ht="31.5" x14ac:dyDescent="0.35">
      <c r="A204" s="33">
        <v>201</v>
      </c>
      <c r="B204" s="43" t="s">
        <v>62</v>
      </c>
      <c r="C204" s="66" t="s">
        <v>433</v>
      </c>
      <c r="D204" s="65" t="s">
        <v>77</v>
      </c>
      <c r="E204" s="44" t="s">
        <v>25</v>
      </c>
      <c r="F204" s="36" t="s">
        <v>527</v>
      </c>
      <c r="G204" s="45">
        <v>34614</v>
      </c>
      <c r="H204" s="45">
        <v>6577</v>
      </c>
      <c r="I204" s="45">
        <v>41191</v>
      </c>
      <c r="J204" s="45">
        <v>280000</v>
      </c>
      <c r="K204" s="45">
        <v>53200</v>
      </c>
      <c r="L204" s="45">
        <v>333200</v>
      </c>
      <c r="M204" s="45">
        <v>32000</v>
      </c>
      <c r="N204" s="45">
        <v>6080</v>
      </c>
      <c r="O204" s="45">
        <v>38080</v>
      </c>
      <c r="P204" s="46"/>
      <c r="Q204" s="39">
        <f t="shared" si="74"/>
        <v>169496.68079444309</v>
      </c>
      <c r="R204" s="39">
        <f t="shared" si="75"/>
        <v>137490.33333333334</v>
      </c>
      <c r="S204" s="40">
        <f t="shared" si="76"/>
        <v>1.232789801909296</v>
      </c>
      <c r="T204" s="39">
        <f t="shared" si="72"/>
        <v>41191</v>
      </c>
      <c r="U204" s="39">
        <f t="shared" si="77"/>
        <v>306987.01412777643</v>
      </c>
      <c r="V204" s="39">
        <f t="shared" si="78"/>
        <v>-32006.347461109748</v>
      </c>
      <c r="W204" s="39">
        <f t="shared" si="79"/>
        <v>41191</v>
      </c>
    </row>
    <row r="205" spans="1:23" ht="31.5" x14ac:dyDescent="0.35">
      <c r="A205" s="42">
        <v>202</v>
      </c>
      <c r="B205" s="34" t="s">
        <v>62</v>
      </c>
      <c r="C205" s="66" t="s">
        <v>434</v>
      </c>
      <c r="D205" s="65" t="s">
        <v>77</v>
      </c>
      <c r="E205" s="35" t="s">
        <v>25</v>
      </c>
      <c r="F205" s="36" t="s">
        <v>435</v>
      </c>
      <c r="G205" s="37">
        <v>130248</v>
      </c>
      <c r="H205" s="37">
        <v>24747</v>
      </c>
      <c r="I205" s="37">
        <v>154995</v>
      </c>
      <c r="J205" s="37">
        <v>180000</v>
      </c>
      <c r="K205" s="37">
        <v>34200</v>
      </c>
      <c r="L205" s="37">
        <v>214200</v>
      </c>
      <c r="M205" s="37">
        <v>120000</v>
      </c>
      <c r="N205" s="37">
        <v>22800</v>
      </c>
      <c r="O205" s="37">
        <v>142800</v>
      </c>
      <c r="P205" s="38"/>
      <c r="Q205" s="39">
        <f t="shared" si="74"/>
        <v>38192.298634672406</v>
      </c>
      <c r="R205" s="39">
        <f t="shared" si="75"/>
        <v>170665</v>
      </c>
      <c r="S205" s="40">
        <f t="shared" si="76"/>
        <v>0.22378518521473301</v>
      </c>
      <c r="T205" s="39">
        <f t="shared" si="72"/>
        <v>154995</v>
      </c>
      <c r="U205" s="39">
        <f t="shared" si="77"/>
        <v>208857.29863467242</v>
      </c>
      <c r="V205" s="39">
        <f t="shared" si="78"/>
        <v>132472.70136532758</v>
      </c>
      <c r="W205" s="39">
        <f t="shared" si="79"/>
        <v>170665</v>
      </c>
    </row>
    <row r="206" spans="1:23" ht="31.5" x14ac:dyDescent="0.35">
      <c r="A206" s="33">
        <v>203</v>
      </c>
      <c r="B206" s="43" t="s">
        <v>62</v>
      </c>
      <c r="C206" s="66" t="s">
        <v>436</v>
      </c>
      <c r="D206" s="65" t="s">
        <v>24</v>
      </c>
      <c r="E206" s="44" t="s">
        <v>25</v>
      </c>
      <c r="F206" s="36" t="s">
        <v>528</v>
      </c>
      <c r="G206" s="45">
        <v>457422</v>
      </c>
      <c r="H206" s="45">
        <v>86910</v>
      </c>
      <c r="I206" s="45">
        <v>544332</v>
      </c>
      <c r="J206" s="45">
        <v>280000</v>
      </c>
      <c r="K206" s="45">
        <v>53200</v>
      </c>
      <c r="L206" s="45">
        <v>333200</v>
      </c>
      <c r="M206" s="45">
        <v>420000</v>
      </c>
      <c r="N206" s="45">
        <v>79800</v>
      </c>
      <c r="O206" s="45">
        <v>499800</v>
      </c>
      <c r="P206" s="46"/>
      <c r="Q206" s="39">
        <f t="shared" si="74"/>
        <v>111291.94373957763</v>
      </c>
      <c r="R206" s="39">
        <f t="shared" si="75"/>
        <v>459110.66666666669</v>
      </c>
      <c r="S206" s="40">
        <f t="shared" si="76"/>
        <v>0.24240766294454269</v>
      </c>
      <c r="T206" s="39">
        <f t="shared" si="72"/>
        <v>499800</v>
      </c>
      <c r="U206" s="39">
        <f t="shared" si="77"/>
        <v>570402.61040624429</v>
      </c>
      <c r="V206" s="39">
        <f t="shared" si="78"/>
        <v>347818.72292708908</v>
      </c>
      <c r="W206" s="39">
        <f t="shared" si="79"/>
        <v>459111</v>
      </c>
    </row>
    <row r="207" spans="1:23" ht="31.5" x14ac:dyDescent="0.35">
      <c r="A207" s="42">
        <v>204</v>
      </c>
      <c r="B207" s="34" t="s">
        <v>62</v>
      </c>
      <c r="C207" s="66" t="s">
        <v>437</v>
      </c>
      <c r="D207" s="65" t="s">
        <v>24</v>
      </c>
      <c r="E207" s="35" t="s">
        <v>25</v>
      </c>
      <c r="F207" s="36" t="s">
        <v>438</v>
      </c>
      <c r="G207" s="37">
        <v>38108</v>
      </c>
      <c r="H207" s="37">
        <v>7241</v>
      </c>
      <c r="I207" s="37">
        <v>45349</v>
      </c>
      <c r="J207" s="37">
        <v>55000</v>
      </c>
      <c r="K207" s="37">
        <v>10450</v>
      </c>
      <c r="L207" s="37">
        <v>65450</v>
      </c>
      <c r="M207" s="37">
        <v>36200</v>
      </c>
      <c r="N207" s="37">
        <v>6878</v>
      </c>
      <c r="O207" s="37">
        <v>43078</v>
      </c>
      <c r="P207" s="38"/>
      <c r="Q207" s="39">
        <f t="shared" si="74"/>
        <v>12313.366896723799</v>
      </c>
      <c r="R207" s="39">
        <f t="shared" si="75"/>
        <v>51292.333333333336</v>
      </c>
      <c r="S207" s="40">
        <f t="shared" si="76"/>
        <v>0.24006252195046301</v>
      </c>
      <c r="T207" s="39">
        <f t="shared" si="72"/>
        <v>45349</v>
      </c>
      <c r="U207" s="39">
        <f t="shared" si="77"/>
        <v>63605.700230057133</v>
      </c>
      <c r="V207" s="39">
        <f t="shared" si="78"/>
        <v>38978.966436609539</v>
      </c>
      <c r="W207" s="39">
        <f t="shared" si="79"/>
        <v>51292</v>
      </c>
    </row>
    <row r="208" spans="1:23" ht="31.5" x14ac:dyDescent="0.35">
      <c r="A208" s="33">
        <v>205</v>
      </c>
      <c r="B208" s="43" t="s">
        <v>62</v>
      </c>
      <c r="C208" s="66" t="s">
        <v>439</v>
      </c>
      <c r="D208" s="65" t="s">
        <v>24</v>
      </c>
      <c r="E208" s="44" t="s">
        <v>25</v>
      </c>
      <c r="F208" s="36" t="s">
        <v>529</v>
      </c>
      <c r="G208" s="45">
        <v>63384</v>
      </c>
      <c r="H208" s="45">
        <v>12043</v>
      </c>
      <c r="I208" s="45">
        <v>75427</v>
      </c>
      <c r="J208" s="45">
        <v>30000</v>
      </c>
      <c r="K208" s="45">
        <v>5700</v>
      </c>
      <c r="L208" s="45">
        <v>35700</v>
      </c>
      <c r="M208" s="45">
        <v>60000</v>
      </c>
      <c r="N208" s="45">
        <v>11400</v>
      </c>
      <c r="O208" s="45">
        <v>71400</v>
      </c>
      <c r="P208" s="46"/>
      <c r="Q208" s="39">
        <f t="shared" si="74"/>
        <v>21866.798492996935</v>
      </c>
      <c r="R208" s="39">
        <f t="shared" si="75"/>
        <v>60842.333333333336</v>
      </c>
      <c r="S208" s="40">
        <f t="shared" si="76"/>
        <v>0.35940105014047674</v>
      </c>
      <c r="T208" s="39">
        <f t="shared" si="72"/>
        <v>71400</v>
      </c>
      <c r="U208" s="39">
        <f t="shared" si="77"/>
        <v>82709.131826330267</v>
      </c>
      <c r="V208" s="39">
        <f t="shared" si="78"/>
        <v>38975.534840336404</v>
      </c>
      <c r="W208" s="39">
        <f t="shared" si="79"/>
        <v>71400</v>
      </c>
    </row>
    <row r="209" spans="1:24" ht="31.5" x14ac:dyDescent="0.35">
      <c r="A209" s="42">
        <v>206</v>
      </c>
      <c r="B209" s="34" t="s">
        <v>62</v>
      </c>
      <c r="C209" s="66" t="s">
        <v>440</v>
      </c>
      <c r="D209" s="65" t="s">
        <v>77</v>
      </c>
      <c r="E209" s="35" t="s">
        <v>25</v>
      </c>
      <c r="F209" s="36" t="s">
        <v>441</v>
      </c>
      <c r="G209" s="37">
        <v>38164</v>
      </c>
      <c r="H209" s="37">
        <v>7251</v>
      </c>
      <c r="I209" s="37">
        <v>45415</v>
      </c>
      <c r="J209" s="37">
        <v>25000</v>
      </c>
      <c r="K209" s="37">
        <v>4750</v>
      </c>
      <c r="L209" s="37">
        <v>29750</v>
      </c>
      <c r="M209" s="37">
        <v>36000</v>
      </c>
      <c r="N209" s="37">
        <v>6840</v>
      </c>
      <c r="O209" s="37">
        <v>42840</v>
      </c>
      <c r="P209" s="38"/>
      <c r="Q209" s="39">
        <f t="shared" si="74"/>
        <v>8400.108630249968</v>
      </c>
      <c r="R209" s="39">
        <f t="shared" si="75"/>
        <v>39335</v>
      </c>
      <c r="S209" s="40">
        <f t="shared" si="76"/>
        <v>0.21355303496250078</v>
      </c>
      <c r="T209" s="39">
        <f t="shared" si="72"/>
        <v>42840</v>
      </c>
      <c r="U209" s="39">
        <f t="shared" si="77"/>
        <v>47735.108630249968</v>
      </c>
      <c r="V209" s="39">
        <f t="shared" si="78"/>
        <v>30934.891369750032</v>
      </c>
      <c r="W209" s="39">
        <f t="shared" si="79"/>
        <v>39335</v>
      </c>
    </row>
    <row r="210" spans="1:24" ht="31.5" x14ac:dyDescent="0.35">
      <c r="A210" s="33">
        <v>207</v>
      </c>
      <c r="B210" s="43" t="s">
        <v>62</v>
      </c>
      <c r="C210" s="66" t="s">
        <v>442</v>
      </c>
      <c r="D210" s="65" t="s">
        <v>77</v>
      </c>
      <c r="E210" s="44" t="s">
        <v>25</v>
      </c>
      <c r="F210" s="36" t="s">
        <v>530</v>
      </c>
      <c r="G210" s="45">
        <v>11702</v>
      </c>
      <c r="H210" s="45">
        <v>2223</v>
      </c>
      <c r="I210" s="45">
        <v>13925</v>
      </c>
      <c r="J210" s="45">
        <v>18000</v>
      </c>
      <c r="K210" s="45">
        <v>3420</v>
      </c>
      <c r="L210" s="45">
        <v>21420</v>
      </c>
      <c r="M210" s="45">
        <v>11000</v>
      </c>
      <c r="N210" s="45">
        <v>2090</v>
      </c>
      <c r="O210" s="45">
        <v>13090</v>
      </c>
      <c r="P210" s="46"/>
      <c r="Q210" s="39">
        <f t="shared" si="74"/>
        <v>4587.3222036390689</v>
      </c>
      <c r="R210" s="39">
        <f t="shared" si="75"/>
        <v>16145</v>
      </c>
      <c r="S210" s="40">
        <f t="shared" si="76"/>
        <v>0.28413268526720775</v>
      </c>
      <c r="T210" s="39">
        <f t="shared" si="72"/>
        <v>13925</v>
      </c>
      <c r="U210" s="39">
        <f t="shared" si="77"/>
        <v>20732.322203639069</v>
      </c>
      <c r="V210" s="39">
        <f t="shared" si="78"/>
        <v>11557.677796360931</v>
      </c>
      <c r="W210" s="39">
        <f t="shared" si="79"/>
        <v>16145</v>
      </c>
    </row>
    <row r="211" spans="1:24" ht="53.5" x14ac:dyDescent="0.35">
      <c r="A211" s="42">
        <v>208</v>
      </c>
      <c r="B211" s="34" t="s">
        <v>62</v>
      </c>
      <c r="C211" s="66" t="s">
        <v>443</v>
      </c>
      <c r="D211" s="65" t="s">
        <v>24</v>
      </c>
      <c r="E211" s="35" t="s">
        <v>25</v>
      </c>
      <c r="F211" s="57" t="s">
        <v>444</v>
      </c>
      <c r="G211" s="37"/>
      <c r="H211" s="37"/>
      <c r="I211" s="37"/>
      <c r="J211" s="37"/>
      <c r="K211" s="37"/>
      <c r="L211" s="37"/>
      <c r="M211" s="37"/>
      <c r="N211" s="37"/>
      <c r="O211" s="37"/>
      <c r="P211" s="94" t="s">
        <v>445</v>
      </c>
      <c r="Q211" s="39"/>
      <c r="R211" s="39"/>
      <c r="S211" s="39"/>
      <c r="T211" s="39"/>
      <c r="U211" s="39"/>
      <c r="V211" s="39"/>
      <c r="W211" s="51">
        <v>10400</v>
      </c>
    </row>
    <row r="212" spans="1:24" ht="31.5" x14ac:dyDescent="0.35">
      <c r="A212" s="33">
        <v>209</v>
      </c>
      <c r="B212" s="43" t="s">
        <v>62</v>
      </c>
      <c r="C212" s="66" t="s">
        <v>446</v>
      </c>
      <c r="D212" s="65" t="s">
        <v>24</v>
      </c>
      <c r="E212" s="44" t="s">
        <v>25</v>
      </c>
      <c r="F212" s="36" t="s">
        <v>531</v>
      </c>
      <c r="G212" s="45">
        <v>132829</v>
      </c>
      <c r="H212" s="45">
        <v>25238</v>
      </c>
      <c r="I212" s="45">
        <v>158067</v>
      </c>
      <c r="J212" s="45">
        <v>120000</v>
      </c>
      <c r="K212" s="45">
        <v>22800</v>
      </c>
      <c r="L212" s="45">
        <v>142800</v>
      </c>
      <c r="M212" s="45">
        <v>124000</v>
      </c>
      <c r="N212" s="45">
        <v>23560</v>
      </c>
      <c r="O212" s="45">
        <v>147560</v>
      </c>
      <c r="P212" s="46"/>
      <c r="Q212" s="39">
        <f>STDEV(I212,L212,O212)</f>
        <v>7811.6999643696845</v>
      </c>
      <c r="R212" s="39">
        <f>AVERAGE(I212,L212,O212)</f>
        <v>149475.66666666666</v>
      </c>
      <c r="S212" s="40">
        <f>Q212/R212</f>
        <v>5.2260679872329401E-2</v>
      </c>
      <c r="T212" s="39">
        <f t="shared" si="72"/>
        <v>147560</v>
      </c>
      <c r="U212" s="39">
        <f>R212+Q212</f>
        <v>157287.36663103633</v>
      </c>
      <c r="V212" s="39">
        <f>R212-Q212</f>
        <v>141663.96670229698</v>
      </c>
      <c r="W212" s="39">
        <f t="shared" ref="W212:W216" si="80">ROUND(IF(S212&lt;=30%,R212,T212),0)</f>
        <v>149476</v>
      </c>
    </row>
    <row r="213" spans="1:24" ht="31.5" x14ac:dyDescent="0.35">
      <c r="A213" s="42">
        <v>210</v>
      </c>
      <c r="B213" s="34" t="s">
        <v>62</v>
      </c>
      <c r="C213" s="66" t="s">
        <v>447</v>
      </c>
      <c r="D213" s="65" t="s">
        <v>77</v>
      </c>
      <c r="E213" s="35" t="s">
        <v>25</v>
      </c>
      <c r="F213" s="36" t="s">
        <v>448</v>
      </c>
      <c r="G213" s="37">
        <v>30304</v>
      </c>
      <c r="H213" s="37">
        <v>5758</v>
      </c>
      <c r="I213" s="37">
        <v>36062</v>
      </c>
      <c r="J213" s="37">
        <v>25000</v>
      </c>
      <c r="K213" s="37">
        <v>4750</v>
      </c>
      <c r="L213" s="37">
        <v>29750</v>
      </c>
      <c r="M213" s="37">
        <v>28000</v>
      </c>
      <c r="N213" s="37">
        <v>5320</v>
      </c>
      <c r="O213" s="37">
        <v>33320</v>
      </c>
      <c r="P213" s="38"/>
      <c r="Q213" s="39">
        <f>STDEV(I213,L213,O213)</f>
        <v>3165.0383883927852</v>
      </c>
      <c r="R213" s="39">
        <f>AVERAGE(I213,L213,O213)</f>
        <v>33044</v>
      </c>
      <c r="S213" s="40">
        <f>Q213/R213</f>
        <v>9.5782544134874262E-2</v>
      </c>
      <c r="T213" s="39">
        <f t="shared" si="72"/>
        <v>33320</v>
      </c>
      <c r="U213" s="39">
        <f>R213+Q213</f>
        <v>36209.038388392786</v>
      </c>
      <c r="V213" s="39">
        <f>R213-Q213</f>
        <v>29878.961611607214</v>
      </c>
      <c r="W213" s="39">
        <f t="shared" si="80"/>
        <v>33044</v>
      </c>
    </row>
    <row r="214" spans="1:24" ht="31.5" x14ac:dyDescent="0.35">
      <c r="A214" s="33">
        <v>211</v>
      </c>
      <c r="B214" s="43" t="s">
        <v>62</v>
      </c>
      <c r="C214" s="66" t="s">
        <v>447</v>
      </c>
      <c r="D214" s="65" t="s">
        <v>77</v>
      </c>
      <c r="E214" s="44" t="s">
        <v>25</v>
      </c>
      <c r="F214" s="36" t="s">
        <v>449</v>
      </c>
      <c r="G214" s="45">
        <v>32580</v>
      </c>
      <c r="H214" s="45">
        <v>6190</v>
      </c>
      <c r="I214" s="45">
        <v>38770</v>
      </c>
      <c r="J214" s="45">
        <v>60000</v>
      </c>
      <c r="K214" s="45">
        <v>11400</v>
      </c>
      <c r="L214" s="45">
        <v>71400</v>
      </c>
      <c r="M214" s="45">
        <v>30000</v>
      </c>
      <c r="N214" s="45">
        <v>5700</v>
      </c>
      <c r="O214" s="45">
        <v>35700</v>
      </c>
      <c r="P214" s="46"/>
      <c r="Q214" s="39">
        <f>STDEV(I214,L214,O214)</f>
        <v>19784.808144971572</v>
      </c>
      <c r="R214" s="39">
        <f>AVERAGE(I214,L214,O214)</f>
        <v>48623.333333333336</v>
      </c>
      <c r="S214" s="40">
        <f>Q214/R214</f>
        <v>0.40689946140340516</v>
      </c>
      <c r="T214" s="39">
        <f t="shared" si="72"/>
        <v>38770</v>
      </c>
      <c r="U214" s="39">
        <f>R214+Q214</f>
        <v>68408.141478304911</v>
      </c>
      <c r="V214" s="39">
        <f>R214-Q214</f>
        <v>28838.525188361764</v>
      </c>
      <c r="W214" s="39">
        <f t="shared" si="80"/>
        <v>38770</v>
      </c>
    </row>
    <row r="215" spans="1:24" ht="31.5" x14ac:dyDescent="0.35">
      <c r="A215" s="42">
        <v>212</v>
      </c>
      <c r="B215" s="34" t="s">
        <v>62</v>
      </c>
      <c r="C215" s="66" t="s">
        <v>450</v>
      </c>
      <c r="D215" s="65" t="s">
        <v>77</v>
      </c>
      <c r="E215" s="35" t="s">
        <v>25</v>
      </c>
      <c r="F215" s="36" t="s">
        <v>451</v>
      </c>
      <c r="G215" s="37">
        <v>10897</v>
      </c>
      <c r="H215" s="37">
        <v>2070</v>
      </c>
      <c r="I215" s="37">
        <v>12967</v>
      </c>
      <c r="J215" s="37">
        <v>13000</v>
      </c>
      <c r="K215" s="37">
        <v>2470</v>
      </c>
      <c r="L215" s="37">
        <v>15470</v>
      </c>
      <c r="M215" s="37">
        <v>10000</v>
      </c>
      <c r="N215" s="37">
        <v>1900</v>
      </c>
      <c r="O215" s="37">
        <v>11900</v>
      </c>
      <c r="P215" s="38"/>
      <c r="Q215" s="39">
        <f>STDEV(I215,L215,O215)</f>
        <v>1832.5027512484978</v>
      </c>
      <c r="R215" s="39">
        <f>AVERAGE(I215,L215,O215)</f>
        <v>13445.666666666666</v>
      </c>
      <c r="S215" s="40">
        <f>Q215/R215</f>
        <v>0.1362894675792819</v>
      </c>
      <c r="T215" s="39">
        <f t="shared" si="72"/>
        <v>12967</v>
      </c>
      <c r="U215" s="39">
        <f>R215+Q215</f>
        <v>15278.169417915164</v>
      </c>
      <c r="V215" s="39">
        <f>R215-Q215</f>
        <v>11613.163915418168</v>
      </c>
      <c r="W215" s="39">
        <f t="shared" si="80"/>
        <v>13446</v>
      </c>
    </row>
    <row r="216" spans="1:24" ht="31.5" x14ac:dyDescent="0.35">
      <c r="A216" s="33">
        <v>213</v>
      </c>
      <c r="B216" s="43" t="s">
        <v>62</v>
      </c>
      <c r="C216" s="66" t="s">
        <v>452</v>
      </c>
      <c r="D216" s="65" t="s">
        <v>24</v>
      </c>
      <c r="E216" s="44" t="s">
        <v>25</v>
      </c>
      <c r="F216" s="36" t="s">
        <v>453</v>
      </c>
      <c r="G216" s="45">
        <v>19170</v>
      </c>
      <c r="H216" s="45">
        <v>3642</v>
      </c>
      <c r="I216" s="45">
        <v>22812</v>
      </c>
      <c r="J216" s="45">
        <v>8000</v>
      </c>
      <c r="K216" s="45">
        <v>1520</v>
      </c>
      <c r="L216" s="45">
        <v>9520</v>
      </c>
      <c r="M216" s="45">
        <v>18200</v>
      </c>
      <c r="N216" s="82">
        <v>3458</v>
      </c>
      <c r="O216" s="82">
        <v>21658</v>
      </c>
      <c r="P216" s="83"/>
      <c r="Q216" s="39">
        <f>STDEV(I216,L216,O216)</f>
        <v>7363.6497291311534</v>
      </c>
      <c r="R216" s="39">
        <f>AVERAGE(I216,L216,O216)</f>
        <v>17996.666666666668</v>
      </c>
      <c r="S216" s="40">
        <f>Q216/R216</f>
        <v>0.40916742336346468</v>
      </c>
      <c r="T216" s="39">
        <f t="shared" si="72"/>
        <v>21658</v>
      </c>
      <c r="U216" s="39">
        <f>R216+Q216</f>
        <v>25360.316395797821</v>
      </c>
      <c r="V216" s="39">
        <f>R216-Q216</f>
        <v>10633.016937535514</v>
      </c>
      <c r="W216" s="39">
        <f t="shared" si="80"/>
        <v>21658</v>
      </c>
    </row>
    <row r="217" spans="1:24" ht="15" customHeight="1" x14ac:dyDescent="0.35">
      <c r="A217" s="42">
        <v>214</v>
      </c>
      <c r="B217" s="34" t="s">
        <v>454</v>
      </c>
      <c r="C217" s="34" t="s">
        <v>455</v>
      </c>
      <c r="D217" s="33" t="s">
        <v>24</v>
      </c>
      <c r="E217" s="35" t="s">
        <v>456</v>
      </c>
      <c r="F217" s="36" t="s">
        <v>457</v>
      </c>
      <c r="G217" s="95">
        <v>80000000</v>
      </c>
      <c r="H217" s="96" t="s">
        <v>458</v>
      </c>
      <c r="I217" s="95">
        <v>80000000</v>
      </c>
      <c r="J217" s="95">
        <v>80000000</v>
      </c>
      <c r="K217" s="96" t="s">
        <v>458</v>
      </c>
      <c r="L217" s="95">
        <v>80000000</v>
      </c>
      <c r="M217" s="95">
        <v>80000000</v>
      </c>
      <c r="N217" s="96" t="s">
        <v>458</v>
      </c>
      <c r="O217" s="95">
        <v>80000000</v>
      </c>
      <c r="P217" s="95">
        <v>80000000</v>
      </c>
      <c r="Q217" s="104" t="s">
        <v>459</v>
      </c>
      <c r="R217" s="104"/>
      <c r="S217" s="104"/>
      <c r="T217" s="104"/>
      <c r="U217" s="104"/>
      <c r="V217" s="104"/>
      <c r="W217" s="97">
        <v>80000000</v>
      </c>
    </row>
    <row r="218" spans="1:24" ht="15" customHeight="1" x14ac:dyDescent="0.35">
      <c r="A218" s="33">
        <v>215</v>
      </c>
      <c r="B218" s="43" t="s">
        <v>460</v>
      </c>
      <c r="C218" s="43" t="s">
        <v>532</v>
      </c>
      <c r="D218" s="42" t="s">
        <v>24</v>
      </c>
      <c r="E218" s="44" t="s">
        <v>456</v>
      </c>
      <c r="F218" s="36" t="s">
        <v>533</v>
      </c>
      <c r="G218" s="95">
        <v>1124878855</v>
      </c>
      <c r="H218" s="96" t="s">
        <v>458</v>
      </c>
      <c r="I218" s="95">
        <v>1124878855</v>
      </c>
      <c r="J218" s="95">
        <v>1124878855</v>
      </c>
      <c r="K218" s="96" t="s">
        <v>458</v>
      </c>
      <c r="L218" s="95">
        <v>1124878855</v>
      </c>
      <c r="M218" s="95">
        <v>1124878855</v>
      </c>
      <c r="N218" s="96" t="s">
        <v>458</v>
      </c>
      <c r="O218" s="95">
        <v>1124878855</v>
      </c>
      <c r="P218" s="95">
        <v>1124878855</v>
      </c>
      <c r="Q218" s="104"/>
      <c r="R218" s="104"/>
      <c r="S218" s="104"/>
      <c r="T218" s="104"/>
      <c r="U218" s="104"/>
      <c r="V218" s="104"/>
      <c r="W218" s="95">
        <v>1124878855</v>
      </c>
    </row>
    <row r="219" spans="1:24" x14ac:dyDescent="0.35">
      <c r="A219" s="105" t="s">
        <v>461</v>
      </c>
      <c r="B219" s="105"/>
      <c r="C219" s="105"/>
      <c r="D219" s="105"/>
      <c r="E219" s="12"/>
      <c r="F219" s="12"/>
      <c r="G219" s="13"/>
      <c r="H219" s="13"/>
      <c r="I219" s="13">
        <f>SUM(I4:I218)</f>
        <v>1335875346</v>
      </c>
      <c r="J219" s="13"/>
      <c r="K219" s="13"/>
      <c r="L219" s="13">
        <f>SUM(L4:L218)</f>
        <v>1364517196</v>
      </c>
      <c r="M219" s="13"/>
      <c r="N219" s="13"/>
      <c r="O219" s="14">
        <v>1393140185</v>
      </c>
      <c r="P219" s="15" t="s">
        <v>462</v>
      </c>
      <c r="Q219" s="16"/>
      <c r="R219" s="16"/>
      <c r="S219" s="16"/>
      <c r="T219" s="16"/>
      <c r="U219" s="16"/>
      <c r="V219" s="16" t="s">
        <v>534</v>
      </c>
      <c r="W219" s="17">
        <f>SUM(W4:W218)</f>
        <v>1353631057</v>
      </c>
    </row>
    <row r="220" spans="1:24" ht="15" customHeight="1" x14ac:dyDescent="0.35">
      <c r="A220" s="106" t="s">
        <v>463</v>
      </c>
      <c r="B220" s="106"/>
      <c r="C220" s="106"/>
      <c r="D220" s="106"/>
      <c r="E220" s="18"/>
      <c r="F220" s="18"/>
      <c r="G220" s="19">
        <v>0.12</v>
      </c>
      <c r="H220" s="18"/>
      <c r="I220" s="20">
        <f>I219*G220</f>
        <v>160305041.51999998</v>
      </c>
      <c r="J220" s="19">
        <v>0.11</v>
      </c>
      <c r="K220" s="18"/>
      <c r="L220" s="20">
        <f>L219*J220</f>
        <v>150096891.56</v>
      </c>
      <c r="M220" s="19">
        <v>0.1</v>
      </c>
      <c r="N220" s="18"/>
      <c r="O220" s="21">
        <v>133271399</v>
      </c>
      <c r="P220" s="22" t="s">
        <v>462</v>
      </c>
      <c r="Q220" s="23"/>
      <c r="R220" s="23"/>
      <c r="S220" s="23"/>
      <c r="T220" s="23"/>
      <c r="U220" s="23"/>
      <c r="V220" s="23" t="s">
        <v>464</v>
      </c>
      <c r="W220" s="24">
        <f>W219*M220</f>
        <v>135363105.70000002</v>
      </c>
    </row>
    <row r="221" spans="1:24" x14ac:dyDescent="0.35">
      <c r="A221" s="107" t="s">
        <v>465</v>
      </c>
      <c r="B221" s="107"/>
      <c r="C221" s="107"/>
      <c r="D221" s="107"/>
      <c r="E221" s="25"/>
      <c r="F221" s="25"/>
      <c r="G221" s="108">
        <f>SUM(I219:I220)</f>
        <v>1496180387.52</v>
      </c>
      <c r="H221" s="108"/>
      <c r="I221" s="108"/>
      <c r="J221" s="108">
        <f>SUM(L219:L220)</f>
        <v>1514614087.5599999</v>
      </c>
      <c r="K221" s="108"/>
      <c r="L221" s="108"/>
      <c r="M221" s="108">
        <v>1526411584</v>
      </c>
      <c r="N221" s="108"/>
      <c r="O221" s="108"/>
      <c r="P221" s="2"/>
      <c r="Q221" s="23"/>
      <c r="R221" s="23"/>
      <c r="S221" s="23"/>
      <c r="T221" s="23"/>
      <c r="U221" s="23"/>
      <c r="V221" s="26" t="s">
        <v>465</v>
      </c>
      <c r="W221" s="27">
        <f>SUM(W219:W220)</f>
        <v>1488994162.7</v>
      </c>
      <c r="X221" s="32"/>
    </row>
    <row r="222" spans="1:24" x14ac:dyDescent="0.35">
      <c r="P222" s="2"/>
    </row>
    <row r="223" spans="1:24" x14ac:dyDescent="0.35">
      <c r="B223" s="112" t="s">
        <v>466</v>
      </c>
      <c r="C223" s="112"/>
      <c r="D223" s="112"/>
      <c r="E223" s="112"/>
      <c r="F223" s="112"/>
      <c r="P223" s="2"/>
    </row>
    <row r="224" spans="1:24" x14ac:dyDescent="0.35">
      <c r="B224" s="113"/>
      <c r="C224" s="113"/>
      <c r="D224" s="113"/>
      <c r="E224" s="113"/>
      <c r="F224" s="113"/>
      <c r="P224" s="2"/>
    </row>
    <row r="225" spans="1:16" ht="15" customHeight="1" x14ac:dyDescent="0.35">
      <c r="A225" s="110">
        <v>1</v>
      </c>
      <c r="B225" s="114" t="s">
        <v>467</v>
      </c>
      <c r="C225" s="114"/>
      <c r="D225" s="114"/>
      <c r="E225" s="114"/>
      <c r="F225" s="114"/>
      <c r="P225" s="2"/>
    </row>
    <row r="226" spans="1:16" x14ac:dyDescent="0.35">
      <c r="A226" s="110"/>
      <c r="B226" s="114"/>
      <c r="C226" s="114"/>
      <c r="D226" s="114"/>
      <c r="E226" s="114"/>
      <c r="F226" s="114"/>
      <c r="P226" s="2"/>
    </row>
    <row r="227" spans="1:16" ht="31.75" customHeight="1" x14ac:dyDescent="0.35">
      <c r="A227" s="110"/>
      <c r="B227" s="114"/>
      <c r="C227" s="114"/>
      <c r="D227" s="114"/>
      <c r="E227" s="114"/>
      <c r="F227" s="114"/>
      <c r="P227" s="2"/>
    </row>
    <row r="228" spans="1:16" ht="30" customHeight="1" x14ac:dyDescent="0.35">
      <c r="A228" s="110"/>
      <c r="B228" s="114"/>
      <c r="C228" s="114"/>
      <c r="D228" s="114"/>
      <c r="E228" s="114"/>
      <c r="F228" s="114"/>
      <c r="P228" s="2"/>
    </row>
    <row r="229" spans="1:16" x14ac:dyDescent="0.35">
      <c r="A229" s="28"/>
      <c r="B229" s="109"/>
      <c r="C229" s="109"/>
      <c r="D229" s="109"/>
      <c r="E229" s="109"/>
      <c r="F229" s="109"/>
      <c r="P229" s="2"/>
    </row>
    <row r="230" spans="1:16" ht="15" customHeight="1" x14ac:dyDescent="0.35">
      <c r="A230" s="110">
        <v>2</v>
      </c>
      <c r="B230" s="115" t="s">
        <v>468</v>
      </c>
      <c r="C230" s="115"/>
      <c r="D230" s="115"/>
      <c r="E230" s="115"/>
      <c r="F230" s="115"/>
      <c r="P230" s="2"/>
    </row>
    <row r="231" spans="1:16" x14ac:dyDescent="0.35">
      <c r="A231" s="110"/>
      <c r="B231" s="115"/>
      <c r="C231" s="115"/>
      <c r="D231" s="115"/>
      <c r="E231" s="115"/>
      <c r="F231" s="115"/>
      <c r="P231" s="2"/>
    </row>
    <row r="232" spans="1:16" x14ac:dyDescent="0.35">
      <c r="A232" s="110"/>
      <c r="B232" s="115"/>
      <c r="C232" s="115"/>
      <c r="D232" s="115"/>
      <c r="E232" s="115"/>
      <c r="F232" s="115"/>
      <c r="P232" s="2"/>
    </row>
    <row r="233" spans="1:16" ht="19.75" customHeight="1" x14ac:dyDescent="0.35">
      <c r="A233" s="110"/>
      <c r="B233" s="115"/>
      <c r="C233" s="115"/>
      <c r="D233" s="115"/>
      <c r="E233" s="115"/>
      <c r="F233" s="115"/>
      <c r="P233" s="2"/>
    </row>
    <row r="234" spans="1:16" x14ac:dyDescent="0.35">
      <c r="A234" s="28"/>
      <c r="B234" s="109"/>
      <c r="C234" s="109"/>
      <c r="D234" s="109"/>
      <c r="E234" s="109"/>
      <c r="F234" s="109"/>
      <c r="P234" s="2"/>
    </row>
    <row r="235" spans="1:16" ht="15" customHeight="1" x14ac:dyDescent="0.35">
      <c r="A235" s="110">
        <v>3</v>
      </c>
      <c r="B235" s="111" t="s">
        <v>535</v>
      </c>
      <c r="C235" s="111"/>
      <c r="D235" s="111"/>
      <c r="E235" s="111"/>
      <c r="F235" s="111"/>
      <c r="P235" s="2"/>
    </row>
    <row r="236" spans="1:16" x14ac:dyDescent="0.35">
      <c r="A236" s="110"/>
      <c r="B236" s="111"/>
      <c r="C236" s="111"/>
      <c r="D236" s="111"/>
      <c r="E236" s="111"/>
      <c r="F236" s="111"/>
      <c r="P236" s="2"/>
    </row>
    <row r="237" spans="1:16" x14ac:dyDescent="0.35">
      <c r="A237" s="110"/>
      <c r="B237" s="111"/>
      <c r="C237" s="111"/>
      <c r="D237" s="111"/>
      <c r="E237" s="111"/>
      <c r="F237" s="111"/>
      <c r="P237" s="2"/>
    </row>
    <row r="238" spans="1:16" ht="67.5" customHeight="1" x14ac:dyDescent="0.35">
      <c r="A238" s="110"/>
      <c r="B238" s="111"/>
      <c r="C238" s="111"/>
      <c r="D238" s="111"/>
      <c r="E238" s="111"/>
      <c r="F238" s="111"/>
      <c r="G238" s="32"/>
      <c r="P238" s="2"/>
    </row>
  </sheetData>
  <autoFilter ref="A1:Y221" xr:uid="{A5654B23-6F62-4E10-AD9B-B5753FC503A5}">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mergeCells count="28">
    <mergeCell ref="B234:F234"/>
    <mergeCell ref="A235:A238"/>
    <mergeCell ref="B235:F238"/>
    <mergeCell ref="B223:F223"/>
    <mergeCell ref="B224:F224"/>
    <mergeCell ref="A225:A228"/>
    <mergeCell ref="B225:F228"/>
    <mergeCell ref="B229:F229"/>
    <mergeCell ref="A230:A233"/>
    <mergeCell ref="B230:F233"/>
    <mergeCell ref="Q2:W2"/>
    <mergeCell ref="Q217:V218"/>
    <mergeCell ref="A219:D219"/>
    <mergeCell ref="A220:D220"/>
    <mergeCell ref="A221:D221"/>
    <mergeCell ref="G221:I221"/>
    <mergeCell ref="J221:L221"/>
    <mergeCell ref="M221:O221"/>
    <mergeCell ref="A1:O1"/>
    <mergeCell ref="A2:A3"/>
    <mergeCell ref="B2:B3"/>
    <mergeCell ref="C2:C3"/>
    <mergeCell ref="D2:D3"/>
    <mergeCell ref="E2:E3"/>
    <mergeCell ref="F2:F3"/>
    <mergeCell ref="G2:I2"/>
    <mergeCell ref="J2:L2"/>
    <mergeCell ref="M2:O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Miguel De la Espriella</cp:lastModifiedBy>
  <cp:revision/>
  <dcterms:created xsi:type="dcterms:W3CDTF">2026-09-22T03:02:41Z</dcterms:created>
  <dcterms:modified xsi:type="dcterms:W3CDTF">2026-09-23T15:14:42Z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2026-06-16T16:01:01Z</dcterms:created>
  <dc:creator>openpyxl</dc:creator>
  <dc:description/>
  <dc:language>en-US</dc:language>
  <cp:lastModifiedBy>Laura Viviana Mejia Pineros</cp:lastModifiedBy>
  <dcterms:modified xsi:type="dcterms:W3CDTF">2026-09-17T14:15:08Z</dcterms:modified>
  <cp:revision>0</cp:revision>
  <dc:subject/>
  <dc:title/>
</cp:coreProperties>
</file>