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D:\1. AÑO 2026\1. SOLICITUDES ESTUDIOS DEL SECTOR\46. SONDEO 438 - IPSE - PLANTAS ELECTRICAS\1. DOCUMENTOS ENVIADOS AL ABOGADO\"/>
    </mc:Choice>
  </mc:AlternateContent>
  <xr:revisionPtr revIDLastSave="0" documentId="13_ncr:1_{C4C50493-6211-4B29-B7BD-F4B62D9B659F}" xr6:coauthVersionLast="47" xr6:coauthVersionMax="47" xr10:uidLastSave="{00000000-0000-0000-0000-000000000000}"/>
  <bookViews>
    <workbookView xWindow="-120" yWindow="-120" windowWidth="29040" windowHeight="15720" xr2:uid="{00000000-000D-0000-FFFF-FFFF00000000}"/>
  </bookViews>
  <sheets>
    <sheet name="ANEXO 1" sheetId="19" r:id="rId1"/>
    <sheet name="ANEXO 2" sheetId="20" r:id="rId2"/>
    <sheet name="ANEXO 3" sheetId="21" r:id="rId3"/>
    <sheet name="ANEXO 4" sheetId="22" r:id="rId4"/>
  </sheets>
  <definedNames>
    <definedName name="_xlnm._FilterDatabase" localSheetId="0" hidden="1">'ANEXO 1'!$A$9:$J$9</definedName>
    <definedName name="_xlnm._FilterDatabase" localSheetId="1" hidden="1">'ANEXO 2'!$A$7:$J$7</definedName>
    <definedName name="_xlnm._FilterDatabase" localSheetId="2" hidden="1">'ANEXO 3'!$A$9:$I$9</definedName>
    <definedName name="_xlnm._FilterDatabase" localSheetId="3" hidden="1">'ANEXO 4'!$A$9:$I$9</definedName>
    <definedName name="_xlnm.Print_Area" localSheetId="0">'ANEXO 1'!$A$1:$M$43</definedName>
    <definedName name="_xlnm.Print_Area" localSheetId="1">'ANEXO 2'!$A$1:$L$37</definedName>
    <definedName name="_xlnm.Print_Area" localSheetId="2">'ANEXO 3'!$A$1:$I$42</definedName>
    <definedName name="_xlnm.Print_Area" localSheetId="3">'ANEXO 4'!$A$1:$I$42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22" i="20" l="1"/>
  <c r="N8" i="20"/>
  <c r="N23" i="20"/>
  <c r="N24" i="20"/>
  <c r="N25" i="20"/>
  <c r="N26" i="20"/>
  <c r="N27" i="20"/>
  <c r="N28" i="20"/>
  <c r="N29" i="20"/>
  <c r="N30" i="20"/>
  <c r="N31" i="20"/>
  <c r="N32" i="20"/>
  <c r="N33" i="20"/>
  <c r="N34" i="20"/>
  <c r="N35" i="20"/>
  <c r="N9" i="20"/>
  <c r="N10" i="20"/>
  <c r="AA26" i="19" l="1"/>
  <c r="AA27" i="19"/>
  <c r="AA28" i="19"/>
  <c r="AA29" i="19"/>
  <c r="AA30" i="19"/>
  <c r="AA31" i="19"/>
  <c r="AA32" i="19"/>
  <c r="AA33" i="19"/>
  <c r="AA34" i="19"/>
  <c r="AA35" i="19"/>
  <c r="AA36" i="19"/>
  <c r="AA37" i="19"/>
  <c r="AA38" i="19"/>
  <c r="AP10" i="19"/>
  <c r="AK10" i="19"/>
  <c r="AF10" i="19"/>
  <c r="T25" i="19"/>
  <c r="O25" i="19"/>
  <c r="AA10" i="19"/>
  <c r="K10" i="19" l="1"/>
  <c r="AF26" i="19" l="1"/>
  <c r="AK26" i="19" s="1"/>
  <c r="AL26" i="19" s="1"/>
  <c r="AF27" i="19"/>
  <c r="AK27" i="19" s="1"/>
  <c r="AL27" i="19" s="1"/>
  <c r="AF28" i="19"/>
  <c r="AK28" i="19" s="1"/>
  <c r="AL28" i="19" s="1"/>
  <c r="AF29" i="19"/>
  <c r="AG29" i="19" s="1"/>
  <c r="AH29" i="19" s="1"/>
  <c r="AI29" i="19" s="1"/>
  <c r="AF30" i="19"/>
  <c r="AK30" i="19" s="1"/>
  <c r="AL30" i="19" s="1"/>
  <c r="AF31" i="19"/>
  <c r="AK31" i="19" s="1"/>
  <c r="AF32" i="19"/>
  <c r="AK32" i="19" s="1"/>
  <c r="AL32" i="19" s="1"/>
  <c r="AF33" i="19"/>
  <c r="AK33" i="19" s="1"/>
  <c r="AF34" i="19"/>
  <c r="AK34" i="19" s="1"/>
  <c r="AL34" i="19" s="1"/>
  <c r="AF35" i="19"/>
  <c r="AK35" i="19" s="1"/>
  <c r="AF36" i="19"/>
  <c r="AK36" i="19" s="1"/>
  <c r="AL36" i="19" s="1"/>
  <c r="AF37" i="19"/>
  <c r="AG37" i="19" s="1"/>
  <c r="AH37" i="19" s="1"/>
  <c r="AI37" i="19" s="1"/>
  <c r="AF38" i="19"/>
  <c r="AG38" i="19" s="1"/>
  <c r="AH38" i="19" s="1"/>
  <c r="AI38" i="19" s="1"/>
  <c r="AA25" i="19"/>
  <c r="AF25" i="19" s="1"/>
  <c r="AK25" i="19" s="1"/>
  <c r="AA11" i="19"/>
  <c r="AF11" i="19" s="1"/>
  <c r="AG11" i="19" s="1"/>
  <c r="AH11" i="19" s="1"/>
  <c r="AI11" i="19" s="1"/>
  <c r="AA12" i="19"/>
  <c r="AF12" i="19" s="1"/>
  <c r="AK12" i="19" s="1"/>
  <c r="AA13" i="19"/>
  <c r="AF13" i="19" s="1"/>
  <c r="AA14" i="19"/>
  <c r="AF14" i="19" s="1"/>
  <c r="AK14" i="19" s="1"/>
  <c r="AA15" i="19"/>
  <c r="AF15" i="19" s="1"/>
  <c r="AK15" i="19" s="1"/>
  <c r="AA16" i="19"/>
  <c r="AF16" i="19" s="1"/>
  <c r="AA17" i="19"/>
  <c r="AA18" i="19"/>
  <c r="AB18" i="19" s="1"/>
  <c r="AC18" i="19" s="1"/>
  <c r="AD18" i="19" s="1"/>
  <c r="AA19" i="19"/>
  <c r="AB19" i="19" s="1"/>
  <c r="AC19" i="19" s="1"/>
  <c r="AD19" i="19" s="1"/>
  <c r="AA20" i="19"/>
  <c r="AB20" i="19" s="1"/>
  <c r="AC20" i="19" s="1"/>
  <c r="AD20" i="19" s="1"/>
  <c r="AB38" i="19"/>
  <c r="AC38" i="19" s="1"/>
  <c r="AD38" i="19" s="1"/>
  <c r="AB37" i="19"/>
  <c r="AC37" i="19" s="1"/>
  <c r="AD37" i="19" s="1"/>
  <c r="AB36" i="19"/>
  <c r="AC36" i="19" s="1"/>
  <c r="AD36" i="19" s="1"/>
  <c r="AB35" i="19"/>
  <c r="AC35" i="19" s="1"/>
  <c r="AD35" i="19" s="1"/>
  <c r="AB34" i="19"/>
  <c r="AC34" i="19" s="1"/>
  <c r="AD34" i="19" s="1"/>
  <c r="AB33" i="19"/>
  <c r="AC33" i="19" s="1"/>
  <c r="AD33" i="19" s="1"/>
  <c r="AB32" i="19"/>
  <c r="AC32" i="19" s="1"/>
  <c r="AD32" i="19" s="1"/>
  <c r="AB31" i="19"/>
  <c r="AC31" i="19" s="1"/>
  <c r="AD31" i="19" s="1"/>
  <c r="AB30" i="19"/>
  <c r="AC30" i="19" s="1"/>
  <c r="AD30" i="19" s="1"/>
  <c r="AB29" i="19"/>
  <c r="AC29" i="19" s="1"/>
  <c r="AD29" i="19" s="1"/>
  <c r="AB28" i="19"/>
  <c r="AC28" i="19" s="1"/>
  <c r="AD28" i="19" s="1"/>
  <c r="AG27" i="19"/>
  <c r="AH27" i="19" s="1"/>
  <c r="AI27" i="19" s="1"/>
  <c r="AB27" i="19"/>
  <c r="AC27" i="19" s="1"/>
  <c r="AD27" i="19" s="1"/>
  <c r="AB26" i="19"/>
  <c r="AC26" i="19" s="1"/>
  <c r="AD26" i="19" s="1"/>
  <c r="AB11" i="19"/>
  <c r="AC11" i="19" s="1"/>
  <c r="AD11" i="19" s="1"/>
  <c r="Q30" i="20"/>
  <c r="J33" i="21" s="1"/>
  <c r="Q23" i="20"/>
  <c r="J26" i="21" s="1"/>
  <c r="Q24" i="20"/>
  <c r="J27" i="21" s="1"/>
  <c r="Q25" i="20"/>
  <c r="J28" i="21" s="1"/>
  <c r="Q26" i="20"/>
  <c r="J29" i="21" s="1"/>
  <c r="Q27" i="20"/>
  <c r="J30" i="21" s="1"/>
  <c r="Q28" i="20"/>
  <c r="J31" i="21" s="1"/>
  <c r="Q29" i="20"/>
  <c r="J32" i="21" s="1"/>
  <c r="Q31" i="20"/>
  <c r="J34" i="21" s="1"/>
  <c r="Q32" i="20"/>
  <c r="J35" i="21" s="1"/>
  <c r="Q33" i="20"/>
  <c r="J36" i="21" s="1"/>
  <c r="Q34" i="20"/>
  <c r="J37" i="21" s="1"/>
  <c r="Q35" i="20"/>
  <c r="J38" i="21" s="1"/>
  <c r="Q22" i="20"/>
  <c r="J25" i="21" s="1"/>
  <c r="K22" i="20"/>
  <c r="L22" i="20" s="1"/>
  <c r="Q9" i="20"/>
  <c r="J11" i="21" s="1"/>
  <c r="Q10" i="20"/>
  <c r="J12" i="21" s="1"/>
  <c r="N11" i="20"/>
  <c r="Q11" i="20" s="1"/>
  <c r="J13" i="21" s="1"/>
  <c r="N12" i="20"/>
  <c r="Q12" i="20" s="1"/>
  <c r="J14" i="21" s="1"/>
  <c r="N13" i="20"/>
  <c r="Q13" i="20" s="1"/>
  <c r="J15" i="21" s="1"/>
  <c r="N14" i="20"/>
  <c r="Q14" i="20" s="1"/>
  <c r="J16" i="21" s="1"/>
  <c r="N15" i="20"/>
  <c r="Q15" i="20" s="1"/>
  <c r="J17" i="21" s="1"/>
  <c r="N16" i="20"/>
  <c r="Q16" i="20" s="1"/>
  <c r="J18" i="21" s="1"/>
  <c r="N17" i="20"/>
  <c r="Q17" i="20" s="1"/>
  <c r="J19" i="21" s="1"/>
  <c r="N18" i="20"/>
  <c r="Q18" i="20" s="1"/>
  <c r="J20" i="21" s="1"/>
  <c r="Q8" i="20"/>
  <c r="J10" i="21" s="1"/>
  <c r="J34" i="22" l="1"/>
  <c r="O34" i="21"/>
  <c r="J37" i="22"/>
  <c r="O37" i="21"/>
  <c r="J32" i="22"/>
  <c r="O32" i="21"/>
  <c r="J28" i="22"/>
  <c r="O28" i="21"/>
  <c r="J38" i="22"/>
  <c r="O38" i="21"/>
  <c r="J33" i="22"/>
  <c r="O33" i="21"/>
  <c r="J36" i="22"/>
  <c r="O36" i="21"/>
  <c r="J31" i="22"/>
  <c r="O31" i="21"/>
  <c r="J27" i="22"/>
  <c r="O27" i="21"/>
  <c r="J29" i="22"/>
  <c r="O29" i="21"/>
  <c r="J25" i="22"/>
  <c r="O25" i="21"/>
  <c r="J35" i="22"/>
  <c r="O35" i="21"/>
  <c r="J30" i="22"/>
  <c r="O30" i="21"/>
  <c r="J26" i="22"/>
  <c r="O26" i="21"/>
  <c r="J16" i="22"/>
  <c r="O16" i="21"/>
  <c r="J15" i="22"/>
  <c r="O15" i="21"/>
  <c r="J11" i="22"/>
  <c r="O11" i="21"/>
  <c r="J18" i="22"/>
  <c r="O18" i="21"/>
  <c r="J14" i="22"/>
  <c r="O14" i="21"/>
  <c r="J20" i="22"/>
  <c r="O20" i="21"/>
  <c r="J12" i="22"/>
  <c r="O12" i="21"/>
  <c r="J19" i="22"/>
  <c r="O19" i="21"/>
  <c r="J10" i="22"/>
  <c r="O10" i="21"/>
  <c r="J17" i="22"/>
  <c r="O17" i="21"/>
  <c r="J13" i="22"/>
  <c r="O13" i="21"/>
  <c r="K29" i="22"/>
  <c r="L29" i="22" s="1"/>
  <c r="M29" i="22" s="1"/>
  <c r="O29" i="22"/>
  <c r="K27" i="22"/>
  <c r="L27" i="22" s="1"/>
  <c r="M27" i="22" s="1"/>
  <c r="O27" i="22"/>
  <c r="O25" i="22"/>
  <c r="K25" i="22"/>
  <c r="L25" i="22" s="1"/>
  <c r="M25" i="22" s="1"/>
  <c r="O30" i="22"/>
  <c r="K30" i="22"/>
  <c r="L30" i="22" s="1"/>
  <c r="M30" i="22" s="1"/>
  <c r="K29" i="21"/>
  <c r="L29" i="21" s="1"/>
  <c r="M29" i="21" s="1"/>
  <c r="K36" i="21"/>
  <c r="L36" i="21" s="1"/>
  <c r="M36" i="21" s="1"/>
  <c r="K28" i="21"/>
  <c r="L28" i="21" s="1"/>
  <c r="M28" i="21" s="1"/>
  <c r="K37" i="21"/>
  <c r="L37" i="21" s="1"/>
  <c r="M37" i="21" s="1"/>
  <c r="K32" i="21"/>
  <c r="L32" i="21" s="1"/>
  <c r="M32" i="21" s="1"/>
  <c r="K18" i="21"/>
  <c r="L18" i="21" s="1"/>
  <c r="M18" i="21" s="1"/>
  <c r="K17" i="21"/>
  <c r="L17" i="21" s="1"/>
  <c r="M17" i="21" s="1"/>
  <c r="K13" i="21"/>
  <c r="L13" i="21" s="1"/>
  <c r="M13" i="21" s="1"/>
  <c r="K35" i="21"/>
  <c r="L35" i="21" s="1"/>
  <c r="M35" i="21" s="1"/>
  <c r="K27" i="21"/>
  <c r="L27" i="21" s="1"/>
  <c r="M27" i="21" s="1"/>
  <c r="K16" i="21"/>
  <c r="L16" i="21" s="1"/>
  <c r="M16" i="21" s="1"/>
  <c r="K12" i="21"/>
  <c r="L12" i="21" s="1"/>
  <c r="M12" i="21" s="1"/>
  <c r="K38" i="21"/>
  <c r="L38" i="21" s="1"/>
  <c r="M38" i="21" s="1"/>
  <c r="K34" i="21"/>
  <c r="L34" i="21" s="1"/>
  <c r="M34" i="21" s="1"/>
  <c r="K30" i="21"/>
  <c r="L30" i="21" s="1"/>
  <c r="M30" i="21" s="1"/>
  <c r="K26" i="21"/>
  <c r="L26" i="21" s="1"/>
  <c r="M26" i="21" s="1"/>
  <c r="K14" i="21"/>
  <c r="L14" i="21" s="1"/>
  <c r="M14" i="21" s="1"/>
  <c r="K10" i="21"/>
  <c r="L10" i="21" s="1"/>
  <c r="M10" i="21" s="1"/>
  <c r="K25" i="21"/>
  <c r="L25" i="21" s="1"/>
  <c r="M25" i="21" s="1"/>
  <c r="K31" i="21"/>
  <c r="L31" i="21" s="1"/>
  <c r="M31" i="21" s="1"/>
  <c r="K33" i="21"/>
  <c r="L33" i="21" s="1"/>
  <c r="M33" i="21" s="1"/>
  <c r="K20" i="21"/>
  <c r="L20" i="21" s="1"/>
  <c r="M20" i="21" s="1"/>
  <c r="K19" i="21"/>
  <c r="L19" i="21" s="1"/>
  <c r="M19" i="21" s="1"/>
  <c r="K15" i="21"/>
  <c r="L15" i="21" s="1"/>
  <c r="M15" i="21" s="1"/>
  <c r="K11" i="21"/>
  <c r="L11" i="21" s="1"/>
  <c r="M11" i="21" s="1"/>
  <c r="AG28" i="19"/>
  <c r="AH28" i="19" s="1"/>
  <c r="AI28" i="19" s="1"/>
  <c r="AG31" i="19"/>
  <c r="AH31" i="19" s="1"/>
  <c r="AI31" i="19" s="1"/>
  <c r="AG35" i="19"/>
  <c r="AH35" i="19" s="1"/>
  <c r="AI35" i="19" s="1"/>
  <c r="AB25" i="19"/>
  <c r="AC25" i="19" s="1"/>
  <c r="AD25" i="19" s="1"/>
  <c r="AG34" i="19"/>
  <c r="AH34" i="19" s="1"/>
  <c r="AI34" i="19" s="1"/>
  <c r="AB12" i="19"/>
  <c r="AC12" i="19" s="1"/>
  <c r="AD12" i="19" s="1"/>
  <c r="AG32" i="19"/>
  <c r="AH32" i="19" s="1"/>
  <c r="AI32" i="19" s="1"/>
  <c r="AG30" i="19"/>
  <c r="AF19" i="19"/>
  <c r="AK19" i="19" s="1"/>
  <c r="AL19" i="19" s="1"/>
  <c r="AM19" i="19" s="1"/>
  <c r="AN19" i="19" s="1"/>
  <c r="AB15" i="19"/>
  <c r="AC15" i="19" s="1"/>
  <c r="AD15" i="19" s="1"/>
  <c r="AG26" i="19"/>
  <c r="AB14" i="19"/>
  <c r="AC14" i="19" s="1"/>
  <c r="AD14" i="19" s="1"/>
  <c r="AF18" i="19"/>
  <c r="AK18" i="19" s="1"/>
  <c r="AK16" i="19"/>
  <c r="AL16" i="19" s="1"/>
  <c r="AG16" i="19"/>
  <c r="AH16" i="19" s="1"/>
  <c r="AI16" i="19" s="1"/>
  <c r="AG10" i="19"/>
  <c r="AH10" i="19" s="1"/>
  <c r="AI10" i="19" s="1"/>
  <c r="AL10" i="19"/>
  <c r="AM10" i="19" s="1"/>
  <c r="AN10" i="19" s="1"/>
  <c r="AK13" i="19"/>
  <c r="AL13" i="19" s="1"/>
  <c r="AG13" i="19"/>
  <c r="AH13" i="19" s="1"/>
  <c r="AI13" i="19" s="1"/>
  <c r="AK11" i="19"/>
  <c r="AL11" i="19" s="1"/>
  <c r="AM11" i="19" s="1"/>
  <c r="AN11" i="19" s="1"/>
  <c r="AP11" i="19" s="1"/>
  <c r="AB10" i="19"/>
  <c r="AC10" i="19" s="1"/>
  <c r="AD10" i="19" s="1"/>
  <c r="AB13" i="19"/>
  <c r="AC13" i="19" s="1"/>
  <c r="AD13" i="19" s="1"/>
  <c r="AH26" i="19"/>
  <c r="AI26" i="19" s="1"/>
  <c r="AH30" i="19"/>
  <c r="AI30" i="19" s="1"/>
  <c r="AF20" i="19"/>
  <c r="AB17" i="19"/>
  <c r="AC17" i="19" s="1"/>
  <c r="AD17" i="19" s="1"/>
  <c r="AG33" i="19"/>
  <c r="AH33" i="19" s="1"/>
  <c r="AI33" i="19" s="1"/>
  <c r="AF17" i="19"/>
  <c r="AK37" i="19"/>
  <c r="AL37" i="19" s="1"/>
  <c r="AK29" i="19"/>
  <c r="AK38" i="19"/>
  <c r="AL38" i="19" s="1"/>
  <c r="AB16" i="19"/>
  <c r="AC16" i="19" s="1"/>
  <c r="AD16" i="19" s="1"/>
  <c r="AG36" i="19"/>
  <c r="AH36" i="19" s="1"/>
  <c r="AI36" i="19" s="1"/>
  <c r="AL33" i="19"/>
  <c r="AM33" i="19" s="1"/>
  <c r="AN33" i="19" s="1"/>
  <c r="AM26" i="19"/>
  <c r="AN26" i="19" s="1"/>
  <c r="AM30" i="19"/>
  <c r="AN30" i="19" s="1"/>
  <c r="AL31" i="19"/>
  <c r="AM31" i="19" s="1"/>
  <c r="AN31" i="19" s="1"/>
  <c r="AM27" i="19"/>
  <c r="AN27" i="19" s="1"/>
  <c r="AP27" i="19" s="1"/>
  <c r="AM34" i="19"/>
  <c r="AN34" i="19" s="1"/>
  <c r="AL35" i="19"/>
  <c r="AM35" i="19" s="1"/>
  <c r="AN35" i="19" s="1"/>
  <c r="AP35" i="19" s="1"/>
  <c r="AG25" i="19"/>
  <c r="AH25" i="19" s="1"/>
  <c r="AI25" i="19" s="1"/>
  <c r="AL14" i="19"/>
  <c r="AM14" i="19" s="1"/>
  <c r="AN14" i="19" s="1"/>
  <c r="AG14" i="19"/>
  <c r="AH14" i="19" s="1"/>
  <c r="AI14" i="19" s="1"/>
  <c r="AL18" i="19"/>
  <c r="AM18" i="19" s="1"/>
  <c r="AN18" i="19" s="1"/>
  <c r="AG18" i="19"/>
  <c r="AH18" i="19" s="1"/>
  <c r="AI18" i="19" s="1"/>
  <c r="AG15" i="19"/>
  <c r="AH15" i="19" s="1"/>
  <c r="AI15" i="19" s="1"/>
  <c r="AG19" i="19"/>
  <c r="AH19" i="19" s="1"/>
  <c r="AI19" i="19" s="1"/>
  <c r="AM16" i="19"/>
  <c r="AN16" i="19" s="1"/>
  <c r="AL12" i="19"/>
  <c r="AM12" i="19" s="1"/>
  <c r="AN12" i="19" s="1"/>
  <c r="AD39" i="19"/>
  <c r="AG12" i="19"/>
  <c r="AH12" i="19" s="1"/>
  <c r="AI12" i="19" s="1"/>
  <c r="AL15" i="19"/>
  <c r="AM15" i="19" s="1"/>
  <c r="AN15" i="19" s="1"/>
  <c r="AL25" i="19"/>
  <c r="AM25" i="19" s="1"/>
  <c r="AN25" i="19" s="1"/>
  <c r="AM28" i="19"/>
  <c r="AN28" i="19" s="1"/>
  <c r="AP28" i="19" s="1"/>
  <c r="AM32" i="19"/>
  <c r="AN32" i="19" s="1"/>
  <c r="AM36" i="19"/>
  <c r="AN36" i="19" s="1"/>
  <c r="R35" i="20"/>
  <c r="K35" i="20"/>
  <c r="L35" i="20" s="1"/>
  <c r="R34" i="20"/>
  <c r="K34" i="20"/>
  <c r="L34" i="20" s="1"/>
  <c r="K33" i="20"/>
  <c r="L33" i="20" s="1"/>
  <c r="R32" i="20"/>
  <c r="K32" i="20"/>
  <c r="L32" i="20" s="1"/>
  <c r="R31" i="20"/>
  <c r="K31" i="20"/>
  <c r="L31" i="20" s="1"/>
  <c r="R30" i="20"/>
  <c r="K30" i="20"/>
  <c r="L30" i="20" s="1"/>
  <c r="R29" i="20"/>
  <c r="K29" i="20"/>
  <c r="L29" i="20" s="1"/>
  <c r="R28" i="20"/>
  <c r="K28" i="20"/>
  <c r="L28" i="20" s="1"/>
  <c r="K27" i="20"/>
  <c r="L27" i="20" s="1"/>
  <c r="R26" i="20"/>
  <c r="K26" i="20"/>
  <c r="L26" i="20" s="1"/>
  <c r="R25" i="20"/>
  <c r="S25" i="20" s="1"/>
  <c r="K25" i="20"/>
  <c r="L25" i="20" s="1"/>
  <c r="K24" i="20"/>
  <c r="L24" i="20" s="1"/>
  <c r="R23" i="20"/>
  <c r="S23" i="20" s="1"/>
  <c r="K23" i="20"/>
  <c r="L23" i="20" s="1"/>
  <c r="K18" i="20"/>
  <c r="L18" i="20" s="1"/>
  <c r="K17" i="20"/>
  <c r="L17" i="20" s="1"/>
  <c r="K16" i="20"/>
  <c r="L16" i="20" s="1"/>
  <c r="K15" i="20"/>
  <c r="L15" i="20" s="1"/>
  <c r="K14" i="20"/>
  <c r="L14" i="20" s="1"/>
  <c r="K13" i="20"/>
  <c r="L13" i="20" s="1"/>
  <c r="K12" i="20"/>
  <c r="L12" i="20" s="1"/>
  <c r="K11" i="20"/>
  <c r="L11" i="20" s="1"/>
  <c r="K10" i="20"/>
  <c r="L10" i="20" s="1"/>
  <c r="K9" i="20"/>
  <c r="L9" i="20" s="1"/>
  <c r="R8" i="20"/>
  <c r="K8" i="20"/>
  <c r="L8" i="20" s="1"/>
  <c r="T29" i="21" l="1"/>
  <c r="P29" i="21"/>
  <c r="Q29" i="21" s="1"/>
  <c r="R29" i="21" s="1"/>
  <c r="T30" i="21"/>
  <c r="P30" i="21"/>
  <c r="Q30" i="21" s="1"/>
  <c r="R30" i="21" s="1"/>
  <c r="P25" i="21"/>
  <c r="Q25" i="21" s="1"/>
  <c r="R25" i="21" s="1"/>
  <c r="T25" i="21"/>
  <c r="P27" i="21"/>
  <c r="Q27" i="21" s="1"/>
  <c r="R27" i="21" s="1"/>
  <c r="T27" i="21"/>
  <c r="P29" i="22"/>
  <c r="Q29" i="22" s="1"/>
  <c r="R29" i="22" s="1"/>
  <c r="Y29" i="22" s="1"/>
  <c r="T29" i="22"/>
  <c r="U29" i="22" s="1"/>
  <c r="V29" i="22" s="1"/>
  <c r="W29" i="22" s="1"/>
  <c r="P27" i="22"/>
  <c r="Q27" i="22" s="1"/>
  <c r="R27" i="22" s="1"/>
  <c r="T27" i="22"/>
  <c r="U27" i="22" s="1"/>
  <c r="V27" i="22" s="1"/>
  <c r="W27" i="22" s="1"/>
  <c r="T30" i="22"/>
  <c r="U30" i="22" s="1"/>
  <c r="V30" i="22" s="1"/>
  <c r="W30" i="22" s="1"/>
  <c r="P30" i="22"/>
  <c r="Q30" i="22" s="1"/>
  <c r="R30" i="22" s="1"/>
  <c r="P25" i="22"/>
  <c r="Q25" i="22" s="1"/>
  <c r="R25" i="22" s="1"/>
  <c r="T25" i="22"/>
  <c r="U25" i="22" s="1"/>
  <c r="V25" i="22" s="1"/>
  <c r="W25" i="22" s="1"/>
  <c r="M39" i="21"/>
  <c r="K36" i="22"/>
  <c r="L36" i="22" s="1"/>
  <c r="M36" i="22" s="1"/>
  <c r="O36" i="22"/>
  <c r="K34" i="22"/>
  <c r="L34" i="22" s="1"/>
  <c r="M34" i="22" s="1"/>
  <c r="O34" i="22"/>
  <c r="K12" i="22"/>
  <c r="L12" i="22" s="1"/>
  <c r="M12" i="22" s="1"/>
  <c r="O12" i="22"/>
  <c r="K11" i="22"/>
  <c r="L11" i="22" s="1"/>
  <c r="M11" i="22" s="1"/>
  <c r="O11" i="22"/>
  <c r="K15" i="22"/>
  <c r="L15" i="22" s="1"/>
  <c r="M15" i="22" s="1"/>
  <c r="O15" i="22"/>
  <c r="O19" i="22"/>
  <c r="K19" i="22"/>
  <c r="L19" i="22" s="1"/>
  <c r="M19" i="22" s="1"/>
  <c r="O20" i="22"/>
  <c r="K20" i="22"/>
  <c r="L20" i="22" s="1"/>
  <c r="M20" i="22" s="1"/>
  <c r="T38" i="21"/>
  <c r="P38" i="21"/>
  <c r="Q38" i="21" s="1"/>
  <c r="R38" i="21" s="1"/>
  <c r="T16" i="21"/>
  <c r="P16" i="21"/>
  <c r="Q16" i="21" s="1"/>
  <c r="R16" i="21" s="1"/>
  <c r="P31" i="21"/>
  <c r="Q31" i="21" s="1"/>
  <c r="R31" i="21" s="1"/>
  <c r="T31" i="21"/>
  <c r="T32" i="21"/>
  <c r="P32" i="21"/>
  <c r="Q32" i="21" s="1"/>
  <c r="R32" i="21" s="1"/>
  <c r="T37" i="21"/>
  <c r="P37" i="21"/>
  <c r="Q37" i="21" s="1"/>
  <c r="R37" i="21" s="1"/>
  <c r="T28" i="21"/>
  <c r="P28" i="21"/>
  <c r="Q28" i="21" s="1"/>
  <c r="R28" i="21" s="1"/>
  <c r="P33" i="21"/>
  <c r="Q33" i="21" s="1"/>
  <c r="R33" i="21" s="1"/>
  <c r="T33" i="21"/>
  <c r="M21" i="21"/>
  <c r="M41" i="21" s="1"/>
  <c r="T14" i="21"/>
  <c r="P14" i="21"/>
  <c r="Q14" i="21" s="1"/>
  <c r="R14" i="21" s="1"/>
  <c r="P26" i="21"/>
  <c r="Q26" i="21" s="1"/>
  <c r="R26" i="21" s="1"/>
  <c r="T26" i="21"/>
  <c r="P35" i="21"/>
  <c r="Q35" i="21" s="1"/>
  <c r="R35" i="21" s="1"/>
  <c r="T35" i="21"/>
  <c r="P13" i="21"/>
  <c r="Q13" i="21" s="1"/>
  <c r="R13" i="21" s="1"/>
  <c r="T13" i="21"/>
  <c r="T17" i="21"/>
  <c r="P17" i="21"/>
  <c r="Q17" i="21" s="1"/>
  <c r="R17" i="21" s="1"/>
  <c r="T18" i="21"/>
  <c r="P18" i="21"/>
  <c r="Q18" i="21" s="1"/>
  <c r="R18" i="21" s="1"/>
  <c r="P34" i="21"/>
  <c r="Q34" i="21" s="1"/>
  <c r="R34" i="21" s="1"/>
  <c r="T34" i="21"/>
  <c r="T12" i="21"/>
  <c r="P12" i="21"/>
  <c r="Q12" i="21" s="1"/>
  <c r="R12" i="21" s="1"/>
  <c r="T36" i="21"/>
  <c r="P36" i="21"/>
  <c r="Q36" i="21" s="1"/>
  <c r="R36" i="21" s="1"/>
  <c r="T11" i="21"/>
  <c r="P11" i="21"/>
  <c r="Q11" i="21" s="1"/>
  <c r="R11" i="21" s="1"/>
  <c r="P15" i="21"/>
  <c r="Q15" i="21" s="1"/>
  <c r="R15" i="21" s="1"/>
  <c r="T15" i="21"/>
  <c r="P19" i="21"/>
  <c r="Q19" i="21" s="1"/>
  <c r="R19" i="21" s="1"/>
  <c r="T19" i="21"/>
  <c r="T20" i="21"/>
  <c r="P20" i="21"/>
  <c r="Q20" i="21" s="1"/>
  <c r="R20" i="21" s="1"/>
  <c r="T10" i="21"/>
  <c r="P10" i="21"/>
  <c r="Q10" i="21" s="1"/>
  <c r="R10" i="21" s="1"/>
  <c r="K14" i="22"/>
  <c r="L14" i="22" s="1"/>
  <c r="M14" i="22" s="1"/>
  <c r="O14" i="22"/>
  <c r="O26" i="22"/>
  <c r="K26" i="22"/>
  <c r="L26" i="22" s="1"/>
  <c r="M26" i="22" s="1"/>
  <c r="K35" i="22"/>
  <c r="L35" i="22" s="1"/>
  <c r="M35" i="22" s="1"/>
  <c r="O35" i="22"/>
  <c r="K13" i="22"/>
  <c r="L13" i="22" s="1"/>
  <c r="M13" i="22" s="1"/>
  <c r="O13" i="22"/>
  <c r="O17" i="22"/>
  <c r="K17" i="22"/>
  <c r="L17" i="22" s="1"/>
  <c r="M17" i="22" s="1"/>
  <c r="K18" i="22"/>
  <c r="L18" i="22" s="1"/>
  <c r="M18" i="22" s="1"/>
  <c r="O18" i="22"/>
  <c r="AP31" i="19"/>
  <c r="AP34" i="19"/>
  <c r="AP32" i="19"/>
  <c r="AP33" i="19"/>
  <c r="AP15" i="19"/>
  <c r="AP14" i="19"/>
  <c r="AM38" i="19"/>
  <c r="AN38" i="19" s="1"/>
  <c r="AP38" i="19" s="1"/>
  <c r="AM37" i="19"/>
  <c r="AN37" i="19" s="1"/>
  <c r="AP37" i="19" s="1"/>
  <c r="AP30" i="19"/>
  <c r="AP19" i="19"/>
  <c r="AP36" i="19"/>
  <c r="AD21" i="19"/>
  <c r="AD41" i="19" s="1"/>
  <c r="AI39" i="19"/>
  <c r="AP25" i="19"/>
  <c r="AK17" i="19"/>
  <c r="AG17" i="19"/>
  <c r="AH17" i="19" s="1"/>
  <c r="AI17" i="19" s="1"/>
  <c r="AK20" i="19"/>
  <c r="AG20" i="19"/>
  <c r="AH20" i="19" s="1"/>
  <c r="AI20" i="19" s="1"/>
  <c r="AM13" i="19"/>
  <c r="AN13" i="19" s="1"/>
  <c r="AP13" i="19" s="1"/>
  <c r="AP26" i="19"/>
  <c r="AL29" i="19"/>
  <c r="AM29" i="19" s="1"/>
  <c r="AN29" i="19" s="1"/>
  <c r="AP16" i="19"/>
  <c r="AP18" i="19"/>
  <c r="AP12" i="19"/>
  <c r="S28" i="20"/>
  <c r="S31" i="20"/>
  <c r="S32" i="20"/>
  <c r="R33" i="20"/>
  <c r="S33" i="20" s="1"/>
  <c r="R27" i="20"/>
  <c r="S27" i="20" s="1"/>
  <c r="S29" i="20"/>
  <c r="S35" i="20"/>
  <c r="R10" i="20"/>
  <c r="S10" i="20" s="1"/>
  <c r="R12" i="20"/>
  <c r="S12" i="20" s="1"/>
  <c r="R16" i="20"/>
  <c r="S16" i="20" s="1"/>
  <c r="S26" i="20"/>
  <c r="S8" i="20"/>
  <c r="R22" i="20"/>
  <c r="S22" i="20" s="1"/>
  <c r="R24" i="20"/>
  <c r="S24" i="20" s="1"/>
  <c r="R11" i="20"/>
  <c r="S11" i="20" s="1"/>
  <c r="R13" i="20"/>
  <c r="S13" i="20" s="1"/>
  <c r="R15" i="20"/>
  <c r="S15" i="20" s="1"/>
  <c r="R17" i="20"/>
  <c r="S17" i="20" s="1"/>
  <c r="R14" i="20"/>
  <c r="S14" i="20" s="1"/>
  <c r="R18" i="20"/>
  <c r="S18" i="20" s="1"/>
  <c r="S30" i="20"/>
  <c r="S34" i="20"/>
  <c r="R9" i="20"/>
  <c r="S9" i="20" s="1"/>
  <c r="Y30" i="21" l="1"/>
  <c r="Z30" i="21" s="1"/>
  <c r="AA30" i="21" s="1"/>
  <c r="AB30" i="21" s="1"/>
  <c r="U30" i="21"/>
  <c r="V30" i="21" s="1"/>
  <c r="W30" i="21" s="1"/>
  <c r="AD30" i="21" s="1"/>
  <c r="Y27" i="21"/>
  <c r="Z27" i="21" s="1"/>
  <c r="AA27" i="21" s="1"/>
  <c r="AB27" i="21" s="1"/>
  <c r="U27" i="21"/>
  <c r="V27" i="21" s="1"/>
  <c r="W27" i="21" s="1"/>
  <c r="Y25" i="21"/>
  <c r="Z25" i="21" s="1"/>
  <c r="AA25" i="21" s="1"/>
  <c r="AB25" i="21" s="1"/>
  <c r="U25" i="21"/>
  <c r="V25" i="21" s="1"/>
  <c r="W25" i="21" s="1"/>
  <c r="AD25" i="21"/>
  <c r="U29" i="21"/>
  <c r="V29" i="21" s="1"/>
  <c r="W29" i="21" s="1"/>
  <c r="Y29" i="21"/>
  <c r="Y25" i="22"/>
  <c r="Y30" i="22"/>
  <c r="Y27" i="22"/>
  <c r="Y11" i="21"/>
  <c r="Z11" i="21" s="1"/>
  <c r="AA11" i="21" s="1"/>
  <c r="AB11" i="21" s="1"/>
  <c r="U11" i="21"/>
  <c r="V11" i="21" s="1"/>
  <c r="W11" i="21" s="1"/>
  <c r="U12" i="21"/>
  <c r="V12" i="21" s="1"/>
  <c r="W12" i="21" s="1"/>
  <c r="Y12" i="21"/>
  <c r="Z12" i="21" s="1"/>
  <c r="AA12" i="21" s="1"/>
  <c r="AB12" i="21" s="1"/>
  <c r="Y13" i="21"/>
  <c r="Z13" i="21" s="1"/>
  <c r="AA13" i="21" s="1"/>
  <c r="AB13" i="21" s="1"/>
  <c r="U13" i="21"/>
  <c r="V13" i="21" s="1"/>
  <c r="W13" i="21" s="1"/>
  <c r="Y37" i="21"/>
  <c r="U37" i="21"/>
  <c r="V37" i="21" s="1"/>
  <c r="W37" i="21" s="1"/>
  <c r="K16" i="22"/>
  <c r="L16" i="22" s="1"/>
  <c r="M16" i="22" s="1"/>
  <c r="O16" i="22"/>
  <c r="K31" i="22"/>
  <c r="L31" i="22" s="1"/>
  <c r="M31" i="22" s="1"/>
  <c r="O31" i="22"/>
  <c r="T26" i="22"/>
  <c r="U26" i="22" s="1"/>
  <c r="V26" i="22" s="1"/>
  <c r="W26" i="22" s="1"/>
  <c r="P26" i="22"/>
  <c r="Q26" i="22" s="1"/>
  <c r="R26" i="22" s="1"/>
  <c r="Y33" i="21"/>
  <c r="U33" i="21"/>
  <c r="V33" i="21" s="1"/>
  <c r="W33" i="21" s="1"/>
  <c r="O38" i="22"/>
  <c r="K38" i="22"/>
  <c r="L38" i="22" s="1"/>
  <c r="M38" i="22" s="1"/>
  <c r="P15" i="22"/>
  <c r="Q15" i="22" s="1"/>
  <c r="R15" i="22" s="1"/>
  <c r="T15" i="22"/>
  <c r="U15" i="22" s="1"/>
  <c r="V15" i="22" s="1"/>
  <c r="W15" i="22" s="1"/>
  <c r="T12" i="22"/>
  <c r="U12" i="22" s="1"/>
  <c r="V12" i="22" s="1"/>
  <c r="W12" i="22" s="1"/>
  <c r="P12" i="22"/>
  <c r="Q12" i="22" s="1"/>
  <c r="R12" i="22" s="1"/>
  <c r="P35" i="22"/>
  <c r="Q35" i="22" s="1"/>
  <c r="R35" i="22" s="1"/>
  <c r="T35" i="22"/>
  <c r="U35" i="22" s="1"/>
  <c r="V35" i="22" s="1"/>
  <c r="W35" i="22" s="1"/>
  <c r="P14" i="22"/>
  <c r="Q14" i="22" s="1"/>
  <c r="R14" i="22" s="1"/>
  <c r="T14" i="22"/>
  <c r="U14" i="22" s="1"/>
  <c r="V14" i="22" s="1"/>
  <c r="W14" i="22" s="1"/>
  <c r="O10" i="22"/>
  <c r="K10" i="22"/>
  <c r="L10" i="22" s="1"/>
  <c r="M10" i="22" s="1"/>
  <c r="Y36" i="21"/>
  <c r="Z36" i="21" s="1"/>
  <c r="AA36" i="21" s="1"/>
  <c r="AB36" i="21" s="1"/>
  <c r="U36" i="21"/>
  <c r="V36" i="21" s="1"/>
  <c r="W36" i="21" s="1"/>
  <c r="Y35" i="21"/>
  <c r="U35" i="21"/>
  <c r="V35" i="21" s="1"/>
  <c r="W35" i="21" s="1"/>
  <c r="K28" i="22"/>
  <c r="L28" i="22" s="1"/>
  <c r="M28" i="22" s="1"/>
  <c r="O28" i="22"/>
  <c r="Y32" i="21"/>
  <c r="Z32" i="21" s="1"/>
  <c r="AA32" i="21" s="1"/>
  <c r="AB32" i="21" s="1"/>
  <c r="U32" i="21"/>
  <c r="V32" i="21" s="1"/>
  <c r="W32" i="21" s="1"/>
  <c r="Y31" i="21"/>
  <c r="Z31" i="21" s="1"/>
  <c r="AA31" i="21" s="1"/>
  <c r="AB31" i="21" s="1"/>
  <c r="U31" i="21"/>
  <c r="V31" i="21" s="1"/>
  <c r="W31" i="21" s="1"/>
  <c r="Y16" i="21"/>
  <c r="Z16" i="21" s="1"/>
  <c r="AA16" i="21" s="1"/>
  <c r="AB16" i="21" s="1"/>
  <c r="U16" i="21"/>
  <c r="V16" i="21" s="1"/>
  <c r="W16" i="21" s="1"/>
  <c r="T20" i="22"/>
  <c r="U20" i="22" s="1"/>
  <c r="V20" i="22" s="1"/>
  <c r="W20" i="22" s="1"/>
  <c r="P20" i="22"/>
  <c r="Q20" i="22" s="1"/>
  <c r="R20" i="22" s="1"/>
  <c r="T36" i="22"/>
  <c r="U36" i="22" s="1"/>
  <c r="V36" i="22" s="1"/>
  <c r="W36" i="22" s="1"/>
  <c r="P36" i="22"/>
  <c r="Q36" i="22" s="1"/>
  <c r="R36" i="22" s="1"/>
  <c r="T18" i="22"/>
  <c r="U18" i="22" s="1"/>
  <c r="V18" i="22" s="1"/>
  <c r="W18" i="22" s="1"/>
  <c r="P18" i="22"/>
  <c r="Q18" i="22" s="1"/>
  <c r="R18" i="22" s="1"/>
  <c r="P13" i="22"/>
  <c r="Q13" i="22" s="1"/>
  <c r="R13" i="22" s="1"/>
  <c r="T13" i="22"/>
  <c r="U13" i="22" s="1"/>
  <c r="V13" i="22" s="1"/>
  <c r="W13" i="22" s="1"/>
  <c r="R21" i="21"/>
  <c r="U20" i="21"/>
  <c r="V20" i="21" s="1"/>
  <c r="W20" i="21" s="1"/>
  <c r="Y20" i="21"/>
  <c r="Z20" i="21" s="1"/>
  <c r="AA20" i="21" s="1"/>
  <c r="AB20" i="21" s="1"/>
  <c r="Y26" i="21"/>
  <c r="Z26" i="21" s="1"/>
  <c r="AA26" i="21" s="1"/>
  <c r="AB26" i="21" s="1"/>
  <c r="U26" i="21"/>
  <c r="V26" i="21" s="1"/>
  <c r="W26" i="21" s="1"/>
  <c r="Y38" i="21"/>
  <c r="U38" i="21"/>
  <c r="V38" i="21" s="1"/>
  <c r="W38" i="21" s="1"/>
  <c r="T19" i="22"/>
  <c r="U19" i="22" s="1"/>
  <c r="V19" i="22" s="1"/>
  <c r="W19" i="22" s="1"/>
  <c r="P19" i="22"/>
  <c r="Q19" i="22" s="1"/>
  <c r="R19" i="22" s="1"/>
  <c r="Y10" i="21"/>
  <c r="Z10" i="21" s="1"/>
  <c r="AA10" i="21" s="1"/>
  <c r="AB10" i="21" s="1"/>
  <c r="U10" i="21"/>
  <c r="V10" i="21" s="1"/>
  <c r="W10" i="21" s="1"/>
  <c r="U19" i="21"/>
  <c r="V19" i="21" s="1"/>
  <c r="W19" i="21" s="1"/>
  <c r="Y19" i="21"/>
  <c r="Z19" i="21" s="1"/>
  <c r="AA19" i="21" s="1"/>
  <c r="AB19" i="21" s="1"/>
  <c r="U15" i="21"/>
  <c r="V15" i="21" s="1"/>
  <c r="W15" i="21" s="1"/>
  <c r="Y15" i="21"/>
  <c r="Z15" i="21" s="1"/>
  <c r="AA15" i="21" s="1"/>
  <c r="AB15" i="21" s="1"/>
  <c r="Y34" i="21"/>
  <c r="Z34" i="21" s="1"/>
  <c r="AA34" i="21" s="1"/>
  <c r="AB34" i="21" s="1"/>
  <c r="U34" i="21"/>
  <c r="V34" i="21" s="1"/>
  <c r="W34" i="21" s="1"/>
  <c r="U18" i="21"/>
  <c r="V18" i="21" s="1"/>
  <c r="W18" i="21" s="1"/>
  <c r="Y18" i="21"/>
  <c r="Z18" i="21" s="1"/>
  <c r="AA18" i="21" s="1"/>
  <c r="AB18" i="21" s="1"/>
  <c r="R39" i="21"/>
  <c r="V48" i="21" s="1"/>
  <c r="Y28" i="21"/>
  <c r="Z28" i="21" s="1"/>
  <c r="AA28" i="21" s="1"/>
  <c r="AB28" i="21" s="1"/>
  <c r="U28" i="21"/>
  <c r="V28" i="21" s="1"/>
  <c r="W28" i="21" s="1"/>
  <c r="P17" i="22"/>
  <c r="Q17" i="22" s="1"/>
  <c r="R17" i="22" s="1"/>
  <c r="T17" i="22"/>
  <c r="U17" i="22" s="1"/>
  <c r="V17" i="22" s="1"/>
  <c r="W17" i="22" s="1"/>
  <c r="O37" i="22"/>
  <c r="K37" i="22"/>
  <c r="L37" i="22" s="1"/>
  <c r="M37" i="22" s="1"/>
  <c r="U17" i="21"/>
  <c r="V17" i="21" s="1"/>
  <c r="W17" i="21" s="1"/>
  <c r="Y17" i="21"/>
  <c r="Z17" i="21" s="1"/>
  <c r="AA17" i="21" s="1"/>
  <c r="AB17" i="21" s="1"/>
  <c r="U14" i="21"/>
  <c r="V14" i="21" s="1"/>
  <c r="W14" i="21" s="1"/>
  <c r="Y14" i="21"/>
  <c r="Z14" i="21" s="1"/>
  <c r="AA14" i="21" s="1"/>
  <c r="AB14" i="21" s="1"/>
  <c r="K33" i="22"/>
  <c r="L33" i="22" s="1"/>
  <c r="M33" i="22" s="1"/>
  <c r="O33" i="22"/>
  <c r="K32" i="22"/>
  <c r="L32" i="22" s="1"/>
  <c r="M32" i="22" s="1"/>
  <c r="O32" i="22"/>
  <c r="P11" i="22"/>
  <c r="Q11" i="22" s="1"/>
  <c r="R11" i="22" s="1"/>
  <c r="T11" i="22"/>
  <c r="U11" i="22" s="1"/>
  <c r="V11" i="22" s="1"/>
  <c r="W11" i="22" s="1"/>
  <c r="T34" i="22"/>
  <c r="U34" i="22" s="1"/>
  <c r="V34" i="22" s="1"/>
  <c r="W34" i="22" s="1"/>
  <c r="P34" i="22"/>
  <c r="Q34" i="22" s="1"/>
  <c r="R34" i="22" s="1"/>
  <c r="AL20" i="19"/>
  <c r="AM20" i="19" s="1"/>
  <c r="AN20" i="19" s="1"/>
  <c r="AP20" i="19" s="1"/>
  <c r="AI21" i="19"/>
  <c r="AI41" i="19" s="1"/>
  <c r="AL17" i="19"/>
  <c r="AM17" i="19" s="1"/>
  <c r="AN17" i="19" s="1"/>
  <c r="AP29" i="19"/>
  <c r="AP39" i="19" s="1"/>
  <c r="AN39" i="19"/>
  <c r="O10" i="19"/>
  <c r="T10" i="19" s="1"/>
  <c r="Z29" i="21" l="1"/>
  <c r="AA29" i="21"/>
  <c r="AB29" i="21" s="1"/>
  <c r="AD29" i="21" s="1"/>
  <c r="AD27" i="21"/>
  <c r="AD28" i="21"/>
  <c r="AD26" i="21"/>
  <c r="AD15" i="21"/>
  <c r="AD19" i="21"/>
  <c r="Y19" i="22"/>
  <c r="AD18" i="21"/>
  <c r="Y20" i="22"/>
  <c r="Y14" i="22"/>
  <c r="AD11" i="21"/>
  <c r="AD17" i="21"/>
  <c r="AD16" i="21"/>
  <c r="Y13" i="22"/>
  <c r="Y15" i="22"/>
  <c r="AD31" i="21"/>
  <c r="AD36" i="21"/>
  <c r="AD34" i="21"/>
  <c r="AD32" i="21"/>
  <c r="Y35" i="22"/>
  <c r="T16" i="22"/>
  <c r="U16" i="22" s="1"/>
  <c r="V16" i="22" s="1"/>
  <c r="W16" i="22" s="1"/>
  <c r="P16" i="22"/>
  <c r="Q16" i="22" s="1"/>
  <c r="R16" i="22" s="1"/>
  <c r="T33" i="22"/>
  <c r="U33" i="22" s="1"/>
  <c r="V33" i="22" s="1"/>
  <c r="W33" i="22" s="1"/>
  <c r="P33" i="22"/>
  <c r="Q33" i="22" s="1"/>
  <c r="R33" i="22" s="1"/>
  <c r="T37" i="22"/>
  <c r="U37" i="22" s="1"/>
  <c r="V37" i="22" s="1"/>
  <c r="W37" i="22" s="1"/>
  <c r="P37" i="22"/>
  <c r="Q37" i="22" s="1"/>
  <c r="R37" i="22" s="1"/>
  <c r="Y12" i="22"/>
  <c r="AD13" i="21"/>
  <c r="Y34" i="22"/>
  <c r="T32" i="22"/>
  <c r="U32" i="22" s="1"/>
  <c r="V32" i="22" s="1"/>
  <c r="W32" i="22" s="1"/>
  <c r="P32" i="22"/>
  <c r="Q32" i="22" s="1"/>
  <c r="R32" i="22" s="1"/>
  <c r="W21" i="21"/>
  <c r="AD10" i="21"/>
  <c r="P28" i="22"/>
  <c r="Q28" i="22" s="1"/>
  <c r="R28" i="22" s="1"/>
  <c r="T28" i="22"/>
  <c r="U28" i="22" s="1"/>
  <c r="V28" i="22" s="1"/>
  <c r="W28" i="22" s="1"/>
  <c r="Z35" i="21"/>
  <c r="AA35" i="21" s="1"/>
  <c r="AB35" i="21" s="1"/>
  <c r="AD35" i="21" s="1"/>
  <c r="M21" i="22"/>
  <c r="Z33" i="21"/>
  <c r="AA33" i="21" s="1"/>
  <c r="AB33" i="21" s="1"/>
  <c r="P31" i="22"/>
  <c r="Q31" i="22" s="1"/>
  <c r="R31" i="22" s="1"/>
  <c r="T31" i="22"/>
  <c r="U31" i="22" s="1"/>
  <c r="V31" i="22" s="1"/>
  <c r="W31" i="22" s="1"/>
  <c r="AD12" i="21"/>
  <c r="W39" i="21"/>
  <c r="X48" i="21" s="1"/>
  <c r="Y36" i="22"/>
  <c r="Y26" i="22"/>
  <c r="Y11" i="22"/>
  <c r="AD14" i="21"/>
  <c r="Y17" i="22"/>
  <c r="AB21" i="21"/>
  <c r="Z38" i="21"/>
  <c r="AA38" i="21" s="1"/>
  <c r="AB38" i="21" s="1"/>
  <c r="AD38" i="21" s="1"/>
  <c r="AD20" i="21"/>
  <c r="V47" i="21"/>
  <c r="V51" i="21" s="1"/>
  <c r="R41" i="21"/>
  <c r="Y18" i="22"/>
  <c r="P10" i="22"/>
  <c r="Q10" i="22" s="1"/>
  <c r="R10" i="22" s="1"/>
  <c r="T10" i="22"/>
  <c r="U10" i="22" s="1"/>
  <c r="V10" i="22" s="1"/>
  <c r="W10" i="22" s="1"/>
  <c r="T38" i="22"/>
  <c r="U38" i="22" s="1"/>
  <c r="V38" i="22" s="1"/>
  <c r="W38" i="22" s="1"/>
  <c r="P38" i="22"/>
  <c r="Q38" i="22" s="1"/>
  <c r="R38" i="22" s="1"/>
  <c r="Z37" i="21"/>
  <c r="AA37" i="21" s="1"/>
  <c r="AB37" i="21" s="1"/>
  <c r="AD37" i="21" s="1"/>
  <c r="M39" i="22"/>
  <c r="AN21" i="19"/>
  <c r="AN41" i="19" s="1"/>
  <c r="AP17" i="19"/>
  <c r="AP21" i="19" s="1"/>
  <c r="AP41" i="19" s="1"/>
  <c r="P25" i="19"/>
  <c r="O26" i="19"/>
  <c r="P26" i="19" s="1"/>
  <c r="O27" i="19"/>
  <c r="P27" i="19" s="1"/>
  <c r="O28" i="19"/>
  <c r="P28" i="19" s="1"/>
  <c r="O29" i="19"/>
  <c r="P29" i="19" s="1"/>
  <c r="O30" i="19"/>
  <c r="P30" i="19" s="1"/>
  <c r="O31" i="19"/>
  <c r="P31" i="19" s="1"/>
  <c r="O32" i="19"/>
  <c r="P32" i="19" s="1"/>
  <c r="O33" i="19"/>
  <c r="P33" i="19" s="1"/>
  <c r="O34" i="19"/>
  <c r="P34" i="19" s="1"/>
  <c r="O35" i="19"/>
  <c r="P35" i="19" s="1"/>
  <c r="O36" i="19"/>
  <c r="P36" i="19" s="1"/>
  <c r="O37" i="19"/>
  <c r="P37" i="19" s="1"/>
  <c r="O38" i="19"/>
  <c r="P38" i="19" s="1"/>
  <c r="K25" i="19"/>
  <c r="L25" i="19" s="1"/>
  <c r="M25" i="19" s="1"/>
  <c r="K26" i="19"/>
  <c r="L26" i="19" s="1"/>
  <c r="M26" i="19" s="1"/>
  <c r="K27" i="19"/>
  <c r="L27" i="19" s="1"/>
  <c r="M27" i="19" s="1"/>
  <c r="K28" i="19"/>
  <c r="L28" i="19" s="1"/>
  <c r="M28" i="19" s="1"/>
  <c r="K29" i="19"/>
  <c r="L29" i="19" s="1"/>
  <c r="M29" i="19" s="1"/>
  <c r="K30" i="19"/>
  <c r="L30" i="19" s="1"/>
  <c r="M30" i="19" s="1"/>
  <c r="K31" i="19"/>
  <c r="L31" i="19" s="1"/>
  <c r="M31" i="19" s="1"/>
  <c r="K32" i="19"/>
  <c r="L32" i="19" s="1"/>
  <c r="M32" i="19" s="1"/>
  <c r="K33" i="19"/>
  <c r="L33" i="19" s="1"/>
  <c r="M33" i="19" s="1"/>
  <c r="K34" i="19"/>
  <c r="L34" i="19" s="1"/>
  <c r="M34" i="19" s="1"/>
  <c r="K35" i="19"/>
  <c r="L35" i="19" s="1"/>
  <c r="M35" i="19" s="1"/>
  <c r="K36" i="19"/>
  <c r="L36" i="19" s="1"/>
  <c r="M36" i="19" s="1"/>
  <c r="K37" i="19"/>
  <c r="L37" i="19" s="1"/>
  <c r="M37" i="19" s="1"/>
  <c r="K38" i="19"/>
  <c r="L38" i="19" s="1"/>
  <c r="M38" i="19" s="1"/>
  <c r="O11" i="19"/>
  <c r="T11" i="19" s="1"/>
  <c r="U11" i="19" s="1"/>
  <c r="O12" i="19"/>
  <c r="T12" i="19" s="1"/>
  <c r="U12" i="19" s="1"/>
  <c r="O13" i="19"/>
  <c r="P13" i="19" s="1"/>
  <c r="Q13" i="19" s="1"/>
  <c r="R13" i="19" s="1"/>
  <c r="O14" i="19"/>
  <c r="P14" i="19" s="1"/>
  <c r="O15" i="19"/>
  <c r="T15" i="19" s="1"/>
  <c r="U15" i="19" s="1"/>
  <c r="O16" i="19"/>
  <c r="T16" i="19" s="1"/>
  <c r="U16" i="19" s="1"/>
  <c r="O17" i="19"/>
  <c r="P17" i="19" s="1"/>
  <c r="Q17" i="19" s="1"/>
  <c r="R17" i="19" s="1"/>
  <c r="O18" i="19"/>
  <c r="T18" i="19" s="1"/>
  <c r="U18" i="19" s="1"/>
  <c r="O19" i="19"/>
  <c r="T19" i="19" s="1"/>
  <c r="U19" i="19" s="1"/>
  <c r="O20" i="19"/>
  <c r="T20" i="19" s="1"/>
  <c r="U20" i="19" s="1"/>
  <c r="P12" i="19"/>
  <c r="Q12" i="19" s="1"/>
  <c r="R12" i="19" s="1"/>
  <c r="K11" i="19"/>
  <c r="L11" i="19" s="1"/>
  <c r="M11" i="19" s="1"/>
  <c r="K12" i="19"/>
  <c r="L12" i="19" s="1"/>
  <c r="M12" i="19" s="1"/>
  <c r="K13" i="19"/>
  <c r="L13" i="19" s="1"/>
  <c r="M13" i="19" s="1"/>
  <c r="K14" i="19"/>
  <c r="L14" i="19" s="1"/>
  <c r="M14" i="19" s="1"/>
  <c r="K15" i="19"/>
  <c r="L15" i="19" s="1"/>
  <c r="M15" i="19" s="1"/>
  <c r="K16" i="19"/>
  <c r="L16" i="19" s="1"/>
  <c r="M16" i="19" s="1"/>
  <c r="K17" i="19"/>
  <c r="L17" i="19" s="1"/>
  <c r="M17" i="19" s="1"/>
  <c r="K18" i="19"/>
  <c r="L18" i="19" s="1"/>
  <c r="M18" i="19" s="1"/>
  <c r="K19" i="19"/>
  <c r="L19" i="19" s="1"/>
  <c r="M19" i="19" s="1"/>
  <c r="K20" i="19"/>
  <c r="L20" i="19" s="1"/>
  <c r="M20" i="19" s="1"/>
  <c r="L10" i="19"/>
  <c r="M10" i="19" s="1"/>
  <c r="Y10" i="22" l="1"/>
  <c r="Y32" i="22"/>
  <c r="Y16" i="22"/>
  <c r="R21" i="22"/>
  <c r="Y38" i="22"/>
  <c r="M41" i="22"/>
  <c r="W39" i="22"/>
  <c r="Y28" i="22"/>
  <c r="Y31" i="22"/>
  <c r="Y37" i="22"/>
  <c r="Y33" i="22"/>
  <c r="AD21" i="21"/>
  <c r="AD33" i="21"/>
  <c r="AD39" i="21" s="1"/>
  <c r="AB39" i="21"/>
  <c r="AA48" i="21" s="1"/>
  <c r="AC48" i="21" s="1"/>
  <c r="Y21" i="22"/>
  <c r="X47" i="21"/>
  <c r="X51" i="21" s="1"/>
  <c r="W41" i="21"/>
  <c r="R39" i="22"/>
  <c r="R41" i="22" s="1"/>
  <c r="AA47" i="21"/>
  <c r="AA51" i="21" s="1"/>
  <c r="W21" i="22"/>
  <c r="T13" i="19"/>
  <c r="U13" i="19" s="1"/>
  <c r="P16" i="19"/>
  <c r="Q16" i="19" s="1"/>
  <c r="R16" i="19" s="1"/>
  <c r="P19" i="19"/>
  <c r="Q19" i="19" s="1"/>
  <c r="R19" i="19" s="1"/>
  <c r="P20" i="19"/>
  <c r="Q20" i="19" s="1"/>
  <c r="R20" i="19" s="1"/>
  <c r="T17" i="19"/>
  <c r="U17" i="19" s="1"/>
  <c r="U10" i="19"/>
  <c r="V10" i="19" s="1"/>
  <c r="W10" i="19" s="1"/>
  <c r="M21" i="19"/>
  <c r="T37" i="19"/>
  <c r="U37" i="19" s="1"/>
  <c r="T33" i="19"/>
  <c r="U33" i="19" s="1"/>
  <c r="T29" i="19"/>
  <c r="U29" i="19" s="1"/>
  <c r="P11" i="19"/>
  <c r="Q11" i="19" s="1"/>
  <c r="R11" i="19" s="1"/>
  <c r="P15" i="19"/>
  <c r="Q15" i="19" s="1"/>
  <c r="R15" i="19" s="1"/>
  <c r="Q14" i="19"/>
  <c r="R14" i="19" s="1"/>
  <c r="T36" i="19"/>
  <c r="U36" i="19" s="1"/>
  <c r="T32" i="19"/>
  <c r="U32" i="19" s="1"/>
  <c r="T28" i="19"/>
  <c r="U28" i="19" s="1"/>
  <c r="T35" i="19"/>
  <c r="U35" i="19" s="1"/>
  <c r="T31" i="19"/>
  <c r="U31" i="19" s="1"/>
  <c r="T27" i="19"/>
  <c r="U27" i="19" s="1"/>
  <c r="T14" i="19"/>
  <c r="U14" i="19" s="1"/>
  <c r="T38" i="19"/>
  <c r="U38" i="19" s="1"/>
  <c r="T34" i="19"/>
  <c r="U34" i="19" s="1"/>
  <c r="T30" i="19"/>
  <c r="U30" i="19" s="1"/>
  <c r="T26" i="19"/>
  <c r="U26" i="19" s="1"/>
  <c r="U25" i="19"/>
  <c r="V25" i="19" s="1"/>
  <c r="W25" i="19" s="1"/>
  <c r="Q38" i="19"/>
  <c r="R38" i="19" s="1"/>
  <c r="Q37" i="19"/>
  <c r="R37" i="19" s="1"/>
  <c r="Q36" i="19"/>
  <c r="R36" i="19" s="1"/>
  <c r="Q35" i="19"/>
  <c r="R35" i="19" s="1"/>
  <c r="Q34" i="19"/>
  <c r="R34" i="19" s="1"/>
  <c r="Q33" i="19"/>
  <c r="R33" i="19" s="1"/>
  <c r="Q32" i="19"/>
  <c r="R32" i="19" s="1"/>
  <c r="Q31" i="19"/>
  <c r="R31" i="19" s="1"/>
  <c r="Q30" i="19"/>
  <c r="R30" i="19" s="1"/>
  <c r="Q29" i="19"/>
  <c r="R29" i="19" s="1"/>
  <c r="Q28" i="19"/>
  <c r="R28" i="19" s="1"/>
  <c r="Q27" i="19"/>
  <c r="R27" i="19" s="1"/>
  <c r="Q26" i="19"/>
  <c r="R26" i="19" s="1"/>
  <c r="Q25" i="19"/>
  <c r="R25" i="19" s="1"/>
  <c r="M39" i="19"/>
  <c r="V20" i="19"/>
  <c r="W20" i="19" s="1"/>
  <c r="V19" i="19"/>
  <c r="W19" i="19" s="1"/>
  <c r="V18" i="19"/>
  <c r="W18" i="19" s="1"/>
  <c r="V16" i="19"/>
  <c r="W16" i="19" s="1"/>
  <c r="Y16" i="19" s="1"/>
  <c r="V15" i="19"/>
  <c r="W15" i="19" s="1"/>
  <c r="V13" i="19"/>
  <c r="W13" i="19" s="1"/>
  <c r="Y13" i="19" s="1"/>
  <c r="V12" i="19"/>
  <c r="W12" i="19" s="1"/>
  <c r="Y12" i="19" s="1"/>
  <c r="V11" i="19"/>
  <c r="W11" i="19" s="1"/>
  <c r="P18" i="19"/>
  <c r="Q18" i="19" s="1"/>
  <c r="P10" i="19"/>
  <c r="Q10" i="19" s="1"/>
  <c r="R10" i="19" s="1"/>
  <c r="AD41" i="21" l="1"/>
  <c r="W41" i="22"/>
  <c r="Y39" i="22"/>
  <c r="Y41" i="22" s="1"/>
  <c r="AB41" i="21"/>
  <c r="AC47" i="21"/>
  <c r="AC51" i="21" s="1"/>
  <c r="Y19" i="19"/>
  <c r="Y20" i="19"/>
  <c r="V17" i="19"/>
  <c r="W17" i="19" s="1"/>
  <c r="Y17" i="19" s="1"/>
  <c r="V14" i="19"/>
  <c r="W14" i="19" s="1"/>
  <c r="W21" i="19" s="1"/>
  <c r="R18" i="19"/>
  <c r="Y18" i="19" s="1"/>
  <c r="V37" i="19"/>
  <c r="W37" i="19" s="1"/>
  <c r="Y37" i="19" s="1"/>
  <c r="V30" i="19"/>
  <c r="W30" i="19" s="1"/>
  <c r="Y30" i="19" s="1"/>
  <c r="Y25" i="19"/>
  <c r="V29" i="19"/>
  <c r="W29" i="19" s="1"/>
  <c r="Y29" i="19" s="1"/>
  <c r="V26" i="19"/>
  <c r="W26" i="19" s="1"/>
  <c r="Y26" i="19" s="1"/>
  <c r="V33" i="19"/>
  <c r="W33" i="19" s="1"/>
  <c r="Y33" i="19" s="1"/>
  <c r="V28" i="19"/>
  <c r="W28" i="19" s="1"/>
  <c r="Y28" i="19" s="1"/>
  <c r="V35" i="19"/>
  <c r="W35" i="19" s="1"/>
  <c r="Y35" i="19" s="1"/>
  <c r="M41" i="19"/>
  <c r="Y11" i="19"/>
  <c r="Y14" i="19"/>
  <c r="V34" i="19"/>
  <c r="W34" i="19" s="1"/>
  <c r="Y34" i="19" s="1"/>
  <c r="V38" i="19"/>
  <c r="W38" i="19" s="1"/>
  <c r="Y38" i="19" s="1"/>
  <c r="R39" i="19"/>
  <c r="V27" i="19"/>
  <c r="W27" i="19" s="1"/>
  <c r="V31" i="19"/>
  <c r="W31" i="19" s="1"/>
  <c r="Y31" i="19" s="1"/>
  <c r="V32" i="19"/>
  <c r="W32" i="19" s="1"/>
  <c r="Y32" i="19" s="1"/>
  <c r="V36" i="19"/>
  <c r="W36" i="19" s="1"/>
  <c r="Y36" i="19" s="1"/>
  <c r="Y10" i="19"/>
  <c r="Y15" i="19"/>
  <c r="R21" i="19" l="1"/>
  <c r="W39" i="19"/>
  <c r="W41" i="19" s="1"/>
  <c r="R41" i="19"/>
  <c r="Y27" i="19"/>
  <c r="Y39" i="19" s="1"/>
  <c r="Y21" i="19"/>
  <c r="Y41" i="19" l="1"/>
</calcChain>
</file>

<file path=xl/sharedStrings.xml><?xml version="1.0" encoding="utf-8"?>
<sst xmlns="http://schemas.openxmlformats.org/spreadsheetml/2006/main" count="414" uniqueCount="91">
  <si>
    <t>ITEM</t>
  </si>
  <si>
    <t>VALOR UNITARIO SIN IVA</t>
  </si>
  <si>
    <t>ÍTEM</t>
  </si>
  <si>
    <t>IVA UNITARIO</t>
  </si>
  <si>
    <t>VALOR TOTAL INCLUIDO IVA</t>
  </si>
  <si>
    <t>MENSUAL</t>
  </si>
  <si>
    <t>TOTAL MANTENIMIENTOS</t>
  </si>
  <si>
    <t>DESCRIPCIÓN DETALLADA REPUESTOS</t>
  </si>
  <si>
    <t>TOTAL VALORES UNITARIOS DE REPUESTOS RECURRENTES</t>
  </si>
  <si>
    <t>TOTAL MANTENIMIENTOS  + VALORES UNITARIOS DE REPUESTOS RECURRENTES</t>
  </si>
  <si>
    <t xml:space="preserve">FRECUENCIA </t>
  </si>
  <si>
    <t xml:space="preserve">CANTIDAD DE EQUIPOS </t>
  </si>
  <si>
    <t>PRESUPUESTO TOTAL ASIGNADO 2026  VIGENCIA : 1 MES</t>
  </si>
  <si>
    <t xml:space="preserve">PRESUPUESTO TOTAL ASIGNADO VIGENCIA 2027 - 12 MESES  </t>
  </si>
  <si>
    <t xml:space="preserve">PRESUPUESTO TOTAL ASIGNADO VIGENCIA 2028  -  11 MESES   </t>
  </si>
  <si>
    <t>MANTENIMIENTOS</t>
  </si>
  <si>
    <t>PRESUPUESTO TOTAL ASIGNADO AL PROCESO VIGENCIAS 2026, 2027 Y 2028
MANTENIMIENTOS (24 MESES)</t>
  </si>
  <si>
    <t>CANTIDAD</t>
  </si>
  <si>
    <t>LISTA DE REPUESTOS RECURRENTES - VALORES UNITARIOS</t>
  </si>
  <si>
    <t>PRESUPUESTO TOTAL ASIGNADO AL PROCESO VIGENCIAS 2026, 2027 Y 2028
LISTA DE REPUESTOS - VALORES UNITARIOS (24 MESES)</t>
  </si>
  <si>
    <t>DESCRIPCIÓN</t>
  </si>
  <si>
    <t>VALOR UNITARIO INCLUIDO IVA</t>
  </si>
  <si>
    <t>SERVICIO MANTENIMIENTO PREVENTIVO Y CORRECTIVO PLANTA STEWART  STEVENSON 145 KW
Kilómetro 4 Vía Suba-Cota
(SEGÚN ESPECIFICACIONES TÉCNICAS)</t>
  </si>
  <si>
    <t>SERVICIO MANTENIMIENTO PREVENTIVO Y CORRECTIVO PLANTA CUMMINS ONAN 750 KW 
Av. Calle 24 No. 52-01 Ciudad Salitre
(SEGÚN ESPECIFICACIONES TÉCNICAS)</t>
  </si>
  <si>
    <t>SERVICIO MANTENIMIENTO PREVENTIVO Y CORRECTIVO PLANTA CUMMINS ONAN 1000 KW
Av. Calle 24 No. 52-01 Ciudad Salitre</t>
  </si>
  <si>
    <t>SERVICIO MANTENIMIENTO PREVENTIVO Y CORRECTIVO PLANTA LISTER PETER 225 KW 
Carrera 30 No. 13-24
(SEGÚN ESPECIFICACIONES TÉCNICAS)</t>
  </si>
  <si>
    <t>SERVICIO MANTENIMIENTO PREVENTIVO Y CORRECTIVO PLANTA CUMMINS ONAN 1000 KW 
Carrera 28 No. 18-64 Paloquemao
(SEGÚN ESPECIFICACIONES TÉCNICAS)</t>
  </si>
  <si>
    <t>SERVICIO MANTENIMIENTO PREVENTIVO Y CORRECTIVO PLANTA DEUTZ-STAMFORD 43 KW
 Av. Calle 24 No. 52-01 Ciudad Salitre
(SEGÚN ESPECIFICACIONES TÉCNICAS)</t>
  </si>
  <si>
    <t>SERVICIO MANTENIMIENTO PREVENTIVO Y CORRECTIVO PLANTA PERKINS-STAMFORD 750 KW
 Av. Calle 24 No. 52-01 Ciudad Salitre
(SEGÚN ESPECIFICACIONES TÉCNICAS)</t>
  </si>
  <si>
    <t>SERVICIO MANTENIMIENTO PREVENTIVO Y CORRECTIVO PLANTA PERKINS-STAMFORD 1125 KW 
Av. Calle 24 No. 52-01 Ciudad Salitre
(SEGÚN ESPECIFICACIONES TÉCNICAS)</t>
  </si>
  <si>
    <t>SERVICIO MANTENIMIENTO PREVENTIVO Y CORRECTIVO PLANTA CUMMINS ABC POWER 240 Kw
 Av. Calle 24 No. 52-01 Ciudad Salitre
(SEGÚN ESPECIFICACIONES TÉCNICAS)</t>
  </si>
  <si>
    <t>SERVICIO MANTENIMIENTO PREVENTIVO Y CORRECTIVO PLANTA PERKINS-SPECTRUM 100 KW 
Carrera 13 No. 73-50
(SEGÚN ESPECIFICACIONES TÉCNICAS)</t>
  </si>
  <si>
    <t>SERVICIO MANTENIMIENTO PREVENTIVO Y CORRECTIVO PLANTA PERKINS-GENERALLY 40 KW 
Carrera 18A No. 39A-33/39 Casona
(SEGÚN ESPECIFICACIONES TÉCNICAS)</t>
  </si>
  <si>
    <t>UNIDAD</t>
  </si>
  <si>
    <t>ABRAZADERA INDUSTRIAL DE 3"
(SEGÚN ESPECIFICACIONES TÉCNICAS)</t>
  </si>
  <si>
    <t>BENDIX DEL MOTOR DE ARRANQUE.
(SEGÚN ESPECIFICACIONES TÉCNICAS)</t>
  </si>
  <si>
    <t>BREAKER 30 AMPERIOS
(SEGÚN ESPECIFICACIONES TÉCNICAS)</t>
  </si>
  <si>
    <t>CARGADOR AUTOMATICO CONSTANTE DE BATERIA 15 AMPERIOS A 20 VDC.
(SEGÚN ESPECIFICACIONES TÉCNICAS)</t>
  </si>
  <si>
    <t>MANGUERAS  SILICONADAS DEL SISTEMA DE REFRIGERACION
(SEGÚN ESPECIFICACIONES TÉCNICAS)</t>
  </si>
  <si>
    <t>MANGUERAS ENCAUCHETADAS DEL SISTEMA DE REFRIGERACION
(SEGÚN ESPECIFICACIONES TÉCNICAS)</t>
  </si>
  <si>
    <t>MANGUERA SILICONADA 2"X50 CM
(SEGÚN ESPECIFICACIONES TÉCNICAS)</t>
  </si>
  <si>
    <t>MANGUERA SILICONADA DE 3"X25CM
(SEGÚN ESPECIFICACIONES TÉCNICAS)</t>
  </si>
  <si>
    <t>CABLE ENCAUCHETADO No 12
(SEGÚN ESPECIFICACIONES TÉCNICAS)</t>
  </si>
  <si>
    <t>PRECALENTADOR  DE BOTELLA DE  1500 W 110 VOLTIOS 
(SEGÚN ESPECIFICACIONES TÉCNICAS)</t>
  </si>
  <si>
    <t>PRECALENTADOR DE CAMISA TIPO HOTSTARS 1500W A 220 VOLTIOS.
(SEGÚN ESPECIFICACIONES TÉCNICAS)</t>
  </si>
  <si>
    <t>SENSOR DE BAJO NIVEL DE REFRIGERACIÓN PLANTA ELECTRICA 1000 KVA
(SEGÚN ESPECIFICACIONES TÉCNICAS)</t>
  </si>
  <si>
    <t>SENSOR DEL SISTEMA DE ARRANQUE PLANTA ELECTRICA DE 1000 KVA
(SEGÚN ESPECIFICACIONES TÉCNICAS)</t>
  </si>
  <si>
    <t>CONTACTOR SIEMENS SIRIUS REF RT 1065-6 220 VOLTIOS A 330 AMP A 1000 V
(SEGÚN ESPECIFICACIONES TÉCNICAS)</t>
  </si>
  <si>
    <t>PRESTAR EL SERVICIO DE MANTENIMIENTO PREVENTIVO Y CORRECTIVO TÉCNICO INTEGRAL ESPECIALIZADO CON SUMINISTRO DE INSUMOS Y BOLSA DE REPUESTOS PARA LAS PLANTAS ELÉCTRICAS DE EMERGENCIA Y LAS TRANSFERENCIAS ELÉCTRICAS AUTOMÁTICAS DE CARGA CON QUE CUENTAN LAS SEDES DEL NIVEL CENTRAL DE LA FISCALÍA GENERAL DE LA NACIÓN.</t>
  </si>
  <si>
    <t>CANTIDAD DE MANTENIMIENTOS POR AÑO</t>
  </si>
  <si>
    <t>PORCENTAJE DE INCREMENTO</t>
  </si>
  <si>
    <t>COTIZACIÓN 1</t>
  </si>
  <si>
    <t xml:space="preserve"> ANEXO 1 - ANÁLISIS DE COTIZACIONES</t>
  </si>
  <si>
    <t>ANEXO 2 - ANÁLISIS DE COSTOS HISTÓRICOS</t>
  </si>
  <si>
    <t>ANÁLISIS PROYECCIÓN COSTOS HISTÓRICOS
 (IPC / Indices - Serie de empalme)</t>
  </si>
  <si>
    <t>DICIEMBRE
2024</t>
  </si>
  <si>
    <t xml:space="preserve">VALORES MANTENIMIENTO
PROCESO FGN-NC-IPSE-0054-2024
</t>
  </si>
  <si>
    <t>NECESIDAD PROCESO 
FGN-NC-IPSE-0054-2024</t>
  </si>
  <si>
    <t xml:space="preserve">VALORES UNITARIOS
PROCESO FGN-NC-IPSE-0054-2024
</t>
  </si>
  <si>
    <t>VALORES TOMADOS</t>
  </si>
  <si>
    <r>
      <rPr>
        <b/>
        <sz val="12"/>
        <color theme="1"/>
        <rFont val="Arial Narrow"/>
        <family val="2"/>
      </rPr>
      <t>Nota 1:</t>
    </r>
    <r>
      <rPr>
        <sz val="12"/>
        <color theme="1"/>
        <rFont val="Arial Narrow"/>
        <family val="2"/>
      </rPr>
      <t xml:space="preserve"> El proponente deberá presentar la oferta económica tanto para el mantenimiento de los equipos, como el valor unitario de cada uno de los elementos que integran la bolsa de repuestos.
Tener en cuenta que, en caso de obtener un ahorro de los valores respecto de los mantenimientos, este valor se sumará a la bolsa de repuestos, hasta agotar el presupuesto oficial asignado para presente proceso. 
</t>
    </r>
    <r>
      <rPr>
        <b/>
        <sz val="12"/>
        <color theme="1"/>
        <rFont val="Arial Narrow"/>
        <family val="2"/>
      </rPr>
      <t xml:space="preserve">Nota 2: </t>
    </r>
    <r>
      <rPr>
        <sz val="12"/>
        <color theme="1"/>
        <rFont val="Arial Narrow"/>
        <family val="2"/>
      </rPr>
      <t xml:space="preserve">Cuando se requieran elementos no señalados en el listado de repuestos a suministrar para los equipos, se solicitarán tres (3) cotizaciones, dos (2) por parte del CONTRATISTA y una (1) por parte del supervisor y se escogerá la de menor valor.   
</t>
    </r>
    <r>
      <rPr>
        <b/>
        <sz val="12"/>
        <color theme="1"/>
        <rFont val="Arial Narrow"/>
        <family val="2"/>
      </rPr>
      <t xml:space="preserve">
Nota 3: </t>
    </r>
    <r>
      <rPr>
        <sz val="12"/>
        <color theme="1"/>
        <rFont val="Arial Narrow"/>
        <family val="2"/>
      </rPr>
      <t xml:space="preserve">  Es de notar que la cantidad de repuestos está determinada por las necesidades de los equipos y se debe suministrar cualquier repuesto que requieran los mismos durante el transcurso de ejecución del contrato y cuya necesidad es imprevisible y aleatoria, lo que hace imposible determinar de manera exacta la cantidad de repuestos a suministrar.</t>
    </r>
  </si>
  <si>
    <r>
      <rPr>
        <b/>
        <sz val="12"/>
        <color theme="1"/>
        <rFont val="Arial Narrow"/>
        <family val="2"/>
      </rPr>
      <t>Nota 4:</t>
    </r>
    <r>
      <rPr>
        <sz val="12"/>
        <color theme="1"/>
        <rFont val="Arial Narrow"/>
        <family val="2"/>
      </rPr>
      <t xml:space="preserve"> El proponente, en la estructuración de su oferta económica, deberá presentar máximo dos decimales,  con el fin de no afectar el cálculo de variables como IVA,  AYS o AIU.
En el caso que se presenten más de dos decimales, se recomienda utilizar el método de redondeo estándar, esto es, si el tercer decimal es menor que 5, el segundo decimal se mantiene; si el tercer decimal es igual o mayor que 5, el segundo decimal se incrementa en uno.</t>
    </r>
  </si>
  <si>
    <t>4)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</si>
  <si>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NOTAS</t>
  </si>
  <si>
    <t>Estudio del Sector 438</t>
  </si>
  <si>
    <t>NOTAS:</t>
  </si>
  <si>
    <t>1)  El índice refleja la evolución promedio de los precios de todos los artículos/insumos es decir, se refiere a un promedio tomado sobre la base de todos los productos ofrecidos en el mercado.</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</si>
  <si>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</si>
  <si>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 xml:space="preserve">2)   Para traer a valor presente los precios unitarios, se toma el índice de serie del mes vigente dividido por el índice de serie del mes y año en que fue efectuada la compra y/o servicio. Este resultado se multiplica por el precio de la misma. </t>
  </si>
  <si>
    <t xml:space="preserve"> ANEXO 3 - ANÁLISIS PARA ESTABLECER EL VALOR FINAL</t>
  </si>
  <si>
    <t>ANÁLISIS PROYECCIÓN COSTOS HISTÓRICOS</t>
  </si>
  <si>
    <t xml:space="preserve">3)  Se aplica los valores de referencia de la cotización obtenida. </t>
  </si>
  <si>
    <t>2) Se realizó el estudio con una (1) cotización, la cual cumple con lo solicitado por la entidad</t>
  </si>
  <si>
    <t>VALORES UNITARIOS REPUESTOS RECURRENTES</t>
  </si>
  <si>
    <t>TOTAL</t>
  </si>
  <si>
    <t>NECESIDAD</t>
  </si>
  <si>
    <t>PRESUPUESTO TOTAL ASIGNADO VIGENCIA 2026
 1 MES</t>
  </si>
  <si>
    <t>PRESUPUESTO TOTAL ASIGNADO VIGENCIA 2027
12 MESES - 4,4%</t>
  </si>
  <si>
    <t>PRESUPUESTO TOTAL ASIGNADO VIGENCIA 2028
 11 MESES -  3%</t>
  </si>
  <si>
    <t>PRESUPUESTO TOTAL ASIGNADO AL PROCESO VIGENCIAS 2026, 2027 Y 2028
24 MESES</t>
  </si>
  <si>
    <t xml:space="preserve"> ANEXO 4 - ESTUDIO DE MERCADO DEFINITIVO</t>
  </si>
  <si>
    <t xml:space="preserve">VALORES DEFINITIVOS ESTUDIO DE MERCADO </t>
  </si>
  <si>
    <t>1) Los porcentajes de incremento para las vigencias futuras 2027 (4,4%) y 2028 (3%) se aplicaron según lo establecido en la  "CIRCULAR - N° 30000-00023 DE 2026 de la FGN" acorde con lo dispuesto por el Ministerio de Hacienda y Crédito Público</t>
  </si>
  <si>
    <t>3) Los porcentajes de incremento para las vigencias futuras 2027 (4,4%) y 2028 (3%) se aplicaron según lo establecido en la  "CIRCULAR - N° 30000-00023 DE 2026 de la FGN" acorde con lo dispuesto por el Ministerio de Hacienda y Crédito Público</t>
  </si>
  <si>
    <r>
      <rPr>
        <b/>
        <sz val="12"/>
        <color theme="1"/>
        <rFont val="Arial Narrow"/>
        <family val="2"/>
      </rPr>
      <t>NOTA 5:</t>
    </r>
    <r>
      <rPr>
        <sz val="12"/>
        <color theme="1"/>
        <rFont val="Arial Narrow"/>
        <family val="2"/>
      </rPr>
      <t xml:space="preserve"> Los porcentajes de incremento para las vigencias futuras 2027 (4,4%) y 2028 (3%) se aplicaron según lo establecido en la  "CIRCULAR - N° 30000-00023 DE 2026 de la FGN" acorde con lo dispuesto por el Ministerio de Hacienda y Crédito Público</t>
    </r>
  </si>
  <si>
    <t>Fecha de elaboración: 12/08/2026</t>
  </si>
  <si>
    <t>Fecha de modificación: 28/08/2026</t>
  </si>
  <si>
    <t>JULIO
2026</t>
  </si>
  <si>
    <t>1) Para los MANTENIMIENTOS y LISTA DE REPUESTOS RECURRENTES, se toma la variable sobre costos históricos indexados</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</si>
  <si>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</si>
  <si>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MANTENIMIENTO PREVENTIVO Y CORRECTIVO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</si>
</sst>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0.00_-;\-&quot;$&quot;* #,##0.00_-;_-&quot;$&quot;* &quot;-&quot;??_-;_-@_-"/>
    <numFmt numFmtId="165" formatCode="_-&quot;$&quot;* #,##0_-;\-&quot;$&quot;* #,##0_-;_-&quot;$&quot;* &quot;-&quot;??_-;_-@_-"/>
    <numFmt numFmtId="166" formatCode="&quot;$&quot;\ #,##0"/>
    <numFmt numFmtId="167" formatCode="&quot;$&quot;\ #,##0.00"/>
  </numFmts>
  <fonts count="32"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sz val="10"/>
      <name val="Arial"/>
      <family val="2"/>
    </font>
    <font>
      <b/>
      <sz val="11"/>
      <name val="Arial Narrow"/>
      <family val="2"/>
    </font>
    <font>
      <sz val="11"/>
      <name val="Arial Narrow"/>
      <family val="2"/>
    </font>
    <font>
      <b/>
      <sz val="12"/>
      <name val="Arial Narrow"/>
      <family val="2"/>
    </font>
    <font>
      <sz val="10"/>
      <color rgb="FF000000"/>
      <name val="Times New Roman"/>
      <family val="1"/>
    </font>
    <font>
      <sz val="12"/>
      <color theme="1"/>
      <name val="Calibri"/>
      <family val="2"/>
      <scheme val="minor"/>
    </font>
    <font>
      <b/>
      <sz val="16"/>
      <color theme="1"/>
      <name val="Arial Narrow"/>
      <family val="2"/>
    </font>
    <font>
      <sz val="12"/>
      <color theme="1"/>
      <name val="Arial Narrow"/>
      <family val="2"/>
    </font>
    <font>
      <b/>
      <sz val="12"/>
      <color theme="1"/>
      <name val="Arial Narrow"/>
      <family val="2"/>
    </font>
    <font>
      <sz val="12"/>
      <name val="Arial Narrow"/>
      <family val="2"/>
    </font>
    <font>
      <b/>
      <sz val="12"/>
      <color rgb="FFFF0000"/>
      <name val="Arial Narrow"/>
      <family val="2"/>
    </font>
    <font>
      <b/>
      <sz val="12"/>
      <color rgb="FF000000"/>
      <name val="Arial Narrow"/>
      <family val="2"/>
    </font>
    <font>
      <sz val="14"/>
      <name val="Arial Narrow"/>
      <family val="2"/>
    </font>
    <font>
      <b/>
      <sz val="14"/>
      <color rgb="FF000000"/>
      <name val="Arial Narrow"/>
      <family val="2"/>
    </font>
    <font>
      <b/>
      <sz val="14"/>
      <name val="Arial Narrow"/>
      <family val="2"/>
    </font>
    <font>
      <sz val="14"/>
      <color theme="1"/>
      <name val="Arial Narrow"/>
      <family val="2"/>
    </font>
    <font>
      <sz val="14"/>
      <color theme="1"/>
      <name val="Arial"/>
      <family val="2"/>
    </font>
    <font>
      <b/>
      <sz val="14"/>
      <color theme="1"/>
      <name val="Arial Narrow"/>
      <family val="2"/>
    </font>
    <font>
      <b/>
      <sz val="16"/>
      <name val="Arial Narrow"/>
      <family val="2"/>
    </font>
    <font>
      <b/>
      <sz val="20"/>
      <name val="Arial Narrow"/>
      <family val="2"/>
    </font>
    <font>
      <b/>
      <sz val="20"/>
      <color rgb="FF000000"/>
      <name val="Arial Narrow"/>
      <family val="2"/>
    </font>
    <font>
      <b/>
      <sz val="20"/>
      <color theme="1"/>
      <name val="Arial Narrow"/>
      <family val="2"/>
    </font>
    <font>
      <sz val="16"/>
      <color theme="1"/>
      <name val="Arial Narrow"/>
      <family val="2"/>
    </font>
    <font>
      <b/>
      <sz val="18"/>
      <color theme="1"/>
      <name val="Arial Narrow"/>
      <family val="2"/>
    </font>
    <font>
      <sz val="11"/>
      <color theme="1"/>
      <name val="Arial Narrow"/>
      <family val="2"/>
    </font>
    <font>
      <b/>
      <sz val="11"/>
      <color theme="1"/>
      <name val="Arial Narrow"/>
      <family val="2"/>
    </font>
    <font>
      <sz val="12"/>
      <color rgb="FF000000"/>
      <name val="Arial Narrow"/>
      <family val="2"/>
    </font>
    <font>
      <sz val="8"/>
      <name val="Calibri"/>
      <family val="2"/>
      <scheme val="minor"/>
    </font>
  </fonts>
  <fills count="20">
    <fill>
      <patternFill patternType="none"/>
    </fill>
    <fill>
      <patternFill patternType="gray125"/>
    </fill>
    <fill>
      <patternFill patternType="solid">
        <fgColor theme="0"/>
        <bgColor indexed="64"/>
      </patternFill>
    </fill>
    <fill>
      <patternFill patternType="solid">
        <fgColor rgb="FFC0C0C0"/>
        <bgColor indexed="64"/>
      </patternFill>
    </fill>
    <fill>
      <patternFill patternType="solid">
        <fgColor theme="0" tint="-0.249977111117893"/>
        <bgColor indexed="64"/>
      </patternFill>
    </fill>
    <fill>
      <patternFill patternType="solid">
        <fgColor rgb="FFD9D9D9"/>
        <bgColor indexed="64"/>
      </patternFill>
    </fill>
    <fill>
      <patternFill patternType="solid">
        <fgColor theme="0"/>
        <bgColor theme="0"/>
      </patternFill>
    </fill>
    <fill>
      <patternFill patternType="solid">
        <fgColor theme="2" tint="-0.249977111117893"/>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3" tint="0.79998168889431442"/>
        <bgColor rgb="FFC0C0C0"/>
      </patternFill>
    </fill>
    <fill>
      <patternFill patternType="solid">
        <fgColor theme="3" tint="0.79998168889431442"/>
        <bgColor rgb="FFD9D9D9"/>
      </patternFill>
    </fill>
    <fill>
      <patternFill patternType="solid">
        <fgColor theme="3" tint="0.59999389629810485"/>
        <bgColor indexed="64"/>
      </patternFill>
    </fill>
    <fill>
      <patternFill patternType="solid">
        <fgColor theme="2" tint="-9.9978637043366805E-2"/>
        <bgColor indexed="64"/>
      </patternFill>
    </fill>
    <fill>
      <patternFill patternType="solid">
        <fgColor theme="2" tint="-0.249977111117893"/>
        <bgColor rgb="FFC0C0C0"/>
      </patternFill>
    </fill>
    <fill>
      <patternFill patternType="solid">
        <fgColor theme="2" tint="-0.249977111117893"/>
        <bgColor rgb="FFD9D9D9"/>
      </patternFill>
    </fill>
    <fill>
      <patternFill patternType="solid">
        <fgColor theme="0" tint="-0.499984740745262"/>
        <bgColor indexed="64"/>
      </patternFill>
    </fill>
  </fills>
  <borders count="2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rgb="FF000000"/>
      </left>
      <right style="medium">
        <color rgb="FF000000"/>
      </right>
      <top/>
      <bottom style="medium">
        <color rgb="FF000000"/>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medium">
        <color indexed="64"/>
      </right>
      <top/>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style="thin">
        <color auto="1"/>
      </left>
      <right style="thin">
        <color auto="1"/>
      </right>
      <top style="medium">
        <color indexed="64"/>
      </top>
      <bottom style="medium">
        <color indexed="64"/>
      </bottom>
      <diagonal/>
    </border>
  </borders>
  <cellStyleXfs count="7">
    <xf numFmtId="0" fontId="0" fillId="0" borderId="0"/>
    <xf numFmtId="164" fontId="1" fillId="0" borderId="0" applyFont="0" applyFill="0" applyBorder="0" applyAlignment="0" applyProtection="0"/>
    <xf numFmtId="164" fontId="1" fillId="0" borderId="0" applyFont="0" applyFill="0" applyBorder="0" applyAlignment="0" applyProtection="0"/>
    <xf numFmtId="0" fontId="8" fillId="0" borderId="0"/>
    <xf numFmtId="0" fontId="4" fillId="0" borderId="0"/>
    <xf numFmtId="9" fontId="1" fillId="0" borderId="0" applyFont="0" applyFill="0" applyBorder="0" applyAlignment="0" applyProtection="0"/>
    <xf numFmtId="0" fontId="9" fillId="0" borderId="0"/>
  </cellStyleXfs>
  <cellXfs count="276">
    <xf numFmtId="0" fontId="0" fillId="0" borderId="0" xfId="0"/>
    <xf numFmtId="0" fontId="11" fillId="0" borderId="8" xfId="0" applyFont="1" applyBorder="1" applyAlignment="1">
      <alignment horizontal="center" vertical="center" wrapText="1"/>
    </xf>
    <xf numFmtId="0" fontId="2" fillId="0" borderId="0" xfId="0" applyFont="1"/>
    <xf numFmtId="0" fontId="3" fillId="0" borderId="0" xfId="0" applyFont="1"/>
    <xf numFmtId="0" fontId="2" fillId="0" borderId="0" xfId="0" applyFont="1" applyAlignment="1">
      <alignment vertical="center" wrapText="1"/>
    </xf>
    <xf numFmtId="0" fontId="3" fillId="2" borderId="0" xfId="0" applyFont="1" applyFill="1"/>
    <xf numFmtId="0" fontId="11" fillId="0" borderId="0" xfId="0" applyFont="1"/>
    <xf numFmtId="0" fontId="12" fillId="0" borderId="0" xfId="0" applyFont="1"/>
    <xf numFmtId="0" fontId="12" fillId="2" borderId="0" xfId="0" applyFont="1" applyFill="1"/>
    <xf numFmtId="0" fontId="13" fillId="0" borderId="0" xfId="0" applyFont="1" applyAlignment="1">
      <alignment vertical="center"/>
    </xf>
    <xf numFmtId="0" fontId="9" fillId="0" borderId="0" xfId="0" applyFont="1" applyAlignment="1">
      <alignment vertical="center"/>
    </xf>
    <xf numFmtId="0" fontId="13" fillId="2" borderId="0" xfId="0" applyFont="1" applyFill="1" applyAlignment="1">
      <alignment horizontal="center" vertical="center"/>
    </xf>
    <xf numFmtId="0" fontId="13" fillId="0" borderId="0" xfId="0" applyFont="1" applyAlignment="1">
      <alignment vertical="center" wrapText="1"/>
    </xf>
    <xf numFmtId="0" fontId="12" fillId="2" borderId="0" xfId="0" applyFont="1" applyFill="1" applyAlignment="1">
      <alignment horizontal="center" vertical="center" wrapText="1"/>
    </xf>
    <xf numFmtId="0" fontId="11" fillId="0" borderId="0" xfId="0" applyFont="1" applyAlignment="1">
      <alignment vertical="center" wrapText="1"/>
    </xf>
    <xf numFmtId="0" fontId="12" fillId="5" borderId="11" xfId="0" applyFont="1" applyFill="1" applyBorder="1" applyAlignment="1">
      <alignment horizontal="center" vertical="center" wrapText="1"/>
    </xf>
    <xf numFmtId="0" fontId="15" fillId="2" borderId="0" xfId="0" applyFont="1" applyFill="1" applyAlignment="1">
      <alignment vertical="center" wrapText="1"/>
    </xf>
    <xf numFmtId="164" fontId="11" fillId="2" borderId="0" xfId="1" applyFont="1" applyFill="1" applyBorder="1" applyAlignment="1">
      <alignment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9" xfId="0" applyFont="1" applyBorder="1" applyAlignment="1">
      <alignment horizontal="center" vertical="center" wrapText="1"/>
    </xf>
    <xf numFmtId="0" fontId="11" fillId="2" borderId="0" xfId="0" applyFont="1" applyFill="1" applyAlignment="1">
      <alignment horizontal="center" vertical="center" wrapText="1"/>
    </xf>
    <xf numFmtId="0" fontId="11" fillId="0" borderId="11"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5" xfId="0" applyFont="1" applyBorder="1" applyAlignment="1">
      <alignment horizontal="center" vertical="center" wrapText="1"/>
    </xf>
    <xf numFmtId="44" fontId="11" fillId="0" borderId="0" xfId="0" applyNumberFormat="1" applyFont="1" applyAlignment="1">
      <alignment vertical="center" wrapText="1"/>
    </xf>
    <xf numFmtId="0" fontId="12" fillId="0" borderId="0" xfId="0" applyFont="1" applyAlignment="1">
      <alignment horizontal="center" vertical="center" wrapText="1"/>
    </xf>
    <xf numFmtId="164" fontId="11" fillId="0" borderId="0" xfId="1" applyFont="1" applyFill="1" applyBorder="1" applyAlignment="1">
      <alignment horizontal="center" vertical="center" wrapText="1"/>
    </xf>
    <xf numFmtId="164" fontId="12" fillId="0" borderId="0" xfId="1" applyFont="1" applyFill="1" applyBorder="1" applyAlignment="1">
      <alignment vertical="center" wrapText="1"/>
    </xf>
    <xf numFmtId="164" fontId="11" fillId="0" borderId="0" xfId="1" applyFont="1" applyFill="1" applyBorder="1" applyAlignment="1">
      <alignment vertical="center" wrapText="1"/>
    </xf>
    <xf numFmtId="164" fontId="12" fillId="0" borderId="0" xfId="1" applyFont="1" applyFill="1" applyBorder="1" applyAlignment="1">
      <alignment vertical="center"/>
    </xf>
    <xf numFmtId="0" fontId="7" fillId="3" borderId="11" xfId="4" applyFont="1" applyFill="1" applyBorder="1" applyAlignment="1">
      <alignment horizontal="center" vertical="center" wrapText="1"/>
    </xf>
    <xf numFmtId="166" fontId="7" fillId="3" borderId="7" xfId="4" applyNumberFormat="1" applyFont="1" applyFill="1" applyBorder="1" applyAlignment="1">
      <alignment horizontal="center" vertical="center" wrapText="1"/>
    </xf>
    <xf numFmtId="166" fontId="7" fillId="2" borderId="0" xfId="4" applyNumberFormat="1" applyFont="1" applyFill="1" applyAlignment="1">
      <alignment horizontal="center" vertical="center" wrapText="1"/>
    </xf>
    <xf numFmtId="0" fontId="13" fillId="0" borderId="7" xfId="4" applyFont="1" applyBorder="1" applyAlignment="1">
      <alignment horizontal="center" vertical="center" wrapText="1"/>
    </xf>
    <xf numFmtId="0" fontId="13" fillId="2" borderId="0" xfId="4" applyFont="1" applyFill="1" applyAlignment="1">
      <alignment horizontal="center" vertical="center" wrapText="1"/>
    </xf>
    <xf numFmtId="164" fontId="11" fillId="2" borderId="8" xfId="1" applyFont="1" applyFill="1" applyBorder="1" applyAlignment="1">
      <alignment vertical="center" wrapText="1"/>
    </xf>
    <xf numFmtId="164" fontId="11" fillId="2" borderId="9" xfId="1" applyFont="1" applyFill="1" applyBorder="1" applyAlignment="1">
      <alignment vertical="center" wrapText="1"/>
    </xf>
    <xf numFmtId="164" fontId="11" fillId="2" borderId="10" xfId="1" applyFont="1" applyFill="1" applyBorder="1" applyAlignment="1">
      <alignment vertical="center" wrapText="1"/>
    </xf>
    <xf numFmtId="0" fontId="16" fillId="0" borderId="0" xfId="0" applyFont="1" applyAlignment="1">
      <alignment vertical="center"/>
    </xf>
    <xf numFmtId="0" fontId="17" fillId="2" borderId="0" xfId="0" applyFont="1" applyFill="1" applyAlignment="1">
      <alignment horizontal="center" vertical="center" wrapText="1"/>
    </xf>
    <xf numFmtId="0" fontId="19" fillId="0" borderId="0" xfId="0" applyFont="1" applyAlignment="1">
      <alignment vertical="center"/>
    </xf>
    <xf numFmtId="0" fontId="20" fillId="0" borderId="0" xfId="0" applyFont="1" applyAlignment="1">
      <alignment vertical="center"/>
    </xf>
    <xf numFmtId="167" fontId="11" fillId="2" borderId="7" xfId="1" applyNumberFormat="1" applyFont="1" applyFill="1" applyBorder="1" applyAlignment="1">
      <alignment horizontal="center" vertical="center" wrapText="1"/>
    </xf>
    <xf numFmtId="167" fontId="11" fillId="6" borderId="14" xfId="0" applyNumberFormat="1" applyFont="1" applyFill="1" applyBorder="1" applyAlignment="1">
      <alignment horizontal="center" vertical="center"/>
    </xf>
    <xf numFmtId="167" fontId="2" fillId="0" borderId="0" xfId="0" applyNumberFormat="1" applyFont="1" applyAlignment="1">
      <alignment horizontal="center" vertical="center" wrapText="1"/>
    </xf>
    <xf numFmtId="0" fontId="10" fillId="0" borderId="0" xfId="0" applyFont="1" applyAlignment="1">
      <alignment horizontal="center" vertical="center" wrapText="1"/>
    </xf>
    <xf numFmtId="167" fontId="10" fillId="0" borderId="0" xfId="1" applyNumberFormat="1" applyFont="1" applyFill="1" applyBorder="1" applyAlignment="1">
      <alignment horizontal="center" vertical="center" wrapText="1"/>
    </xf>
    <xf numFmtId="167" fontId="21" fillId="0" borderId="0" xfId="1" applyNumberFormat="1" applyFont="1" applyFill="1" applyBorder="1" applyAlignment="1">
      <alignment horizontal="center" vertical="center"/>
    </xf>
    <xf numFmtId="0" fontId="14" fillId="0" borderId="8" xfId="0" applyFont="1" applyBorder="1" applyAlignment="1">
      <alignment vertical="center"/>
    </xf>
    <xf numFmtId="0" fontId="14" fillId="0" borderId="9" xfId="0" applyFont="1" applyBorder="1" applyAlignment="1">
      <alignment vertical="center"/>
    </xf>
    <xf numFmtId="0" fontId="7" fillId="0" borderId="0" xfId="0" applyFont="1" applyAlignment="1">
      <alignment horizontal="center" vertical="center" wrapText="1"/>
    </xf>
    <xf numFmtId="0" fontId="14" fillId="0" borderId="0" xfId="0" applyFont="1" applyAlignment="1">
      <alignment vertical="center"/>
    </xf>
    <xf numFmtId="0" fontId="22" fillId="0" borderId="0" xfId="0" applyFont="1" applyAlignment="1">
      <alignment horizontal="center" vertical="center" wrapText="1"/>
    </xf>
    <xf numFmtId="0" fontId="18" fillId="11" borderId="7" xfId="0" applyFont="1" applyFill="1" applyBorder="1" applyAlignment="1">
      <alignment horizontal="center" vertical="center" wrapText="1"/>
    </xf>
    <xf numFmtId="10" fontId="18" fillId="11" borderId="7" xfId="0" applyNumberFormat="1" applyFont="1" applyFill="1" applyBorder="1" applyAlignment="1">
      <alignment horizontal="center" vertical="center" wrapText="1"/>
    </xf>
    <xf numFmtId="9" fontId="18" fillId="11" borderId="7" xfId="0" applyNumberFormat="1" applyFont="1" applyFill="1" applyBorder="1" applyAlignment="1">
      <alignment horizontal="center" vertical="center" wrapText="1"/>
    </xf>
    <xf numFmtId="167" fontId="12" fillId="10" borderId="7" xfId="1" applyNumberFormat="1" applyFont="1" applyFill="1" applyBorder="1" applyAlignment="1">
      <alignment horizontal="center" vertical="center"/>
    </xf>
    <xf numFmtId="167" fontId="12" fillId="10" borderId="7" xfId="1" applyNumberFormat="1" applyFont="1" applyFill="1" applyBorder="1" applyAlignment="1">
      <alignment horizontal="center" vertical="center" wrapText="1"/>
    </xf>
    <xf numFmtId="0" fontId="7" fillId="8" borderId="11" xfId="4" applyFont="1" applyFill="1" applyBorder="1" applyAlignment="1">
      <alignment horizontal="center" vertical="center" wrapText="1"/>
    </xf>
    <xf numFmtId="166" fontId="7" fillId="8" borderId="7" xfId="4" applyNumberFormat="1" applyFont="1" applyFill="1" applyBorder="1" applyAlignment="1">
      <alignment horizontal="center" vertical="center" wrapText="1"/>
    </xf>
    <xf numFmtId="0" fontId="12" fillId="14" borderId="7" xfId="0" applyFont="1" applyFill="1" applyBorder="1" applyAlignment="1">
      <alignment horizontal="center" vertical="center" wrapText="1"/>
    </xf>
    <xf numFmtId="167" fontId="12" fillId="4" borderId="7" xfId="1" applyNumberFormat="1" applyFont="1" applyFill="1" applyBorder="1" applyAlignment="1">
      <alignment horizontal="center" vertical="center" wrapText="1"/>
    </xf>
    <xf numFmtId="167" fontId="10" fillId="15" borderId="7" xfId="1" applyNumberFormat="1" applyFont="1" applyFill="1" applyBorder="1" applyAlignment="1">
      <alignment horizontal="center" vertical="center" wrapText="1"/>
    </xf>
    <xf numFmtId="0" fontId="18" fillId="16" borderId="7" xfId="0" applyFont="1" applyFill="1" applyBorder="1" applyAlignment="1">
      <alignment horizontal="center" vertical="center" wrapText="1"/>
    </xf>
    <xf numFmtId="10" fontId="18" fillId="16" borderId="7" xfId="0" applyNumberFormat="1" applyFont="1" applyFill="1" applyBorder="1" applyAlignment="1">
      <alignment horizontal="center" vertical="center" wrapText="1"/>
    </xf>
    <xf numFmtId="0" fontId="18" fillId="8" borderId="7" xfId="0" applyFont="1" applyFill="1" applyBorder="1" applyAlignment="1">
      <alignment horizontal="center" vertical="center" wrapText="1"/>
    </xf>
    <xf numFmtId="0" fontId="18" fillId="0" borderId="0" xfId="0" applyFont="1" applyAlignment="1">
      <alignment horizontal="center" vertical="center" wrapText="1"/>
    </xf>
    <xf numFmtId="10" fontId="18" fillId="0" borderId="0" xfId="0" applyNumberFormat="1" applyFont="1" applyAlignment="1">
      <alignment horizontal="center" vertical="center" wrapText="1"/>
    </xf>
    <xf numFmtId="0" fontId="12" fillId="18" borderId="7" xfId="0" applyFont="1" applyFill="1" applyBorder="1" applyAlignment="1">
      <alignment horizontal="center" vertical="center" wrapText="1"/>
    </xf>
    <xf numFmtId="0" fontId="26" fillId="0" borderId="0" xfId="0" applyFont="1" applyAlignment="1">
      <alignment vertical="center" wrapText="1"/>
    </xf>
    <xf numFmtId="0" fontId="28" fillId="0" borderId="0" xfId="0" applyFont="1"/>
    <xf numFmtId="167" fontId="28" fillId="0" borderId="0" xfId="0" applyNumberFormat="1" applyFont="1"/>
    <xf numFmtId="0" fontId="27" fillId="0" borderId="0" xfId="0" applyFont="1" applyAlignment="1">
      <alignment horizontal="center" vertical="center" wrapText="1"/>
    </xf>
    <xf numFmtId="0" fontId="29" fillId="0" borderId="0" xfId="0" applyFont="1" applyAlignment="1">
      <alignment horizontal="left"/>
    </xf>
    <xf numFmtId="44" fontId="28" fillId="0" borderId="0" xfId="0" applyNumberFormat="1" applyFont="1"/>
    <xf numFmtId="167" fontId="28" fillId="0" borderId="0" xfId="1" applyNumberFormat="1" applyFont="1"/>
    <xf numFmtId="167" fontId="28" fillId="0" borderId="0" xfId="1" applyNumberFormat="1" applyFont="1" applyFill="1"/>
    <xf numFmtId="0" fontId="6" fillId="0" borderId="0" xfId="0" applyFont="1"/>
    <xf numFmtId="0" fontId="5" fillId="0" borderId="0" xfId="0" applyFont="1" applyAlignment="1">
      <alignment horizontal="left"/>
    </xf>
    <xf numFmtId="3" fontId="28" fillId="0" borderId="0" xfId="0" applyNumberFormat="1" applyFont="1"/>
    <xf numFmtId="0" fontId="21" fillId="0" borderId="0" xfId="0" applyFont="1" applyAlignment="1">
      <alignment horizontal="left" vertical="center" wrapText="1"/>
    </xf>
    <xf numFmtId="0" fontId="7" fillId="0" borderId="0" xfId="0" applyFont="1" applyAlignment="1">
      <alignment vertical="center"/>
    </xf>
    <xf numFmtId="0" fontId="13" fillId="0" borderId="0" xfId="0" applyFont="1" applyAlignment="1">
      <alignment horizontal="center" vertical="center"/>
    </xf>
    <xf numFmtId="167" fontId="11" fillId="0" borderId="0" xfId="0" applyNumberFormat="1" applyFont="1" applyAlignment="1">
      <alignment horizontal="center"/>
    </xf>
    <xf numFmtId="0" fontId="11" fillId="0" borderId="0" xfId="0" applyFont="1" applyAlignment="1">
      <alignment horizontal="left" vertical="center" wrapText="1"/>
    </xf>
    <xf numFmtId="167" fontId="27" fillId="15" borderId="7" xfId="1" applyNumberFormat="1" applyFont="1" applyFill="1" applyBorder="1" applyAlignment="1">
      <alignment horizontal="center" vertical="center"/>
    </xf>
    <xf numFmtId="167" fontId="11" fillId="0" borderId="7" xfId="1" applyNumberFormat="1" applyFont="1" applyFill="1" applyBorder="1" applyAlignment="1">
      <alignment horizontal="center" vertical="center" wrapText="1"/>
    </xf>
    <xf numFmtId="0" fontId="5" fillId="0" borderId="0" xfId="0" applyFont="1" applyAlignment="1">
      <alignment vertical="center"/>
    </xf>
    <xf numFmtId="0" fontId="6" fillId="0" borderId="0" xfId="0" applyFont="1" applyAlignment="1">
      <alignment vertical="center"/>
    </xf>
    <xf numFmtId="0" fontId="28" fillId="0" borderId="0" xfId="0" applyFont="1" applyAlignment="1">
      <alignment horizontal="left" vertical="center" wrapText="1"/>
    </xf>
    <xf numFmtId="0" fontId="6" fillId="0" borderId="0" xfId="0" applyFont="1" applyAlignment="1">
      <alignment horizontal="left" vertical="center" wrapText="1"/>
    </xf>
    <xf numFmtId="0" fontId="28" fillId="0" borderId="0" xfId="0" applyFont="1" applyAlignment="1">
      <alignment horizontal="left" wrapText="1"/>
    </xf>
    <xf numFmtId="0" fontId="23" fillId="0" borderId="0" xfId="0" applyFont="1" applyAlignment="1">
      <alignment horizontal="center" vertical="center" wrapText="1"/>
    </xf>
    <xf numFmtId="165" fontId="12" fillId="0" borderId="0" xfId="1" applyNumberFormat="1" applyFont="1" applyFill="1" applyBorder="1" applyAlignment="1">
      <alignment horizontal="center" vertical="center" wrapText="1"/>
    </xf>
    <xf numFmtId="167" fontId="11" fillId="0" borderId="0" xfId="1" applyNumberFormat="1" applyFont="1" applyFill="1" applyBorder="1" applyAlignment="1">
      <alignment horizontal="center" vertical="center" wrapText="1"/>
    </xf>
    <xf numFmtId="167" fontId="12" fillId="0" borderId="0" xfId="1" applyNumberFormat="1" applyFont="1" applyFill="1" applyBorder="1" applyAlignment="1">
      <alignment horizontal="center" vertical="center" wrapText="1"/>
    </xf>
    <xf numFmtId="0" fontId="10" fillId="4" borderId="4"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19" borderId="4" xfId="0" applyFont="1" applyFill="1" applyBorder="1" applyAlignment="1">
      <alignment horizontal="center" vertical="center" wrapText="1"/>
    </xf>
    <xf numFmtId="0" fontId="10" fillId="19" borderId="5" xfId="0" applyFont="1" applyFill="1" applyBorder="1" applyAlignment="1">
      <alignment horizontal="center" vertical="center" wrapText="1"/>
    </xf>
    <xf numFmtId="0" fontId="10" fillId="19" borderId="6" xfId="0" applyFont="1" applyFill="1" applyBorder="1" applyAlignment="1">
      <alignment horizontal="center" vertical="center" wrapText="1"/>
    </xf>
    <xf numFmtId="0" fontId="10" fillId="4" borderId="4" xfId="0" applyFont="1" applyFill="1" applyBorder="1" applyAlignment="1">
      <alignment horizontal="center" vertical="center"/>
    </xf>
    <xf numFmtId="0" fontId="10" fillId="4" borderId="6" xfId="0" applyFont="1" applyFill="1" applyBorder="1" applyAlignment="1">
      <alignment horizontal="center" vertical="center"/>
    </xf>
    <xf numFmtId="164" fontId="2" fillId="0" borderId="0" xfId="1" applyFont="1" applyAlignment="1">
      <alignment vertical="center" wrapText="1"/>
    </xf>
    <xf numFmtId="0" fontId="23" fillId="10" borderId="8" xfId="0" applyFont="1" applyFill="1" applyBorder="1" applyAlignment="1">
      <alignment horizontal="center" vertical="center"/>
    </xf>
    <xf numFmtId="0" fontId="23" fillId="10" borderId="9" xfId="0" applyFont="1" applyFill="1" applyBorder="1" applyAlignment="1">
      <alignment horizontal="center" vertical="center"/>
    </xf>
    <xf numFmtId="0" fontId="23" fillId="10" borderId="10" xfId="0" applyFont="1" applyFill="1" applyBorder="1" applyAlignment="1">
      <alignment horizontal="center" vertical="center"/>
    </xf>
    <xf numFmtId="0" fontId="22" fillId="0" borderId="8"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10" xfId="0" applyFont="1" applyBorder="1" applyAlignment="1">
      <alignment horizontal="center" vertical="center" wrapText="1"/>
    </xf>
    <xf numFmtId="0" fontId="23" fillId="10" borderId="8" xfId="0" applyFont="1" applyFill="1" applyBorder="1" applyAlignment="1">
      <alignment horizontal="center" vertical="center" wrapText="1"/>
    </xf>
    <xf numFmtId="0" fontId="23" fillId="10" borderId="9" xfId="0" applyFont="1" applyFill="1" applyBorder="1" applyAlignment="1">
      <alignment horizontal="center" vertical="center" wrapText="1"/>
    </xf>
    <xf numFmtId="0" fontId="23" fillId="10" borderId="10" xfId="0" applyFont="1" applyFill="1" applyBorder="1" applyAlignment="1">
      <alignment horizontal="center" vertical="center" wrapText="1"/>
    </xf>
    <xf numFmtId="0" fontId="24" fillId="7" borderId="8" xfId="0" applyFont="1" applyFill="1" applyBorder="1" applyAlignment="1">
      <alignment horizontal="center" vertical="center" wrapText="1"/>
    </xf>
    <xf numFmtId="0" fontId="24" fillId="7" borderId="9" xfId="0" applyFont="1" applyFill="1" applyBorder="1" applyAlignment="1">
      <alignment horizontal="center" vertical="center" wrapText="1"/>
    </xf>
    <xf numFmtId="0" fontId="24" fillId="7" borderId="10" xfId="0" applyFont="1" applyFill="1" applyBorder="1" applyAlignment="1">
      <alignment horizontal="center" vertical="center" wrapText="1"/>
    </xf>
    <xf numFmtId="0" fontId="18" fillId="7" borderId="7" xfId="0" applyFont="1" applyFill="1" applyBorder="1" applyAlignment="1">
      <alignment horizontal="center" vertical="center" wrapText="1"/>
    </xf>
    <xf numFmtId="0" fontId="18" fillId="7" borderId="8" xfId="0" applyFont="1" applyFill="1" applyBorder="1" applyAlignment="1">
      <alignment horizontal="center" vertical="center" wrapText="1"/>
    </xf>
    <xf numFmtId="0" fontId="18" fillId="7" borderId="9" xfId="0" applyFont="1" applyFill="1" applyBorder="1" applyAlignment="1">
      <alignment horizontal="center" vertical="center" wrapText="1"/>
    </xf>
    <xf numFmtId="0" fontId="18" fillId="12" borderId="8" xfId="0" applyFont="1" applyFill="1" applyBorder="1" applyAlignment="1">
      <alignment horizontal="center" vertical="center" wrapText="1"/>
    </xf>
    <xf numFmtId="0" fontId="18" fillId="12" borderId="10" xfId="0" applyFont="1" applyFill="1" applyBorder="1" applyAlignment="1">
      <alignment horizontal="center" vertical="center" wrapText="1"/>
    </xf>
    <xf numFmtId="0" fontId="12" fillId="13" borderId="13" xfId="0" applyFont="1" applyFill="1" applyBorder="1" applyAlignment="1">
      <alignment horizontal="center" vertical="center" wrapText="1"/>
    </xf>
    <xf numFmtId="0" fontId="12" fillId="13" borderId="12" xfId="0" applyFont="1" applyFill="1" applyBorder="1" applyAlignment="1">
      <alignment horizontal="center" vertical="center" wrapText="1"/>
    </xf>
    <xf numFmtId="0" fontId="12" fillId="13" borderId="11" xfId="0" applyFont="1" applyFill="1" applyBorder="1" applyAlignment="1">
      <alignment horizontal="center" vertical="center" wrapText="1"/>
    </xf>
    <xf numFmtId="0" fontId="12" fillId="5" borderId="13"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12" fillId="5" borderId="8" xfId="0" applyFont="1" applyFill="1" applyBorder="1" applyAlignment="1">
      <alignment horizontal="center" vertical="center" wrapText="1"/>
    </xf>
    <xf numFmtId="0" fontId="12" fillId="5" borderId="9" xfId="0" applyFont="1" applyFill="1" applyBorder="1" applyAlignment="1">
      <alignment horizontal="center" vertical="center" wrapText="1"/>
    </xf>
    <xf numFmtId="0" fontId="12" fillId="5" borderId="10" xfId="0" applyFont="1" applyFill="1" applyBorder="1" applyAlignment="1">
      <alignment horizontal="center" vertical="center" wrapText="1"/>
    </xf>
    <xf numFmtId="165" fontId="12" fillId="8" borderId="13" xfId="1" applyNumberFormat="1" applyFont="1" applyFill="1" applyBorder="1" applyAlignment="1">
      <alignment horizontal="center" vertical="center" wrapText="1"/>
    </xf>
    <xf numFmtId="165" fontId="12" fillId="8" borderId="11" xfId="1" applyNumberFormat="1" applyFont="1" applyFill="1" applyBorder="1" applyAlignment="1">
      <alignment horizontal="center" vertical="center" wrapText="1"/>
    </xf>
    <xf numFmtId="164" fontId="11" fillId="2" borderId="8" xfId="1" applyFont="1" applyFill="1" applyBorder="1" applyAlignment="1">
      <alignment horizontal="center" vertical="center" wrapText="1"/>
    </xf>
    <xf numFmtId="164" fontId="11" fillId="2" borderId="9" xfId="1" applyFont="1" applyFill="1" applyBorder="1" applyAlignment="1">
      <alignment horizontal="center" vertical="center" wrapText="1"/>
    </xf>
    <xf numFmtId="164" fontId="11" fillId="2" borderId="10" xfId="1"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9" xfId="0" applyFont="1" applyFill="1" applyBorder="1" applyAlignment="1">
      <alignment horizontal="center" vertical="center" wrapText="1"/>
    </xf>
    <xf numFmtId="0" fontId="25" fillId="7" borderId="10" xfId="0" applyFont="1" applyFill="1" applyBorder="1" applyAlignment="1">
      <alignment horizontal="center" vertical="center" wrapText="1"/>
    </xf>
    <xf numFmtId="166" fontId="7" fillId="8" borderId="8" xfId="4" applyNumberFormat="1" applyFont="1" applyFill="1" applyBorder="1" applyAlignment="1">
      <alignment horizontal="center" vertical="center" wrapText="1"/>
    </xf>
    <xf numFmtId="166" fontId="7" fillId="8" borderId="9" xfId="4" applyNumberFormat="1" applyFont="1" applyFill="1" applyBorder="1" applyAlignment="1">
      <alignment horizontal="center" vertical="center" wrapText="1"/>
    </xf>
    <xf numFmtId="166" fontId="7" fillId="8" borderId="10" xfId="4" applyNumberFormat="1" applyFont="1" applyFill="1" applyBorder="1" applyAlignment="1">
      <alignment horizontal="center" vertical="center" wrapText="1"/>
    </xf>
    <xf numFmtId="0" fontId="18" fillId="4" borderId="7" xfId="0" applyFont="1" applyFill="1" applyBorder="1" applyAlignment="1">
      <alignment horizontal="center" vertical="center" wrapText="1"/>
    </xf>
    <xf numFmtId="0" fontId="18" fillId="4" borderId="8" xfId="0" applyFont="1" applyFill="1" applyBorder="1" applyAlignment="1">
      <alignment horizontal="center" vertical="center" wrapText="1"/>
    </xf>
    <xf numFmtId="0" fontId="18" fillId="4" borderId="9" xfId="0" applyFont="1" applyFill="1" applyBorder="1" applyAlignment="1">
      <alignment horizontal="center" vertical="center" wrapText="1"/>
    </xf>
    <xf numFmtId="0" fontId="18" fillId="4" borderId="10" xfId="0" applyFont="1" applyFill="1" applyBorder="1" applyAlignment="1">
      <alignment horizontal="center" vertical="center" wrapText="1"/>
    </xf>
    <xf numFmtId="0" fontId="13" fillId="0" borderId="8"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10" xfId="4" applyFont="1" applyBorder="1" applyAlignment="1">
      <alignment horizontal="center" vertical="center" wrapText="1"/>
    </xf>
    <xf numFmtId="0" fontId="27" fillId="7" borderId="8" xfId="0" applyFont="1" applyFill="1" applyBorder="1" applyAlignment="1">
      <alignment horizontal="center" vertical="center" wrapText="1"/>
    </xf>
    <xf numFmtId="0" fontId="27" fillId="7" borderId="9" xfId="0" applyFont="1" applyFill="1" applyBorder="1" applyAlignment="1">
      <alignment horizontal="center" vertical="center" wrapText="1"/>
    </xf>
    <xf numFmtId="0" fontId="27" fillId="7" borderId="10" xfId="0" applyFont="1" applyFill="1" applyBorder="1" applyAlignment="1">
      <alignment horizontal="center" vertical="center" wrapText="1"/>
    </xf>
    <xf numFmtId="0" fontId="27" fillId="15" borderId="8" xfId="0" applyFont="1" applyFill="1" applyBorder="1" applyAlignment="1">
      <alignment horizontal="center" vertical="center" wrapText="1"/>
    </xf>
    <xf numFmtId="0" fontId="27" fillId="15" borderId="9" xfId="0" applyFont="1" applyFill="1" applyBorder="1" applyAlignment="1">
      <alignment horizontal="center" vertical="center" wrapText="1"/>
    </xf>
    <xf numFmtId="0" fontId="27" fillId="15" borderId="10" xfId="0" applyFont="1" applyFill="1" applyBorder="1" applyAlignment="1">
      <alignment horizontal="center" vertical="center" wrapText="1"/>
    </xf>
    <xf numFmtId="164" fontId="11" fillId="2" borderId="0" xfId="1" applyFont="1" applyFill="1" applyBorder="1" applyAlignment="1">
      <alignment horizontal="center" vertical="center" wrapText="1"/>
    </xf>
    <xf numFmtId="0" fontId="11" fillId="0" borderId="8" xfId="0" applyFont="1" applyBorder="1" applyAlignment="1">
      <alignment horizontal="left" vertical="center" wrapText="1"/>
    </xf>
    <xf numFmtId="0" fontId="11" fillId="0" borderId="9" xfId="0" applyFont="1" applyBorder="1" applyAlignment="1">
      <alignment horizontal="left" vertical="center" wrapText="1"/>
    </xf>
    <xf numFmtId="0" fontId="11" fillId="0" borderId="10" xfId="0" applyFont="1" applyBorder="1" applyAlignment="1">
      <alignment horizontal="left" vertical="center" wrapText="1"/>
    </xf>
    <xf numFmtId="0" fontId="25" fillId="0" borderId="0" xfId="0" applyFont="1" applyAlignment="1">
      <alignment horizontal="center" vertical="center" wrapText="1"/>
    </xf>
    <xf numFmtId="167" fontId="10" fillId="0" borderId="0" xfId="0" applyNumberFormat="1" applyFont="1" applyAlignment="1">
      <alignment horizontal="center" vertical="center"/>
    </xf>
    <xf numFmtId="167" fontId="10" fillId="0" borderId="0" xfId="0" applyNumberFormat="1" applyFont="1" applyAlignment="1">
      <alignment horizontal="center" vertical="center" wrapText="1"/>
    </xf>
    <xf numFmtId="0" fontId="13" fillId="0" borderId="0" xfId="0" applyFont="1" applyAlignment="1">
      <alignment horizontal="left" vertical="center" wrapText="1"/>
    </xf>
    <xf numFmtId="0" fontId="11" fillId="0" borderId="0" xfId="0" applyFont="1" applyAlignment="1">
      <alignment horizontal="left" vertical="center" wrapText="1"/>
    </xf>
    <xf numFmtId="0" fontId="23" fillId="9" borderId="8" xfId="0" applyFont="1" applyFill="1" applyBorder="1" applyAlignment="1">
      <alignment horizontal="center" vertical="center" wrapText="1"/>
    </xf>
    <xf numFmtId="0" fontId="23" fillId="9" borderId="9" xfId="0" applyFont="1" applyFill="1" applyBorder="1" applyAlignment="1">
      <alignment horizontal="center" vertical="center" wrapText="1"/>
    </xf>
    <xf numFmtId="0" fontId="23" fillId="9" borderId="10" xfId="0" applyFont="1" applyFill="1" applyBorder="1" applyAlignment="1">
      <alignment horizontal="center" vertical="center" wrapText="1"/>
    </xf>
    <xf numFmtId="0" fontId="12" fillId="17" borderId="13" xfId="0" applyFont="1" applyFill="1" applyBorder="1" applyAlignment="1">
      <alignment horizontal="center" vertical="center" wrapText="1"/>
    </xf>
    <xf numFmtId="0" fontId="12" fillId="17" borderId="12" xfId="0" applyFont="1" applyFill="1" applyBorder="1" applyAlignment="1">
      <alignment horizontal="center" vertical="center" wrapText="1"/>
    </xf>
    <xf numFmtId="0" fontId="12" fillId="17" borderId="11" xfId="0" applyFont="1" applyFill="1" applyBorder="1" applyAlignment="1">
      <alignment horizontal="center" vertical="center" wrapText="1"/>
    </xf>
    <xf numFmtId="167" fontId="9" fillId="0" borderId="10" xfId="0" applyNumberFormat="1" applyFont="1" applyBorder="1" applyAlignment="1">
      <alignment horizontal="center" vertical="center" wrapText="1"/>
    </xf>
    <xf numFmtId="0" fontId="22" fillId="4" borderId="7" xfId="0" applyFont="1" applyFill="1" applyBorder="1" applyAlignment="1">
      <alignment horizontal="center" vertical="center" wrapText="1"/>
    </xf>
    <xf numFmtId="0" fontId="22" fillId="8" borderId="7" xfId="0" applyFont="1" applyFill="1" applyBorder="1" applyAlignment="1">
      <alignment horizontal="center" vertical="center" wrapText="1"/>
    </xf>
    <xf numFmtId="0" fontId="18" fillId="10" borderId="8" xfId="0" applyFont="1" applyFill="1" applyBorder="1" applyAlignment="1">
      <alignment horizontal="center" vertical="center" wrapText="1"/>
    </xf>
    <xf numFmtId="0" fontId="18" fillId="10" borderId="9" xfId="0" applyFont="1" applyFill="1" applyBorder="1" applyAlignment="1">
      <alignment horizontal="center" vertical="center" wrapText="1"/>
    </xf>
    <xf numFmtId="0" fontId="18" fillId="10" borderId="10" xfId="0" applyFont="1" applyFill="1" applyBorder="1" applyAlignment="1">
      <alignment horizontal="center" vertical="center" wrapText="1"/>
    </xf>
    <xf numFmtId="165" fontId="12" fillId="4" borderId="13" xfId="1" applyNumberFormat="1" applyFont="1" applyFill="1" applyBorder="1" applyAlignment="1">
      <alignment horizontal="center" vertical="center" wrapText="1"/>
    </xf>
    <xf numFmtId="165" fontId="12" fillId="4" borderId="11" xfId="1" applyNumberFormat="1" applyFont="1" applyFill="1" applyBorder="1" applyAlignment="1">
      <alignment horizontal="center" vertical="center" wrapText="1"/>
    </xf>
    <xf numFmtId="10" fontId="12" fillId="11" borderId="13" xfId="5" applyNumberFormat="1" applyFont="1" applyFill="1" applyBorder="1" applyAlignment="1">
      <alignment horizontal="center" vertical="center" wrapText="1"/>
    </xf>
    <xf numFmtId="10" fontId="12" fillId="11" borderId="11" xfId="5" applyNumberFormat="1" applyFont="1" applyFill="1" applyBorder="1" applyAlignment="1">
      <alignment horizontal="center" vertical="center" wrapText="1"/>
    </xf>
    <xf numFmtId="0" fontId="21" fillId="7" borderId="8" xfId="0" applyFont="1" applyFill="1" applyBorder="1" applyAlignment="1">
      <alignment horizontal="center" vertical="center" wrapText="1"/>
    </xf>
    <xf numFmtId="0" fontId="21" fillId="7" borderId="9" xfId="0" applyFont="1" applyFill="1" applyBorder="1" applyAlignment="1">
      <alignment horizontal="center" vertical="center" wrapText="1"/>
    </xf>
    <xf numFmtId="0" fontId="21" fillId="7" borderId="10" xfId="0" applyFont="1" applyFill="1" applyBorder="1" applyAlignment="1">
      <alignment horizontal="center" vertical="center" wrapText="1"/>
    </xf>
    <xf numFmtId="166" fontId="7" fillId="3" borderId="8" xfId="4" applyNumberFormat="1" applyFont="1" applyFill="1" applyBorder="1" applyAlignment="1">
      <alignment horizontal="center" vertical="center" wrapText="1"/>
    </xf>
    <xf numFmtId="166" fontId="7" fillId="3" borderId="9" xfId="4" applyNumberFormat="1" applyFont="1" applyFill="1" applyBorder="1" applyAlignment="1">
      <alignment horizontal="center" vertical="center" wrapText="1"/>
    </xf>
    <xf numFmtId="166" fontId="7" fillId="3" borderId="10" xfId="4" applyNumberFormat="1" applyFont="1" applyFill="1" applyBorder="1" applyAlignment="1">
      <alignment horizontal="center" vertical="center" wrapText="1"/>
    </xf>
    <xf numFmtId="0" fontId="12" fillId="5" borderId="1" xfId="0" applyFont="1" applyFill="1" applyBorder="1" applyAlignment="1">
      <alignment horizontal="center" vertical="center" wrapText="1"/>
    </xf>
    <xf numFmtId="0" fontId="12" fillId="5" borderId="2" xfId="0" applyFont="1" applyFill="1" applyBorder="1" applyAlignment="1">
      <alignment horizontal="center" vertical="center" wrapText="1"/>
    </xf>
    <xf numFmtId="0" fontId="12" fillId="5" borderId="3" xfId="0" applyFont="1" applyFill="1" applyBorder="1" applyAlignment="1">
      <alignment horizontal="center" vertical="center" wrapText="1"/>
    </xf>
    <xf numFmtId="0" fontId="12" fillId="5" borderId="4" xfId="0" applyFont="1" applyFill="1" applyBorder="1" applyAlignment="1">
      <alignment horizontal="center" vertical="center" wrapText="1"/>
    </xf>
    <xf numFmtId="0" fontId="12" fillId="5" borderId="5" xfId="0" applyFont="1" applyFill="1" applyBorder="1" applyAlignment="1">
      <alignment horizontal="center" vertical="center" wrapText="1"/>
    </xf>
    <xf numFmtId="0" fontId="12" fillId="5" borderId="6" xfId="0" applyFont="1" applyFill="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28" fillId="0" borderId="0" xfId="0" applyFont="1" applyAlignment="1">
      <alignment horizontal="left" vertical="center" wrapText="1"/>
    </xf>
    <xf numFmtId="0" fontId="25" fillId="4" borderId="15" xfId="0" applyFont="1" applyFill="1" applyBorder="1" applyAlignment="1">
      <alignment horizontal="center" vertical="center" wrapText="1"/>
    </xf>
    <xf numFmtId="0" fontId="25" fillId="4" borderId="16" xfId="0" applyFont="1" applyFill="1" applyBorder="1" applyAlignment="1">
      <alignment horizontal="center" vertical="center" wrapText="1"/>
    </xf>
    <xf numFmtId="0" fontId="25" fillId="4" borderId="17" xfId="0" applyFont="1" applyFill="1" applyBorder="1" applyAlignment="1">
      <alignment horizontal="center" vertical="center" wrapText="1"/>
    </xf>
    <xf numFmtId="0" fontId="25" fillId="4" borderId="18" xfId="0" applyFont="1" applyFill="1" applyBorder="1" applyAlignment="1">
      <alignment horizontal="center" vertical="center" wrapText="1"/>
    </xf>
    <xf numFmtId="0" fontId="25" fillId="4" borderId="19" xfId="0" applyFont="1" applyFill="1" applyBorder="1" applyAlignment="1">
      <alignment horizontal="center" vertical="center" wrapText="1"/>
    </xf>
    <xf numFmtId="0" fontId="25" fillId="4" borderId="20" xfId="0" applyFont="1" applyFill="1" applyBorder="1" applyAlignment="1">
      <alignment horizontal="center" vertical="center" wrapText="1"/>
    </xf>
    <xf numFmtId="167" fontId="10" fillId="4" borderId="1" xfId="0" applyNumberFormat="1" applyFont="1" applyFill="1" applyBorder="1" applyAlignment="1">
      <alignment horizontal="center" vertical="center"/>
    </xf>
    <xf numFmtId="167" fontId="10" fillId="4" borderId="3" xfId="0" applyNumberFormat="1" applyFont="1" applyFill="1" applyBorder="1" applyAlignment="1">
      <alignment horizontal="center" vertical="center"/>
    </xf>
    <xf numFmtId="167" fontId="10" fillId="4" borderId="24" xfId="0" applyNumberFormat="1" applyFont="1" applyFill="1" applyBorder="1" applyAlignment="1">
      <alignment horizontal="center" vertical="center"/>
    </xf>
    <xf numFmtId="167" fontId="10" fillId="4" borderId="21" xfId="0" applyNumberFormat="1" applyFont="1" applyFill="1" applyBorder="1" applyAlignment="1">
      <alignment horizontal="center" vertical="center"/>
    </xf>
    <xf numFmtId="167" fontId="10" fillId="4" borderId="4" xfId="0" applyNumberFormat="1" applyFont="1" applyFill="1" applyBorder="1" applyAlignment="1">
      <alignment horizontal="center" vertical="center"/>
    </xf>
    <xf numFmtId="167" fontId="10" fillId="4" borderId="6" xfId="0" applyNumberFormat="1" applyFont="1" applyFill="1" applyBorder="1" applyAlignment="1">
      <alignment horizontal="center" vertical="center"/>
    </xf>
    <xf numFmtId="167" fontId="10" fillId="4" borderId="1" xfId="0" applyNumberFormat="1" applyFont="1" applyFill="1" applyBorder="1" applyAlignment="1">
      <alignment horizontal="center" vertical="center" wrapText="1"/>
    </xf>
    <xf numFmtId="167" fontId="10" fillId="4" borderId="2" xfId="0" applyNumberFormat="1" applyFont="1" applyFill="1" applyBorder="1" applyAlignment="1">
      <alignment horizontal="center" vertical="center" wrapText="1"/>
    </xf>
    <xf numFmtId="167" fontId="10" fillId="4" borderId="3" xfId="0" applyNumberFormat="1" applyFont="1" applyFill="1" applyBorder="1" applyAlignment="1">
      <alignment horizontal="center" vertical="center" wrapText="1"/>
    </xf>
    <xf numFmtId="167" fontId="10" fillId="4" borderId="24" xfId="0" applyNumberFormat="1" applyFont="1" applyFill="1" applyBorder="1" applyAlignment="1">
      <alignment horizontal="center" vertical="center" wrapText="1"/>
    </xf>
    <xf numFmtId="167" fontId="10" fillId="4" borderId="0" xfId="0" applyNumberFormat="1" applyFont="1" applyFill="1" applyAlignment="1">
      <alignment horizontal="center" vertical="center" wrapText="1"/>
    </xf>
    <xf numFmtId="167" fontId="10" fillId="4" borderId="21" xfId="0" applyNumberFormat="1" applyFont="1" applyFill="1" applyBorder="1" applyAlignment="1">
      <alignment horizontal="center" vertical="center" wrapText="1"/>
    </xf>
    <xf numFmtId="167" fontId="10" fillId="4" borderId="4" xfId="0" applyNumberFormat="1" applyFont="1" applyFill="1" applyBorder="1" applyAlignment="1">
      <alignment horizontal="center" vertical="center" wrapText="1"/>
    </xf>
    <xf numFmtId="167" fontId="10" fillId="4" borderId="5" xfId="0" applyNumberFormat="1" applyFont="1" applyFill="1" applyBorder="1" applyAlignment="1">
      <alignment horizontal="center" vertical="center" wrapText="1"/>
    </xf>
    <xf numFmtId="167" fontId="10" fillId="4" borderId="6" xfId="0" applyNumberFormat="1" applyFont="1" applyFill="1" applyBorder="1" applyAlignment="1">
      <alignment horizontal="center" vertical="center" wrapText="1"/>
    </xf>
    <xf numFmtId="167" fontId="10" fillId="0" borderId="22" xfId="0" applyNumberFormat="1" applyFont="1" applyBorder="1" applyAlignment="1">
      <alignment horizontal="center" vertical="center" wrapText="1"/>
    </xf>
    <xf numFmtId="0" fontId="10" fillId="0" borderId="25" xfId="0" applyFont="1" applyBorder="1" applyAlignment="1">
      <alignment horizontal="center" vertical="center" wrapText="1"/>
    </xf>
    <xf numFmtId="0" fontId="10" fillId="0" borderId="23" xfId="0" applyFont="1" applyBorder="1" applyAlignment="1">
      <alignment horizontal="center" vertical="center" wrapText="1"/>
    </xf>
    <xf numFmtId="167" fontId="10" fillId="0" borderId="1" xfId="0" applyNumberFormat="1" applyFont="1" applyBorder="1" applyAlignment="1">
      <alignment horizontal="center" vertical="center" wrapText="1"/>
    </xf>
    <xf numFmtId="167" fontId="10" fillId="0" borderId="2" xfId="0" applyNumberFormat="1" applyFont="1" applyBorder="1" applyAlignment="1">
      <alignment horizontal="center" vertical="center" wrapText="1"/>
    </xf>
    <xf numFmtId="167" fontId="10" fillId="0" borderId="3" xfId="0" applyNumberFormat="1" applyFont="1" applyBorder="1" applyAlignment="1">
      <alignment horizontal="center" vertical="center" wrapText="1"/>
    </xf>
    <xf numFmtId="167" fontId="10" fillId="0" borderId="24" xfId="0" applyNumberFormat="1" applyFont="1" applyBorder="1" applyAlignment="1">
      <alignment horizontal="center" vertical="center" wrapText="1"/>
    </xf>
    <xf numFmtId="167" fontId="10" fillId="0" borderId="21" xfId="0" applyNumberFormat="1" applyFont="1" applyBorder="1" applyAlignment="1">
      <alignment horizontal="center" vertical="center" wrapText="1"/>
    </xf>
    <xf numFmtId="167" fontId="10" fillId="0" borderId="4" xfId="0" applyNumberFormat="1" applyFont="1" applyBorder="1" applyAlignment="1">
      <alignment horizontal="center" vertical="center" wrapText="1"/>
    </xf>
    <xf numFmtId="167" fontId="10" fillId="0" borderId="5" xfId="0" applyNumberFormat="1" applyFont="1" applyBorder="1" applyAlignment="1">
      <alignment horizontal="center" vertical="center" wrapText="1"/>
    </xf>
    <xf numFmtId="167" fontId="10" fillId="0" borderId="6" xfId="0" applyNumberFormat="1" applyFont="1" applyBorder="1" applyAlignment="1">
      <alignment horizontal="center" vertical="center" wrapText="1"/>
    </xf>
    <xf numFmtId="0" fontId="10" fillId="4" borderId="1"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4" borderId="24" xfId="0" applyFont="1" applyFill="1" applyBorder="1" applyAlignment="1">
      <alignment horizontal="center" vertical="center" wrapText="1"/>
    </xf>
    <xf numFmtId="0" fontId="10" fillId="4" borderId="0" xfId="0" applyFont="1" applyFill="1" applyAlignment="1">
      <alignment horizontal="center" vertical="center" wrapText="1"/>
    </xf>
    <xf numFmtId="0" fontId="10" fillId="4" borderId="21" xfId="0" applyFont="1" applyFill="1" applyBorder="1" applyAlignment="1">
      <alignment horizontal="center" vertical="center" wrapText="1"/>
    </xf>
    <xf numFmtId="167" fontId="10" fillId="0" borderId="22" xfId="0" applyNumberFormat="1" applyFont="1" applyBorder="1" applyAlignment="1">
      <alignment horizontal="center" vertical="center"/>
    </xf>
    <xf numFmtId="0" fontId="10" fillId="0" borderId="23" xfId="0" applyFont="1" applyBorder="1" applyAlignment="1">
      <alignment horizontal="center" vertical="center"/>
    </xf>
    <xf numFmtId="167" fontId="10" fillId="0" borderId="1" xfId="0" applyNumberFormat="1" applyFont="1" applyBorder="1" applyAlignment="1">
      <alignment horizontal="center" vertical="center"/>
    </xf>
    <xf numFmtId="167" fontId="10" fillId="0" borderId="3" xfId="0" applyNumberFormat="1" applyFont="1" applyBorder="1" applyAlignment="1">
      <alignment horizontal="center" vertical="center"/>
    </xf>
    <xf numFmtId="167" fontId="10" fillId="0" borderId="24" xfId="0" applyNumberFormat="1" applyFont="1" applyBorder="1" applyAlignment="1">
      <alignment horizontal="center" vertical="center"/>
    </xf>
    <xf numFmtId="167" fontId="10" fillId="0" borderId="21" xfId="0" applyNumberFormat="1" applyFont="1" applyBorder="1" applyAlignment="1">
      <alignment horizontal="center" vertical="center"/>
    </xf>
    <xf numFmtId="167" fontId="10" fillId="0" borderId="4" xfId="0" applyNumberFormat="1" applyFont="1" applyBorder="1" applyAlignment="1">
      <alignment horizontal="center" vertical="center"/>
    </xf>
    <xf numFmtId="167" fontId="10" fillId="0" borderId="6" xfId="0" applyNumberFormat="1" applyFont="1" applyBorder="1" applyAlignment="1">
      <alignment horizontal="center" vertical="center"/>
    </xf>
    <xf numFmtId="0" fontId="10" fillId="4" borderId="1" xfId="0" applyFont="1" applyFill="1" applyBorder="1" applyAlignment="1">
      <alignment horizontal="center" vertical="center"/>
    </xf>
    <xf numFmtId="0" fontId="10" fillId="4" borderId="3" xfId="0" applyFont="1" applyFill="1" applyBorder="1" applyAlignment="1">
      <alignment horizontal="center" vertical="center"/>
    </xf>
    <xf numFmtId="0" fontId="10" fillId="4" borderId="24" xfId="0" applyFont="1" applyFill="1" applyBorder="1" applyAlignment="1">
      <alignment horizontal="center" vertical="center"/>
    </xf>
    <xf numFmtId="0" fontId="10" fillId="4" borderId="21" xfId="0" applyFont="1" applyFill="1" applyBorder="1" applyAlignment="1">
      <alignment horizontal="center" vertical="center"/>
    </xf>
    <xf numFmtId="0" fontId="21" fillId="0" borderId="22" xfId="0" applyFont="1" applyBorder="1" applyAlignment="1">
      <alignment horizontal="center" vertical="center" wrapText="1"/>
    </xf>
    <xf numFmtId="0" fontId="21" fillId="0" borderId="23"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19" xfId="0" applyFont="1" applyBorder="1" applyAlignment="1">
      <alignment horizontal="center" vertical="center" wrapText="1"/>
    </xf>
    <xf numFmtId="0" fontId="21" fillId="0" borderId="20" xfId="0" applyFont="1" applyBorder="1" applyAlignment="1">
      <alignment horizontal="center" vertical="center" wrapText="1"/>
    </xf>
    <xf numFmtId="0" fontId="28" fillId="0" borderId="0" xfId="0" applyFont="1" applyAlignment="1">
      <alignment horizontal="left" vertical="top" wrapText="1"/>
    </xf>
    <xf numFmtId="0" fontId="0" fillId="0" borderId="0" xfId="0" applyAlignment="1">
      <alignment horizontal="left" wrapText="1"/>
    </xf>
    <xf numFmtId="0" fontId="23" fillId="11" borderId="8" xfId="0" applyFont="1" applyFill="1" applyBorder="1" applyAlignment="1">
      <alignment horizontal="center" vertical="center" wrapText="1"/>
    </xf>
    <xf numFmtId="0" fontId="23" fillId="11" borderId="9" xfId="0" applyFont="1" applyFill="1" applyBorder="1" applyAlignment="1">
      <alignment horizontal="center" vertical="center" wrapText="1"/>
    </xf>
    <xf numFmtId="0" fontId="23" fillId="11" borderId="10" xfId="0" applyFont="1" applyFill="1" applyBorder="1" applyAlignment="1">
      <alignment horizontal="center" vertical="center" wrapText="1"/>
    </xf>
    <xf numFmtId="0" fontId="28" fillId="0" borderId="0" xfId="0" applyFont="1" applyAlignment="1">
      <alignment horizontal="left" wrapText="1"/>
    </xf>
    <xf numFmtId="167" fontId="30" fillId="0" borderId="8" xfId="0" applyNumberFormat="1" applyFont="1" applyBorder="1" applyAlignment="1">
      <alignment horizontal="center" vertical="center" wrapText="1"/>
    </xf>
    <xf numFmtId="0" fontId="10" fillId="12" borderId="1" xfId="0" applyFont="1" applyFill="1" applyBorder="1" applyAlignment="1">
      <alignment horizontal="center" vertical="center" wrapText="1"/>
    </xf>
    <xf numFmtId="0" fontId="10" fillId="12" borderId="2" xfId="0" applyFont="1" applyFill="1" applyBorder="1" applyAlignment="1">
      <alignment horizontal="center" vertical="center" wrapText="1"/>
    </xf>
    <xf numFmtId="0" fontId="10" fillId="12" borderId="3" xfId="0" applyFont="1" applyFill="1" applyBorder="1" applyAlignment="1">
      <alignment horizontal="center" vertical="center" wrapText="1"/>
    </xf>
    <xf numFmtId="0" fontId="10" fillId="12" borderId="24" xfId="0" applyFont="1" applyFill="1" applyBorder="1" applyAlignment="1">
      <alignment horizontal="center" vertical="center" wrapText="1"/>
    </xf>
    <xf numFmtId="0" fontId="10" fillId="12" borderId="0" xfId="0" applyFont="1" applyFill="1" applyAlignment="1">
      <alignment horizontal="center" vertical="center" wrapText="1"/>
    </xf>
    <xf numFmtId="0" fontId="10" fillId="12" borderId="21" xfId="0" applyFont="1" applyFill="1" applyBorder="1" applyAlignment="1">
      <alignment horizontal="center" vertical="center" wrapText="1"/>
    </xf>
    <xf numFmtId="167" fontId="10" fillId="12" borderId="1" xfId="0" applyNumberFormat="1" applyFont="1" applyFill="1" applyBorder="1" applyAlignment="1">
      <alignment horizontal="center" vertical="center" wrapText="1"/>
    </xf>
    <xf numFmtId="167" fontId="10" fillId="12" borderId="2" xfId="0" applyNumberFormat="1" applyFont="1" applyFill="1" applyBorder="1" applyAlignment="1">
      <alignment horizontal="center" vertical="center" wrapText="1"/>
    </xf>
    <xf numFmtId="167" fontId="10" fillId="12" borderId="3" xfId="0" applyNumberFormat="1" applyFont="1" applyFill="1" applyBorder="1" applyAlignment="1">
      <alignment horizontal="center" vertical="center" wrapText="1"/>
    </xf>
    <xf numFmtId="167" fontId="10" fillId="12" borderId="24" xfId="0" applyNumberFormat="1" applyFont="1" applyFill="1" applyBorder="1" applyAlignment="1">
      <alignment horizontal="center" vertical="center" wrapText="1"/>
    </xf>
    <xf numFmtId="167" fontId="10" fillId="12" borderId="0" xfId="0" applyNumberFormat="1" applyFont="1" applyFill="1" applyAlignment="1">
      <alignment horizontal="center" vertical="center" wrapText="1"/>
    </xf>
    <xf numFmtId="167" fontId="10" fillId="12" borderId="21" xfId="0" applyNumberFormat="1" applyFont="1" applyFill="1" applyBorder="1" applyAlignment="1">
      <alignment horizontal="center" vertical="center" wrapText="1"/>
    </xf>
    <xf numFmtId="167" fontId="10" fillId="12" borderId="4" xfId="0" applyNumberFormat="1" applyFont="1" applyFill="1" applyBorder="1" applyAlignment="1">
      <alignment horizontal="center" vertical="center" wrapText="1"/>
    </xf>
    <xf numFmtId="167" fontId="10" fillId="12" borderId="5" xfId="0" applyNumberFormat="1" applyFont="1" applyFill="1" applyBorder="1" applyAlignment="1">
      <alignment horizontal="center" vertical="center" wrapText="1"/>
    </xf>
    <xf numFmtId="167" fontId="10" fillId="12" borderId="6" xfId="0" applyNumberFormat="1" applyFont="1" applyFill="1" applyBorder="1" applyAlignment="1">
      <alignment horizontal="center" vertical="center" wrapText="1"/>
    </xf>
  </cellXfs>
  <cellStyles count="7">
    <cellStyle name="Moneda" xfId="1" builtinId="4"/>
    <cellStyle name="Moneda 2" xfId="2" xr:uid="{00000000-0005-0000-0000-000002000000}"/>
    <cellStyle name="Normal" xfId="0" builtinId="0"/>
    <cellStyle name="Normal 2" xfId="3" xr:uid="{00000000-0005-0000-0000-000005000000}"/>
    <cellStyle name="Normal 2 2" xfId="4" xr:uid="{00000000-0005-0000-0000-000006000000}"/>
    <cellStyle name="Normal 5 16" xfId="6" xr:uid="{94B7203F-B834-45D7-BB03-3E23F6ABA770}"/>
    <cellStyle name="Porcentaje" xfId="5" builtinId="5"/>
  </cellStyles>
  <dxfs count="0"/>
  <tableStyles count="0" defaultTableStyle="TableStyleMedium2" defaultPivotStyle="PivotStyleLight16"/>
  <colors>
    <mruColors>
      <color rgb="FFFFFFCC"/>
      <color rgb="FFCCEC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698500</xdr:colOff>
      <xdr:row>2</xdr:row>
      <xdr:rowOff>174625</xdr:rowOff>
    </xdr:from>
    <xdr:to>
      <xdr:col>2</xdr:col>
      <xdr:colOff>3490710</xdr:colOff>
      <xdr:row>2</xdr:row>
      <xdr:rowOff>1345158</xdr:rowOff>
    </xdr:to>
    <xdr:pic>
      <xdr:nvPicPr>
        <xdr:cNvPr id="2" name="Imagen 1">
          <a:extLst>
            <a:ext uri="{FF2B5EF4-FFF2-40B4-BE49-F238E27FC236}">
              <a16:creationId xmlns:a16="http://schemas.microsoft.com/office/drawing/2014/main" id="{A258DE28-1124-0538-5CD3-E4B2372C8227}"/>
            </a:ext>
          </a:extLst>
        </xdr:cNvPr>
        <xdr:cNvPicPr>
          <a:picLocks noChangeAspect="1"/>
        </xdr:cNvPicPr>
      </xdr:nvPicPr>
      <xdr:blipFill>
        <a:blip xmlns:r="http://schemas.openxmlformats.org/officeDocument/2006/relationships" r:embed="rId1"/>
        <a:stretch>
          <a:fillRect/>
        </a:stretch>
      </xdr:blipFill>
      <xdr:spPr>
        <a:xfrm>
          <a:off x="1682750" y="1079500"/>
          <a:ext cx="2792210" cy="1170533"/>
        </a:xfrm>
        <a:prstGeom prst="rect">
          <a:avLst/>
        </a:prstGeom>
      </xdr:spPr>
    </xdr:pic>
    <xdr:clientData/>
  </xdr:twoCellAnchor>
  <xdr:twoCellAnchor editAs="oneCell">
    <xdr:from>
      <xdr:col>0</xdr:col>
      <xdr:colOff>174624</xdr:colOff>
      <xdr:row>51</xdr:row>
      <xdr:rowOff>190499</xdr:rowOff>
    </xdr:from>
    <xdr:to>
      <xdr:col>6</xdr:col>
      <xdr:colOff>264187</xdr:colOff>
      <xdr:row>62</xdr:row>
      <xdr:rowOff>73024</xdr:rowOff>
    </xdr:to>
    <xdr:pic>
      <xdr:nvPicPr>
        <xdr:cNvPr id="4" name="Imagen 3">
          <a:extLst>
            <a:ext uri="{FF2B5EF4-FFF2-40B4-BE49-F238E27FC236}">
              <a16:creationId xmlns:a16="http://schemas.microsoft.com/office/drawing/2014/main" id="{B91869FA-FE83-4E3E-8F18-4ED97870A55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74624" y="56975374"/>
          <a:ext cx="9455813" cy="2152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698500</xdr:colOff>
      <xdr:row>2</xdr:row>
      <xdr:rowOff>174625</xdr:rowOff>
    </xdr:from>
    <xdr:to>
      <xdr:col>2</xdr:col>
      <xdr:colOff>3490710</xdr:colOff>
      <xdr:row>2</xdr:row>
      <xdr:rowOff>1345158</xdr:rowOff>
    </xdr:to>
    <xdr:pic>
      <xdr:nvPicPr>
        <xdr:cNvPr id="2" name="Imagen 1">
          <a:extLst>
            <a:ext uri="{FF2B5EF4-FFF2-40B4-BE49-F238E27FC236}">
              <a16:creationId xmlns:a16="http://schemas.microsoft.com/office/drawing/2014/main" id="{FE772B21-2F2C-4A48-B6AE-2097C5750B65}"/>
            </a:ext>
          </a:extLst>
        </xdr:cNvPr>
        <xdr:cNvPicPr>
          <a:picLocks noChangeAspect="1"/>
        </xdr:cNvPicPr>
      </xdr:nvPicPr>
      <xdr:blipFill>
        <a:blip xmlns:r="http://schemas.openxmlformats.org/officeDocument/2006/relationships" r:embed="rId1"/>
        <a:stretch>
          <a:fillRect/>
        </a:stretch>
      </xdr:blipFill>
      <xdr:spPr>
        <a:xfrm>
          <a:off x="1689100" y="1089025"/>
          <a:ext cx="2792210" cy="1170533"/>
        </a:xfrm>
        <a:prstGeom prst="rect">
          <a:avLst/>
        </a:prstGeom>
      </xdr:spPr>
    </xdr:pic>
    <xdr:clientData/>
  </xdr:twoCellAnchor>
  <xdr:twoCellAnchor editAs="oneCell">
    <xdr:from>
      <xdr:col>1</xdr:col>
      <xdr:colOff>15874</xdr:colOff>
      <xdr:row>47</xdr:row>
      <xdr:rowOff>31749</xdr:rowOff>
    </xdr:from>
    <xdr:to>
      <xdr:col>6</xdr:col>
      <xdr:colOff>280062</xdr:colOff>
      <xdr:row>57</xdr:row>
      <xdr:rowOff>120649</xdr:rowOff>
    </xdr:to>
    <xdr:pic>
      <xdr:nvPicPr>
        <xdr:cNvPr id="3" name="Imagen 2">
          <a:extLst>
            <a:ext uri="{FF2B5EF4-FFF2-40B4-BE49-F238E27FC236}">
              <a16:creationId xmlns:a16="http://schemas.microsoft.com/office/drawing/2014/main" id="{B0FEDE3A-3562-40D7-9250-5AF6588D32F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499" y="49990374"/>
          <a:ext cx="9455813" cy="21526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698500</xdr:colOff>
      <xdr:row>2</xdr:row>
      <xdr:rowOff>174625</xdr:rowOff>
    </xdr:from>
    <xdr:to>
      <xdr:col>2</xdr:col>
      <xdr:colOff>3490710</xdr:colOff>
      <xdr:row>2</xdr:row>
      <xdr:rowOff>1345158</xdr:rowOff>
    </xdr:to>
    <xdr:pic>
      <xdr:nvPicPr>
        <xdr:cNvPr id="2" name="Imagen 1">
          <a:extLst>
            <a:ext uri="{FF2B5EF4-FFF2-40B4-BE49-F238E27FC236}">
              <a16:creationId xmlns:a16="http://schemas.microsoft.com/office/drawing/2014/main" id="{BF231B3D-5220-4FA3-8233-4F6957449A1A}"/>
            </a:ext>
          </a:extLst>
        </xdr:cNvPr>
        <xdr:cNvPicPr>
          <a:picLocks noChangeAspect="1"/>
        </xdr:cNvPicPr>
      </xdr:nvPicPr>
      <xdr:blipFill>
        <a:blip xmlns:r="http://schemas.openxmlformats.org/officeDocument/2006/relationships" r:embed="rId1"/>
        <a:stretch>
          <a:fillRect/>
        </a:stretch>
      </xdr:blipFill>
      <xdr:spPr>
        <a:xfrm>
          <a:off x="1689100" y="1089025"/>
          <a:ext cx="2792210" cy="1170533"/>
        </a:xfrm>
        <a:prstGeom prst="rect">
          <a:avLst/>
        </a:prstGeom>
      </xdr:spPr>
    </xdr:pic>
    <xdr:clientData/>
  </xdr:twoCellAnchor>
  <xdr:twoCellAnchor editAs="oneCell">
    <xdr:from>
      <xdr:col>1</xdr:col>
      <xdr:colOff>31749</xdr:colOff>
      <xdr:row>52</xdr:row>
      <xdr:rowOff>79374</xdr:rowOff>
    </xdr:from>
    <xdr:to>
      <xdr:col>6</xdr:col>
      <xdr:colOff>295937</xdr:colOff>
      <xdr:row>62</xdr:row>
      <xdr:rowOff>82549</xdr:rowOff>
    </xdr:to>
    <xdr:pic>
      <xdr:nvPicPr>
        <xdr:cNvPr id="4" name="Imagen 3">
          <a:extLst>
            <a:ext uri="{FF2B5EF4-FFF2-40B4-BE49-F238E27FC236}">
              <a16:creationId xmlns:a16="http://schemas.microsoft.com/office/drawing/2014/main" id="{D1AED9F9-1780-41C5-AC07-A00F0CAE89E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6374" y="57086499"/>
          <a:ext cx="9455813" cy="20669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698500</xdr:colOff>
      <xdr:row>2</xdr:row>
      <xdr:rowOff>174625</xdr:rowOff>
    </xdr:from>
    <xdr:to>
      <xdr:col>2</xdr:col>
      <xdr:colOff>3490710</xdr:colOff>
      <xdr:row>2</xdr:row>
      <xdr:rowOff>1345158</xdr:rowOff>
    </xdr:to>
    <xdr:pic>
      <xdr:nvPicPr>
        <xdr:cNvPr id="2" name="Imagen 1">
          <a:extLst>
            <a:ext uri="{FF2B5EF4-FFF2-40B4-BE49-F238E27FC236}">
              <a16:creationId xmlns:a16="http://schemas.microsoft.com/office/drawing/2014/main" id="{73108639-C02C-4F9D-B189-92AD19F913CD}"/>
            </a:ext>
          </a:extLst>
        </xdr:cNvPr>
        <xdr:cNvPicPr>
          <a:picLocks noChangeAspect="1"/>
        </xdr:cNvPicPr>
      </xdr:nvPicPr>
      <xdr:blipFill>
        <a:blip xmlns:r="http://schemas.openxmlformats.org/officeDocument/2006/relationships" r:embed="rId1"/>
        <a:stretch>
          <a:fillRect/>
        </a:stretch>
      </xdr:blipFill>
      <xdr:spPr>
        <a:xfrm>
          <a:off x="1689100" y="1089025"/>
          <a:ext cx="2792210" cy="1170533"/>
        </a:xfrm>
        <a:prstGeom prst="rect">
          <a:avLst/>
        </a:prstGeom>
      </xdr:spPr>
    </xdr:pic>
    <xdr:clientData/>
  </xdr:twoCellAnchor>
  <xdr:twoCellAnchor editAs="oneCell">
    <xdr:from>
      <xdr:col>1</xdr:col>
      <xdr:colOff>142874</xdr:colOff>
      <xdr:row>51</xdr:row>
      <xdr:rowOff>174624</xdr:rowOff>
    </xdr:from>
    <xdr:to>
      <xdr:col>6</xdr:col>
      <xdr:colOff>407062</xdr:colOff>
      <xdr:row>62</xdr:row>
      <xdr:rowOff>66674</xdr:rowOff>
    </xdr:to>
    <xdr:pic>
      <xdr:nvPicPr>
        <xdr:cNvPr id="5" name="Imagen 4">
          <a:extLst>
            <a:ext uri="{FF2B5EF4-FFF2-40B4-BE49-F238E27FC236}">
              <a16:creationId xmlns:a16="http://schemas.microsoft.com/office/drawing/2014/main" id="{650022B1-FC06-4F63-BD85-58882691328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17499" y="58832749"/>
          <a:ext cx="9455813" cy="2162175"/>
        </a:xfrm>
        <a:prstGeom prst="rect">
          <a:avLst/>
        </a:prstGeom>
      </xdr:spPr>
    </xdr:pic>
    <xdr:clientData/>
  </xdr:twoCellAnchor>
  <xdr:twoCellAnchor editAs="oneCell">
    <xdr:from>
      <xdr:col>14</xdr:col>
      <xdr:colOff>1111250</xdr:colOff>
      <xdr:row>42</xdr:row>
      <xdr:rowOff>301625</xdr:rowOff>
    </xdr:from>
    <xdr:to>
      <xdr:col>25</xdr:col>
      <xdr:colOff>58132</xdr:colOff>
      <xdr:row>44</xdr:row>
      <xdr:rowOff>540316</xdr:rowOff>
    </xdr:to>
    <xdr:pic>
      <xdr:nvPicPr>
        <xdr:cNvPr id="6" name="Imagen 5">
          <a:extLst>
            <a:ext uri="{FF2B5EF4-FFF2-40B4-BE49-F238E27FC236}">
              <a16:creationId xmlns:a16="http://schemas.microsoft.com/office/drawing/2014/main" id="{5228DC0F-7179-86F3-F99A-10E03B5B3569}"/>
            </a:ext>
          </a:extLst>
        </xdr:cNvPr>
        <xdr:cNvPicPr>
          <a:picLocks noChangeAspect="1"/>
        </xdr:cNvPicPr>
      </xdr:nvPicPr>
      <xdr:blipFill>
        <a:blip xmlns:r="http://schemas.openxmlformats.org/officeDocument/2006/relationships" r:embed="rId3"/>
        <a:stretch>
          <a:fillRect/>
        </a:stretch>
      </xdr:blipFill>
      <xdr:spPr>
        <a:xfrm>
          <a:off x="19573875" y="53022500"/>
          <a:ext cx="14266257" cy="296919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P51"/>
  <sheetViews>
    <sheetView showGridLines="0" tabSelected="1" topLeftCell="A37" zoomScale="60" zoomScaleNormal="60" workbookViewId="0">
      <selection activeCell="L57" sqref="L57"/>
    </sheetView>
  </sheetViews>
  <sheetFormatPr baseColWidth="10" defaultColWidth="11.42578125" defaultRowHeight="15.75" x14ac:dyDescent="0.25"/>
  <cols>
    <col min="1" max="1" width="2.7109375" style="2" customWidth="1"/>
    <col min="2" max="2" width="12.140625" style="3" customWidth="1"/>
    <col min="3" max="3" width="82.5703125" style="3" customWidth="1"/>
    <col min="4" max="4" width="14.140625" style="3" bestFit="1" customWidth="1"/>
    <col min="5" max="5" width="14.42578125" style="3" bestFit="1" customWidth="1"/>
    <col min="6" max="7" width="14.42578125" style="3" customWidth="1"/>
    <col min="8" max="8" width="16.7109375" style="3" customWidth="1"/>
    <col min="9" max="9" width="3.42578125" style="5" customWidth="1"/>
    <col min="10" max="10" width="27.85546875" style="2" customWidth="1"/>
    <col min="11" max="11" width="26" style="2" customWidth="1"/>
    <col min="12" max="12" width="29.42578125" style="2" customWidth="1"/>
    <col min="13" max="13" width="25.28515625" style="2" customWidth="1"/>
    <col min="14" max="14" width="3.42578125" style="2" customWidth="1"/>
    <col min="15" max="15" width="25.28515625" style="2" customWidth="1"/>
    <col min="16" max="16" width="22.5703125" style="2" customWidth="1"/>
    <col min="17" max="17" width="25.42578125" style="2" customWidth="1"/>
    <col min="18" max="18" width="27.28515625" style="2" customWidth="1"/>
    <col min="19" max="19" width="4.5703125" style="2" customWidth="1"/>
    <col min="20" max="20" width="24.28515625" style="2" customWidth="1"/>
    <col min="21" max="21" width="28.5703125" style="2" customWidth="1"/>
    <col min="22" max="22" width="24.85546875" style="2" customWidth="1"/>
    <col min="23" max="23" width="23.5703125" style="2" customWidth="1"/>
    <col min="24" max="24" width="4.85546875" style="2" customWidth="1"/>
    <col min="25" max="25" width="35.5703125" style="2" customWidth="1"/>
    <col min="26" max="26" width="5.42578125" style="2" customWidth="1"/>
    <col min="27" max="27" width="25.140625" style="2" customWidth="1"/>
    <col min="28" max="28" width="24.140625" style="2" customWidth="1"/>
    <col min="29" max="29" width="29.28515625" style="2" customWidth="1"/>
    <col min="30" max="30" width="23.85546875" style="2" customWidth="1"/>
    <col min="31" max="31" width="6.5703125" style="2" customWidth="1"/>
    <col min="32" max="32" width="26.28515625" style="2" customWidth="1"/>
    <col min="33" max="33" width="22.28515625" style="2" customWidth="1"/>
    <col min="34" max="34" width="25.5703125" style="2" customWidth="1"/>
    <col min="35" max="35" width="27.42578125" style="2" customWidth="1"/>
    <col min="36" max="36" width="4.5703125" style="2" customWidth="1"/>
    <col min="37" max="37" width="23.28515625" style="2" customWidth="1"/>
    <col min="38" max="38" width="27.28515625" style="2" customWidth="1"/>
    <col min="39" max="39" width="24.5703125" style="2" customWidth="1"/>
    <col min="40" max="40" width="25.28515625" style="2" customWidth="1"/>
    <col min="41" max="41" width="4.85546875" style="2" customWidth="1"/>
    <col min="42" max="42" width="30.7109375" style="2" customWidth="1"/>
    <col min="43" max="16384" width="11.42578125" style="2"/>
  </cols>
  <sheetData>
    <row r="1" spans="1:42" ht="16.5" thickBot="1" x14ac:dyDescent="0.3">
      <c r="A1" s="6"/>
      <c r="B1" s="7"/>
      <c r="C1" s="7"/>
      <c r="D1" s="7"/>
      <c r="E1" s="7"/>
      <c r="F1" s="7"/>
      <c r="G1" s="7"/>
      <c r="H1" s="7"/>
      <c r="I1" s="8"/>
      <c r="J1" s="6"/>
      <c r="K1" s="6"/>
      <c r="L1" s="6"/>
      <c r="M1" s="6"/>
      <c r="N1" s="6"/>
      <c r="O1" s="6"/>
      <c r="P1" s="6"/>
      <c r="Q1" s="6"/>
      <c r="R1" s="6"/>
      <c r="S1" s="6"/>
      <c r="T1" s="6"/>
      <c r="U1" s="6"/>
      <c r="V1" s="6"/>
      <c r="W1" s="6"/>
      <c r="X1" s="6"/>
      <c r="Y1" s="6"/>
      <c r="AA1" s="6"/>
      <c r="AB1" s="6"/>
      <c r="AC1" s="6"/>
      <c r="AD1" s="6"/>
      <c r="AE1" s="6"/>
      <c r="AF1" s="6"/>
      <c r="AG1" s="6"/>
      <c r="AH1" s="6"/>
      <c r="AI1" s="6"/>
      <c r="AJ1" s="6"/>
      <c r="AK1" s="6"/>
      <c r="AL1" s="6"/>
      <c r="AM1" s="6"/>
      <c r="AN1" s="6"/>
      <c r="AO1" s="6"/>
      <c r="AP1" s="6"/>
    </row>
    <row r="2" spans="1:42" s="10" customFormat="1" ht="55.5" customHeight="1" thickBot="1" x14ac:dyDescent="0.3">
      <c r="A2" s="9"/>
      <c r="B2" s="106" t="s">
        <v>52</v>
      </c>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c r="AF2" s="107"/>
      <c r="AG2" s="107"/>
      <c r="AH2" s="107"/>
      <c r="AI2" s="107"/>
      <c r="AJ2" s="107"/>
      <c r="AK2" s="107"/>
      <c r="AL2" s="107"/>
      <c r="AM2" s="107"/>
      <c r="AN2" s="107"/>
      <c r="AO2" s="107"/>
      <c r="AP2" s="108"/>
    </row>
    <row r="3" spans="1:42" s="10" customFormat="1" ht="129" customHeight="1" thickBot="1" x14ac:dyDescent="0.3">
      <c r="A3" s="9"/>
      <c r="B3" s="49"/>
      <c r="C3" s="50"/>
      <c r="D3" s="109" t="s">
        <v>48</v>
      </c>
      <c r="E3" s="110"/>
      <c r="F3" s="110"/>
      <c r="G3" s="110"/>
      <c r="H3" s="110"/>
      <c r="I3" s="110"/>
      <c r="J3" s="110"/>
      <c r="K3" s="110"/>
      <c r="L3" s="110"/>
      <c r="M3" s="110"/>
      <c r="N3" s="110"/>
      <c r="O3" s="110"/>
      <c r="P3" s="110"/>
      <c r="Q3" s="110"/>
      <c r="R3" s="110"/>
      <c r="S3" s="110"/>
      <c r="T3" s="110"/>
      <c r="U3" s="110"/>
      <c r="V3" s="110"/>
      <c r="W3" s="110"/>
      <c r="X3" s="110"/>
      <c r="Y3" s="110"/>
      <c r="Z3" s="110"/>
      <c r="AA3" s="110"/>
      <c r="AB3" s="110"/>
      <c r="AC3" s="110"/>
      <c r="AD3" s="110"/>
      <c r="AE3" s="110"/>
      <c r="AF3" s="110"/>
      <c r="AG3" s="110"/>
      <c r="AH3" s="110"/>
      <c r="AI3" s="110"/>
      <c r="AJ3" s="110"/>
      <c r="AK3" s="110"/>
      <c r="AL3" s="110"/>
      <c r="AM3" s="110"/>
      <c r="AN3" s="110"/>
      <c r="AO3" s="110"/>
      <c r="AP3" s="111"/>
    </row>
    <row r="4" spans="1:42" s="10" customFormat="1" ht="129" customHeight="1" thickBot="1" x14ac:dyDescent="0.3">
      <c r="A4" s="9"/>
      <c r="B4" s="52"/>
      <c r="C4" s="52"/>
      <c r="D4" s="53"/>
      <c r="E4" s="53"/>
      <c r="F4" s="53"/>
      <c r="G4" s="53"/>
      <c r="H4" s="53"/>
      <c r="I4" s="53"/>
      <c r="J4" s="53"/>
      <c r="K4" s="53"/>
      <c r="L4" s="53"/>
      <c r="M4" s="53"/>
      <c r="N4" s="53"/>
      <c r="O4" s="53"/>
      <c r="P4" s="53"/>
      <c r="Q4" s="53"/>
      <c r="R4" s="53"/>
      <c r="S4" s="53"/>
      <c r="T4" s="53"/>
      <c r="U4" s="53"/>
      <c r="V4" s="53"/>
      <c r="W4" s="53"/>
      <c r="X4" s="53"/>
      <c r="Y4" s="53"/>
      <c r="AA4" s="53"/>
      <c r="AB4" s="53"/>
      <c r="AC4" s="53"/>
      <c r="AD4" s="53"/>
      <c r="AE4" s="53"/>
      <c r="AF4" s="53"/>
      <c r="AG4" s="53"/>
      <c r="AH4" s="53"/>
      <c r="AI4" s="53"/>
      <c r="AJ4" s="53"/>
      <c r="AK4" s="53"/>
      <c r="AL4" s="53"/>
      <c r="AM4" s="53"/>
      <c r="AN4" s="53"/>
      <c r="AO4" s="53"/>
      <c r="AP4" s="53"/>
    </row>
    <row r="5" spans="1:42" s="10" customFormat="1" ht="80.25" customHeight="1" thickBot="1" x14ac:dyDescent="0.3">
      <c r="A5" s="9"/>
      <c r="B5" s="52"/>
      <c r="C5" s="52"/>
      <c r="D5" s="53"/>
      <c r="E5" s="53"/>
      <c r="F5" s="53"/>
      <c r="G5" s="53"/>
      <c r="H5" s="53"/>
      <c r="I5" s="53"/>
      <c r="J5" s="164" t="s">
        <v>51</v>
      </c>
      <c r="K5" s="165"/>
      <c r="L5" s="165"/>
      <c r="M5" s="165"/>
      <c r="N5" s="165"/>
      <c r="O5" s="165"/>
      <c r="P5" s="165"/>
      <c r="Q5" s="165"/>
      <c r="R5" s="165"/>
      <c r="S5" s="165"/>
      <c r="T5" s="165"/>
      <c r="U5" s="165"/>
      <c r="V5" s="165"/>
      <c r="W5" s="165"/>
      <c r="X5" s="165"/>
      <c r="Y5" s="166"/>
      <c r="AA5" s="112" t="s">
        <v>59</v>
      </c>
      <c r="AB5" s="113"/>
      <c r="AC5" s="113"/>
      <c r="AD5" s="113"/>
      <c r="AE5" s="113"/>
      <c r="AF5" s="113"/>
      <c r="AG5" s="113"/>
      <c r="AH5" s="113"/>
      <c r="AI5" s="113"/>
      <c r="AJ5" s="113"/>
      <c r="AK5" s="113"/>
      <c r="AL5" s="113"/>
      <c r="AM5" s="113"/>
      <c r="AN5" s="113"/>
      <c r="AO5" s="113"/>
      <c r="AP5" s="114"/>
    </row>
    <row r="6" spans="1:42" s="10" customFormat="1" ht="50.25" customHeight="1" thickBot="1" x14ac:dyDescent="0.3">
      <c r="A6" s="9"/>
      <c r="B6" s="9"/>
      <c r="C6" s="9"/>
      <c r="D6" s="9"/>
      <c r="E6" s="9"/>
      <c r="F6" s="9"/>
      <c r="G6" s="9"/>
      <c r="H6" s="9"/>
      <c r="I6" s="11"/>
      <c r="J6" s="51"/>
      <c r="K6" s="51"/>
      <c r="L6" s="51"/>
      <c r="M6" s="51"/>
      <c r="N6" s="51"/>
      <c r="O6" s="51"/>
      <c r="P6" s="51"/>
      <c r="Q6" s="51"/>
      <c r="R6" s="51"/>
      <c r="S6" s="51"/>
      <c r="T6" s="51"/>
      <c r="U6" s="51"/>
      <c r="V6" s="51"/>
      <c r="W6" s="51"/>
      <c r="X6" s="51"/>
      <c r="Y6" s="51"/>
      <c r="AA6" s="51"/>
      <c r="AB6" s="51"/>
      <c r="AC6" s="51"/>
      <c r="AD6" s="51"/>
      <c r="AE6" s="51"/>
      <c r="AF6" s="51"/>
      <c r="AG6" s="51"/>
      <c r="AH6" s="51"/>
      <c r="AI6" s="51"/>
      <c r="AJ6" s="51"/>
      <c r="AK6" s="51"/>
      <c r="AL6" s="51"/>
      <c r="AM6" s="51"/>
      <c r="AN6" s="51"/>
      <c r="AO6" s="51"/>
      <c r="AP6" s="51"/>
    </row>
    <row r="7" spans="1:42" s="42" customFormat="1" ht="82.5" customHeight="1" thickBot="1" x14ac:dyDescent="0.3">
      <c r="A7" s="39"/>
      <c r="B7" s="115" t="s">
        <v>15</v>
      </c>
      <c r="C7" s="116"/>
      <c r="D7" s="116"/>
      <c r="E7" s="116"/>
      <c r="F7" s="116"/>
      <c r="G7" s="116"/>
      <c r="H7" s="117"/>
      <c r="I7" s="40"/>
      <c r="J7" s="118" t="s">
        <v>12</v>
      </c>
      <c r="K7" s="118"/>
      <c r="L7" s="118"/>
      <c r="M7" s="118"/>
      <c r="N7" s="41"/>
      <c r="O7" s="119" t="s">
        <v>13</v>
      </c>
      <c r="P7" s="120"/>
      <c r="Q7" s="54" t="s">
        <v>50</v>
      </c>
      <c r="R7" s="55">
        <v>4.3999999999999997E-2</v>
      </c>
      <c r="S7" s="41"/>
      <c r="T7" s="121" t="s">
        <v>14</v>
      </c>
      <c r="U7" s="122"/>
      <c r="V7" s="54" t="s">
        <v>50</v>
      </c>
      <c r="W7" s="56">
        <v>0.03</v>
      </c>
      <c r="X7" s="41"/>
      <c r="Y7" s="167" t="s">
        <v>16</v>
      </c>
      <c r="AA7" s="118" t="s">
        <v>12</v>
      </c>
      <c r="AB7" s="118"/>
      <c r="AC7" s="118"/>
      <c r="AD7" s="118"/>
      <c r="AE7" s="41"/>
      <c r="AF7" s="119" t="s">
        <v>13</v>
      </c>
      <c r="AG7" s="120"/>
      <c r="AH7" s="54" t="s">
        <v>50</v>
      </c>
      <c r="AI7" s="55">
        <v>4.3999999999999997E-2</v>
      </c>
      <c r="AJ7" s="41"/>
      <c r="AK7" s="121" t="s">
        <v>14</v>
      </c>
      <c r="AL7" s="122"/>
      <c r="AM7" s="54" t="s">
        <v>50</v>
      </c>
      <c r="AN7" s="56">
        <v>0.03</v>
      </c>
      <c r="AO7" s="41"/>
      <c r="AP7" s="123" t="s">
        <v>16</v>
      </c>
    </row>
    <row r="8" spans="1:42" s="4" customFormat="1" ht="90" customHeight="1" thickBot="1" x14ac:dyDescent="0.3">
      <c r="A8" s="12"/>
      <c r="B8" s="126" t="s">
        <v>0</v>
      </c>
      <c r="C8" s="126" t="s">
        <v>20</v>
      </c>
      <c r="D8" s="126" t="s">
        <v>10</v>
      </c>
      <c r="E8" s="126" t="s">
        <v>11</v>
      </c>
      <c r="F8" s="128" t="s">
        <v>49</v>
      </c>
      <c r="G8" s="129"/>
      <c r="H8" s="130"/>
      <c r="I8" s="13"/>
      <c r="J8" s="131" t="s">
        <v>1</v>
      </c>
      <c r="K8" s="131" t="s">
        <v>3</v>
      </c>
      <c r="L8" s="131" t="s">
        <v>21</v>
      </c>
      <c r="M8" s="131" t="s">
        <v>4</v>
      </c>
      <c r="N8" s="14"/>
      <c r="O8" s="131" t="s">
        <v>1</v>
      </c>
      <c r="P8" s="131" t="s">
        <v>3</v>
      </c>
      <c r="Q8" s="131" t="s">
        <v>21</v>
      </c>
      <c r="R8" s="131" t="s">
        <v>4</v>
      </c>
      <c r="S8" s="14"/>
      <c r="T8" s="131" t="s">
        <v>1</v>
      </c>
      <c r="U8" s="131" t="s">
        <v>3</v>
      </c>
      <c r="V8" s="131" t="s">
        <v>21</v>
      </c>
      <c r="W8" s="131" t="s">
        <v>4</v>
      </c>
      <c r="X8" s="14"/>
      <c r="Y8" s="168"/>
      <c r="AA8" s="131" t="s">
        <v>1</v>
      </c>
      <c r="AB8" s="131" t="s">
        <v>3</v>
      </c>
      <c r="AC8" s="131" t="s">
        <v>21</v>
      </c>
      <c r="AD8" s="131" t="s">
        <v>4</v>
      </c>
      <c r="AE8" s="14"/>
      <c r="AF8" s="131" t="s">
        <v>1</v>
      </c>
      <c r="AG8" s="131" t="s">
        <v>3</v>
      </c>
      <c r="AH8" s="131" t="s">
        <v>21</v>
      </c>
      <c r="AI8" s="131" t="s">
        <v>4</v>
      </c>
      <c r="AJ8" s="14"/>
      <c r="AK8" s="131" t="s">
        <v>1</v>
      </c>
      <c r="AL8" s="131" t="s">
        <v>3</v>
      </c>
      <c r="AM8" s="131" t="s">
        <v>21</v>
      </c>
      <c r="AN8" s="131" t="s">
        <v>4</v>
      </c>
      <c r="AO8" s="14"/>
      <c r="AP8" s="124"/>
    </row>
    <row r="9" spans="1:42" s="4" customFormat="1" ht="57" customHeight="1" thickBot="1" x14ac:dyDescent="0.3">
      <c r="A9" s="12"/>
      <c r="B9" s="127"/>
      <c r="C9" s="127"/>
      <c r="D9" s="127"/>
      <c r="E9" s="127"/>
      <c r="F9" s="15">
        <v>2026</v>
      </c>
      <c r="G9" s="15">
        <v>2027</v>
      </c>
      <c r="H9" s="15">
        <v>2028</v>
      </c>
      <c r="I9" s="16"/>
      <c r="J9" s="132"/>
      <c r="K9" s="132"/>
      <c r="L9" s="132"/>
      <c r="M9" s="132"/>
      <c r="N9" s="17"/>
      <c r="O9" s="132"/>
      <c r="P9" s="132"/>
      <c r="Q9" s="132"/>
      <c r="R9" s="132"/>
      <c r="S9" s="14"/>
      <c r="T9" s="132"/>
      <c r="U9" s="132"/>
      <c r="V9" s="132"/>
      <c r="W9" s="132"/>
      <c r="X9" s="14"/>
      <c r="Y9" s="169"/>
      <c r="AA9" s="132"/>
      <c r="AB9" s="132"/>
      <c r="AC9" s="132"/>
      <c r="AD9" s="132"/>
      <c r="AE9" s="17"/>
      <c r="AF9" s="132"/>
      <c r="AG9" s="132"/>
      <c r="AH9" s="132"/>
      <c r="AI9" s="132"/>
      <c r="AJ9" s="14"/>
      <c r="AK9" s="132"/>
      <c r="AL9" s="132"/>
      <c r="AM9" s="132"/>
      <c r="AN9" s="132"/>
      <c r="AO9" s="14"/>
      <c r="AP9" s="125"/>
    </row>
    <row r="10" spans="1:42" s="4" customFormat="1" ht="129" customHeight="1" thickBot="1" x14ac:dyDescent="0.3">
      <c r="A10" s="12"/>
      <c r="B10" s="18">
        <v>1</v>
      </c>
      <c r="C10" s="19" t="s">
        <v>30</v>
      </c>
      <c r="D10" s="19" t="s">
        <v>5</v>
      </c>
      <c r="E10" s="20">
        <v>1</v>
      </c>
      <c r="F10" s="18">
        <v>1</v>
      </c>
      <c r="G10" s="20">
        <v>12</v>
      </c>
      <c r="H10" s="18">
        <v>11</v>
      </c>
      <c r="I10" s="21"/>
      <c r="J10" s="43">
        <v>2250000</v>
      </c>
      <c r="K10" s="43">
        <f>ROUND(J10*19%,2)</f>
        <v>427500</v>
      </c>
      <c r="L10" s="43">
        <f>ROUND(J10+K10,2)</f>
        <v>2677500</v>
      </c>
      <c r="M10" s="43">
        <f>ROUND(L10*$F10,2)</f>
        <v>2677500</v>
      </c>
      <c r="N10" s="17"/>
      <c r="O10" s="43">
        <f>ROUND(J10+(J10*$R$7),2)</f>
        <v>2349000</v>
      </c>
      <c r="P10" s="43">
        <f>ROUND(O10*19%,2)</f>
        <v>446310</v>
      </c>
      <c r="Q10" s="43">
        <f>ROUND(O10+P10,2)</f>
        <v>2795310</v>
      </c>
      <c r="R10" s="43">
        <f>ROUND(Q10*$G10,2)</f>
        <v>33543720</v>
      </c>
      <c r="S10" s="14"/>
      <c r="T10" s="43">
        <f>ROUND(O10+(O10*$W$7),2)</f>
        <v>2419470</v>
      </c>
      <c r="U10" s="43">
        <f>ROUND(T10*19%,2)</f>
        <v>459699.3</v>
      </c>
      <c r="V10" s="43">
        <f>ROUND(T10+U10,2)</f>
        <v>2879169.3</v>
      </c>
      <c r="W10" s="43">
        <f>ROUND(V10*$H10,2)</f>
        <v>31670862.300000001</v>
      </c>
      <c r="X10" s="14"/>
      <c r="Y10" s="44">
        <f>ROUND(M10+R10+W10,2)</f>
        <v>67892082.299999997</v>
      </c>
      <c r="AA10" s="43">
        <f>J10</f>
        <v>2250000</v>
      </c>
      <c r="AB10" s="43">
        <f>ROUND(AA10*19%,2)</f>
        <v>427500</v>
      </c>
      <c r="AC10" s="43">
        <f>ROUND(AA10+AB10,2)</f>
        <v>2677500</v>
      </c>
      <c r="AD10" s="43">
        <f>ROUND(AC10*$F10,2)</f>
        <v>2677500</v>
      </c>
      <c r="AE10" s="17"/>
      <c r="AF10" s="43">
        <f>ROUND(AA10+(AA10*$AI$7),2)</f>
        <v>2349000</v>
      </c>
      <c r="AG10" s="43">
        <f>ROUND(AF10*19%,2)</f>
        <v>446310</v>
      </c>
      <c r="AH10" s="43">
        <f>ROUND(AF10+AG10,2)</f>
        <v>2795310</v>
      </c>
      <c r="AI10" s="43">
        <f>ROUND(AH10*$G10,2)</f>
        <v>33543720</v>
      </c>
      <c r="AJ10" s="14"/>
      <c r="AK10" s="43">
        <f>ROUND(AF10+(AF10*$AN$7),2)</f>
        <v>2419470</v>
      </c>
      <c r="AL10" s="43">
        <f>ROUND(AK10*19%,2)</f>
        <v>459699.3</v>
      </c>
      <c r="AM10" s="43">
        <f>ROUND(AK10+AL10,2)</f>
        <v>2879169.3</v>
      </c>
      <c r="AN10" s="43">
        <f>ROUND(AM10*$H10,2)</f>
        <v>31670862.300000001</v>
      </c>
      <c r="AO10" s="14"/>
      <c r="AP10" s="44">
        <f>ROUND(AD10+AI10+AN10,2)</f>
        <v>67892082.299999997</v>
      </c>
    </row>
    <row r="11" spans="1:42" s="4" customFormat="1" ht="132" customHeight="1" thickBot="1" x14ac:dyDescent="0.3">
      <c r="A11" s="12"/>
      <c r="B11" s="22">
        <v>2</v>
      </c>
      <c r="C11" s="23" t="s">
        <v>23</v>
      </c>
      <c r="D11" s="23" t="s">
        <v>5</v>
      </c>
      <c r="E11" s="24">
        <v>1</v>
      </c>
      <c r="F11" s="18">
        <v>1</v>
      </c>
      <c r="G11" s="20">
        <v>12</v>
      </c>
      <c r="H11" s="18">
        <v>11</v>
      </c>
      <c r="I11" s="21"/>
      <c r="J11" s="43">
        <v>4083333.3333333335</v>
      </c>
      <c r="K11" s="43">
        <f t="shared" ref="K11:K20" si="0">ROUND(J11*19%,2)</f>
        <v>775833.33</v>
      </c>
      <c r="L11" s="43">
        <f t="shared" ref="L11:L20" si="1">ROUND(J11+K11,2)</f>
        <v>4859166.66</v>
      </c>
      <c r="M11" s="43">
        <f t="shared" ref="M11:M20" si="2">ROUND(L11*$F11,2)</f>
        <v>4859166.66</v>
      </c>
      <c r="N11" s="17"/>
      <c r="O11" s="43">
        <f t="shared" ref="O11:O20" si="3">ROUND(J11+(J11*$R$7),2)</f>
        <v>4263000</v>
      </c>
      <c r="P11" s="43">
        <f t="shared" ref="P11:P20" si="4">ROUND(O11*19%,2)</f>
        <v>809970</v>
      </c>
      <c r="Q11" s="43">
        <f t="shared" ref="Q11:Q20" si="5">ROUND(O11+P11,2)</f>
        <v>5072970</v>
      </c>
      <c r="R11" s="43">
        <f t="shared" ref="R11:R20" si="6">ROUND(Q11*$G11,2)</f>
        <v>60875640</v>
      </c>
      <c r="S11" s="14"/>
      <c r="T11" s="43">
        <f t="shared" ref="T11:T20" si="7">ROUND(O11+(O11*$W$7),2)</f>
        <v>4390890</v>
      </c>
      <c r="U11" s="43">
        <f t="shared" ref="U11:U20" si="8">ROUND(T11*19%,2)</f>
        <v>834269.1</v>
      </c>
      <c r="V11" s="43">
        <f t="shared" ref="V11:V20" si="9">ROUND(T11+U11,2)</f>
        <v>5225159.0999999996</v>
      </c>
      <c r="W11" s="43">
        <f t="shared" ref="W11:W20" si="10">ROUND(V11*$H11,2)</f>
        <v>57476750.100000001</v>
      </c>
      <c r="X11" s="14"/>
      <c r="Y11" s="44">
        <f t="shared" ref="Y11:Y20" si="11">ROUND(M11+R11+W11,2)</f>
        <v>123211556.76000001</v>
      </c>
      <c r="AA11" s="43">
        <f t="shared" ref="AA11:AA20" si="12">J11</f>
        <v>4083333.3333333335</v>
      </c>
      <c r="AB11" s="43">
        <f t="shared" ref="AB11:AB20" si="13">ROUND(AA11*19%,2)</f>
        <v>775833.33</v>
      </c>
      <c r="AC11" s="43">
        <f t="shared" ref="AC11:AC20" si="14">ROUND(AA11+AB11,2)</f>
        <v>4859166.66</v>
      </c>
      <c r="AD11" s="43">
        <f t="shared" ref="AD11:AD20" si="15">ROUND(AC11*$F11,2)</f>
        <v>4859166.66</v>
      </c>
      <c r="AE11" s="17"/>
      <c r="AF11" s="43">
        <f t="shared" ref="AF11:AF19" si="16">ROUND(AA11+(AA11*$AI$7),2)</f>
        <v>4263000</v>
      </c>
      <c r="AG11" s="43">
        <f t="shared" ref="AG11:AG20" si="17">ROUND(AF11*19%,2)</f>
        <v>809970</v>
      </c>
      <c r="AH11" s="43">
        <f t="shared" ref="AH11:AH20" si="18">ROUND(AF11+AG11,2)</f>
        <v>5072970</v>
      </c>
      <c r="AI11" s="43">
        <f t="shared" ref="AI11:AI20" si="19">ROUND(AH11*$G11,2)</f>
        <v>60875640</v>
      </c>
      <c r="AJ11" s="14"/>
      <c r="AK11" s="43">
        <f t="shared" ref="AK11:AK20" si="20">ROUND(AF11+(AF11*$AN$7),2)</f>
        <v>4390890</v>
      </c>
      <c r="AL11" s="43">
        <f t="shared" ref="AL11:AL20" si="21">ROUND(AK11*19%,2)</f>
        <v>834269.1</v>
      </c>
      <c r="AM11" s="43">
        <f t="shared" ref="AM11:AM20" si="22">ROUND(AK11+AL11,2)</f>
        <v>5225159.0999999996</v>
      </c>
      <c r="AN11" s="43">
        <f t="shared" ref="AN11:AN20" si="23">ROUND(AM11*$H11,2)</f>
        <v>57476750.100000001</v>
      </c>
      <c r="AO11" s="14"/>
      <c r="AP11" s="44">
        <f t="shared" ref="AP11:AP20" si="24">ROUND(AD11+AI11+AN11,2)</f>
        <v>123211556.76000001</v>
      </c>
    </row>
    <row r="12" spans="1:42" s="4" customFormat="1" ht="132" customHeight="1" thickBot="1" x14ac:dyDescent="0.3">
      <c r="A12" s="12"/>
      <c r="B12" s="22">
        <v>3</v>
      </c>
      <c r="C12" s="23" t="s">
        <v>24</v>
      </c>
      <c r="D12" s="19" t="s">
        <v>5</v>
      </c>
      <c r="E12" s="20">
        <v>1</v>
      </c>
      <c r="F12" s="18">
        <v>1</v>
      </c>
      <c r="G12" s="20">
        <v>12</v>
      </c>
      <c r="H12" s="18">
        <v>11</v>
      </c>
      <c r="I12" s="21"/>
      <c r="J12" s="43">
        <v>5250000</v>
      </c>
      <c r="K12" s="43">
        <f t="shared" si="0"/>
        <v>997500</v>
      </c>
      <c r="L12" s="43">
        <f t="shared" si="1"/>
        <v>6247500</v>
      </c>
      <c r="M12" s="43">
        <f t="shared" si="2"/>
        <v>6247500</v>
      </c>
      <c r="N12" s="17"/>
      <c r="O12" s="43">
        <f t="shared" si="3"/>
        <v>5481000</v>
      </c>
      <c r="P12" s="43">
        <f t="shared" si="4"/>
        <v>1041390</v>
      </c>
      <c r="Q12" s="43">
        <f t="shared" si="5"/>
        <v>6522390</v>
      </c>
      <c r="R12" s="43">
        <f t="shared" si="6"/>
        <v>78268680</v>
      </c>
      <c r="S12" s="14"/>
      <c r="T12" s="43">
        <f t="shared" si="7"/>
        <v>5645430</v>
      </c>
      <c r="U12" s="43">
        <f t="shared" si="8"/>
        <v>1072631.7</v>
      </c>
      <c r="V12" s="43">
        <f t="shared" si="9"/>
        <v>6718061.7000000002</v>
      </c>
      <c r="W12" s="43">
        <f t="shared" si="10"/>
        <v>73898678.700000003</v>
      </c>
      <c r="X12" s="14"/>
      <c r="Y12" s="44">
        <f t="shared" si="11"/>
        <v>158414858.69999999</v>
      </c>
      <c r="AA12" s="43">
        <f t="shared" si="12"/>
        <v>5250000</v>
      </c>
      <c r="AB12" s="43">
        <f t="shared" si="13"/>
        <v>997500</v>
      </c>
      <c r="AC12" s="43">
        <f t="shared" si="14"/>
        <v>6247500</v>
      </c>
      <c r="AD12" s="43">
        <f t="shared" si="15"/>
        <v>6247500</v>
      </c>
      <c r="AE12" s="17"/>
      <c r="AF12" s="43">
        <f t="shared" si="16"/>
        <v>5481000</v>
      </c>
      <c r="AG12" s="43">
        <f t="shared" si="17"/>
        <v>1041390</v>
      </c>
      <c r="AH12" s="43">
        <f t="shared" si="18"/>
        <v>6522390</v>
      </c>
      <c r="AI12" s="43">
        <f t="shared" si="19"/>
        <v>78268680</v>
      </c>
      <c r="AJ12" s="14"/>
      <c r="AK12" s="43">
        <f t="shared" si="20"/>
        <v>5645430</v>
      </c>
      <c r="AL12" s="43">
        <f t="shared" si="21"/>
        <v>1072631.7</v>
      </c>
      <c r="AM12" s="43">
        <f t="shared" si="22"/>
        <v>6718061.7000000002</v>
      </c>
      <c r="AN12" s="43">
        <f t="shared" si="23"/>
        <v>73898678.700000003</v>
      </c>
      <c r="AO12" s="14"/>
      <c r="AP12" s="44">
        <f t="shared" si="24"/>
        <v>158414858.69999999</v>
      </c>
    </row>
    <row r="13" spans="1:42" s="4" customFormat="1" ht="132" customHeight="1" thickBot="1" x14ac:dyDescent="0.3">
      <c r="A13" s="12"/>
      <c r="B13" s="22">
        <v>4</v>
      </c>
      <c r="C13" s="23" t="s">
        <v>31</v>
      </c>
      <c r="D13" s="23" t="s">
        <v>5</v>
      </c>
      <c r="E13" s="24">
        <v>1</v>
      </c>
      <c r="F13" s="18">
        <v>1</v>
      </c>
      <c r="G13" s="20">
        <v>12</v>
      </c>
      <c r="H13" s="18">
        <v>11</v>
      </c>
      <c r="I13" s="21"/>
      <c r="J13" s="43">
        <v>1416666.6666666667</v>
      </c>
      <c r="K13" s="43">
        <f t="shared" si="0"/>
        <v>269166.67</v>
      </c>
      <c r="L13" s="43">
        <f t="shared" si="1"/>
        <v>1685833.34</v>
      </c>
      <c r="M13" s="43">
        <f t="shared" si="2"/>
        <v>1685833.34</v>
      </c>
      <c r="N13" s="17"/>
      <c r="O13" s="43">
        <f t="shared" si="3"/>
        <v>1479000</v>
      </c>
      <c r="P13" s="43">
        <f t="shared" si="4"/>
        <v>281010</v>
      </c>
      <c r="Q13" s="43">
        <f t="shared" si="5"/>
        <v>1760010</v>
      </c>
      <c r="R13" s="43">
        <f t="shared" si="6"/>
        <v>21120120</v>
      </c>
      <c r="S13" s="14"/>
      <c r="T13" s="43">
        <f t="shared" si="7"/>
        <v>1523370</v>
      </c>
      <c r="U13" s="43">
        <f t="shared" si="8"/>
        <v>289440.3</v>
      </c>
      <c r="V13" s="43">
        <f t="shared" si="9"/>
        <v>1812810.3</v>
      </c>
      <c r="W13" s="43">
        <f t="shared" si="10"/>
        <v>19940913.300000001</v>
      </c>
      <c r="X13" s="14"/>
      <c r="Y13" s="44">
        <f t="shared" si="11"/>
        <v>42746866.640000001</v>
      </c>
      <c r="AA13" s="43">
        <f t="shared" si="12"/>
        <v>1416666.6666666667</v>
      </c>
      <c r="AB13" s="43">
        <f t="shared" si="13"/>
        <v>269166.67</v>
      </c>
      <c r="AC13" s="43">
        <f t="shared" si="14"/>
        <v>1685833.34</v>
      </c>
      <c r="AD13" s="43">
        <f t="shared" si="15"/>
        <v>1685833.34</v>
      </c>
      <c r="AE13" s="17"/>
      <c r="AF13" s="43">
        <f t="shared" si="16"/>
        <v>1479000</v>
      </c>
      <c r="AG13" s="43">
        <f t="shared" si="17"/>
        <v>281010</v>
      </c>
      <c r="AH13" s="43">
        <f t="shared" si="18"/>
        <v>1760010</v>
      </c>
      <c r="AI13" s="43">
        <f t="shared" si="19"/>
        <v>21120120</v>
      </c>
      <c r="AJ13" s="14"/>
      <c r="AK13" s="43">
        <f t="shared" si="20"/>
        <v>1523370</v>
      </c>
      <c r="AL13" s="43">
        <f t="shared" si="21"/>
        <v>289440.3</v>
      </c>
      <c r="AM13" s="43">
        <f t="shared" si="22"/>
        <v>1812810.3</v>
      </c>
      <c r="AN13" s="43">
        <f t="shared" si="23"/>
        <v>19940913.300000001</v>
      </c>
      <c r="AO13" s="14"/>
      <c r="AP13" s="44">
        <f t="shared" si="24"/>
        <v>42746866.640000001</v>
      </c>
    </row>
    <row r="14" spans="1:42" s="4" customFormat="1" ht="132" customHeight="1" thickBot="1" x14ac:dyDescent="0.3">
      <c r="A14" s="12"/>
      <c r="B14" s="22">
        <v>5</v>
      </c>
      <c r="C14" s="23" t="s">
        <v>32</v>
      </c>
      <c r="D14" s="19" t="s">
        <v>5</v>
      </c>
      <c r="E14" s="20">
        <v>1</v>
      </c>
      <c r="F14" s="18">
        <v>1</v>
      </c>
      <c r="G14" s="20">
        <v>12</v>
      </c>
      <c r="H14" s="18">
        <v>11</v>
      </c>
      <c r="I14" s="21"/>
      <c r="J14" s="43">
        <v>1083333.3333333335</v>
      </c>
      <c r="K14" s="43">
        <f t="shared" si="0"/>
        <v>205833.33</v>
      </c>
      <c r="L14" s="43">
        <f t="shared" si="1"/>
        <v>1289166.6599999999</v>
      </c>
      <c r="M14" s="43">
        <f t="shared" si="2"/>
        <v>1289166.6599999999</v>
      </c>
      <c r="N14" s="17"/>
      <c r="O14" s="43">
        <f t="shared" si="3"/>
        <v>1131000</v>
      </c>
      <c r="P14" s="43">
        <f t="shared" si="4"/>
        <v>214890</v>
      </c>
      <c r="Q14" s="43">
        <f t="shared" si="5"/>
        <v>1345890</v>
      </c>
      <c r="R14" s="43">
        <f t="shared" si="6"/>
        <v>16150680</v>
      </c>
      <c r="S14" s="14"/>
      <c r="T14" s="43">
        <f t="shared" si="7"/>
        <v>1164930</v>
      </c>
      <c r="U14" s="43">
        <f t="shared" si="8"/>
        <v>221336.7</v>
      </c>
      <c r="V14" s="43">
        <f t="shared" si="9"/>
        <v>1386266.7</v>
      </c>
      <c r="W14" s="43">
        <f t="shared" si="10"/>
        <v>15248933.699999999</v>
      </c>
      <c r="X14" s="14"/>
      <c r="Y14" s="44">
        <f t="shared" si="11"/>
        <v>32688780.359999999</v>
      </c>
      <c r="AA14" s="43">
        <f t="shared" si="12"/>
        <v>1083333.3333333335</v>
      </c>
      <c r="AB14" s="43">
        <f t="shared" si="13"/>
        <v>205833.33</v>
      </c>
      <c r="AC14" s="43">
        <f t="shared" si="14"/>
        <v>1289166.6599999999</v>
      </c>
      <c r="AD14" s="43">
        <f t="shared" si="15"/>
        <v>1289166.6599999999</v>
      </c>
      <c r="AE14" s="17"/>
      <c r="AF14" s="43">
        <f t="shared" si="16"/>
        <v>1131000</v>
      </c>
      <c r="AG14" s="43">
        <f t="shared" si="17"/>
        <v>214890</v>
      </c>
      <c r="AH14" s="43">
        <f t="shared" si="18"/>
        <v>1345890</v>
      </c>
      <c r="AI14" s="43">
        <f t="shared" si="19"/>
        <v>16150680</v>
      </c>
      <c r="AJ14" s="14"/>
      <c r="AK14" s="43">
        <f t="shared" si="20"/>
        <v>1164930</v>
      </c>
      <c r="AL14" s="43">
        <f t="shared" si="21"/>
        <v>221336.7</v>
      </c>
      <c r="AM14" s="43">
        <f t="shared" si="22"/>
        <v>1386266.7</v>
      </c>
      <c r="AN14" s="43">
        <f t="shared" si="23"/>
        <v>15248933.699999999</v>
      </c>
      <c r="AO14" s="14"/>
      <c r="AP14" s="44">
        <f t="shared" si="24"/>
        <v>32688780.359999999</v>
      </c>
    </row>
    <row r="15" spans="1:42" s="4" customFormat="1" ht="132" customHeight="1" thickBot="1" x14ac:dyDescent="0.3">
      <c r="A15" s="12"/>
      <c r="B15" s="22">
        <v>6</v>
      </c>
      <c r="C15" s="23" t="s">
        <v>25</v>
      </c>
      <c r="D15" s="23" t="s">
        <v>5</v>
      </c>
      <c r="E15" s="24">
        <v>1</v>
      </c>
      <c r="F15" s="18">
        <v>1</v>
      </c>
      <c r="G15" s="20">
        <v>12</v>
      </c>
      <c r="H15" s="18">
        <v>11</v>
      </c>
      <c r="I15" s="21"/>
      <c r="J15" s="43">
        <v>2083333.3333333335</v>
      </c>
      <c r="K15" s="43">
        <f t="shared" si="0"/>
        <v>395833.33</v>
      </c>
      <c r="L15" s="43">
        <f t="shared" si="1"/>
        <v>2479166.66</v>
      </c>
      <c r="M15" s="43">
        <f t="shared" si="2"/>
        <v>2479166.66</v>
      </c>
      <c r="N15" s="17"/>
      <c r="O15" s="43">
        <f t="shared" si="3"/>
        <v>2175000</v>
      </c>
      <c r="P15" s="43">
        <f t="shared" si="4"/>
        <v>413250</v>
      </c>
      <c r="Q15" s="43">
        <f t="shared" si="5"/>
        <v>2588250</v>
      </c>
      <c r="R15" s="43">
        <f t="shared" si="6"/>
        <v>31059000</v>
      </c>
      <c r="S15" s="14"/>
      <c r="T15" s="43">
        <f t="shared" si="7"/>
        <v>2240250</v>
      </c>
      <c r="U15" s="43">
        <f t="shared" si="8"/>
        <v>425647.5</v>
      </c>
      <c r="V15" s="43">
        <f t="shared" si="9"/>
        <v>2665897.5</v>
      </c>
      <c r="W15" s="43">
        <f t="shared" si="10"/>
        <v>29324872.5</v>
      </c>
      <c r="X15" s="14"/>
      <c r="Y15" s="44">
        <f t="shared" si="11"/>
        <v>62863039.159999996</v>
      </c>
      <c r="AA15" s="43">
        <f t="shared" si="12"/>
        <v>2083333.3333333335</v>
      </c>
      <c r="AB15" s="43">
        <f t="shared" si="13"/>
        <v>395833.33</v>
      </c>
      <c r="AC15" s="43">
        <f t="shared" si="14"/>
        <v>2479166.66</v>
      </c>
      <c r="AD15" s="43">
        <f t="shared" si="15"/>
        <v>2479166.66</v>
      </c>
      <c r="AE15" s="17"/>
      <c r="AF15" s="43">
        <f t="shared" si="16"/>
        <v>2175000</v>
      </c>
      <c r="AG15" s="43">
        <f t="shared" si="17"/>
        <v>413250</v>
      </c>
      <c r="AH15" s="43">
        <f t="shared" si="18"/>
        <v>2588250</v>
      </c>
      <c r="AI15" s="43">
        <f t="shared" si="19"/>
        <v>31059000</v>
      </c>
      <c r="AJ15" s="14"/>
      <c r="AK15" s="43">
        <f t="shared" si="20"/>
        <v>2240250</v>
      </c>
      <c r="AL15" s="43">
        <f t="shared" si="21"/>
        <v>425647.5</v>
      </c>
      <c r="AM15" s="43">
        <f t="shared" si="22"/>
        <v>2665897.5</v>
      </c>
      <c r="AN15" s="43">
        <f t="shared" si="23"/>
        <v>29324872.5</v>
      </c>
      <c r="AO15" s="14"/>
      <c r="AP15" s="44">
        <f t="shared" si="24"/>
        <v>62863039.159999996</v>
      </c>
    </row>
    <row r="16" spans="1:42" s="4" customFormat="1" ht="132" customHeight="1" thickBot="1" x14ac:dyDescent="0.3">
      <c r="A16" s="12"/>
      <c r="B16" s="18">
        <v>7</v>
      </c>
      <c r="C16" s="19" t="s">
        <v>26</v>
      </c>
      <c r="D16" s="19" t="s">
        <v>5</v>
      </c>
      <c r="E16" s="20">
        <v>1</v>
      </c>
      <c r="F16" s="18">
        <v>1</v>
      </c>
      <c r="G16" s="20">
        <v>12</v>
      </c>
      <c r="H16" s="18">
        <v>11</v>
      </c>
      <c r="I16" s="21"/>
      <c r="J16" s="43">
        <v>5250000</v>
      </c>
      <c r="K16" s="43">
        <f t="shared" si="0"/>
        <v>997500</v>
      </c>
      <c r="L16" s="43">
        <f t="shared" si="1"/>
        <v>6247500</v>
      </c>
      <c r="M16" s="43">
        <f t="shared" si="2"/>
        <v>6247500</v>
      </c>
      <c r="N16" s="17"/>
      <c r="O16" s="43">
        <f t="shared" si="3"/>
        <v>5481000</v>
      </c>
      <c r="P16" s="43">
        <f t="shared" si="4"/>
        <v>1041390</v>
      </c>
      <c r="Q16" s="43">
        <f t="shared" si="5"/>
        <v>6522390</v>
      </c>
      <c r="R16" s="43">
        <f t="shared" si="6"/>
        <v>78268680</v>
      </c>
      <c r="S16" s="14"/>
      <c r="T16" s="43">
        <f t="shared" si="7"/>
        <v>5645430</v>
      </c>
      <c r="U16" s="43">
        <f t="shared" si="8"/>
        <v>1072631.7</v>
      </c>
      <c r="V16" s="43">
        <f t="shared" si="9"/>
        <v>6718061.7000000002</v>
      </c>
      <c r="W16" s="43">
        <f t="shared" si="10"/>
        <v>73898678.700000003</v>
      </c>
      <c r="X16" s="14"/>
      <c r="Y16" s="44">
        <f t="shared" si="11"/>
        <v>158414858.69999999</v>
      </c>
      <c r="AA16" s="43">
        <f t="shared" si="12"/>
        <v>5250000</v>
      </c>
      <c r="AB16" s="43">
        <f t="shared" si="13"/>
        <v>997500</v>
      </c>
      <c r="AC16" s="43">
        <f t="shared" si="14"/>
        <v>6247500</v>
      </c>
      <c r="AD16" s="43">
        <f t="shared" si="15"/>
        <v>6247500</v>
      </c>
      <c r="AE16" s="17"/>
      <c r="AF16" s="43">
        <f t="shared" si="16"/>
        <v>5481000</v>
      </c>
      <c r="AG16" s="43">
        <f t="shared" si="17"/>
        <v>1041390</v>
      </c>
      <c r="AH16" s="43">
        <f t="shared" si="18"/>
        <v>6522390</v>
      </c>
      <c r="AI16" s="43">
        <f t="shared" si="19"/>
        <v>78268680</v>
      </c>
      <c r="AJ16" s="14"/>
      <c r="AK16" s="43">
        <f t="shared" si="20"/>
        <v>5645430</v>
      </c>
      <c r="AL16" s="43">
        <f t="shared" si="21"/>
        <v>1072631.7</v>
      </c>
      <c r="AM16" s="43">
        <f t="shared" si="22"/>
        <v>6718061.7000000002</v>
      </c>
      <c r="AN16" s="43">
        <f t="shared" si="23"/>
        <v>73898678.700000003</v>
      </c>
      <c r="AO16" s="14"/>
      <c r="AP16" s="44">
        <f t="shared" si="24"/>
        <v>158414858.69999999</v>
      </c>
    </row>
    <row r="17" spans="1:42" s="4" customFormat="1" ht="132" customHeight="1" thickBot="1" x14ac:dyDescent="0.3">
      <c r="A17" s="12"/>
      <c r="B17" s="22">
        <v>8</v>
      </c>
      <c r="C17" s="23" t="s">
        <v>22</v>
      </c>
      <c r="D17" s="23" t="s">
        <v>5</v>
      </c>
      <c r="E17" s="24">
        <v>1</v>
      </c>
      <c r="F17" s="18">
        <v>1</v>
      </c>
      <c r="G17" s="20">
        <v>12</v>
      </c>
      <c r="H17" s="18">
        <v>11</v>
      </c>
      <c r="I17" s="21"/>
      <c r="J17" s="43">
        <v>1750000</v>
      </c>
      <c r="K17" s="43">
        <f t="shared" si="0"/>
        <v>332500</v>
      </c>
      <c r="L17" s="43">
        <f t="shared" si="1"/>
        <v>2082500</v>
      </c>
      <c r="M17" s="43">
        <f t="shared" si="2"/>
        <v>2082500</v>
      </c>
      <c r="N17" s="17"/>
      <c r="O17" s="43">
        <f t="shared" si="3"/>
        <v>1827000</v>
      </c>
      <c r="P17" s="43">
        <f t="shared" si="4"/>
        <v>347130</v>
      </c>
      <c r="Q17" s="43">
        <f t="shared" si="5"/>
        <v>2174130</v>
      </c>
      <c r="R17" s="43">
        <f t="shared" si="6"/>
        <v>26089560</v>
      </c>
      <c r="S17" s="14"/>
      <c r="T17" s="43">
        <f t="shared" si="7"/>
        <v>1881810</v>
      </c>
      <c r="U17" s="43">
        <f t="shared" si="8"/>
        <v>357543.9</v>
      </c>
      <c r="V17" s="43">
        <f t="shared" si="9"/>
        <v>2239353.9</v>
      </c>
      <c r="W17" s="43">
        <f t="shared" si="10"/>
        <v>24632892.899999999</v>
      </c>
      <c r="X17" s="14"/>
      <c r="Y17" s="44">
        <f t="shared" si="11"/>
        <v>52804952.899999999</v>
      </c>
      <c r="AA17" s="43">
        <f t="shared" si="12"/>
        <v>1750000</v>
      </c>
      <c r="AB17" s="43">
        <f t="shared" si="13"/>
        <v>332500</v>
      </c>
      <c r="AC17" s="43">
        <f t="shared" si="14"/>
        <v>2082500</v>
      </c>
      <c r="AD17" s="43">
        <f t="shared" si="15"/>
        <v>2082500</v>
      </c>
      <c r="AE17" s="17"/>
      <c r="AF17" s="43">
        <f t="shared" si="16"/>
        <v>1827000</v>
      </c>
      <c r="AG17" s="43">
        <f t="shared" si="17"/>
        <v>347130</v>
      </c>
      <c r="AH17" s="43">
        <f t="shared" si="18"/>
        <v>2174130</v>
      </c>
      <c r="AI17" s="43">
        <f t="shared" si="19"/>
        <v>26089560</v>
      </c>
      <c r="AJ17" s="14"/>
      <c r="AK17" s="43">
        <f t="shared" si="20"/>
        <v>1881810</v>
      </c>
      <c r="AL17" s="43">
        <f t="shared" si="21"/>
        <v>357543.9</v>
      </c>
      <c r="AM17" s="43">
        <f t="shared" si="22"/>
        <v>2239353.9</v>
      </c>
      <c r="AN17" s="43">
        <f t="shared" si="23"/>
        <v>24632892.899999999</v>
      </c>
      <c r="AO17" s="14"/>
      <c r="AP17" s="44">
        <f t="shared" si="24"/>
        <v>52804952.899999999</v>
      </c>
    </row>
    <row r="18" spans="1:42" s="4" customFormat="1" ht="132" customHeight="1" thickBot="1" x14ac:dyDescent="0.3">
      <c r="A18" s="12"/>
      <c r="B18" s="22">
        <v>9</v>
      </c>
      <c r="C18" s="23" t="s">
        <v>27</v>
      </c>
      <c r="D18" s="19" t="s">
        <v>5</v>
      </c>
      <c r="E18" s="20">
        <v>1</v>
      </c>
      <c r="F18" s="18">
        <v>1</v>
      </c>
      <c r="G18" s="20">
        <v>12</v>
      </c>
      <c r="H18" s="18">
        <v>11</v>
      </c>
      <c r="I18" s="21"/>
      <c r="J18" s="43">
        <v>1133333.3333333335</v>
      </c>
      <c r="K18" s="43">
        <f t="shared" si="0"/>
        <v>215333.33</v>
      </c>
      <c r="L18" s="43">
        <f t="shared" si="1"/>
        <v>1348666.66</v>
      </c>
      <c r="M18" s="43">
        <f t="shared" si="2"/>
        <v>1348666.66</v>
      </c>
      <c r="N18" s="17"/>
      <c r="O18" s="43">
        <f t="shared" si="3"/>
        <v>1183200</v>
      </c>
      <c r="P18" s="43">
        <f t="shared" si="4"/>
        <v>224808</v>
      </c>
      <c r="Q18" s="43">
        <f t="shared" si="5"/>
        <v>1408008</v>
      </c>
      <c r="R18" s="43">
        <f t="shared" si="6"/>
        <v>16896096</v>
      </c>
      <c r="S18" s="14"/>
      <c r="T18" s="43">
        <f t="shared" si="7"/>
        <v>1218696</v>
      </c>
      <c r="U18" s="43">
        <f t="shared" si="8"/>
        <v>231552.24</v>
      </c>
      <c r="V18" s="43">
        <f t="shared" si="9"/>
        <v>1450248.24</v>
      </c>
      <c r="W18" s="43">
        <f t="shared" si="10"/>
        <v>15952730.640000001</v>
      </c>
      <c r="X18" s="14"/>
      <c r="Y18" s="44">
        <f t="shared" si="11"/>
        <v>34197493.299999997</v>
      </c>
      <c r="AA18" s="43">
        <f t="shared" si="12"/>
        <v>1133333.3333333335</v>
      </c>
      <c r="AB18" s="43">
        <f t="shared" si="13"/>
        <v>215333.33</v>
      </c>
      <c r="AC18" s="43">
        <f t="shared" si="14"/>
        <v>1348666.66</v>
      </c>
      <c r="AD18" s="43">
        <f t="shared" si="15"/>
        <v>1348666.66</v>
      </c>
      <c r="AE18" s="17"/>
      <c r="AF18" s="43">
        <f t="shared" si="16"/>
        <v>1183200</v>
      </c>
      <c r="AG18" s="43">
        <f t="shared" si="17"/>
        <v>224808</v>
      </c>
      <c r="AH18" s="43">
        <f t="shared" si="18"/>
        <v>1408008</v>
      </c>
      <c r="AI18" s="43">
        <f t="shared" si="19"/>
        <v>16896096</v>
      </c>
      <c r="AJ18" s="14"/>
      <c r="AK18" s="43">
        <f t="shared" si="20"/>
        <v>1218696</v>
      </c>
      <c r="AL18" s="43">
        <f t="shared" si="21"/>
        <v>231552.24</v>
      </c>
      <c r="AM18" s="43">
        <f t="shared" si="22"/>
        <v>1450248.24</v>
      </c>
      <c r="AN18" s="43">
        <f t="shared" si="23"/>
        <v>15952730.640000001</v>
      </c>
      <c r="AO18" s="14"/>
      <c r="AP18" s="44">
        <f t="shared" si="24"/>
        <v>34197493.299999997</v>
      </c>
    </row>
    <row r="19" spans="1:42" s="4" customFormat="1" ht="132" customHeight="1" thickBot="1" x14ac:dyDescent="0.3">
      <c r="A19" s="12"/>
      <c r="B19" s="22">
        <v>10</v>
      </c>
      <c r="C19" s="23" t="s">
        <v>28</v>
      </c>
      <c r="D19" s="23" t="s">
        <v>5</v>
      </c>
      <c r="E19" s="24">
        <v>1</v>
      </c>
      <c r="F19" s="18">
        <v>1</v>
      </c>
      <c r="G19" s="20">
        <v>12</v>
      </c>
      <c r="H19" s="18">
        <v>11</v>
      </c>
      <c r="I19" s="21"/>
      <c r="J19" s="43">
        <v>4083333.3333333335</v>
      </c>
      <c r="K19" s="43">
        <f t="shared" si="0"/>
        <v>775833.33</v>
      </c>
      <c r="L19" s="43">
        <f t="shared" si="1"/>
        <v>4859166.66</v>
      </c>
      <c r="M19" s="43">
        <f t="shared" si="2"/>
        <v>4859166.66</v>
      </c>
      <c r="N19" s="17"/>
      <c r="O19" s="43">
        <f t="shared" si="3"/>
        <v>4263000</v>
      </c>
      <c r="P19" s="43">
        <f t="shared" si="4"/>
        <v>809970</v>
      </c>
      <c r="Q19" s="43">
        <f t="shared" si="5"/>
        <v>5072970</v>
      </c>
      <c r="R19" s="43">
        <f t="shared" si="6"/>
        <v>60875640</v>
      </c>
      <c r="S19" s="14"/>
      <c r="T19" s="43">
        <f t="shared" si="7"/>
        <v>4390890</v>
      </c>
      <c r="U19" s="43">
        <f t="shared" si="8"/>
        <v>834269.1</v>
      </c>
      <c r="V19" s="43">
        <f t="shared" si="9"/>
        <v>5225159.0999999996</v>
      </c>
      <c r="W19" s="43">
        <f t="shared" si="10"/>
        <v>57476750.100000001</v>
      </c>
      <c r="X19" s="14"/>
      <c r="Y19" s="44">
        <f t="shared" si="11"/>
        <v>123211556.76000001</v>
      </c>
      <c r="AA19" s="43">
        <f t="shared" si="12"/>
        <v>4083333.3333333335</v>
      </c>
      <c r="AB19" s="43">
        <f t="shared" si="13"/>
        <v>775833.33</v>
      </c>
      <c r="AC19" s="43">
        <f t="shared" si="14"/>
        <v>4859166.66</v>
      </c>
      <c r="AD19" s="43">
        <f t="shared" si="15"/>
        <v>4859166.66</v>
      </c>
      <c r="AE19" s="17"/>
      <c r="AF19" s="43">
        <f t="shared" si="16"/>
        <v>4263000</v>
      </c>
      <c r="AG19" s="43">
        <f t="shared" si="17"/>
        <v>809970</v>
      </c>
      <c r="AH19" s="43">
        <f t="shared" si="18"/>
        <v>5072970</v>
      </c>
      <c r="AI19" s="43">
        <f t="shared" si="19"/>
        <v>60875640</v>
      </c>
      <c r="AJ19" s="14"/>
      <c r="AK19" s="43">
        <f t="shared" si="20"/>
        <v>4390890</v>
      </c>
      <c r="AL19" s="43">
        <f t="shared" si="21"/>
        <v>834269.1</v>
      </c>
      <c r="AM19" s="43">
        <f t="shared" si="22"/>
        <v>5225159.0999999996</v>
      </c>
      <c r="AN19" s="43">
        <f t="shared" si="23"/>
        <v>57476750.100000001</v>
      </c>
      <c r="AO19" s="14"/>
      <c r="AP19" s="44">
        <f t="shared" si="24"/>
        <v>123211556.76000001</v>
      </c>
    </row>
    <row r="20" spans="1:42" s="4" customFormat="1" ht="132" customHeight="1" thickBot="1" x14ac:dyDescent="0.3">
      <c r="A20" s="12"/>
      <c r="B20" s="18">
        <v>11</v>
      </c>
      <c r="C20" s="19" t="s">
        <v>29</v>
      </c>
      <c r="D20" s="19" t="s">
        <v>5</v>
      </c>
      <c r="E20" s="20">
        <v>1</v>
      </c>
      <c r="F20" s="18">
        <v>1</v>
      </c>
      <c r="G20" s="20">
        <v>12</v>
      </c>
      <c r="H20" s="18">
        <v>11</v>
      </c>
      <c r="I20" s="21"/>
      <c r="J20" s="43">
        <v>5750000</v>
      </c>
      <c r="K20" s="43">
        <f t="shared" si="0"/>
        <v>1092500</v>
      </c>
      <c r="L20" s="43">
        <f t="shared" si="1"/>
        <v>6842500</v>
      </c>
      <c r="M20" s="43">
        <f t="shared" si="2"/>
        <v>6842500</v>
      </c>
      <c r="N20" s="17"/>
      <c r="O20" s="43">
        <f t="shared" si="3"/>
        <v>6003000</v>
      </c>
      <c r="P20" s="43">
        <f t="shared" si="4"/>
        <v>1140570</v>
      </c>
      <c r="Q20" s="43">
        <f t="shared" si="5"/>
        <v>7143570</v>
      </c>
      <c r="R20" s="43">
        <f t="shared" si="6"/>
        <v>85722840</v>
      </c>
      <c r="S20" s="14"/>
      <c r="T20" s="43">
        <f t="shared" si="7"/>
        <v>6183090</v>
      </c>
      <c r="U20" s="43">
        <f t="shared" si="8"/>
        <v>1174787.1000000001</v>
      </c>
      <c r="V20" s="43">
        <f t="shared" si="9"/>
        <v>7357877.0999999996</v>
      </c>
      <c r="W20" s="43">
        <f t="shared" si="10"/>
        <v>80936648.099999994</v>
      </c>
      <c r="X20" s="14"/>
      <c r="Y20" s="44">
        <f t="shared" si="11"/>
        <v>173501988.09999999</v>
      </c>
      <c r="AA20" s="43">
        <f t="shared" si="12"/>
        <v>5750000</v>
      </c>
      <c r="AB20" s="43">
        <f t="shared" si="13"/>
        <v>1092500</v>
      </c>
      <c r="AC20" s="43">
        <f t="shared" si="14"/>
        <v>6842500</v>
      </c>
      <c r="AD20" s="43">
        <f t="shared" si="15"/>
        <v>6842500</v>
      </c>
      <c r="AE20" s="17"/>
      <c r="AF20" s="43">
        <f>ROUND(AA20+(AA20*$AI$7),2)</f>
        <v>6003000</v>
      </c>
      <c r="AG20" s="43">
        <f t="shared" si="17"/>
        <v>1140570</v>
      </c>
      <c r="AH20" s="43">
        <f t="shared" si="18"/>
        <v>7143570</v>
      </c>
      <c r="AI20" s="43">
        <f t="shared" si="19"/>
        <v>85722840</v>
      </c>
      <c r="AJ20" s="14"/>
      <c r="AK20" s="43">
        <f t="shared" si="20"/>
        <v>6183090</v>
      </c>
      <c r="AL20" s="43">
        <f t="shared" si="21"/>
        <v>1174787.1000000001</v>
      </c>
      <c r="AM20" s="43">
        <f t="shared" si="22"/>
        <v>7357877.0999999996</v>
      </c>
      <c r="AN20" s="43">
        <f t="shared" si="23"/>
        <v>80936648.099999994</v>
      </c>
      <c r="AO20" s="14"/>
      <c r="AP20" s="44">
        <f t="shared" si="24"/>
        <v>173501988.09999999</v>
      </c>
    </row>
    <row r="21" spans="1:42" s="4" customFormat="1" ht="72.75" customHeight="1" thickBot="1" x14ac:dyDescent="0.3">
      <c r="A21" s="12"/>
      <c r="B21" s="136" t="s">
        <v>6</v>
      </c>
      <c r="C21" s="137"/>
      <c r="D21" s="137"/>
      <c r="E21" s="137"/>
      <c r="F21" s="137"/>
      <c r="G21" s="137"/>
      <c r="H21" s="138"/>
      <c r="I21" s="13"/>
      <c r="J21" s="133"/>
      <c r="K21" s="134"/>
      <c r="L21" s="135"/>
      <c r="M21" s="62">
        <f>ROUND(SUM(M10:M20),2)</f>
        <v>40618666.640000001</v>
      </c>
      <c r="N21" s="17"/>
      <c r="O21" s="133"/>
      <c r="P21" s="134"/>
      <c r="Q21" s="135"/>
      <c r="R21" s="62">
        <f>ROUND(SUM(R10:R20),2)</f>
        <v>508870656</v>
      </c>
      <c r="S21" s="14"/>
      <c r="T21" s="133"/>
      <c r="U21" s="134"/>
      <c r="V21" s="135"/>
      <c r="W21" s="62">
        <f>ROUND(SUM(W10:W20),2)</f>
        <v>480458711.04000002</v>
      </c>
      <c r="X21" s="25"/>
      <c r="Y21" s="57">
        <f>ROUND(SUM(Y10:Y20),2)</f>
        <v>1029948033.6799999</v>
      </c>
      <c r="AA21" s="133"/>
      <c r="AB21" s="134"/>
      <c r="AC21" s="135"/>
      <c r="AD21" s="62">
        <f>ROUND(SUM(AD10:AD20),2)</f>
        <v>40618666.640000001</v>
      </c>
      <c r="AE21" s="17"/>
      <c r="AF21" s="133"/>
      <c r="AG21" s="134"/>
      <c r="AH21" s="135"/>
      <c r="AI21" s="62">
        <f>ROUND(SUM(AI10:AI20),2)</f>
        <v>508870656</v>
      </c>
      <c r="AJ21" s="14"/>
      <c r="AK21" s="133"/>
      <c r="AL21" s="134"/>
      <c r="AM21" s="135"/>
      <c r="AN21" s="62">
        <f>ROUND(SUM(AN10:AN20),2)</f>
        <v>480458711.04000002</v>
      </c>
      <c r="AO21" s="25"/>
      <c r="AP21" s="57">
        <f>ROUND(SUM(AP10:AP20),2)</f>
        <v>1029948033.6799999</v>
      </c>
    </row>
    <row r="22" spans="1:42" s="4" customFormat="1" ht="105" customHeight="1" thickBot="1" x14ac:dyDescent="0.3">
      <c r="A22" s="12"/>
      <c r="B22" s="26"/>
      <c r="C22" s="26"/>
      <c r="D22" s="26"/>
      <c r="E22" s="26"/>
      <c r="F22" s="26"/>
      <c r="G22" s="26"/>
      <c r="H22" s="26"/>
      <c r="I22" s="26"/>
      <c r="J22" s="27"/>
      <c r="K22" s="27"/>
      <c r="L22" s="27"/>
      <c r="M22" s="28"/>
      <c r="N22" s="29"/>
      <c r="O22" s="27"/>
      <c r="P22" s="27"/>
      <c r="Q22" s="27"/>
      <c r="R22" s="28"/>
      <c r="S22" s="14"/>
      <c r="T22" s="27"/>
      <c r="U22" s="27"/>
      <c r="V22" s="27"/>
      <c r="W22" s="28"/>
      <c r="X22" s="25"/>
      <c r="Y22" s="30"/>
      <c r="AA22" s="27"/>
      <c r="AB22" s="27"/>
      <c r="AC22" s="27"/>
      <c r="AD22" s="28"/>
      <c r="AE22" s="29"/>
      <c r="AF22" s="27"/>
      <c r="AG22" s="27"/>
      <c r="AH22" s="27"/>
      <c r="AI22" s="28"/>
      <c r="AJ22" s="14"/>
      <c r="AK22" s="27"/>
      <c r="AL22" s="27"/>
      <c r="AM22" s="27"/>
      <c r="AN22" s="28"/>
      <c r="AO22" s="25"/>
      <c r="AP22" s="30"/>
    </row>
    <row r="23" spans="1:42" s="4" customFormat="1" ht="71.25" customHeight="1" thickBot="1" x14ac:dyDescent="0.3">
      <c r="A23" s="12"/>
      <c r="B23" s="136" t="s">
        <v>18</v>
      </c>
      <c r="C23" s="137"/>
      <c r="D23" s="137"/>
      <c r="E23" s="137"/>
      <c r="F23" s="137"/>
      <c r="G23" s="137"/>
      <c r="H23" s="138"/>
      <c r="I23" s="13"/>
      <c r="J23" s="17"/>
      <c r="K23" s="17"/>
      <c r="L23" s="17"/>
      <c r="M23" s="17"/>
      <c r="N23" s="17"/>
      <c r="O23" s="17"/>
      <c r="P23" s="17"/>
      <c r="Q23" s="17"/>
      <c r="R23" s="17"/>
      <c r="S23" s="14"/>
      <c r="T23" s="17"/>
      <c r="U23" s="17"/>
      <c r="V23" s="17"/>
      <c r="W23" s="17"/>
      <c r="X23" s="14"/>
      <c r="Y23" s="26"/>
      <c r="AA23" s="17"/>
      <c r="AB23" s="17"/>
      <c r="AC23" s="17"/>
      <c r="AD23" s="17"/>
      <c r="AE23" s="17"/>
      <c r="AF23" s="17"/>
      <c r="AG23" s="17"/>
      <c r="AH23" s="17"/>
      <c r="AI23" s="17"/>
      <c r="AJ23" s="14"/>
      <c r="AK23" s="17"/>
      <c r="AL23" s="17"/>
      <c r="AM23" s="17"/>
      <c r="AN23" s="17"/>
      <c r="AO23" s="14"/>
      <c r="AP23" s="26"/>
    </row>
    <row r="24" spans="1:42" s="4" customFormat="1" ht="84.75" customHeight="1" thickBot="1" x14ac:dyDescent="0.3">
      <c r="A24" s="12"/>
      <c r="B24" s="59" t="s">
        <v>2</v>
      </c>
      <c r="C24" s="139" t="s">
        <v>7</v>
      </c>
      <c r="D24" s="140"/>
      <c r="E24" s="139" t="s">
        <v>33</v>
      </c>
      <c r="F24" s="140"/>
      <c r="G24" s="141"/>
      <c r="H24" s="60" t="s">
        <v>17</v>
      </c>
      <c r="I24" s="33"/>
      <c r="J24" s="142" t="s">
        <v>12</v>
      </c>
      <c r="K24" s="142"/>
      <c r="L24" s="142"/>
      <c r="M24" s="142"/>
      <c r="N24" s="41"/>
      <c r="O24" s="143" t="s">
        <v>13</v>
      </c>
      <c r="P24" s="144"/>
      <c r="Q24" s="145"/>
      <c r="R24" s="55">
        <v>4.3999999999999997E-2</v>
      </c>
      <c r="S24" s="41"/>
      <c r="T24" s="143" t="s">
        <v>14</v>
      </c>
      <c r="U24" s="144"/>
      <c r="V24" s="145"/>
      <c r="W24" s="56">
        <v>0.03</v>
      </c>
      <c r="X24" s="14"/>
      <c r="Y24" s="69" t="s">
        <v>19</v>
      </c>
      <c r="AA24" s="142" t="s">
        <v>12</v>
      </c>
      <c r="AB24" s="142"/>
      <c r="AC24" s="142"/>
      <c r="AD24" s="142"/>
      <c r="AE24" s="41"/>
      <c r="AF24" s="143" t="s">
        <v>13</v>
      </c>
      <c r="AG24" s="144"/>
      <c r="AH24" s="145"/>
      <c r="AI24" s="55">
        <v>4.3999999999999997E-2</v>
      </c>
      <c r="AJ24" s="41"/>
      <c r="AK24" s="143" t="s">
        <v>14</v>
      </c>
      <c r="AL24" s="144"/>
      <c r="AM24" s="145"/>
      <c r="AN24" s="56">
        <v>0.03</v>
      </c>
      <c r="AO24" s="14"/>
      <c r="AP24" s="61" t="s">
        <v>19</v>
      </c>
    </row>
    <row r="25" spans="1:42" s="4" customFormat="1" ht="105" customHeight="1" thickBot="1" x14ac:dyDescent="0.3">
      <c r="A25" s="12"/>
      <c r="B25" s="1">
        <v>1</v>
      </c>
      <c r="C25" s="146" t="s">
        <v>34</v>
      </c>
      <c r="D25" s="147"/>
      <c r="E25" s="146" t="s">
        <v>33</v>
      </c>
      <c r="F25" s="147"/>
      <c r="G25" s="148"/>
      <c r="H25" s="34">
        <v>1</v>
      </c>
      <c r="I25" s="35"/>
      <c r="J25" s="43">
        <v>125000</v>
      </c>
      <c r="K25" s="43">
        <f>ROUND(J25*19%,2)</f>
        <v>23750</v>
      </c>
      <c r="L25" s="43">
        <f>ROUND(J25+K25,2)</f>
        <v>148750</v>
      </c>
      <c r="M25" s="43">
        <f>ROUND(L25*$H25,2)</f>
        <v>148750</v>
      </c>
      <c r="N25" s="17"/>
      <c r="O25" s="43">
        <f>ROUND(J25+(J25*$R$24),2)</f>
        <v>130500</v>
      </c>
      <c r="P25" s="43">
        <f>ROUND(O25*19%,2)</f>
        <v>24795</v>
      </c>
      <c r="Q25" s="43">
        <f t="shared" ref="Q25" si="25">ROUND(O25+P25,2)</f>
        <v>155295</v>
      </c>
      <c r="R25" s="43">
        <f t="shared" ref="R25:R38" si="26">ROUND(Q25*$H25,2)</f>
        <v>155295</v>
      </c>
      <c r="S25" s="14"/>
      <c r="T25" s="43">
        <f>ROUND(O25+(O25*$W$24),2)</f>
        <v>134415</v>
      </c>
      <c r="U25" s="43">
        <f t="shared" ref="U25:U38" si="27">ROUND(T25*19%,2)</f>
        <v>25538.85</v>
      </c>
      <c r="V25" s="43">
        <f t="shared" ref="V25" si="28">ROUND(T25+U25,2)</f>
        <v>159953.85</v>
      </c>
      <c r="W25" s="43">
        <f t="shared" ref="W25:W38" si="29">ROUND(V25*$H25,2)</f>
        <v>159953.85</v>
      </c>
      <c r="X25" s="14"/>
      <c r="Y25" s="44">
        <f>ROUND(M25+R25+W25,2)</f>
        <v>463998.85</v>
      </c>
      <c r="AA25" s="43">
        <f t="shared" ref="AA25:AA38" si="30">J25</f>
        <v>125000</v>
      </c>
      <c r="AB25" s="43">
        <f>ROUND(AA25*19%,2)</f>
        <v>23750</v>
      </c>
      <c r="AC25" s="43">
        <f>ROUND(AA25+AB25,2)</f>
        <v>148750</v>
      </c>
      <c r="AD25" s="43">
        <f>ROUND(AC25*$H25,2)</f>
        <v>148750</v>
      </c>
      <c r="AE25" s="17"/>
      <c r="AF25" s="43">
        <f>ROUND(AA25+(AA25*$AI$24),2)</f>
        <v>130500</v>
      </c>
      <c r="AG25" s="43">
        <f>ROUND(AF25*19%,2)</f>
        <v>24795</v>
      </c>
      <c r="AH25" s="43">
        <f t="shared" ref="AH25:AH38" si="31">ROUND(AF25+AG25,2)</f>
        <v>155295</v>
      </c>
      <c r="AI25" s="43">
        <f t="shared" ref="AI25:AI38" si="32">ROUND(AH25*$H25,2)</f>
        <v>155295</v>
      </c>
      <c r="AJ25" s="14"/>
      <c r="AK25" s="43">
        <f>ROUND(AF25+(AF25*$AN$24),2)</f>
        <v>134415</v>
      </c>
      <c r="AL25" s="43">
        <f t="shared" ref="AL25:AL38" si="33">ROUND(AK25*19%,2)</f>
        <v>25538.85</v>
      </c>
      <c r="AM25" s="43">
        <f t="shared" ref="AM25:AM38" si="34">ROUND(AK25+AL25,2)</f>
        <v>159953.85</v>
      </c>
      <c r="AN25" s="43">
        <f t="shared" ref="AN25:AN38" si="35">ROUND(AM25*$H25,2)</f>
        <v>159953.85</v>
      </c>
      <c r="AO25" s="14"/>
      <c r="AP25" s="44">
        <f>ROUND(AD25+AI25+AN25,2)</f>
        <v>463998.85</v>
      </c>
    </row>
    <row r="26" spans="1:42" s="4" customFormat="1" ht="105" customHeight="1" thickBot="1" x14ac:dyDescent="0.3">
      <c r="A26" s="12"/>
      <c r="B26" s="1">
        <v>2</v>
      </c>
      <c r="C26" s="146" t="s">
        <v>35</v>
      </c>
      <c r="D26" s="147"/>
      <c r="E26" s="146" t="s">
        <v>33</v>
      </c>
      <c r="F26" s="147"/>
      <c r="G26" s="148"/>
      <c r="H26" s="34">
        <v>1</v>
      </c>
      <c r="I26" s="35"/>
      <c r="J26" s="43">
        <v>2083333.3333333335</v>
      </c>
      <c r="K26" s="43">
        <f t="shared" ref="K26:K38" si="36">ROUND(J26*19%,2)</f>
        <v>395833.33</v>
      </c>
      <c r="L26" s="43">
        <f t="shared" ref="L26:L38" si="37">ROUND(J26+K26,2)</f>
        <v>2479166.66</v>
      </c>
      <c r="M26" s="43">
        <f t="shared" ref="M26:M38" si="38">ROUND(L26*$H26,2)</f>
        <v>2479166.66</v>
      </c>
      <c r="N26" s="17"/>
      <c r="O26" s="43">
        <f t="shared" ref="O26:O38" si="39">ROUND(J26+(J26*$R$24),2)</f>
        <v>2175000</v>
      </c>
      <c r="P26" s="43">
        <f t="shared" ref="P26:P38" si="40">ROUND(O26*19%,2)</f>
        <v>413250</v>
      </c>
      <c r="Q26" s="43">
        <f t="shared" ref="Q26:Q38" si="41">ROUND(O26+P26,2)</f>
        <v>2588250</v>
      </c>
      <c r="R26" s="43">
        <f t="shared" si="26"/>
        <v>2588250</v>
      </c>
      <c r="S26" s="14"/>
      <c r="T26" s="43">
        <f t="shared" ref="T26:T38" si="42">ROUND(O26+(O26*$W$24),2)</f>
        <v>2240250</v>
      </c>
      <c r="U26" s="43">
        <f t="shared" si="27"/>
        <v>425647.5</v>
      </c>
      <c r="V26" s="43">
        <f t="shared" ref="V26:V38" si="43">ROUND(T26+U26,2)</f>
        <v>2665897.5</v>
      </c>
      <c r="W26" s="43">
        <f t="shared" si="29"/>
        <v>2665897.5</v>
      </c>
      <c r="X26" s="14"/>
      <c r="Y26" s="44">
        <f t="shared" ref="Y26:Y38" si="44">ROUND(M26+R26+W26,2)</f>
        <v>7733314.1600000001</v>
      </c>
      <c r="AA26" s="43">
        <f t="shared" si="30"/>
        <v>2083333.3333333335</v>
      </c>
      <c r="AB26" s="43">
        <f t="shared" ref="AB26:AB38" si="45">ROUND(AA26*19%,2)</f>
        <v>395833.33</v>
      </c>
      <c r="AC26" s="43">
        <f t="shared" ref="AC26:AC38" si="46">ROUND(AA26+AB26,2)</f>
        <v>2479166.66</v>
      </c>
      <c r="AD26" s="43">
        <f t="shared" ref="AD26:AD38" si="47">ROUND(AC26*$H26,2)</f>
        <v>2479166.66</v>
      </c>
      <c r="AE26" s="17"/>
      <c r="AF26" s="43">
        <f t="shared" ref="AF26:AF38" si="48">ROUND(AA26+(AA26*$AI$24),2)</f>
        <v>2175000</v>
      </c>
      <c r="AG26" s="43">
        <f t="shared" ref="AG26:AG38" si="49">ROUND(AF26*19%,2)</f>
        <v>413250</v>
      </c>
      <c r="AH26" s="43">
        <f t="shared" si="31"/>
        <v>2588250</v>
      </c>
      <c r="AI26" s="43">
        <f t="shared" si="32"/>
        <v>2588250</v>
      </c>
      <c r="AJ26" s="14"/>
      <c r="AK26" s="43">
        <f t="shared" ref="AK26:AK37" si="50">ROUND(AF26+(AF26*$AN$24),2)</f>
        <v>2240250</v>
      </c>
      <c r="AL26" s="43">
        <f t="shared" si="33"/>
        <v>425647.5</v>
      </c>
      <c r="AM26" s="43">
        <f t="shared" si="34"/>
        <v>2665897.5</v>
      </c>
      <c r="AN26" s="43">
        <f t="shared" si="35"/>
        <v>2665897.5</v>
      </c>
      <c r="AO26" s="14"/>
      <c r="AP26" s="44">
        <f t="shared" ref="AP26:AP38" si="51">ROUND(AD26+AI26+AN26,2)</f>
        <v>7733314.1600000001</v>
      </c>
    </row>
    <row r="27" spans="1:42" s="4" customFormat="1" ht="105" customHeight="1" thickBot="1" x14ac:dyDescent="0.3">
      <c r="A27" s="12"/>
      <c r="B27" s="1">
        <v>3</v>
      </c>
      <c r="C27" s="146" t="s">
        <v>36</v>
      </c>
      <c r="D27" s="147"/>
      <c r="E27" s="146" t="s">
        <v>33</v>
      </c>
      <c r="F27" s="147"/>
      <c r="G27" s="148"/>
      <c r="H27" s="34">
        <v>1</v>
      </c>
      <c r="I27" s="35"/>
      <c r="J27" s="43">
        <v>141666.66666666669</v>
      </c>
      <c r="K27" s="43">
        <f t="shared" si="36"/>
        <v>26916.67</v>
      </c>
      <c r="L27" s="43">
        <f t="shared" si="37"/>
        <v>168583.34</v>
      </c>
      <c r="M27" s="43">
        <f t="shared" si="38"/>
        <v>168583.34</v>
      </c>
      <c r="N27" s="17"/>
      <c r="O27" s="43">
        <f t="shared" si="39"/>
        <v>147900</v>
      </c>
      <c r="P27" s="43">
        <f t="shared" si="40"/>
        <v>28101</v>
      </c>
      <c r="Q27" s="43">
        <f t="shared" si="41"/>
        <v>176001</v>
      </c>
      <c r="R27" s="43">
        <f t="shared" si="26"/>
        <v>176001</v>
      </c>
      <c r="S27" s="14"/>
      <c r="T27" s="43">
        <f t="shared" si="42"/>
        <v>152337</v>
      </c>
      <c r="U27" s="43">
        <f t="shared" si="27"/>
        <v>28944.03</v>
      </c>
      <c r="V27" s="43">
        <f t="shared" si="43"/>
        <v>181281.03</v>
      </c>
      <c r="W27" s="43">
        <f t="shared" si="29"/>
        <v>181281.03</v>
      </c>
      <c r="X27" s="14"/>
      <c r="Y27" s="44">
        <f t="shared" si="44"/>
        <v>525865.37</v>
      </c>
      <c r="AA27" s="43">
        <f t="shared" si="30"/>
        <v>141666.66666666669</v>
      </c>
      <c r="AB27" s="43">
        <f t="shared" si="45"/>
        <v>26916.67</v>
      </c>
      <c r="AC27" s="43">
        <f t="shared" si="46"/>
        <v>168583.34</v>
      </c>
      <c r="AD27" s="43">
        <f t="shared" si="47"/>
        <v>168583.34</v>
      </c>
      <c r="AE27" s="17"/>
      <c r="AF27" s="43">
        <f t="shared" si="48"/>
        <v>147900</v>
      </c>
      <c r="AG27" s="43">
        <f t="shared" si="49"/>
        <v>28101</v>
      </c>
      <c r="AH27" s="43">
        <f t="shared" si="31"/>
        <v>176001</v>
      </c>
      <c r="AI27" s="43">
        <f t="shared" si="32"/>
        <v>176001</v>
      </c>
      <c r="AJ27" s="14"/>
      <c r="AK27" s="43">
        <f t="shared" si="50"/>
        <v>152337</v>
      </c>
      <c r="AL27" s="43">
        <f t="shared" si="33"/>
        <v>28944.03</v>
      </c>
      <c r="AM27" s="43">
        <f t="shared" si="34"/>
        <v>181281.03</v>
      </c>
      <c r="AN27" s="43">
        <f t="shared" si="35"/>
        <v>181281.03</v>
      </c>
      <c r="AO27" s="14"/>
      <c r="AP27" s="44">
        <f t="shared" si="51"/>
        <v>525865.37</v>
      </c>
    </row>
    <row r="28" spans="1:42" s="4" customFormat="1" ht="105" customHeight="1" thickBot="1" x14ac:dyDescent="0.3">
      <c r="A28" s="12"/>
      <c r="B28" s="1">
        <v>4</v>
      </c>
      <c r="C28" s="146" t="s">
        <v>37</v>
      </c>
      <c r="D28" s="147"/>
      <c r="E28" s="146" t="s">
        <v>33</v>
      </c>
      <c r="F28" s="147"/>
      <c r="G28" s="148"/>
      <c r="H28" s="34">
        <v>1</v>
      </c>
      <c r="I28" s="35"/>
      <c r="J28" s="43">
        <v>3083333.3333333335</v>
      </c>
      <c r="K28" s="43">
        <f t="shared" si="36"/>
        <v>585833.32999999996</v>
      </c>
      <c r="L28" s="43">
        <f t="shared" si="37"/>
        <v>3669166.66</v>
      </c>
      <c r="M28" s="43">
        <f t="shared" si="38"/>
        <v>3669166.66</v>
      </c>
      <c r="N28" s="17"/>
      <c r="O28" s="43">
        <f t="shared" si="39"/>
        <v>3219000</v>
      </c>
      <c r="P28" s="43">
        <f t="shared" si="40"/>
        <v>611610</v>
      </c>
      <c r="Q28" s="43">
        <f t="shared" si="41"/>
        <v>3830610</v>
      </c>
      <c r="R28" s="43">
        <f t="shared" si="26"/>
        <v>3830610</v>
      </c>
      <c r="S28" s="14"/>
      <c r="T28" s="43">
        <f t="shared" si="42"/>
        <v>3315570</v>
      </c>
      <c r="U28" s="43">
        <f t="shared" si="27"/>
        <v>629958.30000000005</v>
      </c>
      <c r="V28" s="43">
        <f t="shared" si="43"/>
        <v>3945528.3</v>
      </c>
      <c r="W28" s="43">
        <f t="shared" si="29"/>
        <v>3945528.3</v>
      </c>
      <c r="X28" s="14"/>
      <c r="Y28" s="44">
        <f t="shared" si="44"/>
        <v>11445304.960000001</v>
      </c>
      <c r="AA28" s="43">
        <f t="shared" si="30"/>
        <v>3083333.3333333335</v>
      </c>
      <c r="AB28" s="43">
        <f t="shared" si="45"/>
        <v>585833.32999999996</v>
      </c>
      <c r="AC28" s="43">
        <f t="shared" si="46"/>
        <v>3669166.66</v>
      </c>
      <c r="AD28" s="43">
        <f t="shared" si="47"/>
        <v>3669166.66</v>
      </c>
      <c r="AE28" s="17"/>
      <c r="AF28" s="43">
        <f t="shared" si="48"/>
        <v>3219000</v>
      </c>
      <c r="AG28" s="43">
        <f t="shared" si="49"/>
        <v>611610</v>
      </c>
      <c r="AH28" s="43">
        <f t="shared" si="31"/>
        <v>3830610</v>
      </c>
      <c r="AI28" s="43">
        <f t="shared" si="32"/>
        <v>3830610</v>
      </c>
      <c r="AJ28" s="14"/>
      <c r="AK28" s="43">
        <f t="shared" si="50"/>
        <v>3315570</v>
      </c>
      <c r="AL28" s="43">
        <f t="shared" si="33"/>
        <v>629958.30000000005</v>
      </c>
      <c r="AM28" s="43">
        <f t="shared" si="34"/>
        <v>3945528.3</v>
      </c>
      <c r="AN28" s="43">
        <f t="shared" si="35"/>
        <v>3945528.3</v>
      </c>
      <c r="AO28" s="14"/>
      <c r="AP28" s="44">
        <f t="shared" si="51"/>
        <v>11445304.960000001</v>
      </c>
    </row>
    <row r="29" spans="1:42" s="4" customFormat="1" ht="105" customHeight="1" thickBot="1" x14ac:dyDescent="0.3">
      <c r="A29" s="12"/>
      <c r="B29" s="1">
        <v>5</v>
      </c>
      <c r="C29" s="146" t="s">
        <v>38</v>
      </c>
      <c r="D29" s="147"/>
      <c r="E29" s="146" t="s">
        <v>33</v>
      </c>
      <c r="F29" s="147"/>
      <c r="G29" s="148"/>
      <c r="H29" s="34">
        <v>1</v>
      </c>
      <c r="I29" s="35"/>
      <c r="J29" s="43">
        <v>308333.33333333337</v>
      </c>
      <c r="K29" s="43">
        <f t="shared" si="36"/>
        <v>58583.33</v>
      </c>
      <c r="L29" s="43">
        <f t="shared" si="37"/>
        <v>366916.66</v>
      </c>
      <c r="M29" s="43">
        <f t="shared" si="38"/>
        <v>366916.66</v>
      </c>
      <c r="N29" s="17"/>
      <c r="O29" s="43">
        <f t="shared" si="39"/>
        <v>321900</v>
      </c>
      <c r="P29" s="43">
        <f t="shared" si="40"/>
        <v>61161</v>
      </c>
      <c r="Q29" s="43">
        <f t="shared" si="41"/>
        <v>383061</v>
      </c>
      <c r="R29" s="43">
        <f t="shared" si="26"/>
        <v>383061</v>
      </c>
      <c r="S29" s="14"/>
      <c r="T29" s="43">
        <f t="shared" si="42"/>
        <v>331557</v>
      </c>
      <c r="U29" s="43">
        <f t="shared" si="27"/>
        <v>62995.83</v>
      </c>
      <c r="V29" s="43">
        <f t="shared" si="43"/>
        <v>394552.83</v>
      </c>
      <c r="W29" s="43">
        <f t="shared" si="29"/>
        <v>394552.83</v>
      </c>
      <c r="X29" s="14"/>
      <c r="Y29" s="44">
        <f t="shared" si="44"/>
        <v>1144530.49</v>
      </c>
      <c r="AA29" s="43">
        <f t="shared" si="30"/>
        <v>308333.33333333337</v>
      </c>
      <c r="AB29" s="43">
        <f t="shared" si="45"/>
        <v>58583.33</v>
      </c>
      <c r="AC29" s="43">
        <f t="shared" si="46"/>
        <v>366916.66</v>
      </c>
      <c r="AD29" s="43">
        <f t="shared" si="47"/>
        <v>366916.66</v>
      </c>
      <c r="AE29" s="17"/>
      <c r="AF29" s="43">
        <f t="shared" si="48"/>
        <v>321900</v>
      </c>
      <c r="AG29" s="43">
        <f t="shared" si="49"/>
        <v>61161</v>
      </c>
      <c r="AH29" s="43">
        <f t="shared" si="31"/>
        <v>383061</v>
      </c>
      <c r="AI29" s="43">
        <f t="shared" si="32"/>
        <v>383061</v>
      </c>
      <c r="AJ29" s="14"/>
      <c r="AK29" s="43">
        <f t="shared" si="50"/>
        <v>331557</v>
      </c>
      <c r="AL29" s="43">
        <f t="shared" si="33"/>
        <v>62995.83</v>
      </c>
      <c r="AM29" s="43">
        <f t="shared" si="34"/>
        <v>394552.83</v>
      </c>
      <c r="AN29" s="43">
        <f t="shared" si="35"/>
        <v>394552.83</v>
      </c>
      <c r="AO29" s="14"/>
      <c r="AP29" s="44">
        <f t="shared" si="51"/>
        <v>1144530.49</v>
      </c>
    </row>
    <row r="30" spans="1:42" s="4" customFormat="1" ht="105" customHeight="1" thickBot="1" x14ac:dyDescent="0.3">
      <c r="A30" s="12"/>
      <c r="B30" s="1">
        <v>6</v>
      </c>
      <c r="C30" s="146" t="s">
        <v>39</v>
      </c>
      <c r="D30" s="147"/>
      <c r="E30" s="146" t="s">
        <v>33</v>
      </c>
      <c r="F30" s="147"/>
      <c r="G30" s="148"/>
      <c r="H30" s="34">
        <v>1</v>
      </c>
      <c r="I30" s="35"/>
      <c r="J30" s="43">
        <v>158333.33333333334</v>
      </c>
      <c r="K30" s="43">
        <f t="shared" si="36"/>
        <v>30083.33</v>
      </c>
      <c r="L30" s="43">
        <f t="shared" si="37"/>
        <v>188416.66</v>
      </c>
      <c r="M30" s="43">
        <f t="shared" si="38"/>
        <v>188416.66</v>
      </c>
      <c r="N30" s="17"/>
      <c r="O30" s="43">
        <f t="shared" si="39"/>
        <v>165300</v>
      </c>
      <c r="P30" s="43">
        <f t="shared" si="40"/>
        <v>31407</v>
      </c>
      <c r="Q30" s="43">
        <f t="shared" si="41"/>
        <v>196707</v>
      </c>
      <c r="R30" s="43">
        <f t="shared" si="26"/>
        <v>196707</v>
      </c>
      <c r="S30" s="14"/>
      <c r="T30" s="43">
        <f t="shared" si="42"/>
        <v>170259</v>
      </c>
      <c r="U30" s="43">
        <f t="shared" si="27"/>
        <v>32349.21</v>
      </c>
      <c r="V30" s="43">
        <f t="shared" si="43"/>
        <v>202608.21</v>
      </c>
      <c r="W30" s="43">
        <f t="shared" si="29"/>
        <v>202608.21</v>
      </c>
      <c r="X30" s="14"/>
      <c r="Y30" s="44">
        <f t="shared" si="44"/>
        <v>587731.87</v>
      </c>
      <c r="AA30" s="43">
        <f t="shared" si="30"/>
        <v>158333.33333333334</v>
      </c>
      <c r="AB30" s="43">
        <f t="shared" si="45"/>
        <v>30083.33</v>
      </c>
      <c r="AC30" s="43">
        <f t="shared" si="46"/>
        <v>188416.66</v>
      </c>
      <c r="AD30" s="43">
        <f t="shared" si="47"/>
        <v>188416.66</v>
      </c>
      <c r="AE30" s="17"/>
      <c r="AF30" s="43">
        <f t="shared" si="48"/>
        <v>165300</v>
      </c>
      <c r="AG30" s="43">
        <f t="shared" si="49"/>
        <v>31407</v>
      </c>
      <c r="AH30" s="43">
        <f t="shared" si="31"/>
        <v>196707</v>
      </c>
      <c r="AI30" s="43">
        <f t="shared" si="32"/>
        <v>196707</v>
      </c>
      <c r="AJ30" s="14"/>
      <c r="AK30" s="43">
        <f t="shared" si="50"/>
        <v>170259</v>
      </c>
      <c r="AL30" s="43">
        <f t="shared" si="33"/>
        <v>32349.21</v>
      </c>
      <c r="AM30" s="43">
        <f t="shared" si="34"/>
        <v>202608.21</v>
      </c>
      <c r="AN30" s="43">
        <f t="shared" si="35"/>
        <v>202608.21</v>
      </c>
      <c r="AO30" s="14"/>
      <c r="AP30" s="44">
        <f t="shared" si="51"/>
        <v>587731.87</v>
      </c>
    </row>
    <row r="31" spans="1:42" s="4" customFormat="1" ht="105" customHeight="1" thickBot="1" x14ac:dyDescent="0.3">
      <c r="A31" s="12"/>
      <c r="B31" s="1">
        <v>7</v>
      </c>
      <c r="C31" s="146" t="s">
        <v>40</v>
      </c>
      <c r="D31" s="147"/>
      <c r="E31" s="146" t="s">
        <v>33</v>
      </c>
      <c r="F31" s="147"/>
      <c r="G31" s="148"/>
      <c r="H31" s="34">
        <v>1</v>
      </c>
      <c r="I31" s="35"/>
      <c r="J31" s="43">
        <v>533333.33333333337</v>
      </c>
      <c r="K31" s="43">
        <f t="shared" si="36"/>
        <v>101333.33</v>
      </c>
      <c r="L31" s="43">
        <f t="shared" si="37"/>
        <v>634666.66</v>
      </c>
      <c r="M31" s="43">
        <f t="shared" si="38"/>
        <v>634666.66</v>
      </c>
      <c r="N31" s="17"/>
      <c r="O31" s="43">
        <f t="shared" si="39"/>
        <v>556800</v>
      </c>
      <c r="P31" s="43">
        <f t="shared" si="40"/>
        <v>105792</v>
      </c>
      <c r="Q31" s="43">
        <f t="shared" si="41"/>
        <v>662592</v>
      </c>
      <c r="R31" s="43">
        <f t="shared" si="26"/>
        <v>662592</v>
      </c>
      <c r="S31" s="14"/>
      <c r="T31" s="43">
        <f t="shared" si="42"/>
        <v>573504</v>
      </c>
      <c r="U31" s="43">
        <f t="shared" si="27"/>
        <v>108965.75999999999</v>
      </c>
      <c r="V31" s="43">
        <f t="shared" si="43"/>
        <v>682469.76</v>
      </c>
      <c r="W31" s="43">
        <f t="shared" si="29"/>
        <v>682469.76</v>
      </c>
      <c r="X31" s="14"/>
      <c r="Y31" s="44">
        <f t="shared" si="44"/>
        <v>1979728.42</v>
      </c>
      <c r="AA31" s="43">
        <f t="shared" si="30"/>
        <v>533333.33333333337</v>
      </c>
      <c r="AB31" s="43">
        <f t="shared" si="45"/>
        <v>101333.33</v>
      </c>
      <c r="AC31" s="43">
        <f t="shared" si="46"/>
        <v>634666.66</v>
      </c>
      <c r="AD31" s="43">
        <f t="shared" si="47"/>
        <v>634666.66</v>
      </c>
      <c r="AE31" s="17"/>
      <c r="AF31" s="43">
        <f t="shared" si="48"/>
        <v>556800</v>
      </c>
      <c r="AG31" s="43">
        <f t="shared" si="49"/>
        <v>105792</v>
      </c>
      <c r="AH31" s="43">
        <f t="shared" si="31"/>
        <v>662592</v>
      </c>
      <c r="AI31" s="43">
        <f t="shared" si="32"/>
        <v>662592</v>
      </c>
      <c r="AJ31" s="14"/>
      <c r="AK31" s="43">
        <f t="shared" si="50"/>
        <v>573504</v>
      </c>
      <c r="AL31" s="43">
        <f t="shared" si="33"/>
        <v>108965.75999999999</v>
      </c>
      <c r="AM31" s="43">
        <f t="shared" si="34"/>
        <v>682469.76</v>
      </c>
      <c r="AN31" s="43">
        <f t="shared" si="35"/>
        <v>682469.76</v>
      </c>
      <c r="AO31" s="14"/>
      <c r="AP31" s="44">
        <f t="shared" si="51"/>
        <v>1979728.42</v>
      </c>
    </row>
    <row r="32" spans="1:42" s="4" customFormat="1" ht="105" customHeight="1" thickBot="1" x14ac:dyDescent="0.3">
      <c r="A32" s="12"/>
      <c r="B32" s="1">
        <v>8</v>
      </c>
      <c r="C32" s="146" t="s">
        <v>41</v>
      </c>
      <c r="D32" s="147"/>
      <c r="E32" s="146" t="s">
        <v>33</v>
      </c>
      <c r="F32" s="147"/>
      <c r="G32" s="148"/>
      <c r="H32" s="34">
        <v>1</v>
      </c>
      <c r="I32" s="35"/>
      <c r="J32" s="43">
        <v>600000</v>
      </c>
      <c r="K32" s="43">
        <f t="shared" si="36"/>
        <v>114000</v>
      </c>
      <c r="L32" s="43">
        <f t="shared" si="37"/>
        <v>714000</v>
      </c>
      <c r="M32" s="43">
        <f t="shared" si="38"/>
        <v>714000</v>
      </c>
      <c r="N32" s="17"/>
      <c r="O32" s="43">
        <f t="shared" si="39"/>
        <v>626400</v>
      </c>
      <c r="P32" s="43">
        <f t="shared" si="40"/>
        <v>119016</v>
      </c>
      <c r="Q32" s="43">
        <f t="shared" si="41"/>
        <v>745416</v>
      </c>
      <c r="R32" s="43">
        <f t="shared" si="26"/>
        <v>745416</v>
      </c>
      <c r="S32" s="14"/>
      <c r="T32" s="43">
        <f t="shared" si="42"/>
        <v>645192</v>
      </c>
      <c r="U32" s="43">
        <f t="shared" si="27"/>
        <v>122586.48</v>
      </c>
      <c r="V32" s="43">
        <f t="shared" si="43"/>
        <v>767778.48</v>
      </c>
      <c r="W32" s="43">
        <f t="shared" si="29"/>
        <v>767778.48</v>
      </c>
      <c r="X32" s="14"/>
      <c r="Y32" s="44">
        <f t="shared" si="44"/>
        <v>2227194.48</v>
      </c>
      <c r="AA32" s="43">
        <f t="shared" si="30"/>
        <v>600000</v>
      </c>
      <c r="AB32" s="43">
        <f t="shared" si="45"/>
        <v>114000</v>
      </c>
      <c r="AC32" s="43">
        <f t="shared" si="46"/>
        <v>714000</v>
      </c>
      <c r="AD32" s="43">
        <f t="shared" si="47"/>
        <v>714000</v>
      </c>
      <c r="AE32" s="17"/>
      <c r="AF32" s="43">
        <f t="shared" si="48"/>
        <v>626400</v>
      </c>
      <c r="AG32" s="43">
        <f t="shared" si="49"/>
        <v>119016</v>
      </c>
      <c r="AH32" s="43">
        <f t="shared" si="31"/>
        <v>745416</v>
      </c>
      <c r="AI32" s="43">
        <f t="shared" si="32"/>
        <v>745416</v>
      </c>
      <c r="AJ32" s="14"/>
      <c r="AK32" s="43">
        <f t="shared" si="50"/>
        <v>645192</v>
      </c>
      <c r="AL32" s="43">
        <f t="shared" si="33"/>
        <v>122586.48</v>
      </c>
      <c r="AM32" s="43">
        <f t="shared" si="34"/>
        <v>767778.48</v>
      </c>
      <c r="AN32" s="43">
        <f t="shared" si="35"/>
        <v>767778.48</v>
      </c>
      <c r="AO32" s="14"/>
      <c r="AP32" s="44">
        <f t="shared" si="51"/>
        <v>2227194.48</v>
      </c>
    </row>
    <row r="33" spans="1:42" s="4" customFormat="1" ht="105" customHeight="1" thickBot="1" x14ac:dyDescent="0.3">
      <c r="A33" s="12"/>
      <c r="B33" s="1">
        <v>9</v>
      </c>
      <c r="C33" s="146" t="s">
        <v>42</v>
      </c>
      <c r="D33" s="147"/>
      <c r="E33" s="146" t="s">
        <v>33</v>
      </c>
      <c r="F33" s="147"/>
      <c r="G33" s="148"/>
      <c r="H33" s="34">
        <v>1</v>
      </c>
      <c r="I33" s="35"/>
      <c r="J33" s="43">
        <v>19166.666666666668</v>
      </c>
      <c r="K33" s="43">
        <f t="shared" si="36"/>
        <v>3641.67</v>
      </c>
      <c r="L33" s="43">
        <f t="shared" si="37"/>
        <v>22808.34</v>
      </c>
      <c r="M33" s="43">
        <f t="shared" si="38"/>
        <v>22808.34</v>
      </c>
      <c r="N33" s="17"/>
      <c r="O33" s="43">
        <f t="shared" si="39"/>
        <v>20010</v>
      </c>
      <c r="P33" s="43">
        <f t="shared" si="40"/>
        <v>3801.9</v>
      </c>
      <c r="Q33" s="43">
        <f t="shared" si="41"/>
        <v>23811.9</v>
      </c>
      <c r="R33" s="43">
        <f t="shared" si="26"/>
        <v>23811.9</v>
      </c>
      <c r="S33" s="14"/>
      <c r="T33" s="43">
        <f t="shared" si="42"/>
        <v>20610.3</v>
      </c>
      <c r="U33" s="43">
        <f t="shared" si="27"/>
        <v>3915.96</v>
      </c>
      <c r="V33" s="43">
        <f t="shared" si="43"/>
        <v>24526.26</v>
      </c>
      <c r="W33" s="43">
        <f t="shared" si="29"/>
        <v>24526.26</v>
      </c>
      <c r="X33" s="14"/>
      <c r="Y33" s="44">
        <f t="shared" si="44"/>
        <v>71146.5</v>
      </c>
      <c r="AA33" s="43">
        <f t="shared" si="30"/>
        <v>19166.666666666668</v>
      </c>
      <c r="AB33" s="43">
        <f t="shared" si="45"/>
        <v>3641.67</v>
      </c>
      <c r="AC33" s="43">
        <f t="shared" si="46"/>
        <v>22808.34</v>
      </c>
      <c r="AD33" s="43">
        <f t="shared" si="47"/>
        <v>22808.34</v>
      </c>
      <c r="AE33" s="17"/>
      <c r="AF33" s="43">
        <f t="shared" si="48"/>
        <v>20010</v>
      </c>
      <c r="AG33" s="43">
        <f t="shared" si="49"/>
        <v>3801.9</v>
      </c>
      <c r="AH33" s="43">
        <f t="shared" si="31"/>
        <v>23811.9</v>
      </c>
      <c r="AI33" s="43">
        <f t="shared" si="32"/>
        <v>23811.9</v>
      </c>
      <c r="AJ33" s="14"/>
      <c r="AK33" s="43">
        <f t="shared" si="50"/>
        <v>20610.3</v>
      </c>
      <c r="AL33" s="43">
        <f t="shared" si="33"/>
        <v>3915.96</v>
      </c>
      <c r="AM33" s="43">
        <f t="shared" si="34"/>
        <v>24526.26</v>
      </c>
      <c r="AN33" s="43">
        <f t="shared" si="35"/>
        <v>24526.26</v>
      </c>
      <c r="AO33" s="14"/>
      <c r="AP33" s="44">
        <f t="shared" si="51"/>
        <v>71146.5</v>
      </c>
    </row>
    <row r="34" spans="1:42" s="4" customFormat="1" ht="105" customHeight="1" thickBot="1" x14ac:dyDescent="0.3">
      <c r="A34" s="12"/>
      <c r="B34" s="1">
        <v>10</v>
      </c>
      <c r="C34" s="146" t="s">
        <v>43</v>
      </c>
      <c r="D34" s="147"/>
      <c r="E34" s="146" t="s">
        <v>33</v>
      </c>
      <c r="F34" s="147"/>
      <c r="G34" s="148"/>
      <c r="H34" s="34">
        <v>1</v>
      </c>
      <c r="I34" s="35"/>
      <c r="J34" s="43">
        <v>2416666.666666667</v>
      </c>
      <c r="K34" s="43">
        <f t="shared" si="36"/>
        <v>459166.67</v>
      </c>
      <c r="L34" s="43">
        <f t="shared" si="37"/>
        <v>2875833.34</v>
      </c>
      <c r="M34" s="43">
        <f t="shared" si="38"/>
        <v>2875833.34</v>
      </c>
      <c r="N34" s="17"/>
      <c r="O34" s="43">
        <f t="shared" si="39"/>
        <v>2523000</v>
      </c>
      <c r="P34" s="43">
        <f t="shared" si="40"/>
        <v>479370</v>
      </c>
      <c r="Q34" s="43">
        <f t="shared" si="41"/>
        <v>3002370</v>
      </c>
      <c r="R34" s="43">
        <f t="shared" si="26"/>
        <v>3002370</v>
      </c>
      <c r="S34" s="14"/>
      <c r="T34" s="43">
        <f t="shared" si="42"/>
        <v>2598690</v>
      </c>
      <c r="U34" s="43">
        <f t="shared" si="27"/>
        <v>493751.1</v>
      </c>
      <c r="V34" s="43">
        <f t="shared" si="43"/>
        <v>3092441.1</v>
      </c>
      <c r="W34" s="43">
        <f t="shared" si="29"/>
        <v>3092441.1</v>
      </c>
      <c r="X34" s="14"/>
      <c r="Y34" s="44">
        <f t="shared" si="44"/>
        <v>8970644.4399999995</v>
      </c>
      <c r="AA34" s="43">
        <f t="shared" si="30"/>
        <v>2416666.666666667</v>
      </c>
      <c r="AB34" s="43">
        <f t="shared" si="45"/>
        <v>459166.67</v>
      </c>
      <c r="AC34" s="43">
        <f t="shared" si="46"/>
        <v>2875833.34</v>
      </c>
      <c r="AD34" s="43">
        <f t="shared" si="47"/>
        <v>2875833.34</v>
      </c>
      <c r="AE34" s="17"/>
      <c r="AF34" s="43">
        <f t="shared" si="48"/>
        <v>2523000</v>
      </c>
      <c r="AG34" s="43">
        <f t="shared" si="49"/>
        <v>479370</v>
      </c>
      <c r="AH34" s="43">
        <f t="shared" si="31"/>
        <v>3002370</v>
      </c>
      <c r="AI34" s="43">
        <f t="shared" si="32"/>
        <v>3002370</v>
      </c>
      <c r="AJ34" s="14"/>
      <c r="AK34" s="43">
        <f t="shared" si="50"/>
        <v>2598690</v>
      </c>
      <c r="AL34" s="43">
        <f t="shared" si="33"/>
        <v>493751.1</v>
      </c>
      <c r="AM34" s="43">
        <f t="shared" si="34"/>
        <v>3092441.1</v>
      </c>
      <c r="AN34" s="43">
        <f t="shared" si="35"/>
        <v>3092441.1</v>
      </c>
      <c r="AO34" s="14"/>
      <c r="AP34" s="44">
        <f t="shared" si="51"/>
        <v>8970644.4399999995</v>
      </c>
    </row>
    <row r="35" spans="1:42" s="4" customFormat="1" ht="105" customHeight="1" thickBot="1" x14ac:dyDescent="0.3">
      <c r="A35" s="12"/>
      <c r="B35" s="1">
        <v>11</v>
      </c>
      <c r="C35" s="146" t="s">
        <v>44</v>
      </c>
      <c r="D35" s="147"/>
      <c r="E35" s="146" t="s">
        <v>33</v>
      </c>
      <c r="F35" s="147"/>
      <c r="G35" s="148"/>
      <c r="H35" s="34">
        <v>1</v>
      </c>
      <c r="I35" s="35"/>
      <c r="J35" s="43">
        <v>3250000</v>
      </c>
      <c r="K35" s="43">
        <f t="shared" si="36"/>
        <v>617500</v>
      </c>
      <c r="L35" s="43">
        <f t="shared" si="37"/>
        <v>3867500</v>
      </c>
      <c r="M35" s="43">
        <f t="shared" si="38"/>
        <v>3867500</v>
      </c>
      <c r="N35" s="17"/>
      <c r="O35" s="43">
        <f t="shared" si="39"/>
        <v>3393000</v>
      </c>
      <c r="P35" s="43">
        <f t="shared" si="40"/>
        <v>644670</v>
      </c>
      <c r="Q35" s="43">
        <f t="shared" si="41"/>
        <v>4037670</v>
      </c>
      <c r="R35" s="43">
        <f t="shared" si="26"/>
        <v>4037670</v>
      </c>
      <c r="S35" s="14"/>
      <c r="T35" s="43">
        <f t="shared" si="42"/>
        <v>3494790</v>
      </c>
      <c r="U35" s="43">
        <f t="shared" si="27"/>
        <v>664010.1</v>
      </c>
      <c r="V35" s="43">
        <f t="shared" si="43"/>
        <v>4158800.1</v>
      </c>
      <c r="W35" s="43">
        <f t="shared" si="29"/>
        <v>4158800.1</v>
      </c>
      <c r="X35" s="14"/>
      <c r="Y35" s="44">
        <f t="shared" si="44"/>
        <v>12063970.1</v>
      </c>
      <c r="AA35" s="43">
        <f t="shared" si="30"/>
        <v>3250000</v>
      </c>
      <c r="AB35" s="43">
        <f t="shared" si="45"/>
        <v>617500</v>
      </c>
      <c r="AC35" s="43">
        <f t="shared" si="46"/>
        <v>3867500</v>
      </c>
      <c r="AD35" s="43">
        <f t="shared" si="47"/>
        <v>3867500</v>
      </c>
      <c r="AE35" s="17"/>
      <c r="AF35" s="43">
        <f t="shared" si="48"/>
        <v>3393000</v>
      </c>
      <c r="AG35" s="43">
        <f t="shared" si="49"/>
        <v>644670</v>
      </c>
      <c r="AH35" s="43">
        <f t="shared" si="31"/>
        <v>4037670</v>
      </c>
      <c r="AI35" s="43">
        <f t="shared" si="32"/>
        <v>4037670</v>
      </c>
      <c r="AJ35" s="14"/>
      <c r="AK35" s="43">
        <f t="shared" si="50"/>
        <v>3494790</v>
      </c>
      <c r="AL35" s="43">
        <f t="shared" si="33"/>
        <v>664010.1</v>
      </c>
      <c r="AM35" s="43">
        <f t="shared" si="34"/>
        <v>4158800.1</v>
      </c>
      <c r="AN35" s="43">
        <f t="shared" si="35"/>
        <v>4158800.1</v>
      </c>
      <c r="AO35" s="14"/>
      <c r="AP35" s="44">
        <f t="shared" si="51"/>
        <v>12063970.1</v>
      </c>
    </row>
    <row r="36" spans="1:42" s="4" customFormat="1" ht="105" customHeight="1" thickBot="1" x14ac:dyDescent="0.3">
      <c r="A36" s="12"/>
      <c r="B36" s="1">
        <v>12</v>
      </c>
      <c r="C36" s="146" t="s">
        <v>45</v>
      </c>
      <c r="D36" s="147"/>
      <c r="E36" s="146" t="s">
        <v>33</v>
      </c>
      <c r="F36" s="147"/>
      <c r="G36" s="148"/>
      <c r="H36" s="34">
        <v>1</v>
      </c>
      <c r="I36" s="35"/>
      <c r="J36" s="43">
        <v>2250000</v>
      </c>
      <c r="K36" s="43">
        <f t="shared" si="36"/>
        <v>427500</v>
      </c>
      <c r="L36" s="43">
        <f t="shared" si="37"/>
        <v>2677500</v>
      </c>
      <c r="M36" s="43">
        <f t="shared" si="38"/>
        <v>2677500</v>
      </c>
      <c r="N36" s="17"/>
      <c r="O36" s="43">
        <f t="shared" si="39"/>
        <v>2349000</v>
      </c>
      <c r="P36" s="43">
        <f t="shared" si="40"/>
        <v>446310</v>
      </c>
      <c r="Q36" s="43">
        <f t="shared" si="41"/>
        <v>2795310</v>
      </c>
      <c r="R36" s="43">
        <f t="shared" si="26"/>
        <v>2795310</v>
      </c>
      <c r="S36" s="14"/>
      <c r="T36" s="43">
        <f t="shared" si="42"/>
        <v>2419470</v>
      </c>
      <c r="U36" s="43">
        <f t="shared" si="27"/>
        <v>459699.3</v>
      </c>
      <c r="V36" s="43">
        <f t="shared" si="43"/>
        <v>2879169.3</v>
      </c>
      <c r="W36" s="43">
        <f t="shared" si="29"/>
        <v>2879169.3</v>
      </c>
      <c r="X36" s="14"/>
      <c r="Y36" s="44">
        <f t="shared" si="44"/>
        <v>8351979.2999999998</v>
      </c>
      <c r="AA36" s="43">
        <f t="shared" si="30"/>
        <v>2250000</v>
      </c>
      <c r="AB36" s="43">
        <f t="shared" si="45"/>
        <v>427500</v>
      </c>
      <c r="AC36" s="43">
        <f t="shared" si="46"/>
        <v>2677500</v>
      </c>
      <c r="AD36" s="43">
        <f t="shared" si="47"/>
        <v>2677500</v>
      </c>
      <c r="AE36" s="17"/>
      <c r="AF36" s="43">
        <f t="shared" si="48"/>
        <v>2349000</v>
      </c>
      <c r="AG36" s="43">
        <f t="shared" si="49"/>
        <v>446310</v>
      </c>
      <c r="AH36" s="43">
        <f t="shared" si="31"/>
        <v>2795310</v>
      </c>
      <c r="AI36" s="43">
        <f t="shared" si="32"/>
        <v>2795310</v>
      </c>
      <c r="AJ36" s="14"/>
      <c r="AK36" s="43">
        <f t="shared" si="50"/>
        <v>2419470</v>
      </c>
      <c r="AL36" s="43">
        <f t="shared" si="33"/>
        <v>459699.3</v>
      </c>
      <c r="AM36" s="43">
        <f t="shared" si="34"/>
        <v>2879169.3</v>
      </c>
      <c r="AN36" s="43">
        <f t="shared" si="35"/>
        <v>2879169.3</v>
      </c>
      <c r="AO36" s="14"/>
      <c r="AP36" s="44">
        <f t="shared" si="51"/>
        <v>8351979.2999999998</v>
      </c>
    </row>
    <row r="37" spans="1:42" s="4" customFormat="1" ht="105" customHeight="1" thickBot="1" x14ac:dyDescent="0.3">
      <c r="A37" s="12"/>
      <c r="B37" s="1">
        <v>13</v>
      </c>
      <c r="C37" s="146" t="s">
        <v>46</v>
      </c>
      <c r="D37" s="147"/>
      <c r="E37" s="146" t="s">
        <v>33</v>
      </c>
      <c r="F37" s="147"/>
      <c r="G37" s="148"/>
      <c r="H37" s="34">
        <v>1</v>
      </c>
      <c r="I37" s="35"/>
      <c r="J37" s="43">
        <v>1916666.6666666667</v>
      </c>
      <c r="K37" s="43">
        <f t="shared" si="36"/>
        <v>364166.67</v>
      </c>
      <c r="L37" s="43">
        <f t="shared" si="37"/>
        <v>2280833.34</v>
      </c>
      <c r="M37" s="43">
        <f t="shared" si="38"/>
        <v>2280833.34</v>
      </c>
      <c r="N37" s="17"/>
      <c r="O37" s="43">
        <f t="shared" si="39"/>
        <v>2001000</v>
      </c>
      <c r="P37" s="43">
        <f t="shared" si="40"/>
        <v>380190</v>
      </c>
      <c r="Q37" s="43">
        <f t="shared" si="41"/>
        <v>2381190</v>
      </c>
      <c r="R37" s="43">
        <f t="shared" si="26"/>
        <v>2381190</v>
      </c>
      <c r="S37" s="14"/>
      <c r="T37" s="43">
        <f t="shared" si="42"/>
        <v>2061030</v>
      </c>
      <c r="U37" s="43">
        <f t="shared" si="27"/>
        <v>391595.7</v>
      </c>
      <c r="V37" s="43">
        <f t="shared" si="43"/>
        <v>2452625.7000000002</v>
      </c>
      <c r="W37" s="43">
        <f t="shared" si="29"/>
        <v>2452625.7000000002</v>
      </c>
      <c r="X37" s="14"/>
      <c r="Y37" s="44">
        <f t="shared" si="44"/>
        <v>7114649.04</v>
      </c>
      <c r="AA37" s="43">
        <f t="shared" si="30"/>
        <v>1916666.6666666667</v>
      </c>
      <c r="AB37" s="43">
        <f t="shared" si="45"/>
        <v>364166.67</v>
      </c>
      <c r="AC37" s="43">
        <f t="shared" si="46"/>
        <v>2280833.34</v>
      </c>
      <c r="AD37" s="43">
        <f t="shared" si="47"/>
        <v>2280833.34</v>
      </c>
      <c r="AE37" s="17"/>
      <c r="AF37" s="43">
        <f t="shared" si="48"/>
        <v>2001000</v>
      </c>
      <c r="AG37" s="43">
        <f t="shared" si="49"/>
        <v>380190</v>
      </c>
      <c r="AH37" s="43">
        <f t="shared" si="31"/>
        <v>2381190</v>
      </c>
      <c r="AI37" s="43">
        <f t="shared" si="32"/>
        <v>2381190</v>
      </c>
      <c r="AJ37" s="14"/>
      <c r="AK37" s="43">
        <f t="shared" si="50"/>
        <v>2061030</v>
      </c>
      <c r="AL37" s="43">
        <f t="shared" si="33"/>
        <v>391595.7</v>
      </c>
      <c r="AM37" s="43">
        <f t="shared" si="34"/>
        <v>2452625.7000000002</v>
      </c>
      <c r="AN37" s="43">
        <f t="shared" si="35"/>
        <v>2452625.7000000002</v>
      </c>
      <c r="AO37" s="14"/>
      <c r="AP37" s="44">
        <f t="shared" si="51"/>
        <v>7114649.04</v>
      </c>
    </row>
    <row r="38" spans="1:42" s="4" customFormat="1" ht="105" customHeight="1" thickBot="1" x14ac:dyDescent="0.3">
      <c r="A38" s="12"/>
      <c r="B38" s="1">
        <v>14</v>
      </c>
      <c r="C38" s="146" t="s">
        <v>47</v>
      </c>
      <c r="D38" s="147"/>
      <c r="E38" s="146" t="s">
        <v>33</v>
      </c>
      <c r="F38" s="147"/>
      <c r="G38" s="148"/>
      <c r="H38" s="34">
        <v>1</v>
      </c>
      <c r="I38" s="35"/>
      <c r="J38" s="43">
        <v>10500000</v>
      </c>
      <c r="K38" s="43">
        <f t="shared" si="36"/>
        <v>1995000</v>
      </c>
      <c r="L38" s="43">
        <f t="shared" si="37"/>
        <v>12495000</v>
      </c>
      <c r="M38" s="43">
        <f t="shared" si="38"/>
        <v>12495000</v>
      </c>
      <c r="N38" s="17"/>
      <c r="O38" s="43">
        <f t="shared" si="39"/>
        <v>10962000</v>
      </c>
      <c r="P38" s="43">
        <f t="shared" si="40"/>
        <v>2082780</v>
      </c>
      <c r="Q38" s="43">
        <f t="shared" si="41"/>
        <v>13044780</v>
      </c>
      <c r="R38" s="43">
        <f t="shared" si="26"/>
        <v>13044780</v>
      </c>
      <c r="S38" s="14"/>
      <c r="T38" s="43">
        <f t="shared" si="42"/>
        <v>11290860</v>
      </c>
      <c r="U38" s="43">
        <f t="shared" si="27"/>
        <v>2145263.4</v>
      </c>
      <c r="V38" s="43">
        <f t="shared" si="43"/>
        <v>13436123.4</v>
      </c>
      <c r="W38" s="43">
        <f t="shared" si="29"/>
        <v>13436123.4</v>
      </c>
      <c r="X38" s="14"/>
      <c r="Y38" s="44">
        <f t="shared" si="44"/>
        <v>38975903.399999999</v>
      </c>
      <c r="AA38" s="43">
        <f t="shared" si="30"/>
        <v>10500000</v>
      </c>
      <c r="AB38" s="43">
        <f t="shared" si="45"/>
        <v>1995000</v>
      </c>
      <c r="AC38" s="43">
        <f t="shared" si="46"/>
        <v>12495000</v>
      </c>
      <c r="AD38" s="43">
        <f t="shared" si="47"/>
        <v>12495000</v>
      </c>
      <c r="AE38" s="17"/>
      <c r="AF38" s="43">
        <f t="shared" si="48"/>
        <v>10962000</v>
      </c>
      <c r="AG38" s="43">
        <f t="shared" si="49"/>
        <v>2082780</v>
      </c>
      <c r="AH38" s="43">
        <f t="shared" si="31"/>
        <v>13044780</v>
      </c>
      <c r="AI38" s="43">
        <f t="shared" si="32"/>
        <v>13044780</v>
      </c>
      <c r="AJ38" s="14"/>
      <c r="AK38" s="43">
        <f>ROUND(AF38+(AF38*$AN$24),2)</f>
        <v>11290860</v>
      </c>
      <c r="AL38" s="43">
        <f t="shared" si="33"/>
        <v>2145263.4</v>
      </c>
      <c r="AM38" s="43">
        <f t="shared" si="34"/>
        <v>13436123.4</v>
      </c>
      <c r="AN38" s="43">
        <f t="shared" si="35"/>
        <v>13436123.4</v>
      </c>
      <c r="AO38" s="14"/>
      <c r="AP38" s="44">
        <f t="shared" si="51"/>
        <v>38975903.399999999</v>
      </c>
    </row>
    <row r="39" spans="1:42" s="4" customFormat="1" ht="60" customHeight="1" thickBot="1" x14ac:dyDescent="0.3">
      <c r="A39" s="12"/>
      <c r="B39" s="149" t="s">
        <v>8</v>
      </c>
      <c r="C39" s="150"/>
      <c r="D39" s="150"/>
      <c r="E39" s="150"/>
      <c r="F39" s="150"/>
      <c r="G39" s="150"/>
      <c r="H39" s="151"/>
      <c r="I39" s="13"/>
      <c r="J39" s="36"/>
      <c r="K39" s="37"/>
      <c r="L39" s="37"/>
      <c r="M39" s="62">
        <f>ROUND(SUM(M25:M38),2)</f>
        <v>32589141.66</v>
      </c>
      <c r="N39" s="17"/>
      <c r="O39" s="36"/>
      <c r="P39" s="37"/>
      <c r="Q39" s="38"/>
      <c r="R39" s="62">
        <f>ROUND(SUM(R25:R38),2)</f>
        <v>34023063.899999999</v>
      </c>
      <c r="S39" s="14"/>
      <c r="T39" s="133"/>
      <c r="U39" s="134"/>
      <c r="V39" s="135"/>
      <c r="W39" s="62">
        <f>ROUND(SUM(W25:W38),2)</f>
        <v>35043755.82</v>
      </c>
      <c r="X39" s="25"/>
      <c r="Y39" s="58">
        <f>SUM(Y25:Y38)</f>
        <v>101655961.38</v>
      </c>
      <c r="AA39" s="36"/>
      <c r="AB39" s="37"/>
      <c r="AC39" s="37"/>
      <c r="AD39" s="62">
        <f>ROUND(SUM(AD25:AD38),2)</f>
        <v>32589141.66</v>
      </c>
      <c r="AE39" s="17"/>
      <c r="AF39" s="36"/>
      <c r="AG39" s="37"/>
      <c r="AH39" s="38"/>
      <c r="AI39" s="62">
        <f>ROUND(SUM(AI25:AI38),2)</f>
        <v>34023063.899999999</v>
      </c>
      <c r="AJ39" s="14"/>
      <c r="AK39" s="133"/>
      <c r="AL39" s="134"/>
      <c r="AM39" s="135"/>
      <c r="AN39" s="62">
        <f>ROUND(SUM(AN25:AN38),2)</f>
        <v>35043755.82</v>
      </c>
      <c r="AO39" s="25"/>
      <c r="AP39" s="58">
        <f>SUM(AP25:AP38)</f>
        <v>101655961.38</v>
      </c>
    </row>
    <row r="40" spans="1:42" s="4" customFormat="1" ht="27" customHeight="1" thickBot="1" x14ac:dyDescent="0.3">
      <c r="A40" s="12"/>
      <c r="B40" s="26"/>
      <c r="C40" s="26"/>
      <c r="D40" s="26"/>
      <c r="E40" s="26"/>
      <c r="F40" s="26"/>
      <c r="G40" s="26"/>
      <c r="H40" s="26"/>
      <c r="I40" s="26"/>
      <c r="J40" s="17"/>
      <c r="K40" s="17"/>
      <c r="L40" s="17"/>
      <c r="M40" s="28"/>
      <c r="N40" s="29"/>
      <c r="O40" s="17"/>
      <c r="P40" s="17"/>
      <c r="Q40" s="17"/>
      <c r="R40" s="28"/>
      <c r="S40" s="14"/>
      <c r="T40" s="27"/>
      <c r="U40" s="27"/>
      <c r="V40" s="27"/>
      <c r="W40" s="28"/>
      <c r="X40" s="25"/>
      <c r="Y40" s="28"/>
      <c r="AA40" s="17"/>
      <c r="AB40" s="17"/>
      <c r="AC40" s="17"/>
      <c r="AD40" s="28"/>
      <c r="AE40" s="29"/>
      <c r="AF40" s="17"/>
      <c r="AG40" s="17"/>
      <c r="AH40" s="17"/>
      <c r="AI40" s="28"/>
      <c r="AJ40" s="14"/>
      <c r="AK40" s="27"/>
      <c r="AL40" s="27"/>
      <c r="AM40" s="27"/>
      <c r="AN40" s="28"/>
      <c r="AO40" s="25"/>
      <c r="AP40" s="28"/>
    </row>
    <row r="41" spans="1:42" s="4" customFormat="1" ht="77.25" customHeight="1" thickBot="1" x14ac:dyDescent="0.3">
      <c r="A41" s="12"/>
      <c r="B41" s="152" t="s">
        <v>9</v>
      </c>
      <c r="C41" s="153"/>
      <c r="D41" s="153"/>
      <c r="E41" s="153"/>
      <c r="F41" s="153"/>
      <c r="G41" s="153"/>
      <c r="H41" s="154"/>
      <c r="I41" s="13"/>
      <c r="J41" s="17"/>
      <c r="K41" s="17"/>
      <c r="L41" s="17"/>
      <c r="M41" s="63">
        <f>ROUND(M21+M39,2)</f>
        <v>73207808.299999997</v>
      </c>
      <c r="N41" s="17"/>
      <c r="O41" s="17"/>
      <c r="P41" s="17"/>
      <c r="Q41" s="17"/>
      <c r="R41" s="63">
        <f>ROUND(R21+R39,2)</f>
        <v>542893719.89999998</v>
      </c>
      <c r="S41" s="14"/>
      <c r="T41" s="155"/>
      <c r="U41" s="155"/>
      <c r="V41" s="155"/>
      <c r="W41" s="63">
        <f>ROUND(W21+W39,2)</f>
        <v>515502466.86000001</v>
      </c>
      <c r="X41" s="14"/>
      <c r="Y41" s="86">
        <f>ROUND(SUM(Y21+Y39),2)</f>
        <v>1131603995.0599999</v>
      </c>
      <c r="AA41" s="17"/>
      <c r="AB41" s="17"/>
      <c r="AC41" s="17"/>
      <c r="AD41" s="63">
        <f>ROUND(AD21+AD39,2)</f>
        <v>73207808.299999997</v>
      </c>
      <c r="AE41" s="17"/>
      <c r="AF41" s="17"/>
      <c r="AG41" s="17"/>
      <c r="AH41" s="17"/>
      <c r="AI41" s="63">
        <f>ROUND(AI21+AI39,2)</f>
        <v>542893719.89999998</v>
      </c>
      <c r="AJ41" s="14"/>
      <c r="AK41" s="155"/>
      <c r="AL41" s="155"/>
      <c r="AM41" s="155"/>
      <c r="AN41" s="63">
        <f>ROUND(AN21+AN39,2)</f>
        <v>515502466.86000001</v>
      </c>
      <c r="AO41" s="14"/>
      <c r="AP41" s="86">
        <f>ROUND(SUM(AP21+AP39),2)</f>
        <v>1131603995.0599999</v>
      </c>
    </row>
    <row r="42" spans="1:42" s="4" customFormat="1" ht="48.75" customHeight="1" x14ac:dyDescent="0.25">
      <c r="A42" s="12"/>
      <c r="B42" s="73"/>
      <c r="C42" s="73"/>
      <c r="D42" s="73"/>
      <c r="E42" s="73"/>
      <c r="F42" s="73"/>
      <c r="G42" s="73"/>
      <c r="H42" s="73"/>
      <c r="I42" s="26"/>
      <c r="J42" s="29"/>
      <c r="K42" s="29"/>
      <c r="L42" s="29"/>
      <c r="M42" s="47"/>
      <c r="N42" s="29"/>
      <c r="O42" s="29"/>
      <c r="P42" s="29"/>
      <c r="Q42" s="29"/>
      <c r="R42" s="47"/>
      <c r="S42" s="14"/>
      <c r="T42" s="27"/>
      <c r="U42" s="27"/>
      <c r="V42" s="27"/>
      <c r="W42" s="47"/>
      <c r="X42" s="14"/>
      <c r="Y42" s="48"/>
      <c r="AA42" s="29"/>
      <c r="AB42" s="29"/>
      <c r="AC42" s="29"/>
      <c r="AD42" s="47"/>
      <c r="AE42" s="29"/>
      <c r="AF42" s="29"/>
      <c r="AG42" s="29"/>
      <c r="AH42" s="29"/>
      <c r="AI42" s="47"/>
      <c r="AJ42" s="14"/>
      <c r="AK42" s="27"/>
      <c r="AL42" s="27"/>
      <c r="AM42" s="27"/>
      <c r="AN42" s="47"/>
      <c r="AO42" s="14"/>
      <c r="AP42" s="48"/>
    </row>
    <row r="43" spans="1:42" s="4" customFormat="1" ht="54" customHeight="1" x14ac:dyDescent="0.25">
      <c r="A43" s="12"/>
      <c r="B43" s="81" t="s">
        <v>63</v>
      </c>
      <c r="C43" s="46"/>
      <c r="D43" s="46"/>
      <c r="E43" s="46"/>
      <c r="F43" s="46"/>
      <c r="G43" s="46"/>
      <c r="H43" s="46"/>
      <c r="I43" s="26"/>
      <c r="J43" s="29"/>
      <c r="K43" s="29"/>
      <c r="L43" s="29"/>
      <c r="M43" s="47"/>
      <c r="N43" s="29"/>
      <c r="O43" s="29"/>
      <c r="P43" s="29"/>
      <c r="Q43" s="29"/>
      <c r="R43" s="47"/>
      <c r="S43" s="14"/>
      <c r="T43" s="27"/>
      <c r="U43" s="27"/>
      <c r="V43" s="27"/>
      <c r="W43" s="47"/>
      <c r="X43" s="14"/>
      <c r="Y43" s="48"/>
      <c r="AA43" s="29"/>
      <c r="AB43" s="29"/>
      <c r="AC43" s="29"/>
      <c r="AD43" s="47"/>
      <c r="AE43" s="29"/>
      <c r="AF43" s="29"/>
      <c r="AG43" s="29"/>
      <c r="AH43" s="29"/>
      <c r="AI43" s="47"/>
      <c r="AJ43" s="14"/>
      <c r="AK43" s="27"/>
      <c r="AL43" s="27"/>
      <c r="AM43" s="27"/>
      <c r="AN43" s="47"/>
      <c r="AO43" s="14"/>
      <c r="AP43" s="48"/>
    </row>
    <row r="44" spans="1:42" ht="53.25" customHeight="1" x14ac:dyDescent="0.25">
      <c r="B44" s="163" t="s">
        <v>82</v>
      </c>
      <c r="C44" s="163"/>
      <c r="D44" s="163"/>
      <c r="E44" s="163"/>
      <c r="F44" s="163"/>
      <c r="G44" s="163"/>
      <c r="H44" s="163"/>
    </row>
    <row r="45" spans="1:42" s="71" customFormat="1" ht="27" customHeight="1" x14ac:dyDescent="0.3">
      <c r="B45" s="162" t="s">
        <v>72</v>
      </c>
      <c r="C45" s="162"/>
      <c r="D45" s="162"/>
      <c r="E45" s="162"/>
      <c r="F45" s="162"/>
      <c r="G45" s="162"/>
      <c r="H45" s="162"/>
      <c r="I45" s="72"/>
      <c r="J45" s="72"/>
      <c r="K45" s="72"/>
      <c r="L45" s="72"/>
      <c r="M45" s="72"/>
      <c r="N45" s="72"/>
      <c r="X45" s="72"/>
    </row>
    <row r="46" spans="1:42" s="71" customFormat="1" ht="34.5" customHeight="1" x14ac:dyDescent="0.3">
      <c r="B46" s="162" t="s">
        <v>71</v>
      </c>
      <c r="C46" s="162"/>
      <c r="D46" s="162"/>
      <c r="E46" s="162"/>
      <c r="F46" s="162"/>
      <c r="G46" s="162"/>
      <c r="H46" s="162"/>
      <c r="I46" s="72"/>
      <c r="J46" s="72"/>
      <c r="K46" s="72"/>
      <c r="L46" s="72"/>
      <c r="M46" s="72"/>
      <c r="N46" s="72"/>
      <c r="X46" s="72"/>
    </row>
    <row r="47" spans="1:42" s="71" customFormat="1" ht="63" customHeight="1" x14ac:dyDescent="0.3">
      <c r="B47" s="163" t="s">
        <v>62</v>
      </c>
      <c r="C47" s="163"/>
      <c r="D47" s="163"/>
      <c r="E47" s="163"/>
      <c r="F47" s="163"/>
      <c r="G47" s="163"/>
      <c r="H47" s="163"/>
      <c r="I47" s="72"/>
      <c r="J47" s="72"/>
      <c r="K47" s="72"/>
      <c r="L47" s="72"/>
      <c r="M47" s="72"/>
      <c r="N47" s="72"/>
      <c r="X47" s="72"/>
    </row>
    <row r="49" spans="2:24" s="71" customFormat="1" ht="17.25" customHeight="1" x14ac:dyDescent="0.3">
      <c r="B49" s="74" t="s">
        <v>64</v>
      </c>
      <c r="C49" s="74"/>
      <c r="F49" s="75"/>
      <c r="G49" s="76"/>
      <c r="H49" s="75"/>
      <c r="I49" s="76"/>
      <c r="J49" s="77"/>
      <c r="K49" s="76"/>
      <c r="L49" s="72"/>
      <c r="M49" s="72"/>
      <c r="N49" s="72"/>
      <c r="S49" s="78"/>
      <c r="X49" s="72"/>
    </row>
    <row r="50" spans="2:24" s="71" customFormat="1" ht="16.5" x14ac:dyDescent="0.3">
      <c r="B50" s="79" t="s">
        <v>85</v>
      </c>
      <c r="C50" s="74"/>
      <c r="D50" s="80"/>
      <c r="G50" s="77"/>
      <c r="I50" s="77"/>
      <c r="J50" s="77"/>
      <c r="K50" s="77"/>
      <c r="L50" s="72"/>
      <c r="M50" s="72"/>
      <c r="N50" s="72"/>
      <c r="S50" s="78"/>
      <c r="X50" s="72"/>
    </row>
    <row r="51" spans="2:24" ht="24" customHeight="1" x14ac:dyDescent="0.3">
      <c r="B51" s="79" t="s">
        <v>86</v>
      </c>
    </row>
  </sheetData>
  <mergeCells count="96">
    <mergeCell ref="B41:H41"/>
    <mergeCell ref="T39:V39"/>
    <mergeCell ref="E32:G32"/>
    <mergeCell ref="E33:G33"/>
    <mergeCell ref="E34:G34"/>
    <mergeCell ref="C24:D24"/>
    <mergeCell ref="C25:D25"/>
    <mergeCell ref="C26:D26"/>
    <mergeCell ref="C27:D27"/>
    <mergeCell ref="C28:D28"/>
    <mergeCell ref="C29:D29"/>
    <mergeCell ref="J5:Y5"/>
    <mergeCell ref="O24:Q24"/>
    <mergeCell ref="T24:V24"/>
    <mergeCell ref="F8:H8"/>
    <mergeCell ref="E24:G24"/>
    <mergeCell ref="B7:H7"/>
    <mergeCell ref="Y7:Y9"/>
    <mergeCell ref="B8:B9"/>
    <mergeCell ref="C8:C9"/>
    <mergeCell ref="D8:D9"/>
    <mergeCell ref="E8:E9"/>
    <mergeCell ref="J8:J9"/>
    <mergeCell ref="K8:K9"/>
    <mergeCell ref="L8:L9"/>
    <mergeCell ref="J7:M7"/>
    <mergeCell ref="T8:T9"/>
    <mergeCell ref="U8:U9"/>
    <mergeCell ref="W8:W9"/>
    <mergeCell ref="O8:O9"/>
    <mergeCell ref="P8:P9"/>
    <mergeCell ref="Q8:Q9"/>
    <mergeCell ref="O7:P7"/>
    <mergeCell ref="T7:U7"/>
    <mergeCell ref="B39:H39"/>
    <mergeCell ref="B44:H44"/>
    <mergeCell ref="M8:M9"/>
    <mergeCell ref="C35:D35"/>
    <mergeCell ref="E35:G35"/>
    <mergeCell ref="E36:G36"/>
    <mergeCell ref="E37:G37"/>
    <mergeCell ref="E38:G38"/>
    <mergeCell ref="C36:D36"/>
    <mergeCell ref="C37:D37"/>
    <mergeCell ref="C38:D38"/>
    <mergeCell ref="C30:D30"/>
    <mergeCell ref="C31:D31"/>
    <mergeCell ref="C32:D32"/>
    <mergeCell ref="AL8:AL9"/>
    <mergeCell ref="AM8:AM9"/>
    <mergeCell ref="AN8:AN9"/>
    <mergeCell ref="B45:H45"/>
    <mergeCell ref="V8:V9"/>
    <mergeCell ref="R8:R9"/>
    <mergeCell ref="C33:D33"/>
    <mergeCell ref="C34:D34"/>
    <mergeCell ref="T41:V41"/>
    <mergeCell ref="T21:V21"/>
    <mergeCell ref="J24:M24"/>
    <mergeCell ref="B21:H21"/>
    <mergeCell ref="B23:H23"/>
    <mergeCell ref="J21:L21"/>
    <mergeCell ref="O21:Q21"/>
    <mergeCell ref="E25:G25"/>
    <mergeCell ref="B2:AP2"/>
    <mergeCell ref="D3:AP3"/>
    <mergeCell ref="AA5:AP5"/>
    <mergeCell ref="AA7:AD7"/>
    <mergeCell ref="AF7:AG7"/>
    <mergeCell ref="AK7:AL7"/>
    <mergeCell ref="AP7:AP9"/>
    <mergeCell ref="AA8:AA9"/>
    <mergeCell ref="AB8:AB9"/>
    <mergeCell ref="AC8:AC9"/>
    <mergeCell ref="AD8:AD9"/>
    <mergeCell ref="AF8:AF9"/>
    <mergeCell ref="AG8:AG9"/>
    <mergeCell ref="AH8:AH9"/>
    <mergeCell ref="AI8:AI9"/>
    <mergeCell ref="AK8:AK9"/>
    <mergeCell ref="B46:H46"/>
    <mergeCell ref="B47:H47"/>
    <mergeCell ref="AA21:AC21"/>
    <mergeCell ref="AF21:AH21"/>
    <mergeCell ref="AK21:AM21"/>
    <mergeCell ref="AA24:AD24"/>
    <mergeCell ref="AF24:AH24"/>
    <mergeCell ref="AK24:AM24"/>
    <mergeCell ref="AK39:AM39"/>
    <mergeCell ref="AK41:AM41"/>
    <mergeCell ref="E26:G26"/>
    <mergeCell ref="E27:G27"/>
    <mergeCell ref="E28:G28"/>
    <mergeCell ref="E29:G29"/>
    <mergeCell ref="E30:G30"/>
    <mergeCell ref="E31:G31"/>
  </mergeCells>
  <phoneticPr fontId="31" type="noConversion"/>
  <pageMargins left="0.7" right="0.7" top="0.75" bottom="0.75" header="0.3" footer="0.3"/>
  <pageSetup paperSize="5" scale="54" orientation="landscape" horizontalDpi="4294967293"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4F397-7797-4D10-B3EE-8F956B4456CC}">
  <sheetPr>
    <pageSetUpPr fitToPage="1"/>
  </sheetPr>
  <dimension ref="A1:X46"/>
  <sheetViews>
    <sheetView showGridLines="0" topLeftCell="A32" zoomScale="60" zoomScaleNormal="60" workbookViewId="0">
      <selection activeCell="N23" sqref="N23:O23"/>
    </sheetView>
  </sheetViews>
  <sheetFormatPr baseColWidth="10" defaultColWidth="11.42578125" defaultRowHeight="15.75" x14ac:dyDescent="0.25"/>
  <cols>
    <col min="1" max="1" width="2.7109375" style="2" customWidth="1"/>
    <col min="2" max="2" width="12.140625" style="3" customWidth="1"/>
    <col min="3" max="3" width="82.5703125" style="3" customWidth="1"/>
    <col min="4" max="4" width="14.140625" style="3" bestFit="1" customWidth="1"/>
    <col min="5" max="5" width="14.42578125" style="3" bestFit="1" customWidth="1"/>
    <col min="6" max="7" width="14.42578125" style="3" customWidth="1"/>
    <col min="8" max="8" width="16.7109375" style="3" customWidth="1"/>
    <col min="9" max="9" width="3.42578125" style="5" customWidth="1"/>
    <col min="10" max="10" width="24.42578125" style="2" customWidth="1"/>
    <col min="11" max="11" width="21.28515625" style="2" customWidth="1"/>
    <col min="12" max="12" width="27.5703125" style="2" customWidth="1"/>
    <col min="13" max="13" width="3.7109375" style="2" customWidth="1"/>
    <col min="14" max="14" width="17.7109375" style="2" customWidth="1"/>
    <col min="15" max="15" width="16.28515625" style="2" customWidth="1"/>
    <col min="16" max="16" width="4" style="2" customWidth="1"/>
    <col min="17" max="17" width="25.28515625" style="2" customWidth="1"/>
    <col min="18" max="18" width="18.5703125" style="2" customWidth="1"/>
    <col min="19" max="19" width="25.28515625" style="2" customWidth="1"/>
    <col min="20" max="20" width="11.42578125" style="2"/>
    <col min="21" max="21" width="26.140625" style="2" customWidth="1"/>
    <col min="22" max="16384" width="11.42578125" style="2"/>
  </cols>
  <sheetData>
    <row r="1" spans="1:19" ht="16.5" thickBot="1" x14ac:dyDescent="0.3">
      <c r="A1" s="6"/>
      <c r="B1" s="7"/>
      <c r="C1" s="7"/>
      <c r="D1" s="7"/>
      <c r="E1" s="7"/>
      <c r="F1" s="7"/>
      <c r="G1" s="7"/>
      <c r="H1" s="7"/>
      <c r="I1" s="8"/>
      <c r="J1" s="6"/>
      <c r="K1" s="6"/>
      <c r="L1" s="6"/>
      <c r="M1" s="6"/>
      <c r="N1" s="6"/>
      <c r="O1" s="6"/>
      <c r="P1" s="6"/>
      <c r="Q1" s="6"/>
      <c r="R1" s="6"/>
      <c r="S1" s="6"/>
    </row>
    <row r="2" spans="1:19" s="10" customFormat="1" ht="55.5" customHeight="1" thickBot="1" x14ac:dyDescent="0.3">
      <c r="A2" s="9"/>
      <c r="B2" s="106" t="s">
        <v>53</v>
      </c>
      <c r="C2" s="107"/>
      <c r="D2" s="107"/>
      <c r="E2" s="107"/>
      <c r="F2" s="107"/>
      <c r="G2" s="107"/>
      <c r="H2" s="107"/>
      <c r="I2" s="107"/>
      <c r="J2" s="107"/>
      <c r="K2" s="107"/>
      <c r="L2" s="107"/>
      <c r="M2" s="107"/>
      <c r="N2" s="107"/>
      <c r="O2" s="107"/>
      <c r="P2" s="107"/>
      <c r="Q2" s="107"/>
      <c r="R2" s="107"/>
      <c r="S2" s="108"/>
    </row>
    <row r="3" spans="1:19" s="10" customFormat="1" ht="129" customHeight="1" thickBot="1" x14ac:dyDescent="0.3">
      <c r="A3" s="9"/>
      <c r="B3" s="49"/>
      <c r="C3" s="50"/>
      <c r="D3" s="109" t="s">
        <v>48</v>
      </c>
      <c r="E3" s="110"/>
      <c r="F3" s="110"/>
      <c r="G3" s="110"/>
      <c r="H3" s="110"/>
      <c r="I3" s="110"/>
      <c r="J3" s="110"/>
      <c r="K3" s="110"/>
      <c r="L3" s="110"/>
      <c r="M3" s="110"/>
      <c r="N3" s="110"/>
      <c r="O3" s="110"/>
      <c r="P3" s="110"/>
      <c r="Q3" s="110"/>
      <c r="R3" s="110"/>
      <c r="S3" s="111"/>
    </row>
    <row r="4" spans="1:19" s="10" customFormat="1" ht="50.25" customHeight="1" thickBot="1" x14ac:dyDescent="0.3">
      <c r="A4" s="9"/>
      <c r="B4" s="9"/>
      <c r="C4" s="9"/>
      <c r="D4" s="9"/>
      <c r="E4" s="9"/>
      <c r="F4" s="9"/>
      <c r="G4" s="9"/>
      <c r="H4" s="9"/>
      <c r="I4" s="11"/>
      <c r="J4" s="51"/>
      <c r="K4" s="51"/>
      <c r="L4" s="51"/>
      <c r="M4" s="51"/>
      <c r="N4" s="51"/>
      <c r="O4" s="51"/>
      <c r="P4" s="51"/>
      <c r="Q4" s="51"/>
      <c r="R4" s="51"/>
      <c r="S4" s="51"/>
    </row>
    <row r="5" spans="1:19" s="42" customFormat="1" ht="82.5" customHeight="1" thickBot="1" x14ac:dyDescent="0.3">
      <c r="A5" s="39"/>
      <c r="B5" s="115" t="s">
        <v>15</v>
      </c>
      <c r="C5" s="116"/>
      <c r="D5" s="116"/>
      <c r="E5" s="116"/>
      <c r="F5" s="116"/>
      <c r="G5" s="116"/>
      <c r="H5" s="117"/>
      <c r="I5" s="40"/>
      <c r="J5" s="172" t="s">
        <v>56</v>
      </c>
      <c r="K5" s="172"/>
      <c r="L5" s="172"/>
      <c r="M5" s="41"/>
      <c r="N5" s="64" t="s">
        <v>55</v>
      </c>
      <c r="O5" s="65" t="s">
        <v>87</v>
      </c>
      <c r="P5" s="41"/>
      <c r="Q5" s="173" t="s">
        <v>54</v>
      </c>
      <c r="R5" s="174"/>
      <c r="S5" s="175"/>
    </row>
    <row r="6" spans="1:19" s="4" customFormat="1" ht="90" customHeight="1" x14ac:dyDescent="0.25">
      <c r="A6" s="12"/>
      <c r="B6" s="126" t="s">
        <v>0</v>
      </c>
      <c r="C6" s="126" t="s">
        <v>20</v>
      </c>
      <c r="D6" s="126" t="s">
        <v>10</v>
      </c>
      <c r="E6" s="126" t="s">
        <v>11</v>
      </c>
      <c r="F6" s="186" t="s">
        <v>57</v>
      </c>
      <c r="G6" s="187"/>
      <c r="H6" s="188"/>
      <c r="I6" s="13"/>
      <c r="J6" s="176" t="s">
        <v>1</v>
      </c>
      <c r="K6" s="176" t="s">
        <v>3</v>
      </c>
      <c r="L6" s="176" t="s">
        <v>21</v>
      </c>
      <c r="M6" s="14"/>
      <c r="N6" s="178">
        <v>1.4488000000000001</v>
      </c>
      <c r="O6" s="178">
        <v>1.5979000000000001</v>
      </c>
      <c r="P6" s="14"/>
      <c r="Q6" s="176" t="s">
        <v>1</v>
      </c>
      <c r="R6" s="176" t="s">
        <v>3</v>
      </c>
      <c r="S6" s="176" t="s">
        <v>21</v>
      </c>
    </row>
    <row r="7" spans="1:19" s="4" customFormat="1" ht="10.5" customHeight="1" thickBot="1" x14ac:dyDescent="0.3">
      <c r="A7" s="12"/>
      <c r="B7" s="127"/>
      <c r="C7" s="127"/>
      <c r="D7" s="127"/>
      <c r="E7" s="127"/>
      <c r="F7" s="189"/>
      <c r="G7" s="190"/>
      <c r="H7" s="191"/>
      <c r="I7" s="16"/>
      <c r="J7" s="177"/>
      <c r="K7" s="177"/>
      <c r="L7" s="177"/>
      <c r="M7" s="17"/>
      <c r="N7" s="179"/>
      <c r="O7" s="179"/>
      <c r="P7" s="14"/>
      <c r="Q7" s="177"/>
      <c r="R7" s="177"/>
      <c r="S7" s="177"/>
    </row>
    <row r="8" spans="1:19" s="4" customFormat="1" ht="129" customHeight="1" thickBot="1" x14ac:dyDescent="0.3">
      <c r="A8" s="12"/>
      <c r="B8" s="18">
        <v>1</v>
      </c>
      <c r="C8" s="19" t="s">
        <v>30</v>
      </c>
      <c r="D8" s="19" t="s">
        <v>5</v>
      </c>
      <c r="E8" s="20">
        <v>1</v>
      </c>
      <c r="F8" s="192">
        <v>20</v>
      </c>
      <c r="G8" s="193"/>
      <c r="H8" s="194"/>
      <c r="I8" s="21"/>
      <c r="J8" s="43">
        <v>57058.3</v>
      </c>
      <c r="K8" s="43">
        <f>ROUND(J8*19%,2)</f>
        <v>10841.08</v>
      </c>
      <c r="L8" s="43">
        <f>ROUND(J8+K8,2)</f>
        <v>67899.38</v>
      </c>
      <c r="M8" s="17"/>
      <c r="N8" s="260">
        <f>($O$6/$N$6)*$J8</f>
        <v>62930.326870513534</v>
      </c>
      <c r="O8" s="170"/>
      <c r="P8" s="14"/>
      <c r="Q8" s="43">
        <f>N8</f>
        <v>62930.326870513534</v>
      </c>
      <c r="R8" s="43">
        <f>ROUND(Q8*19%,2)</f>
        <v>11956.76</v>
      </c>
      <c r="S8" s="43">
        <f>ROUND(Q8+R8,2)</f>
        <v>74887.09</v>
      </c>
    </row>
    <row r="9" spans="1:19" s="4" customFormat="1" ht="132" customHeight="1" thickBot="1" x14ac:dyDescent="0.3">
      <c r="A9" s="12"/>
      <c r="B9" s="22">
        <v>2</v>
      </c>
      <c r="C9" s="23" t="s">
        <v>23</v>
      </c>
      <c r="D9" s="23" t="s">
        <v>5</v>
      </c>
      <c r="E9" s="24">
        <v>1</v>
      </c>
      <c r="F9" s="192">
        <v>20</v>
      </c>
      <c r="G9" s="193"/>
      <c r="H9" s="194"/>
      <c r="I9" s="21"/>
      <c r="J9" s="43">
        <v>57058.3</v>
      </c>
      <c r="K9" s="43">
        <f t="shared" ref="K9:K18" si="0">ROUND(J9*19%,2)</f>
        <v>10841.08</v>
      </c>
      <c r="L9" s="43">
        <f t="shared" ref="L9:L18" si="1">ROUND(J9+K9,2)</f>
        <v>67899.38</v>
      </c>
      <c r="M9" s="17"/>
      <c r="N9" s="260">
        <f t="shared" ref="N9:N10" si="2">($O$6/$N$6)*$J9</f>
        <v>62930.326870513534</v>
      </c>
      <c r="O9" s="170"/>
      <c r="P9" s="14"/>
      <c r="Q9" s="43">
        <f t="shared" ref="Q9:Q18" si="3">N9</f>
        <v>62930.326870513534</v>
      </c>
      <c r="R9" s="43">
        <f t="shared" ref="R9:R19" si="4">ROUND(Q9*19%,2)</f>
        <v>11956.76</v>
      </c>
      <c r="S9" s="43">
        <f t="shared" ref="S9:S18" si="5">ROUND(Q9+R9,2)</f>
        <v>74887.09</v>
      </c>
    </row>
    <row r="10" spans="1:19" s="4" customFormat="1" ht="132" customHeight="1" thickBot="1" x14ac:dyDescent="0.3">
      <c r="A10" s="12"/>
      <c r="B10" s="22">
        <v>3</v>
      </c>
      <c r="C10" s="23" t="s">
        <v>24</v>
      </c>
      <c r="D10" s="19" t="s">
        <v>5</v>
      </c>
      <c r="E10" s="20">
        <v>1</v>
      </c>
      <c r="F10" s="192">
        <v>20</v>
      </c>
      <c r="G10" s="193"/>
      <c r="H10" s="194"/>
      <c r="I10" s="21"/>
      <c r="J10" s="43">
        <v>57058.3</v>
      </c>
      <c r="K10" s="43">
        <f t="shared" si="0"/>
        <v>10841.08</v>
      </c>
      <c r="L10" s="43">
        <f t="shared" si="1"/>
        <v>67899.38</v>
      </c>
      <c r="M10" s="17"/>
      <c r="N10" s="260">
        <f t="shared" si="2"/>
        <v>62930.326870513534</v>
      </c>
      <c r="O10" s="170"/>
      <c r="P10" s="14"/>
      <c r="Q10" s="43">
        <f t="shared" si="3"/>
        <v>62930.326870513534</v>
      </c>
      <c r="R10" s="43">
        <f t="shared" si="4"/>
        <v>11956.76</v>
      </c>
      <c r="S10" s="43">
        <f t="shared" si="5"/>
        <v>74887.09</v>
      </c>
    </row>
    <row r="11" spans="1:19" s="4" customFormat="1" ht="132" customHeight="1" thickBot="1" x14ac:dyDescent="0.3">
      <c r="A11" s="12"/>
      <c r="B11" s="22">
        <v>4</v>
      </c>
      <c r="C11" s="23" t="s">
        <v>31</v>
      </c>
      <c r="D11" s="23" t="s">
        <v>5</v>
      </c>
      <c r="E11" s="24">
        <v>1</v>
      </c>
      <c r="F11" s="192">
        <v>20</v>
      </c>
      <c r="G11" s="193"/>
      <c r="H11" s="194"/>
      <c r="I11" s="21"/>
      <c r="J11" s="43">
        <v>57058.3</v>
      </c>
      <c r="K11" s="43">
        <f t="shared" si="0"/>
        <v>10841.08</v>
      </c>
      <c r="L11" s="43">
        <f t="shared" si="1"/>
        <v>67899.38</v>
      </c>
      <c r="M11" s="17"/>
      <c r="N11" s="260">
        <f t="shared" ref="N8:N18" si="6">($O$6/$N$6)*$J11</f>
        <v>62930.326870513534</v>
      </c>
      <c r="O11" s="170"/>
      <c r="P11" s="14"/>
      <c r="Q11" s="43">
        <f t="shared" si="3"/>
        <v>62930.326870513534</v>
      </c>
      <c r="R11" s="43">
        <f t="shared" si="4"/>
        <v>11956.76</v>
      </c>
      <c r="S11" s="43">
        <f t="shared" si="5"/>
        <v>74887.09</v>
      </c>
    </row>
    <row r="12" spans="1:19" s="4" customFormat="1" ht="132" customHeight="1" thickBot="1" x14ac:dyDescent="0.3">
      <c r="A12" s="12"/>
      <c r="B12" s="22">
        <v>5</v>
      </c>
      <c r="C12" s="23" t="s">
        <v>32</v>
      </c>
      <c r="D12" s="19" t="s">
        <v>5</v>
      </c>
      <c r="E12" s="20">
        <v>1</v>
      </c>
      <c r="F12" s="192">
        <v>20</v>
      </c>
      <c r="G12" s="193"/>
      <c r="H12" s="194"/>
      <c r="I12" s="21"/>
      <c r="J12" s="43">
        <v>57058.3</v>
      </c>
      <c r="K12" s="43">
        <f t="shared" si="0"/>
        <v>10841.08</v>
      </c>
      <c r="L12" s="43">
        <f t="shared" si="1"/>
        <v>67899.38</v>
      </c>
      <c r="M12" s="17"/>
      <c r="N12" s="260">
        <f t="shared" si="6"/>
        <v>62930.326870513534</v>
      </c>
      <c r="O12" s="170"/>
      <c r="P12" s="14"/>
      <c r="Q12" s="43">
        <f t="shared" si="3"/>
        <v>62930.326870513534</v>
      </c>
      <c r="R12" s="43">
        <f t="shared" si="4"/>
        <v>11956.76</v>
      </c>
      <c r="S12" s="43">
        <f t="shared" si="5"/>
        <v>74887.09</v>
      </c>
    </row>
    <row r="13" spans="1:19" s="4" customFormat="1" ht="132" customHeight="1" thickBot="1" x14ac:dyDescent="0.3">
      <c r="A13" s="12"/>
      <c r="B13" s="22">
        <v>6</v>
      </c>
      <c r="C13" s="23" t="s">
        <v>25</v>
      </c>
      <c r="D13" s="23" t="s">
        <v>5</v>
      </c>
      <c r="E13" s="24">
        <v>1</v>
      </c>
      <c r="F13" s="192">
        <v>20</v>
      </c>
      <c r="G13" s="193"/>
      <c r="H13" s="194"/>
      <c r="I13" s="21"/>
      <c r="J13" s="43">
        <v>57058.3</v>
      </c>
      <c r="K13" s="43">
        <f t="shared" si="0"/>
        <v>10841.08</v>
      </c>
      <c r="L13" s="43">
        <f t="shared" si="1"/>
        <v>67899.38</v>
      </c>
      <c r="M13" s="17"/>
      <c r="N13" s="260">
        <f t="shared" si="6"/>
        <v>62930.326870513534</v>
      </c>
      <c r="O13" s="170"/>
      <c r="P13" s="14"/>
      <c r="Q13" s="43">
        <f t="shared" si="3"/>
        <v>62930.326870513534</v>
      </c>
      <c r="R13" s="43">
        <f t="shared" si="4"/>
        <v>11956.76</v>
      </c>
      <c r="S13" s="43">
        <f t="shared" si="5"/>
        <v>74887.09</v>
      </c>
    </row>
    <row r="14" spans="1:19" s="4" customFormat="1" ht="132" customHeight="1" thickBot="1" x14ac:dyDescent="0.3">
      <c r="A14" s="12"/>
      <c r="B14" s="18">
        <v>7</v>
      </c>
      <c r="C14" s="19" t="s">
        <v>26</v>
      </c>
      <c r="D14" s="19" t="s">
        <v>5</v>
      </c>
      <c r="E14" s="20">
        <v>1</v>
      </c>
      <c r="F14" s="192">
        <v>20</v>
      </c>
      <c r="G14" s="193"/>
      <c r="H14" s="194"/>
      <c r="I14" s="21"/>
      <c r="J14" s="43">
        <v>57058.3</v>
      </c>
      <c r="K14" s="43">
        <f t="shared" si="0"/>
        <v>10841.08</v>
      </c>
      <c r="L14" s="43">
        <f t="shared" si="1"/>
        <v>67899.38</v>
      </c>
      <c r="M14" s="17"/>
      <c r="N14" s="260">
        <f t="shared" si="6"/>
        <v>62930.326870513534</v>
      </c>
      <c r="O14" s="170"/>
      <c r="P14" s="14"/>
      <c r="Q14" s="43">
        <f t="shared" si="3"/>
        <v>62930.326870513534</v>
      </c>
      <c r="R14" s="43">
        <f t="shared" si="4"/>
        <v>11956.76</v>
      </c>
      <c r="S14" s="43">
        <f t="shared" si="5"/>
        <v>74887.09</v>
      </c>
    </row>
    <row r="15" spans="1:19" s="4" customFormat="1" ht="132" customHeight="1" thickBot="1" x14ac:dyDescent="0.3">
      <c r="A15" s="12"/>
      <c r="B15" s="22">
        <v>8</v>
      </c>
      <c r="C15" s="23" t="s">
        <v>22</v>
      </c>
      <c r="D15" s="23" t="s">
        <v>5</v>
      </c>
      <c r="E15" s="24">
        <v>1</v>
      </c>
      <c r="F15" s="192">
        <v>20</v>
      </c>
      <c r="G15" s="193"/>
      <c r="H15" s="194"/>
      <c r="I15" s="21"/>
      <c r="J15" s="43">
        <v>57058.3</v>
      </c>
      <c r="K15" s="43">
        <f t="shared" si="0"/>
        <v>10841.08</v>
      </c>
      <c r="L15" s="43">
        <f t="shared" si="1"/>
        <v>67899.38</v>
      </c>
      <c r="M15" s="17"/>
      <c r="N15" s="260">
        <f t="shared" si="6"/>
        <v>62930.326870513534</v>
      </c>
      <c r="O15" s="170"/>
      <c r="P15" s="14"/>
      <c r="Q15" s="43">
        <f t="shared" si="3"/>
        <v>62930.326870513534</v>
      </c>
      <c r="R15" s="43">
        <f t="shared" si="4"/>
        <v>11956.76</v>
      </c>
      <c r="S15" s="43">
        <f t="shared" si="5"/>
        <v>74887.09</v>
      </c>
    </row>
    <row r="16" spans="1:19" s="4" customFormat="1" ht="132" customHeight="1" thickBot="1" x14ac:dyDescent="0.3">
      <c r="A16" s="12"/>
      <c r="B16" s="22">
        <v>9</v>
      </c>
      <c r="C16" s="23" t="s">
        <v>27</v>
      </c>
      <c r="D16" s="19" t="s">
        <v>5</v>
      </c>
      <c r="E16" s="20">
        <v>1</v>
      </c>
      <c r="F16" s="192">
        <v>20</v>
      </c>
      <c r="G16" s="193"/>
      <c r="H16" s="194"/>
      <c r="I16" s="21"/>
      <c r="J16" s="43">
        <v>57058.3</v>
      </c>
      <c r="K16" s="43">
        <f t="shared" si="0"/>
        <v>10841.08</v>
      </c>
      <c r="L16" s="43">
        <f t="shared" si="1"/>
        <v>67899.38</v>
      </c>
      <c r="M16" s="17"/>
      <c r="N16" s="260">
        <f t="shared" si="6"/>
        <v>62930.326870513534</v>
      </c>
      <c r="O16" s="170"/>
      <c r="P16" s="14"/>
      <c r="Q16" s="43">
        <f t="shared" si="3"/>
        <v>62930.326870513534</v>
      </c>
      <c r="R16" s="43">
        <f t="shared" si="4"/>
        <v>11956.76</v>
      </c>
      <c r="S16" s="43">
        <f t="shared" si="5"/>
        <v>74887.09</v>
      </c>
    </row>
    <row r="17" spans="1:19" s="4" customFormat="1" ht="132" customHeight="1" thickBot="1" x14ac:dyDescent="0.3">
      <c r="A17" s="12"/>
      <c r="B17" s="22">
        <v>10</v>
      </c>
      <c r="C17" s="23" t="s">
        <v>28</v>
      </c>
      <c r="D17" s="23" t="s">
        <v>5</v>
      </c>
      <c r="E17" s="24">
        <v>1</v>
      </c>
      <c r="F17" s="192">
        <v>20</v>
      </c>
      <c r="G17" s="193"/>
      <c r="H17" s="194"/>
      <c r="I17" s="21"/>
      <c r="J17" s="43">
        <v>57058.3</v>
      </c>
      <c r="K17" s="43">
        <f t="shared" si="0"/>
        <v>10841.08</v>
      </c>
      <c r="L17" s="43">
        <f t="shared" si="1"/>
        <v>67899.38</v>
      </c>
      <c r="M17" s="17"/>
      <c r="N17" s="260">
        <f t="shared" si="6"/>
        <v>62930.326870513534</v>
      </c>
      <c r="O17" s="170"/>
      <c r="P17" s="14"/>
      <c r="Q17" s="43">
        <f t="shared" si="3"/>
        <v>62930.326870513534</v>
      </c>
      <c r="R17" s="43">
        <f t="shared" si="4"/>
        <v>11956.76</v>
      </c>
      <c r="S17" s="43">
        <f t="shared" si="5"/>
        <v>74887.09</v>
      </c>
    </row>
    <row r="18" spans="1:19" s="4" customFormat="1" ht="132" customHeight="1" thickBot="1" x14ac:dyDescent="0.3">
      <c r="A18" s="12"/>
      <c r="B18" s="18">
        <v>11</v>
      </c>
      <c r="C18" s="19" t="s">
        <v>29</v>
      </c>
      <c r="D18" s="19" t="s">
        <v>5</v>
      </c>
      <c r="E18" s="20">
        <v>1</v>
      </c>
      <c r="F18" s="192">
        <v>20</v>
      </c>
      <c r="G18" s="193"/>
      <c r="H18" s="194"/>
      <c r="I18" s="21"/>
      <c r="J18" s="43">
        <v>57058.3</v>
      </c>
      <c r="K18" s="43">
        <f t="shared" si="0"/>
        <v>10841.08</v>
      </c>
      <c r="L18" s="43">
        <f t="shared" si="1"/>
        <v>67899.38</v>
      </c>
      <c r="M18" s="17"/>
      <c r="N18" s="260">
        <f t="shared" si="6"/>
        <v>62930.326870513534</v>
      </c>
      <c r="O18" s="170"/>
      <c r="P18" s="14"/>
      <c r="Q18" s="43">
        <f t="shared" si="3"/>
        <v>62930.326870513534</v>
      </c>
      <c r="R18" s="43">
        <f t="shared" si="4"/>
        <v>11956.76</v>
      </c>
      <c r="S18" s="43">
        <f t="shared" si="5"/>
        <v>74887.09</v>
      </c>
    </row>
    <row r="19" spans="1:19" s="4" customFormat="1" ht="62.25" customHeight="1" thickBot="1" x14ac:dyDescent="0.3">
      <c r="A19" s="12"/>
      <c r="B19" s="26"/>
      <c r="C19" s="26"/>
      <c r="D19" s="26"/>
      <c r="E19" s="26"/>
      <c r="F19" s="26"/>
      <c r="G19" s="26"/>
      <c r="H19" s="26"/>
      <c r="I19" s="26"/>
      <c r="J19" s="27"/>
      <c r="K19" s="27"/>
      <c r="L19" s="27"/>
      <c r="M19" s="29"/>
      <c r="N19" s="27"/>
      <c r="O19" s="28"/>
      <c r="P19" s="14"/>
      <c r="Q19" s="27"/>
      <c r="R19" s="27"/>
      <c r="S19" s="27"/>
    </row>
    <row r="20" spans="1:19" s="4" customFormat="1" ht="105" customHeight="1" thickBot="1" x14ac:dyDescent="0.3">
      <c r="A20" s="12"/>
      <c r="B20" s="180" t="s">
        <v>18</v>
      </c>
      <c r="C20" s="181"/>
      <c r="D20" s="181"/>
      <c r="E20" s="181"/>
      <c r="F20" s="181"/>
      <c r="G20" s="181"/>
      <c r="H20" s="182"/>
      <c r="I20" s="13"/>
      <c r="J20" s="171" t="s">
        <v>58</v>
      </c>
      <c r="K20" s="171"/>
      <c r="L20" s="171"/>
      <c r="M20" s="17"/>
      <c r="N20" s="17"/>
      <c r="O20" s="17"/>
      <c r="P20" s="14"/>
      <c r="Q20" s="173" t="s">
        <v>54</v>
      </c>
      <c r="R20" s="174"/>
      <c r="S20" s="175"/>
    </row>
    <row r="21" spans="1:19" s="4" customFormat="1" ht="83.25" customHeight="1" thickBot="1" x14ac:dyDescent="0.3">
      <c r="A21" s="12"/>
      <c r="B21" s="31" t="s">
        <v>2</v>
      </c>
      <c r="C21" s="183" t="s">
        <v>7</v>
      </c>
      <c r="D21" s="184"/>
      <c r="E21" s="183" t="s">
        <v>33</v>
      </c>
      <c r="F21" s="184"/>
      <c r="G21" s="185"/>
      <c r="H21" s="32" t="s">
        <v>17</v>
      </c>
      <c r="I21" s="33"/>
      <c r="J21" s="66" t="s">
        <v>1</v>
      </c>
      <c r="K21" s="66" t="s">
        <v>3</v>
      </c>
      <c r="L21" s="66" t="s">
        <v>21</v>
      </c>
      <c r="M21" s="41"/>
      <c r="N21" s="67"/>
      <c r="O21" s="68"/>
      <c r="P21" s="41"/>
      <c r="Q21" s="66" t="s">
        <v>1</v>
      </c>
      <c r="R21" s="66" t="s">
        <v>3</v>
      </c>
      <c r="S21" s="66" t="s">
        <v>21</v>
      </c>
    </row>
    <row r="22" spans="1:19" s="4" customFormat="1" ht="105" customHeight="1" thickBot="1" x14ac:dyDescent="0.3">
      <c r="A22" s="12"/>
      <c r="B22" s="1">
        <v>1</v>
      </c>
      <c r="C22" s="146" t="s">
        <v>34</v>
      </c>
      <c r="D22" s="147"/>
      <c r="E22" s="146" t="s">
        <v>33</v>
      </c>
      <c r="F22" s="147"/>
      <c r="G22" s="148"/>
      <c r="H22" s="34">
        <v>1</v>
      </c>
      <c r="I22" s="35"/>
      <c r="J22" s="43">
        <v>124416.51</v>
      </c>
      <c r="K22" s="43">
        <f t="shared" ref="K22" si="7">ROUND(J22*19%,2)</f>
        <v>23639.14</v>
      </c>
      <c r="L22" s="43">
        <f t="shared" ref="L22" si="8">ROUND(J22+K22,2)</f>
        <v>148055.65</v>
      </c>
      <c r="M22" s="17"/>
      <c r="N22" s="260">
        <f>($O$6/$N$6)*$J22</f>
        <v>137220.55585933186</v>
      </c>
      <c r="O22" s="170"/>
      <c r="P22" s="14"/>
      <c r="Q22" s="43">
        <f t="shared" ref="Q22:Q35" si="9">N22</f>
        <v>137220.55585933186</v>
      </c>
      <c r="R22" s="43">
        <f t="shared" ref="R22:R36" si="10">ROUND(Q22*19%,2)</f>
        <v>26071.91</v>
      </c>
      <c r="S22" s="43">
        <f t="shared" ref="S22:S35" si="11">ROUND(Q22+R22,2)</f>
        <v>163292.47</v>
      </c>
    </row>
    <row r="23" spans="1:19" s="4" customFormat="1" ht="105" customHeight="1" thickBot="1" x14ac:dyDescent="0.3">
      <c r="A23" s="12"/>
      <c r="B23" s="1">
        <v>2</v>
      </c>
      <c r="C23" s="146" t="s">
        <v>35</v>
      </c>
      <c r="D23" s="147"/>
      <c r="E23" s="146" t="s">
        <v>33</v>
      </c>
      <c r="F23" s="147"/>
      <c r="G23" s="148"/>
      <c r="H23" s="34">
        <v>1</v>
      </c>
      <c r="I23" s="35"/>
      <c r="J23" s="43">
        <v>460616.61</v>
      </c>
      <c r="K23" s="43">
        <f t="shared" ref="K23:K35" si="12">ROUND(J23*19%,2)</f>
        <v>87517.16</v>
      </c>
      <c r="L23" s="43">
        <f t="shared" ref="L23:L35" si="13">ROUND(J23+K23,2)</f>
        <v>548133.77</v>
      </c>
      <c r="M23" s="17"/>
      <c r="N23" s="260">
        <f t="shared" ref="N22:N35" si="14">($O$6/$N$6)*$J23</f>
        <v>508019.93451062945</v>
      </c>
      <c r="O23" s="170"/>
      <c r="P23" s="14"/>
      <c r="Q23" s="43">
        <f t="shared" si="9"/>
        <v>508019.93451062945</v>
      </c>
      <c r="R23" s="43">
        <f t="shared" si="10"/>
        <v>96523.79</v>
      </c>
      <c r="S23" s="43">
        <f t="shared" si="11"/>
        <v>604543.72</v>
      </c>
    </row>
    <row r="24" spans="1:19" s="4" customFormat="1" ht="105" customHeight="1" thickBot="1" x14ac:dyDescent="0.3">
      <c r="A24" s="12"/>
      <c r="B24" s="1">
        <v>3</v>
      </c>
      <c r="C24" s="146" t="s">
        <v>36</v>
      </c>
      <c r="D24" s="147"/>
      <c r="E24" s="146" t="s">
        <v>33</v>
      </c>
      <c r="F24" s="147"/>
      <c r="G24" s="148"/>
      <c r="H24" s="34">
        <v>1</v>
      </c>
      <c r="I24" s="35"/>
      <c r="J24" s="43">
        <v>162445.75</v>
      </c>
      <c r="K24" s="43">
        <f t="shared" si="12"/>
        <v>30864.69</v>
      </c>
      <c r="L24" s="43">
        <f t="shared" si="13"/>
        <v>193310.44</v>
      </c>
      <c r="M24" s="17"/>
      <c r="N24" s="260">
        <f t="shared" si="14"/>
        <v>179163.48973288239</v>
      </c>
      <c r="O24" s="170"/>
      <c r="P24" s="14"/>
      <c r="Q24" s="43">
        <f t="shared" si="9"/>
        <v>179163.48973288239</v>
      </c>
      <c r="R24" s="43">
        <f t="shared" si="10"/>
        <v>34041.06</v>
      </c>
      <c r="S24" s="43">
        <f t="shared" si="11"/>
        <v>213204.55</v>
      </c>
    </row>
    <row r="25" spans="1:19" s="4" customFormat="1" ht="105" customHeight="1" thickBot="1" x14ac:dyDescent="0.3">
      <c r="A25" s="12"/>
      <c r="B25" s="1">
        <v>4</v>
      </c>
      <c r="C25" s="146" t="s">
        <v>37</v>
      </c>
      <c r="D25" s="147"/>
      <c r="E25" s="146" t="s">
        <v>33</v>
      </c>
      <c r="F25" s="147"/>
      <c r="G25" s="148"/>
      <c r="H25" s="34">
        <v>1</v>
      </c>
      <c r="I25" s="35"/>
      <c r="J25" s="43">
        <v>558874.52</v>
      </c>
      <c r="K25" s="43">
        <f t="shared" si="12"/>
        <v>106186.16</v>
      </c>
      <c r="L25" s="43">
        <f t="shared" si="13"/>
        <v>665060.68000000005</v>
      </c>
      <c r="M25" s="17"/>
      <c r="N25" s="260">
        <f t="shared" si="14"/>
        <v>616389.83676697954</v>
      </c>
      <c r="O25" s="170"/>
      <c r="P25" s="14"/>
      <c r="Q25" s="43">
        <f t="shared" si="9"/>
        <v>616389.83676697954</v>
      </c>
      <c r="R25" s="43">
        <f t="shared" si="10"/>
        <v>117114.07</v>
      </c>
      <c r="S25" s="43">
        <f t="shared" si="11"/>
        <v>733503.91</v>
      </c>
    </row>
    <row r="26" spans="1:19" s="4" customFormat="1" ht="105" customHeight="1" thickBot="1" x14ac:dyDescent="0.3">
      <c r="A26" s="12"/>
      <c r="B26" s="1">
        <v>5</v>
      </c>
      <c r="C26" s="146" t="s">
        <v>38</v>
      </c>
      <c r="D26" s="147"/>
      <c r="E26" s="146" t="s">
        <v>33</v>
      </c>
      <c r="F26" s="147"/>
      <c r="G26" s="148"/>
      <c r="H26" s="34">
        <v>1</v>
      </c>
      <c r="I26" s="35"/>
      <c r="J26" s="43">
        <v>656541.51</v>
      </c>
      <c r="K26" s="43">
        <f t="shared" si="12"/>
        <v>124742.89</v>
      </c>
      <c r="L26" s="43">
        <f t="shared" si="13"/>
        <v>781284.4</v>
      </c>
      <c r="M26" s="17"/>
      <c r="N26" s="260">
        <f t="shared" si="14"/>
        <v>724108.00581791834</v>
      </c>
      <c r="O26" s="170"/>
      <c r="P26" s="14"/>
      <c r="Q26" s="43">
        <f t="shared" si="9"/>
        <v>724108.00581791834</v>
      </c>
      <c r="R26" s="43">
        <f t="shared" si="10"/>
        <v>137580.51999999999</v>
      </c>
      <c r="S26" s="43">
        <f t="shared" si="11"/>
        <v>861688.53</v>
      </c>
    </row>
    <row r="27" spans="1:19" s="4" customFormat="1" ht="105" customHeight="1" thickBot="1" x14ac:dyDescent="0.3">
      <c r="A27" s="12"/>
      <c r="B27" s="1">
        <v>6</v>
      </c>
      <c r="C27" s="146" t="s">
        <v>39</v>
      </c>
      <c r="D27" s="147"/>
      <c r="E27" s="146" t="s">
        <v>33</v>
      </c>
      <c r="F27" s="147"/>
      <c r="G27" s="148"/>
      <c r="H27" s="34">
        <v>1</v>
      </c>
      <c r="I27" s="35"/>
      <c r="J27" s="43">
        <v>715674.9</v>
      </c>
      <c r="K27" s="43">
        <f t="shared" si="12"/>
        <v>135978.23000000001</v>
      </c>
      <c r="L27" s="43">
        <f t="shared" si="13"/>
        <v>851653.13</v>
      </c>
      <c r="M27" s="17"/>
      <c r="N27" s="260">
        <f t="shared" si="14"/>
        <v>789326.97591800115</v>
      </c>
      <c r="O27" s="170"/>
      <c r="P27" s="14"/>
      <c r="Q27" s="43">
        <f t="shared" si="9"/>
        <v>789326.97591800115</v>
      </c>
      <c r="R27" s="43">
        <f t="shared" si="10"/>
        <v>149972.13</v>
      </c>
      <c r="S27" s="43">
        <f t="shared" si="11"/>
        <v>939299.11</v>
      </c>
    </row>
    <row r="28" spans="1:19" s="4" customFormat="1" ht="105" customHeight="1" thickBot="1" x14ac:dyDescent="0.3">
      <c r="A28" s="12"/>
      <c r="B28" s="1">
        <v>7</v>
      </c>
      <c r="C28" s="146" t="s">
        <v>40</v>
      </c>
      <c r="D28" s="147"/>
      <c r="E28" s="146" t="s">
        <v>33</v>
      </c>
      <c r="F28" s="147"/>
      <c r="G28" s="148"/>
      <c r="H28" s="34">
        <v>1</v>
      </c>
      <c r="I28" s="35"/>
      <c r="J28" s="43">
        <v>456837.46</v>
      </c>
      <c r="K28" s="43">
        <f t="shared" si="12"/>
        <v>86799.12</v>
      </c>
      <c r="L28" s="43">
        <f t="shared" si="13"/>
        <v>543636.57999999996</v>
      </c>
      <c r="M28" s="17"/>
      <c r="N28" s="260">
        <f t="shared" si="14"/>
        <v>503851.86177112092</v>
      </c>
      <c r="O28" s="170"/>
      <c r="P28" s="14"/>
      <c r="Q28" s="43">
        <f t="shared" si="9"/>
        <v>503851.86177112092</v>
      </c>
      <c r="R28" s="43">
        <f t="shared" si="10"/>
        <v>95731.85</v>
      </c>
      <c r="S28" s="43">
        <f t="shared" si="11"/>
        <v>599583.71</v>
      </c>
    </row>
    <row r="29" spans="1:19" s="4" customFormat="1" ht="105" customHeight="1" thickBot="1" x14ac:dyDescent="0.3">
      <c r="A29" s="12"/>
      <c r="B29" s="1">
        <v>8</v>
      </c>
      <c r="C29" s="146" t="s">
        <v>41</v>
      </c>
      <c r="D29" s="147"/>
      <c r="E29" s="146" t="s">
        <v>33</v>
      </c>
      <c r="F29" s="147"/>
      <c r="G29" s="148"/>
      <c r="H29" s="34">
        <v>1</v>
      </c>
      <c r="I29" s="35"/>
      <c r="J29" s="43">
        <v>506337.46</v>
      </c>
      <c r="K29" s="43">
        <f t="shared" si="12"/>
        <v>96204.12</v>
      </c>
      <c r="L29" s="43">
        <f t="shared" si="13"/>
        <v>602541.57999999996</v>
      </c>
      <c r="M29" s="17"/>
      <c r="N29" s="260">
        <f t="shared" si="14"/>
        <v>558446.04316261737</v>
      </c>
      <c r="O29" s="170"/>
      <c r="P29" s="14"/>
      <c r="Q29" s="43">
        <f t="shared" si="9"/>
        <v>558446.04316261737</v>
      </c>
      <c r="R29" s="43">
        <f t="shared" si="10"/>
        <v>106104.75</v>
      </c>
      <c r="S29" s="43">
        <f t="shared" si="11"/>
        <v>664550.79</v>
      </c>
    </row>
    <row r="30" spans="1:19" s="4" customFormat="1" ht="105" customHeight="1" thickBot="1" x14ac:dyDescent="0.3">
      <c r="A30" s="12"/>
      <c r="B30" s="1">
        <v>9</v>
      </c>
      <c r="C30" s="146" t="s">
        <v>42</v>
      </c>
      <c r="D30" s="147"/>
      <c r="E30" s="146" t="s">
        <v>33</v>
      </c>
      <c r="F30" s="147"/>
      <c r="G30" s="148"/>
      <c r="H30" s="34">
        <v>1</v>
      </c>
      <c r="I30" s="35"/>
      <c r="J30" s="43">
        <v>12715.81</v>
      </c>
      <c r="K30" s="43">
        <f t="shared" si="12"/>
        <v>2416</v>
      </c>
      <c r="L30" s="43">
        <f t="shared" si="13"/>
        <v>15131.81</v>
      </c>
      <c r="M30" s="17"/>
      <c r="N30" s="260">
        <f t="shared" si="14"/>
        <v>14024.429044036444</v>
      </c>
      <c r="O30" s="170"/>
      <c r="P30" s="14"/>
      <c r="Q30" s="43">
        <f t="shared" si="9"/>
        <v>14024.429044036444</v>
      </c>
      <c r="R30" s="43">
        <f t="shared" si="10"/>
        <v>2664.64</v>
      </c>
      <c r="S30" s="43">
        <f t="shared" si="11"/>
        <v>16689.07</v>
      </c>
    </row>
    <row r="31" spans="1:19" s="4" customFormat="1" ht="105" customHeight="1" thickBot="1" x14ac:dyDescent="0.3">
      <c r="A31" s="12"/>
      <c r="B31" s="1">
        <v>10</v>
      </c>
      <c r="C31" s="146" t="s">
        <v>43</v>
      </c>
      <c r="D31" s="147"/>
      <c r="E31" s="146" t="s">
        <v>33</v>
      </c>
      <c r="F31" s="147"/>
      <c r="G31" s="148"/>
      <c r="H31" s="34">
        <v>1</v>
      </c>
      <c r="I31" s="35"/>
      <c r="J31" s="43">
        <v>979624.52</v>
      </c>
      <c r="K31" s="43">
        <f t="shared" si="12"/>
        <v>186128.66</v>
      </c>
      <c r="L31" s="43">
        <f t="shared" si="13"/>
        <v>1165753.18</v>
      </c>
      <c r="M31" s="17"/>
      <c r="N31" s="260">
        <f t="shared" si="14"/>
        <v>1080440.3785946991</v>
      </c>
      <c r="O31" s="170"/>
      <c r="P31" s="14"/>
      <c r="Q31" s="43">
        <f t="shared" si="9"/>
        <v>1080440.3785946991</v>
      </c>
      <c r="R31" s="43">
        <f t="shared" si="10"/>
        <v>205283.67</v>
      </c>
      <c r="S31" s="43">
        <f t="shared" si="11"/>
        <v>1285724.05</v>
      </c>
    </row>
    <row r="32" spans="1:19" s="4" customFormat="1" ht="105" customHeight="1" thickBot="1" x14ac:dyDescent="0.3">
      <c r="A32" s="12"/>
      <c r="B32" s="1">
        <v>11</v>
      </c>
      <c r="C32" s="146" t="s">
        <v>44</v>
      </c>
      <c r="D32" s="147"/>
      <c r="E32" s="146" t="s">
        <v>33</v>
      </c>
      <c r="F32" s="147"/>
      <c r="G32" s="148"/>
      <c r="H32" s="34">
        <v>1</v>
      </c>
      <c r="I32" s="35"/>
      <c r="J32" s="43">
        <v>1031199.62</v>
      </c>
      <c r="K32" s="43">
        <f t="shared" si="12"/>
        <v>195927.93</v>
      </c>
      <c r="L32" s="43">
        <f t="shared" si="13"/>
        <v>1227127.55</v>
      </c>
      <c r="M32" s="17"/>
      <c r="N32" s="260">
        <f t="shared" si="14"/>
        <v>1137323.2142448924</v>
      </c>
      <c r="O32" s="170"/>
      <c r="P32" s="14"/>
      <c r="Q32" s="43">
        <f t="shared" si="9"/>
        <v>1137323.2142448924</v>
      </c>
      <c r="R32" s="43">
        <f t="shared" si="10"/>
        <v>216091.41</v>
      </c>
      <c r="S32" s="43">
        <f t="shared" si="11"/>
        <v>1353414.62</v>
      </c>
    </row>
    <row r="33" spans="1:24" s="4" customFormat="1" ht="105" customHeight="1" thickBot="1" x14ac:dyDescent="0.3">
      <c r="A33" s="12"/>
      <c r="B33" s="1">
        <v>12</v>
      </c>
      <c r="C33" s="146" t="s">
        <v>45</v>
      </c>
      <c r="D33" s="147"/>
      <c r="E33" s="146" t="s">
        <v>33</v>
      </c>
      <c r="F33" s="147"/>
      <c r="G33" s="148"/>
      <c r="H33" s="34">
        <v>1</v>
      </c>
      <c r="I33" s="35"/>
      <c r="J33" s="43">
        <v>694333.02</v>
      </c>
      <c r="K33" s="43">
        <f t="shared" si="12"/>
        <v>131923.26999999999</v>
      </c>
      <c r="L33" s="43">
        <f t="shared" si="13"/>
        <v>826256.29</v>
      </c>
      <c r="M33" s="17"/>
      <c r="N33" s="260">
        <f t="shared" si="14"/>
        <v>765788.74424213148</v>
      </c>
      <c r="O33" s="170"/>
      <c r="P33" s="14"/>
      <c r="Q33" s="43">
        <f t="shared" si="9"/>
        <v>765788.74424213148</v>
      </c>
      <c r="R33" s="43">
        <f t="shared" si="10"/>
        <v>145499.85999999999</v>
      </c>
      <c r="S33" s="43">
        <f t="shared" si="11"/>
        <v>911288.6</v>
      </c>
    </row>
    <row r="34" spans="1:24" s="4" customFormat="1" ht="105" customHeight="1" thickBot="1" x14ac:dyDescent="0.3">
      <c r="A34" s="12"/>
      <c r="B34" s="1">
        <v>13</v>
      </c>
      <c r="C34" s="146" t="s">
        <v>46</v>
      </c>
      <c r="D34" s="147"/>
      <c r="E34" s="146" t="s">
        <v>33</v>
      </c>
      <c r="F34" s="147"/>
      <c r="G34" s="148"/>
      <c r="H34" s="34">
        <v>1</v>
      </c>
      <c r="I34" s="35"/>
      <c r="J34" s="43">
        <v>979624.52</v>
      </c>
      <c r="K34" s="43">
        <f t="shared" si="12"/>
        <v>186128.66</v>
      </c>
      <c r="L34" s="43">
        <f t="shared" si="13"/>
        <v>1165753.18</v>
      </c>
      <c r="M34" s="17"/>
      <c r="N34" s="260">
        <f t="shared" si="14"/>
        <v>1080440.3785946991</v>
      </c>
      <c r="O34" s="170"/>
      <c r="P34" s="14"/>
      <c r="Q34" s="43">
        <f t="shared" si="9"/>
        <v>1080440.3785946991</v>
      </c>
      <c r="R34" s="43">
        <f t="shared" si="10"/>
        <v>205283.67</v>
      </c>
      <c r="S34" s="43">
        <f t="shared" si="11"/>
        <v>1285724.05</v>
      </c>
    </row>
    <row r="35" spans="1:24" s="4" customFormat="1" ht="105" customHeight="1" thickBot="1" x14ac:dyDescent="0.3">
      <c r="A35" s="12"/>
      <c r="B35" s="1">
        <v>14</v>
      </c>
      <c r="C35" s="146" t="s">
        <v>47</v>
      </c>
      <c r="D35" s="147"/>
      <c r="E35" s="146" t="s">
        <v>33</v>
      </c>
      <c r="F35" s="147"/>
      <c r="G35" s="148"/>
      <c r="H35" s="34">
        <v>1</v>
      </c>
      <c r="I35" s="35"/>
      <c r="J35" s="43">
        <v>2254916.0299999998</v>
      </c>
      <c r="K35" s="43">
        <f t="shared" si="12"/>
        <v>428434.05</v>
      </c>
      <c r="L35" s="43">
        <f t="shared" si="13"/>
        <v>2683350.08</v>
      </c>
      <c r="M35" s="17"/>
      <c r="N35" s="260">
        <f t="shared" si="14"/>
        <v>2486975.6518063224</v>
      </c>
      <c r="O35" s="170"/>
      <c r="P35" s="14"/>
      <c r="Q35" s="43">
        <f t="shared" si="9"/>
        <v>2486975.6518063224</v>
      </c>
      <c r="R35" s="43">
        <f t="shared" si="10"/>
        <v>472525.37</v>
      </c>
      <c r="S35" s="43">
        <f t="shared" si="11"/>
        <v>2959501.02</v>
      </c>
    </row>
    <row r="36" spans="1:24" s="4" customFormat="1" ht="27" customHeight="1" x14ac:dyDescent="0.25">
      <c r="A36" s="12"/>
      <c r="B36" s="26"/>
      <c r="C36" s="26"/>
      <c r="D36" s="26"/>
      <c r="E36" s="26"/>
      <c r="F36" s="26"/>
      <c r="G36" s="26"/>
      <c r="H36" s="26"/>
      <c r="I36" s="26"/>
      <c r="J36" s="17"/>
      <c r="K36" s="17"/>
      <c r="L36" s="17"/>
      <c r="M36" s="29"/>
      <c r="N36" s="17"/>
      <c r="O36" s="28"/>
      <c r="P36" s="14"/>
      <c r="Q36" s="27"/>
      <c r="R36" s="27"/>
      <c r="S36" s="27"/>
      <c r="U36" s="45"/>
    </row>
    <row r="37" spans="1:24" s="4" customFormat="1" ht="16.5" customHeight="1" x14ac:dyDescent="0.25">
      <c r="A37" s="12"/>
      <c r="B37" s="46"/>
      <c r="C37" s="46"/>
      <c r="D37" s="46"/>
      <c r="E37" s="46"/>
      <c r="F37" s="46"/>
      <c r="G37" s="46"/>
      <c r="H37" s="46"/>
      <c r="I37" s="26"/>
      <c r="J37" s="29"/>
      <c r="K37" s="29"/>
      <c r="L37" s="29"/>
      <c r="M37" s="29"/>
      <c r="N37" s="29"/>
      <c r="O37" s="47"/>
      <c r="P37" s="14"/>
      <c r="Q37" s="27"/>
      <c r="R37" s="27"/>
      <c r="S37" s="27"/>
      <c r="U37" s="45"/>
    </row>
    <row r="39" spans="1:24" s="6" customFormat="1" x14ac:dyDescent="0.25">
      <c r="B39" s="82" t="s">
        <v>65</v>
      </c>
      <c r="C39" s="82"/>
      <c r="D39" s="82"/>
      <c r="E39" s="83"/>
      <c r="F39" s="9"/>
      <c r="G39" s="9"/>
      <c r="I39" s="84"/>
    </row>
    <row r="40" spans="1:24" s="6" customFormat="1" ht="45.75" customHeight="1" x14ac:dyDescent="0.25">
      <c r="B40" s="162" t="s">
        <v>66</v>
      </c>
      <c r="C40" s="162"/>
      <c r="D40" s="162"/>
      <c r="E40" s="162"/>
      <c r="F40" s="162"/>
      <c r="G40" s="162"/>
      <c r="H40" s="162"/>
      <c r="I40" s="12"/>
      <c r="J40" s="12"/>
    </row>
    <row r="41" spans="1:24" s="6" customFormat="1" ht="51" customHeight="1" x14ac:dyDescent="0.25">
      <c r="B41" s="162" t="s">
        <v>68</v>
      </c>
      <c r="C41" s="162"/>
      <c r="D41" s="162"/>
      <c r="E41" s="162"/>
      <c r="F41" s="162"/>
      <c r="G41" s="162"/>
      <c r="H41" s="162"/>
      <c r="I41" s="12"/>
      <c r="J41" s="12"/>
    </row>
    <row r="42" spans="1:24" s="6" customFormat="1" ht="63" customHeight="1" x14ac:dyDescent="0.25">
      <c r="B42" s="163" t="s">
        <v>67</v>
      </c>
      <c r="C42" s="163"/>
      <c r="D42" s="163"/>
      <c r="E42" s="163"/>
      <c r="F42" s="163"/>
      <c r="G42" s="163"/>
      <c r="H42" s="163"/>
      <c r="I42" s="14"/>
      <c r="J42" s="14"/>
    </row>
    <row r="44" spans="1:24" s="71" customFormat="1" ht="17.25" customHeight="1" x14ac:dyDescent="0.3">
      <c r="B44" s="74" t="s">
        <v>64</v>
      </c>
      <c r="C44" s="74"/>
      <c r="F44" s="75"/>
      <c r="G44" s="76"/>
      <c r="H44" s="75"/>
      <c r="I44" s="76"/>
      <c r="J44" s="77"/>
      <c r="K44" s="76"/>
      <c r="L44" s="72"/>
      <c r="M44" s="72"/>
      <c r="N44" s="72"/>
      <c r="S44" s="78"/>
      <c r="X44" s="72"/>
    </row>
    <row r="45" spans="1:24" s="71" customFormat="1" ht="16.5" x14ac:dyDescent="0.3">
      <c r="B45" s="79" t="s">
        <v>85</v>
      </c>
      <c r="C45" s="74"/>
      <c r="D45" s="80"/>
      <c r="G45" s="77"/>
      <c r="I45" s="77"/>
      <c r="J45" s="77"/>
      <c r="K45" s="77"/>
      <c r="L45" s="72"/>
      <c r="M45" s="72"/>
      <c r="N45" s="72"/>
      <c r="S45" s="78"/>
      <c r="X45" s="72"/>
    </row>
    <row r="46" spans="1:24" ht="24" customHeight="1" x14ac:dyDescent="0.3">
      <c r="B46" s="79" t="s">
        <v>86</v>
      </c>
    </row>
  </sheetData>
  <mergeCells count="90">
    <mergeCell ref="N18:O18"/>
    <mergeCell ref="B41:H41"/>
    <mergeCell ref="B40:H40"/>
    <mergeCell ref="B42:H42"/>
    <mergeCell ref="F6:H7"/>
    <mergeCell ref="F8:H8"/>
    <mergeCell ref="F9:H9"/>
    <mergeCell ref="F10:H10"/>
    <mergeCell ref="F11:H11"/>
    <mergeCell ref="F12:H12"/>
    <mergeCell ref="F13:H13"/>
    <mergeCell ref="F14:H14"/>
    <mergeCell ref="F15:H15"/>
    <mergeCell ref="F16:H16"/>
    <mergeCell ref="F17:H17"/>
    <mergeCell ref="F18:H18"/>
    <mergeCell ref="C34:D34"/>
    <mergeCell ref="E34:G34"/>
    <mergeCell ref="C35:D35"/>
    <mergeCell ref="E35:G35"/>
    <mergeCell ref="C31:D31"/>
    <mergeCell ref="E31:G31"/>
    <mergeCell ref="C32:D32"/>
    <mergeCell ref="E32:G32"/>
    <mergeCell ref="C33:D33"/>
    <mergeCell ref="E33:G33"/>
    <mergeCell ref="C29:D29"/>
    <mergeCell ref="E29:G29"/>
    <mergeCell ref="C30:D30"/>
    <mergeCell ref="E30:G30"/>
    <mergeCell ref="C25:D25"/>
    <mergeCell ref="E25:G25"/>
    <mergeCell ref="C26:D26"/>
    <mergeCell ref="E26:G26"/>
    <mergeCell ref="C27:D27"/>
    <mergeCell ref="E27:G27"/>
    <mergeCell ref="B20:H20"/>
    <mergeCell ref="C21:D21"/>
    <mergeCell ref="E21:G21"/>
    <mergeCell ref="C28:D28"/>
    <mergeCell ref="E28:G28"/>
    <mergeCell ref="C22:D22"/>
    <mergeCell ref="E22:G22"/>
    <mergeCell ref="C23:D23"/>
    <mergeCell ref="E23:G23"/>
    <mergeCell ref="C24:D24"/>
    <mergeCell ref="E24:G24"/>
    <mergeCell ref="Q20:S20"/>
    <mergeCell ref="R6:R7"/>
    <mergeCell ref="S6:S7"/>
    <mergeCell ref="N13:O13"/>
    <mergeCell ref="N14:O14"/>
    <mergeCell ref="N15:O15"/>
    <mergeCell ref="O6:O7"/>
    <mergeCell ref="N6:N7"/>
    <mergeCell ref="Q6:Q7"/>
    <mergeCell ref="N8:O8"/>
    <mergeCell ref="N9:O9"/>
    <mergeCell ref="N10:O10"/>
    <mergeCell ref="N11:O11"/>
    <mergeCell ref="N12:O12"/>
    <mergeCell ref="N16:O16"/>
    <mergeCell ref="N17:O17"/>
    <mergeCell ref="B2:S2"/>
    <mergeCell ref="D3:S3"/>
    <mergeCell ref="B5:H5"/>
    <mergeCell ref="J5:L5"/>
    <mergeCell ref="B6:B7"/>
    <mergeCell ref="C6:C7"/>
    <mergeCell ref="Q5:S5"/>
    <mergeCell ref="D6:D7"/>
    <mergeCell ref="E6:E7"/>
    <mergeCell ref="J6:J7"/>
    <mergeCell ref="K6:K7"/>
    <mergeCell ref="L6:L7"/>
    <mergeCell ref="N32:O32"/>
    <mergeCell ref="N33:O33"/>
    <mergeCell ref="N34:O34"/>
    <mergeCell ref="N35:O35"/>
    <mergeCell ref="J20:L20"/>
    <mergeCell ref="N22:O22"/>
    <mergeCell ref="N23:O23"/>
    <mergeCell ref="N24:O24"/>
    <mergeCell ref="N25:O25"/>
    <mergeCell ref="N26:O26"/>
    <mergeCell ref="N27:O27"/>
    <mergeCell ref="N28:O28"/>
    <mergeCell ref="N29:O29"/>
    <mergeCell ref="N30:O30"/>
    <mergeCell ref="N31:O31"/>
  </mergeCells>
  <pageMargins left="0.7" right="0.7" top="0.75" bottom="0.75" header="0.3" footer="0.3"/>
  <pageSetup paperSize="5" scale="54" orientation="landscape" horizontalDpi="4294967293"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A6969-E36D-48C3-937D-DB85CB78850F}">
  <sheetPr>
    <pageSetUpPr fitToPage="1"/>
  </sheetPr>
  <dimension ref="A1:AE53"/>
  <sheetViews>
    <sheetView showGridLines="0" topLeftCell="C1" zoomScale="60" zoomScaleNormal="60" workbookViewId="0">
      <selection activeCell="P47" sqref="P47"/>
    </sheetView>
  </sheetViews>
  <sheetFormatPr baseColWidth="10" defaultColWidth="11.42578125" defaultRowHeight="15.75" x14ac:dyDescent="0.25"/>
  <cols>
    <col min="1" max="1" width="2.7109375" style="2" customWidth="1"/>
    <col min="2" max="2" width="12.140625" style="3" customWidth="1"/>
    <col min="3" max="3" width="82.5703125" style="3" customWidth="1"/>
    <col min="4" max="4" width="14.140625" style="3" bestFit="1" customWidth="1"/>
    <col min="5" max="5" width="14.42578125" style="3" bestFit="1" customWidth="1"/>
    <col min="6" max="7" width="14.42578125" style="3" customWidth="1"/>
    <col min="8" max="8" width="16.7109375" style="3" customWidth="1"/>
    <col min="9" max="9" width="3.42578125" style="5" customWidth="1"/>
    <col min="10" max="10" width="20.7109375" style="2" customWidth="1"/>
    <col min="11" max="11" width="19.28515625" style="2" customWidth="1"/>
    <col min="12" max="12" width="25.7109375" style="2" customWidth="1"/>
    <col min="13" max="13" width="23" style="2" customWidth="1"/>
    <col min="14" max="14" width="5.42578125" style="2" customWidth="1"/>
    <col min="15" max="15" width="24" style="2" customWidth="1"/>
    <col min="16" max="16" width="21.42578125" style="2" customWidth="1"/>
    <col min="17" max="17" width="25" style="2" customWidth="1"/>
    <col min="18" max="18" width="23.28515625" style="2" customWidth="1"/>
    <col min="19" max="19" width="6.5703125" style="2" customWidth="1"/>
    <col min="20" max="20" width="22.7109375" style="2" customWidth="1"/>
    <col min="21" max="21" width="18.42578125" style="2" customWidth="1"/>
    <col min="22" max="22" width="23" style="2" customWidth="1"/>
    <col min="23" max="23" width="27.7109375" style="2" customWidth="1"/>
    <col min="24" max="24" width="4.7109375" style="2" customWidth="1"/>
    <col min="25" max="25" width="21" style="2" customWidth="1"/>
    <col min="26" max="26" width="21.85546875" style="2" customWidth="1"/>
    <col min="27" max="27" width="24.85546875" style="2" customWidth="1"/>
    <col min="28" max="28" width="27.42578125" style="2" customWidth="1"/>
    <col min="29" max="29" width="4.85546875" style="2" customWidth="1"/>
    <col min="30" max="30" width="30.7109375" style="2" customWidth="1"/>
    <col min="31" max="16384" width="11.42578125" style="2"/>
  </cols>
  <sheetData>
    <row r="1" spans="1:30" ht="16.5" thickBot="1" x14ac:dyDescent="0.3">
      <c r="A1" s="6"/>
      <c r="B1" s="7"/>
      <c r="C1" s="7"/>
      <c r="D1" s="7"/>
      <c r="E1" s="7"/>
      <c r="F1" s="7"/>
      <c r="G1" s="7"/>
      <c r="H1" s="7"/>
      <c r="I1" s="8"/>
      <c r="J1" s="6"/>
      <c r="K1" s="6"/>
      <c r="L1" s="6"/>
      <c r="M1" s="6"/>
      <c r="N1" s="6"/>
      <c r="O1" s="6"/>
      <c r="P1" s="6"/>
      <c r="Q1" s="6"/>
      <c r="R1" s="6"/>
      <c r="S1" s="6"/>
      <c r="T1" s="6"/>
      <c r="U1" s="6"/>
      <c r="V1" s="6"/>
      <c r="W1" s="6"/>
      <c r="X1" s="6"/>
      <c r="Y1" s="6"/>
      <c r="Z1" s="6"/>
      <c r="AA1" s="6"/>
      <c r="AB1" s="6"/>
      <c r="AC1" s="6"/>
      <c r="AD1" s="6"/>
    </row>
    <row r="2" spans="1:30" s="10" customFormat="1" ht="55.5" customHeight="1" thickBot="1" x14ac:dyDescent="0.3">
      <c r="A2" s="9"/>
      <c r="B2" s="106" t="s">
        <v>69</v>
      </c>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8"/>
    </row>
    <row r="3" spans="1:30" s="10" customFormat="1" ht="129" customHeight="1" thickBot="1" x14ac:dyDescent="0.3">
      <c r="A3" s="9"/>
      <c r="B3" s="49"/>
      <c r="C3" s="50"/>
      <c r="D3" s="109" t="s">
        <v>48</v>
      </c>
      <c r="E3" s="110"/>
      <c r="F3" s="110"/>
      <c r="G3" s="110"/>
      <c r="H3" s="110"/>
      <c r="I3" s="110"/>
      <c r="J3" s="110"/>
      <c r="K3" s="110"/>
      <c r="L3" s="110"/>
      <c r="M3" s="110"/>
      <c r="N3" s="110"/>
      <c r="O3" s="110"/>
      <c r="P3" s="110"/>
      <c r="Q3" s="110"/>
      <c r="R3" s="110"/>
      <c r="S3" s="110"/>
      <c r="T3" s="110"/>
      <c r="U3" s="110"/>
      <c r="V3" s="110"/>
      <c r="W3" s="110"/>
      <c r="X3" s="110"/>
      <c r="Y3" s="110"/>
      <c r="Z3" s="110"/>
      <c r="AA3" s="110"/>
      <c r="AB3" s="110"/>
      <c r="AC3" s="110"/>
      <c r="AD3" s="111"/>
    </row>
    <row r="4" spans="1:30" s="10" customFormat="1" ht="70.5" customHeight="1" thickBot="1" x14ac:dyDescent="0.3">
      <c r="A4" s="9"/>
      <c r="B4" s="52"/>
      <c r="C4" s="52"/>
      <c r="D4" s="53"/>
      <c r="E4" s="53"/>
      <c r="F4" s="53"/>
      <c r="G4" s="53"/>
      <c r="H4" s="53"/>
      <c r="I4" s="53"/>
      <c r="J4" s="53"/>
      <c r="K4" s="53"/>
      <c r="L4" s="53"/>
      <c r="M4" s="53"/>
      <c r="N4" s="53"/>
      <c r="O4" s="53"/>
      <c r="P4" s="53"/>
      <c r="Q4" s="53"/>
      <c r="R4" s="53"/>
      <c r="S4" s="53"/>
      <c r="T4" s="53"/>
      <c r="U4" s="53"/>
      <c r="V4" s="53"/>
      <c r="W4" s="53"/>
      <c r="X4" s="53"/>
      <c r="Y4" s="53"/>
      <c r="Z4" s="53"/>
      <c r="AA4" s="53"/>
      <c r="AB4" s="53"/>
      <c r="AC4" s="53"/>
      <c r="AD4" s="53"/>
    </row>
    <row r="5" spans="1:30" s="10" customFormat="1" ht="80.25" customHeight="1" thickBot="1" x14ac:dyDescent="0.3">
      <c r="A5" s="9"/>
      <c r="B5" s="52"/>
      <c r="C5" s="52"/>
      <c r="D5" s="53"/>
      <c r="E5" s="53"/>
      <c r="F5" s="53"/>
      <c r="G5" s="53"/>
      <c r="H5" s="53"/>
      <c r="I5" s="53"/>
      <c r="J5" s="256" t="s">
        <v>70</v>
      </c>
      <c r="K5" s="257"/>
      <c r="L5" s="257"/>
      <c r="M5" s="258"/>
      <c r="N5" s="93"/>
      <c r="O5" s="112" t="s">
        <v>59</v>
      </c>
      <c r="P5" s="113"/>
      <c r="Q5" s="113"/>
      <c r="R5" s="113"/>
      <c r="S5" s="113"/>
      <c r="T5" s="113"/>
      <c r="U5" s="113"/>
      <c r="V5" s="113"/>
      <c r="W5" s="113"/>
      <c r="X5" s="113"/>
      <c r="Y5" s="113"/>
      <c r="Z5" s="113"/>
      <c r="AA5" s="113"/>
      <c r="AB5" s="113"/>
      <c r="AC5" s="113"/>
      <c r="AD5" s="114"/>
    </row>
    <row r="6" spans="1:30" s="10" customFormat="1" ht="50.25" customHeight="1" thickBot="1" x14ac:dyDescent="0.3">
      <c r="A6" s="9"/>
      <c r="B6" s="9"/>
      <c r="C6" s="9"/>
      <c r="D6" s="9"/>
      <c r="E6" s="9"/>
      <c r="F6" s="9"/>
      <c r="G6" s="9"/>
      <c r="H6" s="9"/>
      <c r="I6" s="11"/>
      <c r="J6" s="51"/>
      <c r="K6" s="51"/>
      <c r="L6" s="51"/>
      <c r="M6" s="51"/>
      <c r="N6" s="51"/>
      <c r="O6" s="51"/>
      <c r="P6" s="51"/>
      <c r="Q6" s="51"/>
      <c r="R6" s="51"/>
      <c r="S6" s="51"/>
      <c r="T6" s="51"/>
      <c r="U6" s="51"/>
      <c r="V6" s="51"/>
      <c r="W6" s="51"/>
      <c r="X6" s="51"/>
      <c r="Y6" s="51"/>
      <c r="Z6" s="51"/>
      <c r="AA6" s="51"/>
      <c r="AB6" s="51"/>
      <c r="AC6" s="51"/>
      <c r="AD6" s="51"/>
    </row>
    <row r="7" spans="1:30" s="42" customFormat="1" ht="82.5" customHeight="1" thickBot="1" x14ac:dyDescent="0.3">
      <c r="A7" s="39"/>
      <c r="B7" s="115" t="s">
        <v>15</v>
      </c>
      <c r="C7" s="116"/>
      <c r="D7" s="116"/>
      <c r="E7" s="116"/>
      <c r="F7" s="116"/>
      <c r="G7" s="116"/>
      <c r="H7" s="117"/>
      <c r="I7" s="40"/>
      <c r="J7" s="118" t="s">
        <v>12</v>
      </c>
      <c r="K7" s="118"/>
      <c r="L7" s="118"/>
      <c r="M7" s="118"/>
      <c r="N7" s="67"/>
      <c r="O7" s="118" t="s">
        <v>12</v>
      </c>
      <c r="P7" s="118"/>
      <c r="Q7" s="118"/>
      <c r="R7" s="118"/>
      <c r="S7" s="41"/>
      <c r="T7" s="119" t="s">
        <v>13</v>
      </c>
      <c r="U7" s="120"/>
      <c r="V7" s="54" t="s">
        <v>50</v>
      </c>
      <c r="W7" s="55">
        <v>4.3999999999999997E-2</v>
      </c>
      <c r="X7" s="41"/>
      <c r="Y7" s="121" t="s">
        <v>14</v>
      </c>
      <c r="Z7" s="122"/>
      <c r="AA7" s="54" t="s">
        <v>50</v>
      </c>
      <c r="AB7" s="56">
        <v>0.03</v>
      </c>
      <c r="AC7" s="41"/>
      <c r="AD7" s="123" t="s">
        <v>16</v>
      </c>
    </row>
    <row r="8" spans="1:30" s="4" customFormat="1" ht="90" customHeight="1" thickBot="1" x14ac:dyDescent="0.3">
      <c r="A8" s="12"/>
      <c r="B8" s="126" t="s">
        <v>0</v>
      </c>
      <c r="C8" s="126" t="s">
        <v>20</v>
      </c>
      <c r="D8" s="126" t="s">
        <v>10</v>
      </c>
      <c r="E8" s="126" t="s">
        <v>11</v>
      </c>
      <c r="F8" s="128" t="s">
        <v>49</v>
      </c>
      <c r="G8" s="129"/>
      <c r="H8" s="130"/>
      <c r="I8" s="13"/>
      <c r="J8" s="131" t="s">
        <v>1</v>
      </c>
      <c r="K8" s="131" t="s">
        <v>3</v>
      </c>
      <c r="L8" s="131" t="s">
        <v>21</v>
      </c>
      <c r="M8" s="131" t="s">
        <v>4</v>
      </c>
      <c r="N8" s="94"/>
      <c r="O8" s="131" t="s">
        <v>1</v>
      </c>
      <c r="P8" s="131" t="s">
        <v>3</v>
      </c>
      <c r="Q8" s="131" t="s">
        <v>21</v>
      </c>
      <c r="R8" s="131" t="s">
        <v>4</v>
      </c>
      <c r="S8" s="14"/>
      <c r="T8" s="131" t="s">
        <v>1</v>
      </c>
      <c r="U8" s="131" t="s">
        <v>3</v>
      </c>
      <c r="V8" s="131" t="s">
        <v>21</v>
      </c>
      <c r="W8" s="131" t="s">
        <v>4</v>
      </c>
      <c r="X8" s="14"/>
      <c r="Y8" s="131" t="s">
        <v>1</v>
      </c>
      <c r="Z8" s="131" t="s">
        <v>3</v>
      </c>
      <c r="AA8" s="131" t="s">
        <v>21</v>
      </c>
      <c r="AB8" s="131" t="s">
        <v>4</v>
      </c>
      <c r="AC8" s="14"/>
      <c r="AD8" s="124"/>
    </row>
    <row r="9" spans="1:30" s="4" customFormat="1" ht="57" customHeight="1" thickBot="1" x14ac:dyDescent="0.3">
      <c r="A9" s="12"/>
      <c r="B9" s="127"/>
      <c r="C9" s="127"/>
      <c r="D9" s="127"/>
      <c r="E9" s="127"/>
      <c r="F9" s="15">
        <v>2026</v>
      </c>
      <c r="G9" s="15">
        <v>2027</v>
      </c>
      <c r="H9" s="15">
        <v>2028</v>
      </c>
      <c r="I9" s="16"/>
      <c r="J9" s="132"/>
      <c r="K9" s="132"/>
      <c r="L9" s="132"/>
      <c r="M9" s="132"/>
      <c r="N9" s="94"/>
      <c r="O9" s="132"/>
      <c r="P9" s="132"/>
      <c r="Q9" s="132"/>
      <c r="R9" s="132"/>
      <c r="S9" s="17"/>
      <c r="T9" s="132"/>
      <c r="U9" s="132"/>
      <c r="V9" s="132"/>
      <c r="W9" s="132"/>
      <c r="X9" s="14"/>
      <c r="Y9" s="132"/>
      <c r="Z9" s="132"/>
      <c r="AA9" s="132"/>
      <c r="AB9" s="132"/>
      <c r="AC9" s="14"/>
      <c r="AD9" s="125"/>
    </row>
    <row r="10" spans="1:30" s="4" customFormat="1" ht="129" customHeight="1" thickBot="1" x14ac:dyDescent="0.3">
      <c r="A10" s="12"/>
      <c r="B10" s="18">
        <v>1</v>
      </c>
      <c r="C10" s="19" t="s">
        <v>30</v>
      </c>
      <c r="D10" s="19" t="s">
        <v>5</v>
      </c>
      <c r="E10" s="20">
        <v>1</v>
      </c>
      <c r="F10" s="18">
        <v>1</v>
      </c>
      <c r="G10" s="20">
        <v>12</v>
      </c>
      <c r="H10" s="18">
        <v>11</v>
      </c>
      <c r="I10" s="21"/>
      <c r="J10" s="43">
        <f>'ANEXO 2'!Q8</f>
        <v>62930.326870513534</v>
      </c>
      <c r="K10" s="43">
        <f>ROUND(J10*19%,2)</f>
        <v>11956.76</v>
      </c>
      <c r="L10" s="43">
        <f>ROUND(J10+K10,2)</f>
        <v>74887.09</v>
      </c>
      <c r="M10" s="43">
        <f>ROUND(L10*$F10,2)</f>
        <v>74887.09</v>
      </c>
      <c r="N10" s="95"/>
      <c r="O10" s="87">
        <f>J10</f>
        <v>62930.326870513534</v>
      </c>
      <c r="P10" s="43">
        <f>ROUND(O10*19%,2)</f>
        <v>11956.76</v>
      </c>
      <c r="Q10" s="43">
        <f>ROUND(O10+P10,2)</f>
        <v>74887.09</v>
      </c>
      <c r="R10" s="43">
        <f>ROUND(Q10*$F10,2)</f>
        <v>74887.09</v>
      </c>
      <c r="S10" s="17"/>
      <c r="T10" s="43">
        <f>ROUND(O10+(O10*$W$7),2)</f>
        <v>65699.259999999995</v>
      </c>
      <c r="U10" s="43">
        <f>ROUND(T10*19%,2)</f>
        <v>12482.86</v>
      </c>
      <c r="V10" s="43">
        <f>ROUND(T10+U10,2)</f>
        <v>78182.12</v>
      </c>
      <c r="W10" s="43">
        <f>ROUND(V10*$G10,2)</f>
        <v>938185.44</v>
      </c>
      <c r="X10" s="14"/>
      <c r="Y10" s="43">
        <f>ROUND(T10+(T10*$AB$7),2)</f>
        <v>67670.240000000005</v>
      </c>
      <c r="Z10" s="43">
        <f>ROUND(Y10*19%,2)</f>
        <v>12857.35</v>
      </c>
      <c r="AA10" s="43">
        <f>ROUND(Y10+Z10,2)</f>
        <v>80527.59</v>
      </c>
      <c r="AB10" s="43">
        <f>ROUND(AA10*$H10,2)</f>
        <v>885803.49</v>
      </c>
      <c r="AC10" s="14"/>
      <c r="AD10" s="44">
        <f>ROUND(R10+W10+AB10,2)</f>
        <v>1898876.02</v>
      </c>
    </row>
    <row r="11" spans="1:30" s="4" customFormat="1" ht="132" customHeight="1" thickBot="1" x14ac:dyDescent="0.3">
      <c r="A11" s="12"/>
      <c r="B11" s="22">
        <v>2</v>
      </c>
      <c r="C11" s="23" t="s">
        <v>23</v>
      </c>
      <c r="D11" s="23" t="s">
        <v>5</v>
      </c>
      <c r="E11" s="24">
        <v>1</v>
      </c>
      <c r="F11" s="18">
        <v>1</v>
      </c>
      <c r="G11" s="20">
        <v>12</v>
      </c>
      <c r="H11" s="18">
        <v>11</v>
      </c>
      <c r="I11" s="21"/>
      <c r="J11" s="43">
        <f>'ANEXO 2'!Q9</f>
        <v>62930.326870513534</v>
      </c>
      <c r="K11" s="43">
        <f t="shared" ref="K11:K20" si="0">ROUND(J11*19%,2)</f>
        <v>11956.76</v>
      </c>
      <c r="L11" s="43">
        <f t="shared" ref="L11:L20" si="1">ROUND(J11+K11,2)</f>
        <v>74887.09</v>
      </c>
      <c r="M11" s="43">
        <f t="shared" ref="M11:M20" si="2">ROUND(L11*$F11,2)</f>
        <v>74887.09</v>
      </c>
      <c r="N11" s="95"/>
      <c r="O11" s="87">
        <f t="shared" ref="O11:O20" si="3">J11</f>
        <v>62930.326870513534</v>
      </c>
      <c r="P11" s="43">
        <f t="shared" ref="P11:P20" si="4">ROUND(O11*19%,2)</f>
        <v>11956.76</v>
      </c>
      <c r="Q11" s="43">
        <f t="shared" ref="Q11:Q20" si="5">ROUND(O11+P11,2)</f>
        <v>74887.09</v>
      </c>
      <c r="R11" s="43">
        <f t="shared" ref="R11:R20" si="6">ROUND(Q11*$F11,2)</f>
        <v>74887.09</v>
      </c>
      <c r="S11" s="17"/>
      <c r="T11" s="43">
        <f t="shared" ref="T11:T19" si="7">ROUND(O11+(O11*$W$7),2)</f>
        <v>65699.259999999995</v>
      </c>
      <c r="U11" s="43">
        <f t="shared" ref="U11:U20" si="8">ROUND(T11*19%,2)</f>
        <v>12482.86</v>
      </c>
      <c r="V11" s="43">
        <f t="shared" ref="V11:V20" si="9">ROUND(T11+U11,2)</f>
        <v>78182.12</v>
      </c>
      <c r="W11" s="43">
        <f t="shared" ref="W11:W20" si="10">ROUND(V11*$G11,2)</f>
        <v>938185.44</v>
      </c>
      <c r="X11" s="14"/>
      <c r="Y11" s="43">
        <f t="shared" ref="Y11:Y20" si="11">ROUND(T11+(T11*$AB$7),2)</f>
        <v>67670.240000000005</v>
      </c>
      <c r="Z11" s="43">
        <f t="shared" ref="Z11:Z20" si="12">ROUND(Y11*19%,2)</f>
        <v>12857.35</v>
      </c>
      <c r="AA11" s="43">
        <f t="shared" ref="AA11:AA20" si="13">ROUND(Y11+Z11,2)</f>
        <v>80527.59</v>
      </c>
      <c r="AB11" s="43">
        <f t="shared" ref="AB11:AB20" si="14">ROUND(AA11*$H11,2)</f>
        <v>885803.49</v>
      </c>
      <c r="AC11" s="14"/>
      <c r="AD11" s="44">
        <f t="shared" ref="AD11:AD20" si="15">ROUND(R11+W11+AB11,2)</f>
        <v>1898876.02</v>
      </c>
    </row>
    <row r="12" spans="1:30" s="4" customFormat="1" ht="132" customHeight="1" thickBot="1" x14ac:dyDescent="0.3">
      <c r="A12" s="12"/>
      <c r="B12" s="22">
        <v>3</v>
      </c>
      <c r="C12" s="23" t="s">
        <v>24</v>
      </c>
      <c r="D12" s="19" t="s">
        <v>5</v>
      </c>
      <c r="E12" s="20">
        <v>1</v>
      </c>
      <c r="F12" s="18">
        <v>1</v>
      </c>
      <c r="G12" s="20">
        <v>12</v>
      </c>
      <c r="H12" s="18">
        <v>11</v>
      </c>
      <c r="I12" s="21"/>
      <c r="J12" s="43">
        <f>'ANEXO 2'!Q10</f>
        <v>62930.326870513534</v>
      </c>
      <c r="K12" s="43">
        <f t="shared" si="0"/>
        <v>11956.76</v>
      </c>
      <c r="L12" s="43">
        <f t="shared" si="1"/>
        <v>74887.09</v>
      </c>
      <c r="M12" s="43">
        <f t="shared" si="2"/>
        <v>74887.09</v>
      </c>
      <c r="N12" s="95"/>
      <c r="O12" s="87">
        <f t="shared" si="3"/>
        <v>62930.326870513534</v>
      </c>
      <c r="P12" s="43">
        <f t="shared" si="4"/>
        <v>11956.76</v>
      </c>
      <c r="Q12" s="43">
        <f t="shared" si="5"/>
        <v>74887.09</v>
      </c>
      <c r="R12" s="43">
        <f t="shared" si="6"/>
        <v>74887.09</v>
      </c>
      <c r="S12" s="17"/>
      <c r="T12" s="43">
        <f t="shared" si="7"/>
        <v>65699.259999999995</v>
      </c>
      <c r="U12" s="43">
        <f t="shared" si="8"/>
        <v>12482.86</v>
      </c>
      <c r="V12" s="43">
        <f t="shared" si="9"/>
        <v>78182.12</v>
      </c>
      <c r="W12" s="43">
        <f t="shared" si="10"/>
        <v>938185.44</v>
      </c>
      <c r="X12" s="14"/>
      <c r="Y12" s="43">
        <f t="shared" si="11"/>
        <v>67670.240000000005</v>
      </c>
      <c r="Z12" s="43">
        <f t="shared" si="12"/>
        <v>12857.35</v>
      </c>
      <c r="AA12" s="43">
        <f t="shared" si="13"/>
        <v>80527.59</v>
      </c>
      <c r="AB12" s="43">
        <f t="shared" si="14"/>
        <v>885803.49</v>
      </c>
      <c r="AC12" s="14"/>
      <c r="AD12" s="44">
        <f t="shared" si="15"/>
        <v>1898876.02</v>
      </c>
    </row>
    <row r="13" spans="1:30" s="4" customFormat="1" ht="132" customHeight="1" thickBot="1" x14ac:dyDescent="0.3">
      <c r="A13" s="12"/>
      <c r="B13" s="22">
        <v>4</v>
      </c>
      <c r="C13" s="23" t="s">
        <v>31</v>
      </c>
      <c r="D13" s="23" t="s">
        <v>5</v>
      </c>
      <c r="E13" s="24">
        <v>1</v>
      </c>
      <c r="F13" s="18">
        <v>1</v>
      </c>
      <c r="G13" s="20">
        <v>12</v>
      </c>
      <c r="H13" s="18">
        <v>11</v>
      </c>
      <c r="I13" s="21"/>
      <c r="J13" s="43">
        <f>'ANEXO 2'!Q11</f>
        <v>62930.326870513534</v>
      </c>
      <c r="K13" s="43">
        <f t="shared" si="0"/>
        <v>11956.76</v>
      </c>
      <c r="L13" s="43">
        <f t="shared" si="1"/>
        <v>74887.09</v>
      </c>
      <c r="M13" s="43">
        <f t="shared" si="2"/>
        <v>74887.09</v>
      </c>
      <c r="N13" s="95"/>
      <c r="O13" s="87">
        <f t="shared" si="3"/>
        <v>62930.326870513534</v>
      </c>
      <c r="P13" s="43">
        <f t="shared" si="4"/>
        <v>11956.76</v>
      </c>
      <c r="Q13" s="43">
        <f t="shared" si="5"/>
        <v>74887.09</v>
      </c>
      <c r="R13" s="43">
        <f t="shared" si="6"/>
        <v>74887.09</v>
      </c>
      <c r="S13" s="17"/>
      <c r="T13" s="43">
        <f t="shared" si="7"/>
        <v>65699.259999999995</v>
      </c>
      <c r="U13" s="43">
        <f t="shared" si="8"/>
        <v>12482.86</v>
      </c>
      <c r="V13" s="43">
        <f t="shared" si="9"/>
        <v>78182.12</v>
      </c>
      <c r="W13" s="43">
        <f t="shared" si="10"/>
        <v>938185.44</v>
      </c>
      <c r="X13" s="14"/>
      <c r="Y13" s="43">
        <f t="shared" si="11"/>
        <v>67670.240000000005</v>
      </c>
      <c r="Z13" s="43">
        <f t="shared" si="12"/>
        <v>12857.35</v>
      </c>
      <c r="AA13" s="43">
        <f t="shared" si="13"/>
        <v>80527.59</v>
      </c>
      <c r="AB13" s="43">
        <f t="shared" si="14"/>
        <v>885803.49</v>
      </c>
      <c r="AC13" s="14"/>
      <c r="AD13" s="44">
        <f t="shared" si="15"/>
        <v>1898876.02</v>
      </c>
    </row>
    <row r="14" spans="1:30" s="4" customFormat="1" ht="132" customHeight="1" thickBot="1" x14ac:dyDescent="0.3">
      <c r="A14" s="12"/>
      <c r="B14" s="22">
        <v>5</v>
      </c>
      <c r="C14" s="23" t="s">
        <v>32</v>
      </c>
      <c r="D14" s="19" t="s">
        <v>5</v>
      </c>
      <c r="E14" s="20">
        <v>1</v>
      </c>
      <c r="F14" s="18">
        <v>1</v>
      </c>
      <c r="G14" s="20">
        <v>12</v>
      </c>
      <c r="H14" s="18">
        <v>11</v>
      </c>
      <c r="I14" s="21"/>
      <c r="J14" s="43">
        <f>'ANEXO 2'!Q12</f>
        <v>62930.326870513534</v>
      </c>
      <c r="K14" s="43">
        <f t="shared" si="0"/>
        <v>11956.76</v>
      </c>
      <c r="L14" s="43">
        <f t="shared" si="1"/>
        <v>74887.09</v>
      </c>
      <c r="M14" s="43">
        <f t="shared" si="2"/>
        <v>74887.09</v>
      </c>
      <c r="N14" s="95"/>
      <c r="O14" s="87">
        <f t="shared" si="3"/>
        <v>62930.326870513534</v>
      </c>
      <c r="P14" s="43">
        <f t="shared" si="4"/>
        <v>11956.76</v>
      </c>
      <c r="Q14" s="43">
        <f t="shared" si="5"/>
        <v>74887.09</v>
      </c>
      <c r="R14" s="43">
        <f t="shared" si="6"/>
        <v>74887.09</v>
      </c>
      <c r="S14" s="17"/>
      <c r="T14" s="43">
        <f t="shared" si="7"/>
        <v>65699.259999999995</v>
      </c>
      <c r="U14" s="43">
        <f t="shared" si="8"/>
        <v>12482.86</v>
      </c>
      <c r="V14" s="43">
        <f t="shared" si="9"/>
        <v>78182.12</v>
      </c>
      <c r="W14" s="43">
        <f t="shared" si="10"/>
        <v>938185.44</v>
      </c>
      <c r="X14" s="14"/>
      <c r="Y14" s="43">
        <f t="shared" si="11"/>
        <v>67670.240000000005</v>
      </c>
      <c r="Z14" s="43">
        <f t="shared" si="12"/>
        <v>12857.35</v>
      </c>
      <c r="AA14" s="43">
        <f t="shared" si="13"/>
        <v>80527.59</v>
      </c>
      <c r="AB14" s="43">
        <f t="shared" si="14"/>
        <v>885803.49</v>
      </c>
      <c r="AC14" s="14"/>
      <c r="AD14" s="44">
        <f t="shared" si="15"/>
        <v>1898876.02</v>
      </c>
    </row>
    <row r="15" spans="1:30" s="4" customFormat="1" ht="132" customHeight="1" thickBot="1" x14ac:dyDescent="0.3">
      <c r="A15" s="12"/>
      <c r="B15" s="22">
        <v>6</v>
      </c>
      <c r="C15" s="23" t="s">
        <v>25</v>
      </c>
      <c r="D15" s="23" t="s">
        <v>5</v>
      </c>
      <c r="E15" s="24">
        <v>1</v>
      </c>
      <c r="F15" s="18">
        <v>1</v>
      </c>
      <c r="G15" s="20">
        <v>12</v>
      </c>
      <c r="H15" s="18">
        <v>11</v>
      </c>
      <c r="I15" s="21"/>
      <c r="J15" s="43">
        <f>'ANEXO 2'!Q13</f>
        <v>62930.326870513534</v>
      </c>
      <c r="K15" s="43">
        <f t="shared" si="0"/>
        <v>11956.76</v>
      </c>
      <c r="L15" s="43">
        <f t="shared" si="1"/>
        <v>74887.09</v>
      </c>
      <c r="M15" s="43">
        <f t="shared" si="2"/>
        <v>74887.09</v>
      </c>
      <c r="N15" s="95"/>
      <c r="O15" s="87">
        <f t="shared" si="3"/>
        <v>62930.326870513534</v>
      </c>
      <c r="P15" s="43">
        <f t="shared" si="4"/>
        <v>11956.76</v>
      </c>
      <c r="Q15" s="43">
        <f t="shared" si="5"/>
        <v>74887.09</v>
      </c>
      <c r="R15" s="43">
        <f t="shared" si="6"/>
        <v>74887.09</v>
      </c>
      <c r="S15" s="17"/>
      <c r="T15" s="43">
        <f t="shared" si="7"/>
        <v>65699.259999999995</v>
      </c>
      <c r="U15" s="43">
        <f t="shared" si="8"/>
        <v>12482.86</v>
      </c>
      <c r="V15" s="43">
        <f t="shared" si="9"/>
        <v>78182.12</v>
      </c>
      <c r="W15" s="43">
        <f t="shared" si="10"/>
        <v>938185.44</v>
      </c>
      <c r="X15" s="14"/>
      <c r="Y15" s="43">
        <f t="shared" si="11"/>
        <v>67670.240000000005</v>
      </c>
      <c r="Z15" s="43">
        <f t="shared" si="12"/>
        <v>12857.35</v>
      </c>
      <c r="AA15" s="43">
        <f t="shared" si="13"/>
        <v>80527.59</v>
      </c>
      <c r="AB15" s="43">
        <f t="shared" si="14"/>
        <v>885803.49</v>
      </c>
      <c r="AC15" s="14"/>
      <c r="AD15" s="44">
        <f t="shared" si="15"/>
        <v>1898876.02</v>
      </c>
    </row>
    <row r="16" spans="1:30" s="4" customFormat="1" ht="132" customHeight="1" thickBot="1" x14ac:dyDescent="0.3">
      <c r="A16" s="12"/>
      <c r="B16" s="18">
        <v>7</v>
      </c>
      <c r="C16" s="19" t="s">
        <v>26</v>
      </c>
      <c r="D16" s="19" t="s">
        <v>5</v>
      </c>
      <c r="E16" s="20">
        <v>1</v>
      </c>
      <c r="F16" s="18">
        <v>1</v>
      </c>
      <c r="G16" s="20">
        <v>12</v>
      </c>
      <c r="H16" s="18">
        <v>11</v>
      </c>
      <c r="I16" s="21"/>
      <c r="J16" s="43">
        <f>'ANEXO 2'!Q14</f>
        <v>62930.326870513534</v>
      </c>
      <c r="K16" s="43">
        <f t="shared" si="0"/>
        <v>11956.76</v>
      </c>
      <c r="L16" s="43">
        <f t="shared" si="1"/>
        <v>74887.09</v>
      </c>
      <c r="M16" s="43">
        <f t="shared" si="2"/>
        <v>74887.09</v>
      </c>
      <c r="N16" s="95"/>
      <c r="O16" s="87">
        <f t="shared" si="3"/>
        <v>62930.326870513534</v>
      </c>
      <c r="P16" s="43">
        <f t="shared" si="4"/>
        <v>11956.76</v>
      </c>
      <c r="Q16" s="43">
        <f t="shared" si="5"/>
        <v>74887.09</v>
      </c>
      <c r="R16" s="43">
        <f t="shared" si="6"/>
        <v>74887.09</v>
      </c>
      <c r="S16" s="17"/>
      <c r="T16" s="43">
        <f t="shared" si="7"/>
        <v>65699.259999999995</v>
      </c>
      <c r="U16" s="43">
        <f t="shared" si="8"/>
        <v>12482.86</v>
      </c>
      <c r="V16" s="43">
        <f t="shared" si="9"/>
        <v>78182.12</v>
      </c>
      <c r="W16" s="43">
        <f t="shared" si="10"/>
        <v>938185.44</v>
      </c>
      <c r="X16" s="14"/>
      <c r="Y16" s="43">
        <f t="shared" si="11"/>
        <v>67670.240000000005</v>
      </c>
      <c r="Z16" s="43">
        <f t="shared" si="12"/>
        <v>12857.35</v>
      </c>
      <c r="AA16" s="43">
        <f t="shared" si="13"/>
        <v>80527.59</v>
      </c>
      <c r="AB16" s="43">
        <f t="shared" si="14"/>
        <v>885803.49</v>
      </c>
      <c r="AC16" s="14"/>
      <c r="AD16" s="44">
        <f t="shared" si="15"/>
        <v>1898876.02</v>
      </c>
    </row>
    <row r="17" spans="1:30" s="4" customFormat="1" ht="132" customHeight="1" thickBot="1" x14ac:dyDescent="0.3">
      <c r="A17" s="12"/>
      <c r="B17" s="22">
        <v>8</v>
      </c>
      <c r="C17" s="23" t="s">
        <v>22</v>
      </c>
      <c r="D17" s="23" t="s">
        <v>5</v>
      </c>
      <c r="E17" s="24">
        <v>1</v>
      </c>
      <c r="F17" s="18">
        <v>1</v>
      </c>
      <c r="G17" s="20">
        <v>12</v>
      </c>
      <c r="H17" s="18">
        <v>11</v>
      </c>
      <c r="I17" s="21"/>
      <c r="J17" s="43">
        <f>'ANEXO 2'!Q15</f>
        <v>62930.326870513534</v>
      </c>
      <c r="K17" s="43">
        <f t="shared" si="0"/>
        <v>11956.76</v>
      </c>
      <c r="L17" s="43">
        <f t="shared" si="1"/>
        <v>74887.09</v>
      </c>
      <c r="M17" s="43">
        <f t="shared" si="2"/>
        <v>74887.09</v>
      </c>
      <c r="N17" s="95"/>
      <c r="O17" s="87">
        <f t="shared" si="3"/>
        <v>62930.326870513534</v>
      </c>
      <c r="P17" s="43">
        <f t="shared" si="4"/>
        <v>11956.76</v>
      </c>
      <c r="Q17" s="43">
        <f t="shared" si="5"/>
        <v>74887.09</v>
      </c>
      <c r="R17" s="43">
        <f t="shared" si="6"/>
        <v>74887.09</v>
      </c>
      <c r="S17" s="17"/>
      <c r="T17" s="43">
        <f t="shared" si="7"/>
        <v>65699.259999999995</v>
      </c>
      <c r="U17" s="43">
        <f t="shared" si="8"/>
        <v>12482.86</v>
      </c>
      <c r="V17" s="43">
        <f t="shared" si="9"/>
        <v>78182.12</v>
      </c>
      <c r="W17" s="43">
        <f t="shared" si="10"/>
        <v>938185.44</v>
      </c>
      <c r="X17" s="14"/>
      <c r="Y17" s="43">
        <f t="shared" si="11"/>
        <v>67670.240000000005</v>
      </c>
      <c r="Z17" s="43">
        <f t="shared" si="12"/>
        <v>12857.35</v>
      </c>
      <c r="AA17" s="43">
        <f t="shared" si="13"/>
        <v>80527.59</v>
      </c>
      <c r="AB17" s="43">
        <f t="shared" si="14"/>
        <v>885803.49</v>
      </c>
      <c r="AC17" s="14"/>
      <c r="AD17" s="44">
        <f t="shared" si="15"/>
        <v>1898876.02</v>
      </c>
    </row>
    <row r="18" spans="1:30" s="4" customFormat="1" ht="132" customHeight="1" thickBot="1" x14ac:dyDescent="0.3">
      <c r="A18" s="12"/>
      <c r="B18" s="22">
        <v>9</v>
      </c>
      <c r="C18" s="23" t="s">
        <v>27</v>
      </c>
      <c r="D18" s="19" t="s">
        <v>5</v>
      </c>
      <c r="E18" s="20">
        <v>1</v>
      </c>
      <c r="F18" s="18">
        <v>1</v>
      </c>
      <c r="G18" s="20">
        <v>12</v>
      </c>
      <c r="H18" s="18">
        <v>11</v>
      </c>
      <c r="I18" s="21"/>
      <c r="J18" s="43">
        <f>'ANEXO 2'!Q16</f>
        <v>62930.326870513534</v>
      </c>
      <c r="K18" s="43">
        <f t="shared" si="0"/>
        <v>11956.76</v>
      </c>
      <c r="L18" s="43">
        <f t="shared" si="1"/>
        <v>74887.09</v>
      </c>
      <c r="M18" s="43">
        <f t="shared" si="2"/>
        <v>74887.09</v>
      </c>
      <c r="N18" s="95"/>
      <c r="O18" s="87">
        <f t="shared" si="3"/>
        <v>62930.326870513534</v>
      </c>
      <c r="P18" s="43">
        <f t="shared" si="4"/>
        <v>11956.76</v>
      </c>
      <c r="Q18" s="43">
        <f t="shared" si="5"/>
        <v>74887.09</v>
      </c>
      <c r="R18" s="43">
        <f t="shared" si="6"/>
        <v>74887.09</v>
      </c>
      <c r="S18" s="17"/>
      <c r="T18" s="43">
        <f t="shared" si="7"/>
        <v>65699.259999999995</v>
      </c>
      <c r="U18" s="43">
        <f t="shared" si="8"/>
        <v>12482.86</v>
      </c>
      <c r="V18" s="43">
        <f t="shared" si="9"/>
        <v>78182.12</v>
      </c>
      <c r="W18" s="43">
        <f t="shared" si="10"/>
        <v>938185.44</v>
      </c>
      <c r="X18" s="14"/>
      <c r="Y18" s="43">
        <f t="shared" si="11"/>
        <v>67670.240000000005</v>
      </c>
      <c r="Z18" s="43">
        <f t="shared" si="12"/>
        <v>12857.35</v>
      </c>
      <c r="AA18" s="43">
        <f t="shared" si="13"/>
        <v>80527.59</v>
      </c>
      <c r="AB18" s="43">
        <f t="shared" si="14"/>
        <v>885803.49</v>
      </c>
      <c r="AC18" s="14"/>
      <c r="AD18" s="44">
        <f t="shared" si="15"/>
        <v>1898876.02</v>
      </c>
    </row>
    <row r="19" spans="1:30" s="4" customFormat="1" ht="132" customHeight="1" thickBot="1" x14ac:dyDescent="0.3">
      <c r="A19" s="12"/>
      <c r="B19" s="22">
        <v>10</v>
      </c>
      <c r="C19" s="23" t="s">
        <v>28</v>
      </c>
      <c r="D19" s="23" t="s">
        <v>5</v>
      </c>
      <c r="E19" s="24">
        <v>1</v>
      </c>
      <c r="F19" s="18">
        <v>1</v>
      </c>
      <c r="G19" s="20">
        <v>12</v>
      </c>
      <c r="H19" s="18">
        <v>11</v>
      </c>
      <c r="I19" s="21"/>
      <c r="J19" s="43">
        <f>'ANEXO 2'!Q17</f>
        <v>62930.326870513534</v>
      </c>
      <c r="K19" s="43">
        <f t="shared" si="0"/>
        <v>11956.76</v>
      </c>
      <c r="L19" s="43">
        <f t="shared" si="1"/>
        <v>74887.09</v>
      </c>
      <c r="M19" s="43">
        <f t="shared" si="2"/>
        <v>74887.09</v>
      </c>
      <c r="N19" s="95"/>
      <c r="O19" s="87">
        <f t="shared" si="3"/>
        <v>62930.326870513534</v>
      </c>
      <c r="P19" s="43">
        <f t="shared" si="4"/>
        <v>11956.76</v>
      </c>
      <c r="Q19" s="43">
        <f t="shared" si="5"/>
        <v>74887.09</v>
      </c>
      <c r="R19" s="43">
        <f t="shared" si="6"/>
        <v>74887.09</v>
      </c>
      <c r="S19" s="17"/>
      <c r="T19" s="43">
        <f t="shared" si="7"/>
        <v>65699.259999999995</v>
      </c>
      <c r="U19" s="43">
        <f t="shared" si="8"/>
        <v>12482.86</v>
      </c>
      <c r="V19" s="43">
        <f t="shared" si="9"/>
        <v>78182.12</v>
      </c>
      <c r="W19" s="43">
        <f t="shared" si="10"/>
        <v>938185.44</v>
      </c>
      <c r="X19" s="14"/>
      <c r="Y19" s="43">
        <f t="shared" si="11"/>
        <v>67670.240000000005</v>
      </c>
      <c r="Z19" s="43">
        <f t="shared" si="12"/>
        <v>12857.35</v>
      </c>
      <c r="AA19" s="43">
        <f t="shared" si="13"/>
        <v>80527.59</v>
      </c>
      <c r="AB19" s="43">
        <f t="shared" si="14"/>
        <v>885803.49</v>
      </c>
      <c r="AC19" s="14"/>
      <c r="AD19" s="44">
        <f t="shared" si="15"/>
        <v>1898876.02</v>
      </c>
    </row>
    <row r="20" spans="1:30" s="4" customFormat="1" ht="132" customHeight="1" thickBot="1" x14ac:dyDescent="0.3">
      <c r="A20" s="12"/>
      <c r="B20" s="18">
        <v>11</v>
      </c>
      <c r="C20" s="19" t="s">
        <v>29</v>
      </c>
      <c r="D20" s="19" t="s">
        <v>5</v>
      </c>
      <c r="E20" s="20">
        <v>1</v>
      </c>
      <c r="F20" s="18">
        <v>1</v>
      </c>
      <c r="G20" s="20">
        <v>12</v>
      </c>
      <c r="H20" s="18">
        <v>11</v>
      </c>
      <c r="I20" s="21"/>
      <c r="J20" s="43">
        <f>'ANEXO 2'!Q18</f>
        <v>62930.326870513534</v>
      </c>
      <c r="K20" s="43">
        <f t="shared" si="0"/>
        <v>11956.76</v>
      </c>
      <c r="L20" s="43">
        <f t="shared" si="1"/>
        <v>74887.09</v>
      </c>
      <c r="M20" s="43">
        <f t="shared" si="2"/>
        <v>74887.09</v>
      </c>
      <c r="N20" s="95"/>
      <c r="O20" s="87">
        <f t="shared" si="3"/>
        <v>62930.326870513534</v>
      </c>
      <c r="P20" s="43">
        <f t="shared" si="4"/>
        <v>11956.76</v>
      </c>
      <c r="Q20" s="43">
        <f t="shared" si="5"/>
        <v>74887.09</v>
      </c>
      <c r="R20" s="43">
        <f t="shared" si="6"/>
        <v>74887.09</v>
      </c>
      <c r="S20" s="17"/>
      <c r="T20" s="43">
        <f>ROUND(O20+(O20*$W$7),2)</f>
        <v>65699.259999999995</v>
      </c>
      <c r="U20" s="43">
        <f t="shared" si="8"/>
        <v>12482.86</v>
      </c>
      <c r="V20" s="43">
        <f t="shared" si="9"/>
        <v>78182.12</v>
      </c>
      <c r="W20" s="43">
        <f t="shared" si="10"/>
        <v>938185.44</v>
      </c>
      <c r="X20" s="14"/>
      <c r="Y20" s="43">
        <f t="shared" si="11"/>
        <v>67670.240000000005</v>
      </c>
      <c r="Z20" s="43">
        <f t="shared" si="12"/>
        <v>12857.35</v>
      </c>
      <c r="AA20" s="43">
        <f t="shared" si="13"/>
        <v>80527.59</v>
      </c>
      <c r="AB20" s="43">
        <f t="shared" si="14"/>
        <v>885803.49</v>
      </c>
      <c r="AC20" s="14"/>
      <c r="AD20" s="44">
        <f t="shared" si="15"/>
        <v>1898876.02</v>
      </c>
    </row>
    <row r="21" spans="1:30" s="4" customFormat="1" ht="72.75" customHeight="1" thickBot="1" x14ac:dyDescent="0.3">
      <c r="A21" s="12"/>
      <c r="B21" s="136" t="s">
        <v>6</v>
      </c>
      <c r="C21" s="137"/>
      <c r="D21" s="137"/>
      <c r="E21" s="137"/>
      <c r="F21" s="137"/>
      <c r="G21" s="137"/>
      <c r="H21" s="138"/>
      <c r="I21" s="13"/>
      <c r="J21" s="36"/>
      <c r="K21" s="37"/>
      <c r="L21" s="38"/>
      <c r="M21" s="62">
        <f>ROUND(SUM(M10:M20),2)</f>
        <v>823757.99</v>
      </c>
      <c r="N21" s="96"/>
      <c r="O21" s="133"/>
      <c r="P21" s="134"/>
      <c r="Q21" s="135"/>
      <c r="R21" s="62">
        <f>ROUND(SUM(R10:R20),2)</f>
        <v>823757.99</v>
      </c>
      <c r="S21" s="17"/>
      <c r="T21" s="133"/>
      <c r="U21" s="134"/>
      <c r="V21" s="135"/>
      <c r="W21" s="62">
        <f>ROUND(SUM(W10:W20),2)</f>
        <v>10320039.84</v>
      </c>
      <c r="X21" s="14"/>
      <c r="Y21" s="133"/>
      <c r="Z21" s="134"/>
      <c r="AA21" s="135"/>
      <c r="AB21" s="62">
        <f>ROUND(SUM(AB10:AB20),2)</f>
        <v>9743838.3900000006</v>
      </c>
      <c r="AC21" s="25"/>
      <c r="AD21" s="57">
        <f>ROUND(SUM(AD10:AD20),2)</f>
        <v>20887636.219999999</v>
      </c>
    </row>
    <row r="22" spans="1:30" s="4" customFormat="1" ht="105" customHeight="1" thickBot="1" x14ac:dyDescent="0.3">
      <c r="A22" s="12"/>
      <c r="B22" s="26"/>
      <c r="C22" s="26"/>
      <c r="D22" s="26"/>
      <c r="E22" s="26"/>
      <c r="F22" s="26"/>
      <c r="G22" s="26"/>
      <c r="H22" s="26"/>
      <c r="I22" s="26"/>
      <c r="J22" s="27"/>
      <c r="K22" s="27"/>
      <c r="L22" s="27"/>
      <c r="M22" s="28"/>
      <c r="N22" s="28"/>
      <c r="O22" s="27"/>
      <c r="P22" s="27"/>
      <c r="Q22" s="27"/>
      <c r="R22" s="28"/>
      <c r="S22" s="29"/>
      <c r="T22" s="27"/>
      <c r="U22" s="27"/>
      <c r="V22" s="27"/>
      <c r="W22" s="28"/>
      <c r="X22" s="14"/>
      <c r="Y22" s="27"/>
      <c r="Z22" s="27"/>
      <c r="AA22" s="27"/>
      <c r="AB22" s="28"/>
      <c r="AC22" s="25"/>
      <c r="AD22" s="30"/>
    </row>
    <row r="23" spans="1:30" s="4" customFormat="1" ht="71.25" customHeight="1" thickBot="1" x14ac:dyDescent="0.3">
      <c r="A23" s="12"/>
      <c r="B23" s="136" t="s">
        <v>18</v>
      </c>
      <c r="C23" s="137"/>
      <c r="D23" s="137"/>
      <c r="E23" s="137"/>
      <c r="F23" s="137"/>
      <c r="G23" s="137"/>
      <c r="H23" s="138"/>
      <c r="I23" s="13"/>
      <c r="J23" s="17"/>
      <c r="K23" s="17"/>
      <c r="L23" s="17"/>
      <c r="M23" s="17"/>
      <c r="N23" s="29"/>
      <c r="O23" s="17"/>
      <c r="P23" s="17"/>
      <c r="Q23" s="17"/>
      <c r="R23" s="17"/>
      <c r="S23" s="17"/>
      <c r="T23" s="17"/>
      <c r="U23" s="17"/>
      <c r="V23" s="17"/>
      <c r="W23" s="17"/>
      <c r="X23" s="14"/>
      <c r="Y23" s="17"/>
      <c r="Z23" s="17"/>
      <c r="AA23" s="17"/>
      <c r="AB23" s="17"/>
      <c r="AC23" s="14"/>
      <c r="AD23" s="26"/>
    </row>
    <row r="24" spans="1:30" s="4" customFormat="1" ht="157.5" customHeight="1" thickBot="1" x14ac:dyDescent="0.3">
      <c r="A24" s="12"/>
      <c r="B24" s="59" t="s">
        <v>2</v>
      </c>
      <c r="C24" s="139" t="s">
        <v>7</v>
      </c>
      <c r="D24" s="140"/>
      <c r="E24" s="139" t="s">
        <v>33</v>
      </c>
      <c r="F24" s="140"/>
      <c r="G24" s="141"/>
      <c r="H24" s="60" t="s">
        <v>17</v>
      </c>
      <c r="I24" s="33"/>
      <c r="J24" s="142" t="s">
        <v>12</v>
      </c>
      <c r="K24" s="142"/>
      <c r="L24" s="142"/>
      <c r="M24" s="142"/>
      <c r="N24" s="67"/>
      <c r="O24" s="142" t="s">
        <v>12</v>
      </c>
      <c r="P24" s="142"/>
      <c r="Q24" s="142"/>
      <c r="R24" s="142"/>
      <c r="S24" s="41"/>
      <c r="T24" s="143" t="s">
        <v>13</v>
      </c>
      <c r="U24" s="144"/>
      <c r="V24" s="145"/>
      <c r="W24" s="55">
        <v>4.3999999999999997E-2</v>
      </c>
      <c r="X24" s="41"/>
      <c r="Y24" s="143" t="s">
        <v>14</v>
      </c>
      <c r="Z24" s="144"/>
      <c r="AA24" s="145"/>
      <c r="AB24" s="56">
        <v>0.03</v>
      </c>
      <c r="AC24" s="14"/>
      <c r="AD24" s="61" t="s">
        <v>19</v>
      </c>
    </row>
    <row r="25" spans="1:30" s="4" customFormat="1" ht="105" customHeight="1" thickBot="1" x14ac:dyDescent="0.3">
      <c r="A25" s="12"/>
      <c r="B25" s="1">
        <v>1</v>
      </c>
      <c r="C25" s="146" t="s">
        <v>34</v>
      </c>
      <c r="D25" s="147"/>
      <c r="E25" s="146" t="s">
        <v>33</v>
      </c>
      <c r="F25" s="147"/>
      <c r="G25" s="148"/>
      <c r="H25" s="34">
        <v>1</v>
      </c>
      <c r="I25" s="35"/>
      <c r="J25" s="43">
        <f>'ANEXO 2'!Q22</f>
        <v>137220.55585933186</v>
      </c>
      <c r="K25" s="43">
        <f>ROUND(J25*19%,2)</f>
        <v>26071.91</v>
      </c>
      <c r="L25" s="43">
        <f>ROUND(J25+K25,2)</f>
        <v>163292.47</v>
      </c>
      <c r="M25" s="43">
        <f>ROUND(L25*$H25,2)</f>
        <v>163292.47</v>
      </c>
      <c r="N25" s="95"/>
      <c r="O25" s="87">
        <f>J25</f>
        <v>137220.55585933186</v>
      </c>
      <c r="P25" s="43">
        <f>ROUND(O25*19%,2)</f>
        <v>26071.91</v>
      </c>
      <c r="Q25" s="43">
        <f>ROUND(O25+P25,2)</f>
        <v>163292.47</v>
      </c>
      <c r="R25" s="43">
        <f>ROUND(Q25*$H25,2)</f>
        <v>163292.47</v>
      </c>
      <c r="S25" s="17"/>
      <c r="T25" s="43">
        <f>ROUND(O25+(O25*$W$24),2)</f>
        <v>143258.26</v>
      </c>
      <c r="U25" s="43">
        <f>ROUND(T25*19%,2)</f>
        <v>27219.07</v>
      </c>
      <c r="V25" s="43">
        <f t="shared" ref="V25:V38" si="16">ROUND(T25+U25,2)</f>
        <v>170477.33</v>
      </c>
      <c r="W25" s="43">
        <f t="shared" ref="W25:W38" si="17">ROUND(V25*$H25,2)</f>
        <v>170477.33</v>
      </c>
      <c r="X25" s="14"/>
      <c r="Y25" s="43">
        <f>ROUND(T25+(T25*$AB$24),2)</f>
        <v>147556.01</v>
      </c>
      <c r="Z25" s="43">
        <f t="shared" ref="Z25:Z38" si="18">ROUND(Y25*19%,2)</f>
        <v>28035.64</v>
      </c>
      <c r="AA25" s="43">
        <f t="shared" ref="AA25:AA38" si="19">ROUND(Y25+Z25,2)</f>
        <v>175591.65</v>
      </c>
      <c r="AB25" s="43">
        <f t="shared" ref="AB25:AB38" si="20">ROUND(AA25*$H25,2)</f>
        <v>175591.65</v>
      </c>
      <c r="AC25" s="14"/>
      <c r="AD25" s="44">
        <f>ROUND(R25+W25+AB25,2)</f>
        <v>509361.45</v>
      </c>
    </row>
    <row r="26" spans="1:30" s="4" customFormat="1" ht="105" customHeight="1" thickBot="1" x14ac:dyDescent="0.3">
      <c r="A26" s="12"/>
      <c r="B26" s="1">
        <v>2</v>
      </c>
      <c r="C26" s="146" t="s">
        <v>35</v>
      </c>
      <c r="D26" s="147"/>
      <c r="E26" s="146" t="s">
        <v>33</v>
      </c>
      <c r="F26" s="147"/>
      <c r="G26" s="148"/>
      <c r="H26" s="34">
        <v>1</v>
      </c>
      <c r="I26" s="35"/>
      <c r="J26" s="43">
        <f>'ANEXO 2'!Q23</f>
        <v>508019.93451062945</v>
      </c>
      <c r="K26" s="43">
        <f t="shared" ref="K26:K38" si="21">ROUND(J26*19%,2)</f>
        <v>96523.79</v>
      </c>
      <c r="L26" s="43">
        <f t="shared" ref="L26:L38" si="22">ROUND(J26+K26,2)</f>
        <v>604543.72</v>
      </c>
      <c r="M26" s="43">
        <f t="shared" ref="M26:M38" si="23">ROUND(L26*$H26,2)</f>
        <v>604543.72</v>
      </c>
      <c r="N26" s="95"/>
      <c r="O26" s="87">
        <f t="shared" ref="O26:O38" si="24">J26</f>
        <v>508019.93451062945</v>
      </c>
      <c r="P26" s="43">
        <f t="shared" ref="P26:P38" si="25">ROUND(O26*19%,2)</f>
        <v>96523.79</v>
      </c>
      <c r="Q26" s="43">
        <f t="shared" ref="Q26:Q38" si="26">ROUND(O26+P26,2)</f>
        <v>604543.72</v>
      </c>
      <c r="R26" s="43">
        <f t="shared" ref="R26:R38" si="27">ROUND(Q26*$H26,2)</f>
        <v>604543.72</v>
      </c>
      <c r="S26" s="17"/>
      <c r="T26" s="43">
        <f t="shared" ref="T26:T38" si="28">ROUND(O26+(O26*$W$24),2)</f>
        <v>530372.81000000006</v>
      </c>
      <c r="U26" s="43">
        <f t="shared" ref="U26:U38" si="29">ROUND(T26*19%,2)</f>
        <v>100770.83</v>
      </c>
      <c r="V26" s="43">
        <f t="shared" si="16"/>
        <v>631143.64</v>
      </c>
      <c r="W26" s="43">
        <f t="shared" si="17"/>
        <v>631143.64</v>
      </c>
      <c r="X26" s="14"/>
      <c r="Y26" s="43">
        <f t="shared" ref="Y26:Y37" si="30">ROUND(T26+(T26*$AB$24),2)</f>
        <v>546283.99</v>
      </c>
      <c r="Z26" s="43">
        <f t="shared" si="18"/>
        <v>103793.96</v>
      </c>
      <c r="AA26" s="43">
        <f t="shared" si="19"/>
        <v>650077.94999999995</v>
      </c>
      <c r="AB26" s="43">
        <f t="shared" si="20"/>
        <v>650077.94999999995</v>
      </c>
      <c r="AC26" s="14"/>
      <c r="AD26" s="44">
        <f t="shared" ref="AD26:AD38" si="31">ROUND(R26+W26+AB26,2)</f>
        <v>1885765.31</v>
      </c>
    </row>
    <row r="27" spans="1:30" s="4" customFormat="1" ht="105" customHeight="1" thickBot="1" x14ac:dyDescent="0.3">
      <c r="A27" s="12"/>
      <c r="B27" s="1">
        <v>3</v>
      </c>
      <c r="C27" s="146" t="s">
        <v>36</v>
      </c>
      <c r="D27" s="147"/>
      <c r="E27" s="146" t="s">
        <v>33</v>
      </c>
      <c r="F27" s="147"/>
      <c r="G27" s="148"/>
      <c r="H27" s="34">
        <v>1</v>
      </c>
      <c r="I27" s="35"/>
      <c r="J27" s="43">
        <f>'ANEXO 2'!Q24</f>
        <v>179163.48973288239</v>
      </c>
      <c r="K27" s="43">
        <f t="shared" si="21"/>
        <v>34041.06</v>
      </c>
      <c r="L27" s="43">
        <f t="shared" si="22"/>
        <v>213204.55</v>
      </c>
      <c r="M27" s="43">
        <f t="shared" si="23"/>
        <v>213204.55</v>
      </c>
      <c r="N27" s="95"/>
      <c r="O27" s="87">
        <f t="shared" si="24"/>
        <v>179163.48973288239</v>
      </c>
      <c r="P27" s="43">
        <f t="shared" si="25"/>
        <v>34041.06</v>
      </c>
      <c r="Q27" s="43">
        <f t="shared" si="26"/>
        <v>213204.55</v>
      </c>
      <c r="R27" s="43">
        <f t="shared" si="27"/>
        <v>213204.55</v>
      </c>
      <c r="S27" s="17"/>
      <c r="T27" s="43">
        <f t="shared" si="28"/>
        <v>187046.68</v>
      </c>
      <c r="U27" s="43">
        <f t="shared" si="29"/>
        <v>35538.870000000003</v>
      </c>
      <c r="V27" s="43">
        <f t="shared" si="16"/>
        <v>222585.55</v>
      </c>
      <c r="W27" s="43">
        <f t="shared" si="17"/>
        <v>222585.55</v>
      </c>
      <c r="X27" s="14"/>
      <c r="Y27" s="43">
        <f t="shared" si="30"/>
        <v>192658.08</v>
      </c>
      <c r="Z27" s="43">
        <f t="shared" si="18"/>
        <v>36605.040000000001</v>
      </c>
      <c r="AA27" s="43">
        <f t="shared" si="19"/>
        <v>229263.12</v>
      </c>
      <c r="AB27" s="43">
        <f t="shared" si="20"/>
        <v>229263.12</v>
      </c>
      <c r="AC27" s="14"/>
      <c r="AD27" s="44">
        <f t="shared" si="31"/>
        <v>665053.22</v>
      </c>
    </row>
    <row r="28" spans="1:30" s="4" customFormat="1" ht="105" customHeight="1" thickBot="1" x14ac:dyDescent="0.3">
      <c r="A28" s="12"/>
      <c r="B28" s="1">
        <v>4</v>
      </c>
      <c r="C28" s="146" t="s">
        <v>37</v>
      </c>
      <c r="D28" s="147"/>
      <c r="E28" s="146" t="s">
        <v>33</v>
      </c>
      <c r="F28" s="147"/>
      <c r="G28" s="148"/>
      <c r="H28" s="34">
        <v>1</v>
      </c>
      <c r="I28" s="35"/>
      <c r="J28" s="43">
        <f>'ANEXO 2'!Q25</f>
        <v>616389.83676697954</v>
      </c>
      <c r="K28" s="43">
        <f t="shared" si="21"/>
        <v>117114.07</v>
      </c>
      <c r="L28" s="43">
        <f t="shared" si="22"/>
        <v>733503.91</v>
      </c>
      <c r="M28" s="43">
        <f t="shared" si="23"/>
        <v>733503.91</v>
      </c>
      <c r="N28" s="95"/>
      <c r="O28" s="87">
        <f t="shared" si="24"/>
        <v>616389.83676697954</v>
      </c>
      <c r="P28" s="43">
        <f t="shared" si="25"/>
        <v>117114.07</v>
      </c>
      <c r="Q28" s="43">
        <f t="shared" si="26"/>
        <v>733503.91</v>
      </c>
      <c r="R28" s="43">
        <f t="shared" si="27"/>
        <v>733503.91</v>
      </c>
      <c r="S28" s="17"/>
      <c r="T28" s="43">
        <f t="shared" si="28"/>
        <v>643510.99</v>
      </c>
      <c r="U28" s="43">
        <f t="shared" si="29"/>
        <v>122267.09</v>
      </c>
      <c r="V28" s="43">
        <f t="shared" si="16"/>
        <v>765778.08</v>
      </c>
      <c r="W28" s="43">
        <f t="shared" si="17"/>
        <v>765778.08</v>
      </c>
      <c r="X28" s="14"/>
      <c r="Y28" s="43">
        <f t="shared" si="30"/>
        <v>662816.31999999995</v>
      </c>
      <c r="Z28" s="43">
        <f t="shared" si="18"/>
        <v>125935.1</v>
      </c>
      <c r="AA28" s="43">
        <f t="shared" si="19"/>
        <v>788751.42</v>
      </c>
      <c r="AB28" s="43">
        <f t="shared" si="20"/>
        <v>788751.42</v>
      </c>
      <c r="AC28" s="14"/>
      <c r="AD28" s="44">
        <f t="shared" si="31"/>
        <v>2288033.41</v>
      </c>
    </row>
    <row r="29" spans="1:30" s="4" customFormat="1" ht="105" customHeight="1" thickBot="1" x14ac:dyDescent="0.3">
      <c r="A29" s="12"/>
      <c r="B29" s="1">
        <v>5</v>
      </c>
      <c r="C29" s="146" t="s">
        <v>38</v>
      </c>
      <c r="D29" s="147"/>
      <c r="E29" s="146" t="s">
        <v>33</v>
      </c>
      <c r="F29" s="147"/>
      <c r="G29" s="148"/>
      <c r="H29" s="34">
        <v>1</v>
      </c>
      <c r="I29" s="35"/>
      <c r="J29" s="43">
        <f>'ANEXO 2'!Q26</f>
        <v>724108.00581791834</v>
      </c>
      <c r="K29" s="43">
        <f t="shared" si="21"/>
        <v>137580.51999999999</v>
      </c>
      <c r="L29" s="43">
        <f t="shared" si="22"/>
        <v>861688.53</v>
      </c>
      <c r="M29" s="43">
        <f t="shared" si="23"/>
        <v>861688.53</v>
      </c>
      <c r="N29" s="95"/>
      <c r="O29" s="87">
        <f t="shared" si="24"/>
        <v>724108.00581791834</v>
      </c>
      <c r="P29" s="43">
        <f t="shared" si="25"/>
        <v>137580.51999999999</v>
      </c>
      <c r="Q29" s="43">
        <f t="shared" si="26"/>
        <v>861688.53</v>
      </c>
      <c r="R29" s="43">
        <f t="shared" si="27"/>
        <v>861688.53</v>
      </c>
      <c r="S29" s="17"/>
      <c r="T29" s="43">
        <f t="shared" si="28"/>
        <v>755968.76</v>
      </c>
      <c r="U29" s="43">
        <f t="shared" si="29"/>
        <v>143634.06</v>
      </c>
      <c r="V29" s="43">
        <f t="shared" si="16"/>
        <v>899602.82</v>
      </c>
      <c r="W29" s="43">
        <f t="shared" si="17"/>
        <v>899602.82</v>
      </c>
      <c r="X29" s="14"/>
      <c r="Y29" s="43">
        <f t="shared" si="30"/>
        <v>778647.82</v>
      </c>
      <c r="Z29" s="43">
        <f t="shared" si="18"/>
        <v>147943.09</v>
      </c>
      <c r="AA29" s="43">
        <f t="shared" si="19"/>
        <v>926590.91</v>
      </c>
      <c r="AB29" s="43">
        <f t="shared" si="20"/>
        <v>926590.91</v>
      </c>
      <c r="AC29" s="14"/>
      <c r="AD29" s="44">
        <f t="shared" si="31"/>
        <v>2687882.26</v>
      </c>
    </row>
    <row r="30" spans="1:30" s="4" customFormat="1" ht="105" customHeight="1" thickBot="1" x14ac:dyDescent="0.3">
      <c r="A30" s="12"/>
      <c r="B30" s="1">
        <v>6</v>
      </c>
      <c r="C30" s="146" t="s">
        <v>39</v>
      </c>
      <c r="D30" s="147"/>
      <c r="E30" s="146" t="s">
        <v>33</v>
      </c>
      <c r="F30" s="147"/>
      <c r="G30" s="148"/>
      <c r="H30" s="34">
        <v>1</v>
      </c>
      <c r="I30" s="35"/>
      <c r="J30" s="43">
        <f>'ANEXO 2'!Q27</f>
        <v>789326.97591800115</v>
      </c>
      <c r="K30" s="43">
        <f t="shared" si="21"/>
        <v>149972.13</v>
      </c>
      <c r="L30" s="43">
        <f t="shared" si="22"/>
        <v>939299.11</v>
      </c>
      <c r="M30" s="43">
        <f t="shared" si="23"/>
        <v>939299.11</v>
      </c>
      <c r="N30" s="95"/>
      <c r="O30" s="87">
        <f t="shared" si="24"/>
        <v>789326.97591800115</v>
      </c>
      <c r="P30" s="43">
        <f t="shared" si="25"/>
        <v>149972.13</v>
      </c>
      <c r="Q30" s="43">
        <f t="shared" si="26"/>
        <v>939299.11</v>
      </c>
      <c r="R30" s="43">
        <f t="shared" si="27"/>
        <v>939299.11</v>
      </c>
      <c r="S30" s="17"/>
      <c r="T30" s="43">
        <f t="shared" si="28"/>
        <v>824057.36</v>
      </c>
      <c r="U30" s="43">
        <f t="shared" si="29"/>
        <v>156570.9</v>
      </c>
      <c r="V30" s="43">
        <f t="shared" si="16"/>
        <v>980628.26</v>
      </c>
      <c r="W30" s="43">
        <f t="shared" si="17"/>
        <v>980628.26</v>
      </c>
      <c r="X30" s="14"/>
      <c r="Y30" s="43">
        <f t="shared" si="30"/>
        <v>848779.08</v>
      </c>
      <c r="Z30" s="43">
        <f t="shared" si="18"/>
        <v>161268.03</v>
      </c>
      <c r="AA30" s="43">
        <f t="shared" si="19"/>
        <v>1010047.11</v>
      </c>
      <c r="AB30" s="43">
        <f t="shared" si="20"/>
        <v>1010047.11</v>
      </c>
      <c r="AC30" s="14"/>
      <c r="AD30" s="44">
        <f t="shared" si="31"/>
        <v>2929974.48</v>
      </c>
    </row>
    <row r="31" spans="1:30" s="4" customFormat="1" ht="105" customHeight="1" thickBot="1" x14ac:dyDescent="0.3">
      <c r="A31" s="12"/>
      <c r="B31" s="1">
        <v>7</v>
      </c>
      <c r="C31" s="146" t="s">
        <v>40</v>
      </c>
      <c r="D31" s="147"/>
      <c r="E31" s="146" t="s">
        <v>33</v>
      </c>
      <c r="F31" s="147"/>
      <c r="G31" s="148"/>
      <c r="H31" s="34">
        <v>1</v>
      </c>
      <c r="I31" s="35"/>
      <c r="J31" s="43">
        <f>'ANEXO 2'!Q28</f>
        <v>503851.86177112092</v>
      </c>
      <c r="K31" s="43">
        <f t="shared" si="21"/>
        <v>95731.85</v>
      </c>
      <c r="L31" s="43">
        <f t="shared" si="22"/>
        <v>599583.71</v>
      </c>
      <c r="M31" s="43">
        <f t="shared" si="23"/>
        <v>599583.71</v>
      </c>
      <c r="N31" s="95"/>
      <c r="O31" s="87">
        <f t="shared" si="24"/>
        <v>503851.86177112092</v>
      </c>
      <c r="P31" s="43">
        <f t="shared" si="25"/>
        <v>95731.85</v>
      </c>
      <c r="Q31" s="43">
        <f t="shared" si="26"/>
        <v>599583.71</v>
      </c>
      <c r="R31" s="43">
        <f t="shared" si="27"/>
        <v>599583.71</v>
      </c>
      <c r="S31" s="17"/>
      <c r="T31" s="43">
        <f t="shared" si="28"/>
        <v>526021.34</v>
      </c>
      <c r="U31" s="43">
        <f t="shared" si="29"/>
        <v>99944.05</v>
      </c>
      <c r="V31" s="43">
        <f t="shared" si="16"/>
        <v>625965.39</v>
      </c>
      <c r="W31" s="43">
        <f t="shared" si="17"/>
        <v>625965.39</v>
      </c>
      <c r="X31" s="14"/>
      <c r="Y31" s="43">
        <f t="shared" si="30"/>
        <v>541801.98</v>
      </c>
      <c r="Z31" s="43">
        <f t="shared" si="18"/>
        <v>102942.38</v>
      </c>
      <c r="AA31" s="43">
        <f t="shared" si="19"/>
        <v>644744.36</v>
      </c>
      <c r="AB31" s="43">
        <f t="shared" si="20"/>
        <v>644744.36</v>
      </c>
      <c r="AC31" s="14"/>
      <c r="AD31" s="44">
        <f t="shared" si="31"/>
        <v>1870293.46</v>
      </c>
    </row>
    <row r="32" spans="1:30" s="4" customFormat="1" ht="105" customHeight="1" thickBot="1" x14ac:dyDescent="0.3">
      <c r="A32" s="12"/>
      <c r="B32" s="1">
        <v>8</v>
      </c>
      <c r="C32" s="146" t="s">
        <v>41</v>
      </c>
      <c r="D32" s="147"/>
      <c r="E32" s="146" t="s">
        <v>33</v>
      </c>
      <c r="F32" s="147"/>
      <c r="G32" s="148"/>
      <c r="H32" s="34">
        <v>1</v>
      </c>
      <c r="I32" s="35"/>
      <c r="J32" s="43">
        <f>'ANEXO 2'!Q29</f>
        <v>558446.04316261737</v>
      </c>
      <c r="K32" s="43">
        <f t="shared" si="21"/>
        <v>106104.75</v>
      </c>
      <c r="L32" s="43">
        <f t="shared" si="22"/>
        <v>664550.79</v>
      </c>
      <c r="M32" s="43">
        <f t="shared" si="23"/>
        <v>664550.79</v>
      </c>
      <c r="N32" s="95"/>
      <c r="O32" s="87">
        <f t="shared" si="24"/>
        <v>558446.04316261737</v>
      </c>
      <c r="P32" s="43">
        <f t="shared" si="25"/>
        <v>106104.75</v>
      </c>
      <c r="Q32" s="43">
        <f t="shared" si="26"/>
        <v>664550.79</v>
      </c>
      <c r="R32" s="43">
        <f t="shared" si="27"/>
        <v>664550.79</v>
      </c>
      <c r="S32" s="17"/>
      <c r="T32" s="43">
        <f t="shared" si="28"/>
        <v>583017.67000000004</v>
      </c>
      <c r="U32" s="43">
        <f t="shared" si="29"/>
        <v>110773.36</v>
      </c>
      <c r="V32" s="43">
        <f t="shared" si="16"/>
        <v>693791.03</v>
      </c>
      <c r="W32" s="43">
        <f t="shared" si="17"/>
        <v>693791.03</v>
      </c>
      <c r="X32" s="14"/>
      <c r="Y32" s="43">
        <f t="shared" si="30"/>
        <v>600508.19999999995</v>
      </c>
      <c r="Z32" s="43">
        <f t="shared" si="18"/>
        <v>114096.56</v>
      </c>
      <c r="AA32" s="43">
        <f t="shared" si="19"/>
        <v>714604.76</v>
      </c>
      <c r="AB32" s="43">
        <f t="shared" si="20"/>
        <v>714604.76</v>
      </c>
      <c r="AC32" s="14"/>
      <c r="AD32" s="44">
        <f t="shared" si="31"/>
        <v>2072946.58</v>
      </c>
    </row>
    <row r="33" spans="1:31" s="4" customFormat="1" ht="105" customHeight="1" thickBot="1" x14ac:dyDescent="0.3">
      <c r="A33" s="12"/>
      <c r="B33" s="1">
        <v>9</v>
      </c>
      <c r="C33" s="146" t="s">
        <v>42</v>
      </c>
      <c r="D33" s="147"/>
      <c r="E33" s="146" t="s">
        <v>33</v>
      </c>
      <c r="F33" s="147"/>
      <c r="G33" s="148"/>
      <c r="H33" s="34">
        <v>1</v>
      </c>
      <c r="I33" s="35"/>
      <c r="J33" s="43">
        <f>'ANEXO 2'!Q30</f>
        <v>14024.429044036444</v>
      </c>
      <c r="K33" s="43">
        <f t="shared" si="21"/>
        <v>2664.64</v>
      </c>
      <c r="L33" s="43">
        <f t="shared" si="22"/>
        <v>16689.07</v>
      </c>
      <c r="M33" s="43">
        <f t="shared" si="23"/>
        <v>16689.07</v>
      </c>
      <c r="N33" s="95"/>
      <c r="O33" s="87">
        <f t="shared" si="24"/>
        <v>14024.429044036444</v>
      </c>
      <c r="P33" s="43">
        <f t="shared" si="25"/>
        <v>2664.64</v>
      </c>
      <c r="Q33" s="43">
        <f t="shared" si="26"/>
        <v>16689.07</v>
      </c>
      <c r="R33" s="43">
        <f t="shared" si="27"/>
        <v>16689.07</v>
      </c>
      <c r="S33" s="17"/>
      <c r="T33" s="43">
        <f t="shared" si="28"/>
        <v>14641.5</v>
      </c>
      <c r="U33" s="43">
        <f t="shared" si="29"/>
        <v>2781.89</v>
      </c>
      <c r="V33" s="43">
        <f t="shared" si="16"/>
        <v>17423.39</v>
      </c>
      <c r="W33" s="43">
        <f t="shared" si="17"/>
        <v>17423.39</v>
      </c>
      <c r="X33" s="14"/>
      <c r="Y33" s="43">
        <f t="shared" si="30"/>
        <v>15080.75</v>
      </c>
      <c r="Z33" s="43">
        <f t="shared" si="18"/>
        <v>2865.34</v>
      </c>
      <c r="AA33" s="43">
        <f t="shared" si="19"/>
        <v>17946.09</v>
      </c>
      <c r="AB33" s="43">
        <f t="shared" si="20"/>
        <v>17946.09</v>
      </c>
      <c r="AC33" s="14"/>
      <c r="AD33" s="44">
        <f t="shared" si="31"/>
        <v>52058.55</v>
      </c>
    </row>
    <row r="34" spans="1:31" s="4" customFormat="1" ht="105" customHeight="1" thickBot="1" x14ac:dyDescent="0.3">
      <c r="A34" s="12"/>
      <c r="B34" s="1">
        <v>10</v>
      </c>
      <c r="C34" s="146" t="s">
        <v>43</v>
      </c>
      <c r="D34" s="147"/>
      <c r="E34" s="146" t="s">
        <v>33</v>
      </c>
      <c r="F34" s="147"/>
      <c r="G34" s="148"/>
      <c r="H34" s="34">
        <v>1</v>
      </c>
      <c r="I34" s="35"/>
      <c r="J34" s="43">
        <f>'ANEXO 2'!Q31</f>
        <v>1080440.3785946991</v>
      </c>
      <c r="K34" s="43">
        <f t="shared" si="21"/>
        <v>205283.67</v>
      </c>
      <c r="L34" s="43">
        <f t="shared" si="22"/>
        <v>1285724.05</v>
      </c>
      <c r="M34" s="43">
        <f t="shared" si="23"/>
        <v>1285724.05</v>
      </c>
      <c r="N34" s="95"/>
      <c r="O34" s="87">
        <f t="shared" si="24"/>
        <v>1080440.3785946991</v>
      </c>
      <c r="P34" s="43">
        <f t="shared" si="25"/>
        <v>205283.67</v>
      </c>
      <c r="Q34" s="43">
        <f t="shared" si="26"/>
        <v>1285724.05</v>
      </c>
      <c r="R34" s="43">
        <f t="shared" si="27"/>
        <v>1285724.05</v>
      </c>
      <c r="S34" s="17"/>
      <c r="T34" s="43">
        <f t="shared" si="28"/>
        <v>1127979.76</v>
      </c>
      <c r="U34" s="43">
        <f t="shared" si="29"/>
        <v>214316.15</v>
      </c>
      <c r="V34" s="43">
        <f t="shared" si="16"/>
        <v>1342295.91</v>
      </c>
      <c r="W34" s="43">
        <f t="shared" si="17"/>
        <v>1342295.91</v>
      </c>
      <c r="X34" s="14"/>
      <c r="Y34" s="43">
        <f t="shared" si="30"/>
        <v>1161819.1499999999</v>
      </c>
      <c r="Z34" s="43">
        <f t="shared" si="18"/>
        <v>220745.64</v>
      </c>
      <c r="AA34" s="43">
        <f t="shared" si="19"/>
        <v>1382564.79</v>
      </c>
      <c r="AB34" s="43">
        <f t="shared" si="20"/>
        <v>1382564.79</v>
      </c>
      <c r="AC34" s="14"/>
      <c r="AD34" s="44">
        <f t="shared" si="31"/>
        <v>4010584.75</v>
      </c>
    </row>
    <row r="35" spans="1:31" s="4" customFormat="1" ht="105" customHeight="1" thickBot="1" x14ac:dyDescent="0.3">
      <c r="A35" s="12"/>
      <c r="B35" s="1">
        <v>11</v>
      </c>
      <c r="C35" s="146" t="s">
        <v>44</v>
      </c>
      <c r="D35" s="147"/>
      <c r="E35" s="146" t="s">
        <v>33</v>
      </c>
      <c r="F35" s="147"/>
      <c r="G35" s="148"/>
      <c r="H35" s="34">
        <v>1</v>
      </c>
      <c r="I35" s="35"/>
      <c r="J35" s="43">
        <f>'ANEXO 2'!Q32</f>
        <v>1137323.2142448924</v>
      </c>
      <c r="K35" s="43">
        <f t="shared" si="21"/>
        <v>216091.41</v>
      </c>
      <c r="L35" s="43">
        <f t="shared" si="22"/>
        <v>1353414.62</v>
      </c>
      <c r="M35" s="43">
        <f t="shared" si="23"/>
        <v>1353414.62</v>
      </c>
      <c r="N35" s="95"/>
      <c r="O35" s="87">
        <f t="shared" si="24"/>
        <v>1137323.2142448924</v>
      </c>
      <c r="P35" s="43">
        <f t="shared" si="25"/>
        <v>216091.41</v>
      </c>
      <c r="Q35" s="43">
        <f t="shared" si="26"/>
        <v>1353414.62</v>
      </c>
      <c r="R35" s="43">
        <f t="shared" si="27"/>
        <v>1353414.62</v>
      </c>
      <c r="S35" s="17"/>
      <c r="T35" s="43">
        <f t="shared" si="28"/>
        <v>1187365.44</v>
      </c>
      <c r="U35" s="43">
        <f t="shared" si="29"/>
        <v>225599.43</v>
      </c>
      <c r="V35" s="43">
        <f t="shared" si="16"/>
        <v>1412964.87</v>
      </c>
      <c r="W35" s="43">
        <f t="shared" si="17"/>
        <v>1412964.87</v>
      </c>
      <c r="X35" s="14"/>
      <c r="Y35" s="43">
        <f t="shared" si="30"/>
        <v>1222986.3999999999</v>
      </c>
      <c r="Z35" s="43">
        <f t="shared" si="18"/>
        <v>232367.42</v>
      </c>
      <c r="AA35" s="43">
        <f t="shared" si="19"/>
        <v>1455353.82</v>
      </c>
      <c r="AB35" s="43">
        <f t="shared" si="20"/>
        <v>1455353.82</v>
      </c>
      <c r="AC35" s="14"/>
      <c r="AD35" s="44">
        <f t="shared" si="31"/>
        <v>4221733.3099999996</v>
      </c>
    </row>
    <row r="36" spans="1:31" s="4" customFormat="1" ht="105" customHeight="1" thickBot="1" x14ac:dyDescent="0.3">
      <c r="A36" s="12"/>
      <c r="B36" s="1">
        <v>12</v>
      </c>
      <c r="C36" s="146" t="s">
        <v>45</v>
      </c>
      <c r="D36" s="147"/>
      <c r="E36" s="146" t="s">
        <v>33</v>
      </c>
      <c r="F36" s="147"/>
      <c r="G36" s="148"/>
      <c r="H36" s="34">
        <v>1</v>
      </c>
      <c r="I36" s="35"/>
      <c r="J36" s="43">
        <f>'ANEXO 2'!Q33</f>
        <v>765788.74424213148</v>
      </c>
      <c r="K36" s="43">
        <f t="shared" si="21"/>
        <v>145499.85999999999</v>
      </c>
      <c r="L36" s="43">
        <f t="shared" si="22"/>
        <v>911288.6</v>
      </c>
      <c r="M36" s="43">
        <f t="shared" si="23"/>
        <v>911288.6</v>
      </c>
      <c r="N36" s="95"/>
      <c r="O36" s="87">
        <f t="shared" si="24"/>
        <v>765788.74424213148</v>
      </c>
      <c r="P36" s="43">
        <f t="shared" si="25"/>
        <v>145499.85999999999</v>
      </c>
      <c r="Q36" s="43">
        <f t="shared" si="26"/>
        <v>911288.6</v>
      </c>
      <c r="R36" s="43">
        <f t="shared" si="27"/>
        <v>911288.6</v>
      </c>
      <c r="S36" s="17"/>
      <c r="T36" s="43">
        <f t="shared" si="28"/>
        <v>799483.45</v>
      </c>
      <c r="U36" s="43">
        <f t="shared" si="29"/>
        <v>151901.85999999999</v>
      </c>
      <c r="V36" s="43">
        <f t="shared" si="16"/>
        <v>951385.31</v>
      </c>
      <c r="W36" s="43">
        <f t="shared" si="17"/>
        <v>951385.31</v>
      </c>
      <c r="X36" s="14"/>
      <c r="Y36" s="43">
        <f t="shared" si="30"/>
        <v>823467.95</v>
      </c>
      <c r="Z36" s="43">
        <f t="shared" si="18"/>
        <v>156458.91</v>
      </c>
      <c r="AA36" s="43">
        <f t="shared" si="19"/>
        <v>979926.86</v>
      </c>
      <c r="AB36" s="43">
        <f t="shared" si="20"/>
        <v>979926.86</v>
      </c>
      <c r="AC36" s="14"/>
      <c r="AD36" s="44">
        <f t="shared" si="31"/>
        <v>2842600.77</v>
      </c>
    </row>
    <row r="37" spans="1:31" s="4" customFormat="1" ht="105" customHeight="1" thickBot="1" x14ac:dyDescent="0.3">
      <c r="A37" s="12"/>
      <c r="B37" s="1">
        <v>13</v>
      </c>
      <c r="C37" s="146" t="s">
        <v>46</v>
      </c>
      <c r="D37" s="147"/>
      <c r="E37" s="146" t="s">
        <v>33</v>
      </c>
      <c r="F37" s="147"/>
      <c r="G37" s="148"/>
      <c r="H37" s="34">
        <v>1</v>
      </c>
      <c r="I37" s="35"/>
      <c r="J37" s="43">
        <f>'ANEXO 2'!Q34</f>
        <v>1080440.3785946991</v>
      </c>
      <c r="K37" s="43">
        <f t="shared" si="21"/>
        <v>205283.67</v>
      </c>
      <c r="L37" s="43">
        <f t="shared" si="22"/>
        <v>1285724.05</v>
      </c>
      <c r="M37" s="43">
        <f t="shared" si="23"/>
        <v>1285724.05</v>
      </c>
      <c r="N37" s="95"/>
      <c r="O37" s="87">
        <f t="shared" si="24"/>
        <v>1080440.3785946991</v>
      </c>
      <c r="P37" s="43">
        <f t="shared" si="25"/>
        <v>205283.67</v>
      </c>
      <c r="Q37" s="43">
        <f t="shared" si="26"/>
        <v>1285724.05</v>
      </c>
      <c r="R37" s="43">
        <f t="shared" si="27"/>
        <v>1285724.05</v>
      </c>
      <c r="S37" s="17"/>
      <c r="T37" s="43">
        <f t="shared" si="28"/>
        <v>1127979.76</v>
      </c>
      <c r="U37" s="43">
        <f t="shared" si="29"/>
        <v>214316.15</v>
      </c>
      <c r="V37" s="43">
        <f t="shared" si="16"/>
        <v>1342295.91</v>
      </c>
      <c r="W37" s="43">
        <f t="shared" si="17"/>
        <v>1342295.91</v>
      </c>
      <c r="X37" s="14"/>
      <c r="Y37" s="43">
        <f t="shared" si="30"/>
        <v>1161819.1499999999</v>
      </c>
      <c r="Z37" s="43">
        <f t="shared" si="18"/>
        <v>220745.64</v>
      </c>
      <c r="AA37" s="43">
        <f t="shared" si="19"/>
        <v>1382564.79</v>
      </c>
      <c r="AB37" s="43">
        <f t="shared" si="20"/>
        <v>1382564.79</v>
      </c>
      <c r="AC37" s="14"/>
      <c r="AD37" s="44">
        <f t="shared" si="31"/>
        <v>4010584.75</v>
      </c>
    </row>
    <row r="38" spans="1:31" s="4" customFormat="1" ht="105" customHeight="1" thickBot="1" x14ac:dyDescent="0.3">
      <c r="A38" s="12"/>
      <c r="B38" s="1">
        <v>14</v>
      </c>
      <c r="C38" s="146" t="s">
        <v>47</v>
      </c>
      <c r="D38" s="147"/>
      <c r="E38" s="146" t="s">
        <v>33</v>
      </c>
      <c r="F38" s="147"/>
      <c r="G38" s="148"/>
      <c r="H38" s="34">
        <v>1</v>
      </c>
      <c r="I38" s="35"/>
      <c r="J38" s="43">
        <f>'ANEXO 2'!Q35</f>
        <v>2486975.6518063224</v>
      </c>
      <c r="K38" s="43">
        <f t="shared" si="21"/>
        <v>472525.37</v>
      </c>
      <c r="L38" s="43">
        <f t="shared" si="22"/>
        <v>2959501.02</v>
      </c>
      <c r="M38" s="43">
        <f t="shared" si="23"/>
        <v>2959501.02</v>
      </c>
      <c r="N38" s="95"/>
      <c r="O38" s="87">
        <f t="shared" si="24"/>
        <v>2486975.6518063224</v>
      </c>
      <c r="P38" s="43">
        <f t="shared" si="25"/>
        <v>472525.37</v>
      </c>
      <c r="Q38" s="43">
        <f t="shared" si="26"/>
        <v>2959501.02</v>
      </c>
      <c r="R38" s="43">
        <f t="shared" si="27"/>
        <v>2959501.02</v>
      </c>
      <c r="S38" s="17"/>
      <c r="T38" s="43">
        <f t="shared" si="28"/>
        <v>2596402.58</v>
      </c>
      <c r="U38" s="43">
        <f t="shared" si="29"/>
        <v>493316.49</v>
      </c>
      <c r="V38" s="43">
        <f t="shared" si="16"/>
        <v>3089719.07</v>
      </c>
      <c r="W38" s="43">
        <f t="shared" si="17"/>
        <v>3089719.07</v>
      </c>
      <c r="X38" s="14"/>
      <c r="Y38" s="43">
        <f>ROUND(T38+(T38*$AB$24),2)</f>
        <v>2674294.66</v>
      </c>
      <c r="Z38" s="43">
        <f t="shared" si="18"/>
        <v>508115.99</v>
      </c>
      <c r="AA38" s="43">
        <f t="shared" si="19"/>
        <v>3182410.65</v>
      </c>
      <c r="AB38" s="43">
        <f t="shared" si="20"/>
        <v>3182410.65</v>
      </c>
      <c r="AC38" s="14"/>
      <c r="AD38" s="44">
        <f t="shared" si="31"/>
        <v>9231630.7400000002</v>
      </c>
    </row>
    <row r="39" spans="1:31" s="4" customFormat="1" ht="60" customHeight="1" thickBot="1" x14ac:dyDescent="0.3">
      <c r="A39" s="12"/>
      <c r="B39" s="149" t="s">
        <v>8</v>
      </c>
      <c r="C39" s="150"/>
      <c r="D39" s="150"/>
      <c r="E39" s="150"/>
      <c r="F39" s="150"/>
      <c r="G39" s="150"/>
      <c r="H39" s="151"/>
      <c r="I39" s="13"/>
      <c r="J39" s="36"/>
      <c r="K39" s="37"/>
      <c r="L39" s="37"/>
      <c r="M39" s="62">
        <f>ROUND(SUM(M25:M38),2)</f>
        <v>12592008.199999999</v>
      </c>
      <c r="N39" s="96"/>
      <c r="O39" s="36"/>
      <c r="P39" s="37"/>
      <c r="Q39" s="37"/>
      <c r="R39" s="62">
        <f>ROUND(SUM(R25:R38),2)</f>
        <v>12592008.199999999</v>
      </c>
      <c r="S39" s="17"/>
      <c r="T39" s="36"/>
      <c r="U39" s="37"/>
      <c r="V39" s="38"/>
      <c r="W39" s="62">
        <f>ROUND(SUM(W25:W38),2)</f>
        <v>13146056.560000001</v>
      </c>
      <c r="X39" s="14"/>
      <c r="Y39" s="133"/>
      <c r="Z39" s="134"/>
      <c r="AA39" s="135"/>
      <c r="AB39" s="62">
        <f>ROUND(SUM(AB25:AB38),2)</f>
        <v>13540438.279999999</v>
      </c>
      <c r="AC39" s="25"/>
      <c r="AD39" s="58">
        <f>SUM(AD25:AD38)</f>
        <v>39278503.039999999</v>
      </c>
    </row>
    <row r="40" spans="1:31" s="4" customFormat="1" ht="27" customHeight="1" thickBot="1" x14ac:dyDescent="0.3">
      <c r="A40" s="12"/>
      <c r="B40" s="26"/>
      <c r="C40" s="26"/>
      <c r="D40" s="26"/>
      <c r="E40" s="26"/>
      <c r="F40" s="26"/>
      <c r="G40" s="26"/>
      <c r="H40" s="26"/>
      <c r="I40" s="26"/>
      <c r="J40" s="17"/>
      <c r="K40" s="17"/>
      <c r="L40" s="17"/>
      <c r="M40" s="28"/>
      <c r="N40" s="28"/>
      <c r="O40" s="17"/>
      <c r="P40" s="17"/>
      <c r="Q40" s="17"/>
      <c r="R40" s="28"/>
      <c r="S40" s="29"/>
      <c r="T40" s="17"/>
      <c r="U40" s="17"/>
      <c r="V40" s="17"/>
      <c r="W40" s="28"/>
      <c r="X40" s="14"/>
      <c r="Y40" s="27"/>
      <c r="Z40" s="27"/>
      <c r="AA40" s="27"/>
      <c r="AB40" s="28"/>
      <c r="AC40" s="25"/>
      <c r="AD40" s="28"/>
    </row>
    <row r="41" spans="1:31" s="4" customFormat="1" ht="77.25" customHeight="1" thickBot="1" x14ac:dyDescent="0.3">
      <c r="A41" s="12"/>
      <c r="B41" s="152" t="s">
        <v>9</v>
      </c>
      <c r="C41" s="153"/>
      <c r="D41" s="153"/>
      <c r="E41" s="153"/>
      <c r="F41" s="153"/>
      <c r="G41" s="153"/>
      <c r="H41" s="154"/>
      <c r="I41" s="13"/>
      <c r="J41" s="17"/>
      <c r="K41" s="17"/>
      <c r="L41" s="17"/>
      <c r="M41" s="63">
        <f>ROUND(M21+M39,2)</f>
        <v>13415766.189999999</v>
      </c>
      <c r="N41" s="47"/>
      <c r="O41" s="17"/>
      <c r="P41" s="17"/>
      <c r="Q41" s="17"/>
      <c r="R41" s="63">
        <f>ROUND(R21+R39,2)</f>
        <v>13415766.189999999</v>
      </c>
      <c r="S41" s="17"/>
      <c r="T41" s="17"/>
      <c r="U41" s="17"/>
      <c r="V41" s="17"/>
      <c r="W41" s="63">
        <f>ROUND(W21+W39,2)</f>
        <v>23466096.399999999</v>
      </c>
      <c r="X41" s="14"/>
      <c r="Y41" s="155"/>
      <c r="Z41" s="155"/>
      <c r="AA41" s="155"/>
      <c r="AB41" s="63">
        <f>ROUND(AB21+AB39,2)</f>
        <v>23284276.670000002</v>
      </c>
      <c r="AC41" s="14"/>
      <c r="AD41" s="86">
        <f>ROUND(SUM(AD21+AD39),2)</f>
        <v>60166139.259999998</v>
      </c>
    </row>
    <row r="42" spans="1:31" s="4" customFormat="1" ht="54" customHeight="1" thickBot="1" x14ac:dyDescent="0.3">
      <c r="A42" s="12"/>
      <c r="B42" s="46"/>
      <c r="C42" s="46"/>
      <c r="D42" s="46"/>
      <c r="E42" s="46"/>
      <c r="F42" s="46"/>
      <c r="G42" s="46"/>
      <c r="H42" s="46"/>
      <c r="I42" s="26"/>
      <c r="J42" s="29"/>
      <c r="K42" s="29"/>
      <c r="L42" s="29"/>
      <c r="M42" s="47"/>
      <c r="N42" s="47"/>
      <c r="O42" s="29"/>
      <c r="P42" s="29"/>
      <c r="Q42" s="29"/>
      <c r="R42" s="47"/>
      <c r="S42" s="29"/>
      <c r="T42" s="29"/>
      <c r="U42" s="29"/>
      <c r="V42" s="29"/>
      <c r="W42" s="47"/>
      <c r="X42" s="14"/>
      <c r="Y42" s="27"/>
      <c r="Z42" s="27"/>
      <c r="AA42" s="27"/>
      <c r="AB42" s="47"/>
      <c r="AC42" s="14"/>
      <c r="AD42" s="48"/>
    </row>
    <row r="43" spans="1:31" s="71" customFormat="1" ht="21" customHeight="1" x14ac:dyDescent="0.3">
      <c r="B43" s="88" t="s">
        <v>65</v>
      </c>
      <c r="C43" s="88"/>
      <c r="D43" s="89"/>
      <c r="E43" s="89"/>
      <c r="G43" s="72"/>
      <c r="I43" s="72"/>
      <c r="T43" s="242" t="s">
        <v>75</v>
      </c>
      <c r="U43" s="243"/>
      <c r="V43" s="228" t="s">
        <v>76</v>
      </c>
      <c r="W43" s="230"/>
      <c r="X43" s="228" t="s">
        <v>77</v>
      </c>
      <c r="Y43" s="229"/>
      <c r="Z43" s="230"/>
      <c r="AA43" s="228" t="s">
        <v>78</v>
      </c>
      <c r="AB43" s="230"/>
      <c r="AC43" s="261" t="s">
        <v>79</v>
      </c>
      <c r="AD43" s="262"/>
      <c r="AE43" s="263"/>
    </row>
    <row r="44" spans="1:31" s="71" customFormat="1" ht="16.5" customHeight="1" x14ac:dyDescent="0.3">
      <c r="B44" s="88"/>
      <c r="C44" s="88"/>
      <c r="D44" s="89"/>
      <c r="E44" s="89"/>
      <c r="G44" s="72"/>
      <c r="I44" s="72"/>
      <c r="T44" s="244"/>
      <c r="U44" s="245"/>
      <c r="V44" s="231"/>
      <c r="W44" s="233"/>
      <c r="X44" s="231"/>
      <c r="Y44" s="232"/>
      <c r="Z44" s="233"/>
      <c r="AA44" s="231"/>
      <c r="AB44" s="233"/>
      <c r="AC44" s="264"/>
      <c r="AD44" s="265"/>
      <c r="AE44" s="266"/>
    </row>
    <row r="45" spans="1:31" s="71" customFormat="1" ht="23.25" customHeight="1" thickBot="1" x14ac:dyDescent="0.35">
      <c r="B45" s="195" t="s">
        <v>88</v>
      </c>
      <c r="C45" s="195"/>
      <c r="D45" s="195"/>
      <c r="E45" s="195"/>
      <c r="F45" s="195"/>
      <c r="G45" s="195"/>
      <c r="H45" s="195"/>
      <c r="I45" s="91"/>
      <c r="J45" s="75"/>
      <c r="T45" s="244"/>
      <c r="U45" s="245"/>
      <c r="V45" s="231"/>
      <c r="W45" s="233"/>
      <c r="X45" s="231"/>
      <c r="Y45" s="232"/>
      <c r="Z45" s="233"/>
      <c r="AA45" s="231"/>
      <c r="AB45" s="233"/>
      <c r="AC45" s="264"/>
      <c r="AD45" s="265"/>
      <c r="AE45" s="266"/>
    </row>
    <row r="46" spans="1:31" s="71" customFormat="1" ht="41.25" hidden="1" customHeight="1" thickBot="1" x14ac:dyDescent="0.35">
      <c r="B46" s="254" t="s">
        <v>83</v>
      </c>
      <c r="C46" s="255"/>
      <c r="D46" s="255"/>
      <c r="E46" s="255"/>
      <c r="F46" s="255"/>
      <c r="G46" s="255"/>
      <c r="H46" s="255"/>
      <c r="I46" s="91"/>
      <c r="J46" s="75"/>
      <c r="T46" s="103"/>
      <c r="U46" s="104"/>
      <c r="V46" s="97"/>
      <c r="W46" s="99"/>
      <c r="X46" s="97"/>
      <c r="Y46" s="98"/>
      <c r="Z46" s="99"/>
      <c r="AA46" s="97"/>
      <c r="AB46" s="99"/>
      <c r="AC46" s="100"/>
      <c r="AD46" s="101"/>
      <c r="AE46" s="102"/>
    </row>
    <row r="47" spans="1:31" s="71" customFormat="1" ht="75.75" customHeight="1" thickBot="1" x14ac:dyDescent="0.35">
      <c r="B47" s="259" t="s">
        <v>89</v>
      </c>
      <c r="C47" s="259"/>
      <c r="D47" s="259"/>
      <c r="E47" s="259"/>
      <c r="F47" s="92"/>
      <c r="G47" s="90"/>
      <c r="H47" s="90"/>
      <c r="I47" s="90"/>
      <c r="J47" s="75"/>
      <c r="T47" s="246" t="s">
        <v>90</v>
      </c>
      <c r="U47" s="247"/>
      <c r="V47" s="234">
        <f>R21</f>
        <v>823757.99</v>
      </c>
      <c r="W47" s="235"/>
      <c r="X47" s="217">
        <f>W21</f>
        <v>10320039.84</v>
      </c>
      <c r="Y47" s="218"/>
      <c r="Z47" s="219"/>
      <c r="AA47" s="217">
        <f>AB21</f>
        <v>9743838.3900000006</v>
      </c>
      <c r="AB47" s="219"/>
      <c r="AC47" s="217">
        <f>V47+X47+AA47</f>
        <v>20887636.219999999</v>
      </c>
      <c r="AD47" s="218"/>
      <c r="AE47" s="219"/>
    </row>
    <row r="48" spans="1:31" ht="15.75" customHeight="1" x14ac:dyDescent="0.2">
      <c r="B48" s="163"/>
      <c r="C48" s="163"/>
      <c r="D48" s="163"/>
      <c r="E48" s="163"/>
      <c r="F48" s="163"/>
      <c r="G48" s="163"/>
      <c r="H48" s="163"/>
      <c r="I48" s="85"/>
      <c r="T48" s="248" t="s">
        <v>73</v>
      </c>
      <c r="U48" s="249"/>
      <c r="V48" s="236">
        <f>R39</f>
        <v>12592008.199999999</v>
      </c>
      <c r="W48" s="237"/>
      <c r="X48" s="220">
        <f>W39</f>
        <v>13146056.560000001</v>
      </c>
      <c r="Y48" s="221"/>
      <c r="Z48" s="222"/>
      <c r="AA48" s="220">
        <f>AB39</f>
        <v>13540438.279999999</v>
      </c>
      <c r="AB48" s="222"/>
      <c r="AC48" s="220">
        <f t="shared" ref="AC48" si="32">V48+X48+AA48</f>
        <v>39278503.039999999</v>
      </c>
      <c r="AD48" s="221"/>
      <c r="AE48" s="222"/>
    </row>
    <row r="49" spans="2:31" s="71" customFormat="1" ht="17.25" customHeight="1" x14ac:dyDescent="0.3">
      <c r="B49" s="74" t="s">
        <v>64</v>
      </c>
      <c r="C49" s="74"/>
      <c r="F49" s="75"/>
      <c r="G49" s="76"/>
      <c r="H49" s="75"/>
      <c r="I49" s="76"/>
      <c r="S49" s="72"/>
      <c r="T49" s="250"/>
      <c r="U49" s="251"/>
      <c r="V49" s="238"/>
      <c r="W49" s="239"/>
      <c r="X49" s="223"/>
      <c r="Y49" s="161"/>
      <c r="Z49" s="224"/>
      <c r="AA49" s="223"/>
      <c r="AB49" s="224"/>
      <c r="AC49" s="223"/>
      <c r="AD49" s="161"/>
      <c r="AE49" s="224"/>
    </row>
    <row r="50" spans="2:31" s="71" customFormat="1" ht="25.5" customHeight="1" thickBot="1" x14ac:dyDescent="0.35">
      <c r="B50" s="79" t="s">
        <v>85</v>
      </c>
      <c r="C50" s="74"/>
      <c r="D50" s="80"/>
      <c r="G50" s="77"/>
      <c r="I50" s="77"/>
      <c r="S50" s="72"/>
      <c r="T50" s="252"/>
      <c r="U50" s="253"/>
      <c r="V50" s="240"/>
      <c r="W50" s="241"/>
      <c r="X50" s="225"/>
      <c r="Y50" s="226"/>
      <c r="Z50" s="227"/>
      <c r="AA50" s="225"/>
      <c r="AB50" s="227"/>
      <c r="AC50" s="225"/>
      <c r="AD50" s="226"/>
      <c r="AE50" s="227"/>
    </row>
    <row r="51" spans="2:31" ht="24" customHeight="1" x14ac:dyDescent="0.3">
      <c r="B51" s="79" t="s">
        <v>86</v>
      </c>
      <c r="T51" s="196" t="s">
        <v>74</v>
      </c>
      <c r="U51" s="197"/>
      <c r="V51" s="202">
        <f>SUM(V47:W50)</f>
        <v>13415766.189999999</v>
      </c>
      <c r="W51" s="203"/>
      <c r="X51" s="208">
        <f>SUM(X47:Z50)</f>
        <v>23466096.399999999</v>
      </c>
      <c r="Y51" s="209"/>
      <c r="Z51" s="210"/>
      <c r="AA51" s="208">
        <f>SUM(AA47:AB50)</f>
        <v>23284276.670000002</v>
      </c>
      <c r="AB51" s="210"/>
      <c r="AC51" s="267">
        <f>SUM(AC47:AE50)</f>
        <v>60166139.259999998</v>
      </c>
      <c r="AD51" s="268"/>
      <c r="AE51" s="269"/>
    </row>
    <row r="52" spans="2:31" x14ac:dyDescent="0.25">
      <c r="T52" s="198"/>
      <c r="U52" s="199"/>
      <c r="V52" s="204"/>
      <c r="W52" s="205"/>
      <c r="X52" s="211"/>
      <c r="Y52" s="212"/>
      <c r="Z52" s="213"/>
      <c r="AA52" s="211"/>
      <c r="AB52" s="213"/>
      <c r="AC52" s="270"/>
      <c r="AD52" s="271"/>
      <c r="AE52" s="272"/>
    </row>
    <row r="53" spans="2:31" ht="16.5" thickBot="1" x14ac:dyDescent="0.3">
      <c r="T53" s="200"/>
      <c r="U53" s="201"/>
      <c r="V53" s="206"/>
      <c r="W53" s="207"/>
      <c r="X53" s="214"/>
      <c r="Y53" s="215"/>
      <c r="Z53" s="216"/>
      <c r="AA53" s="214"/>
      <c r="AB53" s="216"/>
      <c r="AC53" s="273"/>
      <c r="AD53" s="274"/>
      <c r="AE53" s="275"/>
    </row>
  </sheetData>
  <mergeCells count="98">
    <mergeCell ref="B2:AD2"/>
    <mergeCell ref="D3:AD3"/>
    <mergeCell ref="O5:AD5"/>
    <mergeCell ref="B7:H7"/>
    <mergeCell ref="O7:R7"/>
    <mergeCell ref="B8:B9"/>
    <mergeCell ref="C8:C9"/>
    <mergeCell ref="D8:D9"/>
    <mergeCell ref="E8:E9"/>
    <mergeCell ref="F8:H8"/>
    <mergeCell ref="AD7:AD9"/>
    <mergeCell ref="Y8:Y9"/>
    <mergeCell ref="Z8:Z9"/>
    <mergeCell ref="AA8:AA9"/>
    <mergeCell ref="AB8:AB9"/>
    <mergeCell ref="O8:O9"/>
    <mergeCell ref="P8:P9"/>
    <mergeCell ref="T7:U7"/>
    <mergeCell ref="Y7:Z7"/>
    <mergeCell ref="W8:W9"/>
    <mergeCell ref="Q8:Q9"/>
    <mergeCell ref="R8:R9"/>
    <mergeCell ref="T8:T9"/>
    <mergeCell ref="U8:U9"/>
    <mergeCell ref="V8:V9"/>
    <mergeCell ref="C25:D25"/>
    <mergeCell ref="E25:G25"/>
    <mergeCell ref="C26:D26"/>
    <mergeCell ref="E26:G26"/>
    <mergeCell ref="C27:D27"/>
    <mergeCell ref="E27:G27"/>
    <mergeCell ref="Y21:AA21"/>
    <mergeCell ref="B23:H23"/>
    <mergeCell ref="C24:D24"/>
    <mergeCell ref="E24:G24"/>
    <mergeCell ref="O24:R24"/>
    <mergeCell ref="T24:V24"/>
    <mergeCell ref="Y24:AA24"/>
    <mergeCell ref="J24:M24"/>
    <mergeCell ref="B21:H21"/>
    <mergeCell ref="O21:Q21"/>
    <mergeCell ref="T21:V21"/>
    <mergeCell ref="C31:D31"/>
    <mergeCell ref="E31:G31"/>
    <mergeCell ref="C32:D32"/>
    <mergeCell ref="E32:G32"/>
    <mergeCell ref="C33:D33"/>
    <mergeCell ref="E33:G33"/>
    <mergeCell ref="C28:D28"/>
    <mergeCell ref="E28:G28"/>
    <mergeCell ref="C29:D29"/>
    <mergeCell ref="E29:G29"/>
    <mergeCell ref="C30:D30"/>
    <mergeCell ref="E30:G30"/>
    <mergeCell ref="J5:M5"/>
    <mergeCell ref="J7:M7"/>
    <mergeCell ref="J8:J9"/>
    <mergeCell ref="K8:K9"/>
    <mergeCell ref="L8:L9"/>
    <mergeCell ref="M8:M9"/>
    <mergeCell ref="B48:H48"/>
    <mergeCell ref="Y39:AA39"/>
    <mergeCell ref="B41:H41"/>
    <mergeCell ref="Y41:AA41"/>
    <mergeCell ref="B47:E47"/>
    <mergeCell ref="C37:D37"/>
    <mergeCell ref="E37:G37"/>
    <mergeCell ref="C38:D38"/>
    <mergeCell ref="E38:G38"/>
    <mergeCell ref="B39:H39"/>
    <mergeCell ref="C34:D34"/>
    <mergeCell ref="E34:G34"/>
    <mergeCell ref="C35:D35"/>
    <mergeCell ref="E35:G35"/>
    <mergeCell ref="C36:D36"/>
    <mergeCell ref="E36:G36"/>
    <mergeCell ref="B45:H45"/>
    <mergeCell ref="AC51:AE53"/>
    <mergeCell ref="T51:U53"/>
    <mergeCell ref="V51:W53"/>
    <mergeCell ref="X51:Z53"/>
    <mergeCell ref="AA51:AB53"/>
    <mergeCell ref="AC47:AE47"/>
    <mergeCell ref="X48:Z50"/>
    <mergeCell ref="AA48:AB50"/>
    <mergeCell ref="AC48:AE50"/>
    <mergeCell ref="X43:Z45"/>
    <mergeCell ref="AA43:AB45"/>
    <mergeCell ref="AC43:AE45"/>
    <mergeCell ref="V47:W47"/>
    <mergeCell ref="V48:W50"/>
    <mergeCell ref="V43:W45"/>
    <mergeCell ref="T43:U45"/>
    <mergeCell ref="T47:U47"/>
    <mergeCell ref="T48:U50"/>
    <mergeCell ref="AA47:AB47"/>
    <mergeCell ref="X47:Z47"/>
    <mergeCell ref="B46:H46"/>
  </mergeCells>
  <pageMargins left="0.7" right="0.7" top="0.75" bottom="0.75" header="0.3" footer="0.3"/>
  <pageSetup paperSize="5" scale="54" orientation="landscape" horizontalDpi="4294967293"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66F5D-7344-4A50-B56E-CBFA71C16775}">
  <sheetPr>
    <pageSetUpPr fitToPage="1"/>
  </sheetPr>
  <dimension ref="A1:AL53"/>
  <sheetViews>
    <sheetView showGridLines="0" topLeftCell="A2" zoomScale="60" zoomScaleNormal="60" workbookViewId="0">
      <selection activeCell="O21" sqref="O21:Q21"/>
    </sheetView>
  </sheetViews>
  <sheetFormatPr baseColWidth="10" defaultColWidth="11.42578125" defaultRowHeight="15.75" x14ac:dyDescent="0.25"/>
  <cols>
    <col min="1" max="1" width="2.7109375" style="2" customWidth="1"/>
    <col min="2" max="2" width="12.140625" style="3" customWidth="1"/>
    <col min="3" max="3" width="82.5703125" style="3" customWidth="1"/>
    <col min="4" max="4" width="14.140625" style="3" bestFit="1" customWidth="1"/>
    <col min="5" max="5" width="14.42578125" style="3" bestFit="1" customWidth="1"/>
    <col min="6" max="7" width="14.42578125" style="3" customWidth="1"/>
    <col min="8" max="8" width="16.7109375" style="3" customWidth="1"/>
    <col min="9" max="9" width="3.42578125" style="5" customWidth="1"/>
    <col min="10" max="10" width="24.7109375" style="2" customWidth="1"/>
    <col min="11" max="11" width="22.42578125" style="2" customWidth="1"/>
    <col min="12" max="12" width="25.42578125" style="2" customWidth="1"/>
    <col min="13" max="13" width="26.140625" style="2" customWidth="1"/>
    <col min="14" max="14" width="3" style="2" customWidth="1"/>
    <col min="15" max="15" width="23.42578125" style="2" customWidth="1"/>
    <col min="16" max="16" width="22.5703125" style="2" customWidth="1"/>
    <col min="17" max="17" width="23.42578125" style="2" customWidth="1"/>
    <col min="18" max="18" width="25.85546875" style="2" customWidth="1"/>
    <col min="19" max="19" width="4.28515625" style="2" customWidth="1"/>
    <col min="20" max="21" width="22.85546875" style="2" customWidth="1"/>
    <col min="22" max="22" width="22.42578125" style="2" customWidth="1"/>
    <col min="23" max="23" width="23.85546875" style="2" customWidth="1"/>
    <col min="24" max="24" width="4.85546875" style="2" customWidth="1"/>
    <col min="25" max="25" width="33.5703125" style="2" customWidth="1"/>
    <col min="26" max="27" width="11.42578125" style="2"/>
    <col min="28" max="28" width="8.85546875" style="2" customWidth="1"/>
    <col min="29" max="16384" width="11.42578125" style="2"/>
  </cols>
  <sheetData>
    <row r="1" spans="1:25" ht="16.5" thickBot="1" x14ac:dyDescent="0.3">
      <c r="A1" s="6"/>
      <c r="B1" s="7"/>
      <c r="C1" s="7"/>
      <c r="D1" s="7"/>
      <c r="E1" s="7"/>
      <c r="F1" s="7"/>
      <c r="G1" s="7"/>
      <c r="H1" s="7"/>
      <c r="I1" s="8"/>
      <c r="J1" s="6"/>
      <c r="K1" s="6"/>
      <c r="L1" s="6"/>
      <c r="M1" s="6"/>
      <c r="N1" s="6"/>
      <c r="O1" s="6"/>
      <c r="P1" s="6"/>
      <c r="Q1" s="6"/>
      <c r="R1" s="6"/>
      <c r="S1" s="6"/>
      <c r="T1" s="6"/>
      <c r="U1" s="6"/>
      <c r="V1" s="6"/>
      <c r="W1" s="6"/>
      <c r="X1" s="6"/>
      <c r="Y1" s="6"/>
    </row>
    <row r="2" spans="1:25" s="10" customFormat="1" ht="55.5" customHeight="1" thickBot="1" x14ac:dyDescent="0.3">
      <c r="A2" s="9"/>
      <c r="B2" s="106" t="s">
        <v>80</v>
      </c>
      <c r="C2" s="107"/>
      <c r="D2" s="107"/>
      <c r="E2" s="107"/>
      <c r="F2" s="107"/>
      <c r="G2" s="107"/>
      <c r="H2" s="107"/>
      <c r="I2" s="107"/>
      <c r="J2" s="107"/>
      <c r="K2" s="107"/>
      <c r="L2" s="107"/>
      <c r="M2" s="107"/>
      <c r="N2" s="107"/>
      <c r="O2" s="107"/>
      <c r="P2" s="107"/>
      <c r="Q2" s="107"/>
      <c r="R2" s="107"/>
      <c r="S2" s="107"/>
      <c r="T2" s="107"/>
      <c r="U2" s="107"/>
      <c r="V2" s="107"/>
      <c r="W2" s="107"/>
      <c r="X2" s="107"/>
      <c r="Y2" s="108"/>
    </row>
    <row r="3" spans="1:25" s="10" customFormat="1" ht="129" customHeight="1" thickBot="1" x14ac:dyDescent="0.3">
      <c r="A3" s="9"/>
      <c r="B3" s="49"/>
      <c r="C3" s="50"/>
      <c r="D3" s="109" t="s">
        <v>48</v>
      </c>
      <c r="E3" s="110"/>
      <c r="F3" s="110"/>
      <c r="G3" s="110"/>
      <c r="H3" s="110"/>
      <c r="I3" s="110"/>
      <c r="J3" s="110"/>
      <c r="K3" s="110"/>
      <c r="L3" s="110"/>
      <c r="M3" s="110"/>
      <c r="N3" s="110"/>
      <c r="O3" s="110"/>
      <c r="P3" s="110"/>
      <c r="Q3" s="110"/>
      <c r="R3" s="110"/>
      <c r="S3" s="110"/>
      <c r="T3" s="110"/>
      <c r="U3" s="110"/>
      <c r="V3" s="110"/>
      <c r="W3" s="110"/>
      <c r="X3" s="110"/>
      <c r="Y3" s="111"/>
    </row>
    <row r="4" spans="1:25" s="10" customFormat="1" ht="70.5" customHeight="1" thickBot="1" x14ac:dyDescent="0.3">
      <c r="A4" s="9"/>
      <c r="B4" s="52"/>
      <c r="C4" s="52"/>
      <c r="D4" s="53"/>
      <c r="E4" s="53"/>
      <c r="F4" s="53"/>
      <c r="G4" s="53"/>
      <c r="H4" s="53"/>
      <c r="I4" s="53"/>
      <c r="J4" s="53"/>
      <c r="K4" s="53"/>
      <c r="L4" s="53"/>
      <c r="M4" s="53"/>
      <c r="N4" s="53"/>
      <c r="O4" s="53"/>
      <c r="P4" s="53"/>
      <c r="Q4" s="53"/>
      <c r="R4" s="53"/>
      <c r="S4" s="53"/>
      <c r="T4" s="53"/>
      <c r="U4" s="53"/>
      <c r="V4" s="53"/>
      <c r="W4" s="53"/>
      <c r="X4" s="53"/>
      <c r="Y4" s="53"/>
    </row>
    <row r="5" spans="1:25" s="10" customFormat="1" ht="80.25" customHeight="1" thickBot="1" x14ac:dyDescent="0.3">
      <c r="A5" s="9"/>
      <c r="B5" s="52"/>
      <c r="C5" s="52"/>
      <c r="D5" s="53"/>
      <c r="E5" s="53"/>
      <c r="F5" s="53"/>
      <c r="G5" s="53"/>
      <c r="H5" s="53"/>
      <c r="I5" s="53"/>
      <c r="J5" s="112" t="s">
        <v>81</v>
      </c>
      <c r="K5" s="113"/>
      <c r="L5" s="113"/>
      <c r="M5" s="113"/>
      <c r="N5" s="113"/>
      <c r="O5" s="113"/>
      <c r="P5" s="113"/>
      <c r="Q5" s="113"/>
      <c r="R5" s="113"/>
      <c r="S5" s="113"/>
      <c r="T5" s="113"/>
      <c r="U5" s="113"/>
      <c r="V5" s="113"/>
      <c r="W5" s="113"/>
      <c r="X5" s="113"/>
      <c r="Y5" s="114"/>
    </row>
    <row r="6" spans="1:25" s="10" customFormat="1" ht="50.25" customHeight="1" thickBot="1" x14ac:dyDescent="0.3">
      <c r="A6" s="9"/>
      <c r="B6" s="9"/>
      <c r="C6" s="9"/>
      <c r="D6" s="9"/>
      <c r="E6" s="9"/>
      <c r="F6" s="9"/>
      <c r="G6" s="9"/>
      <c r="H6" s="9"/>
      <c r="I6" s="11"/>
      <c r="J6" s="51"/>
      <c r="K6" s="51"/>
      <c r="L6" s="51"/>
      <c r="M6" s="51"/>
      <c r="N6" s="51"/>
      <c r="O6" s="51"/>
      <c r="P6" s="51"/>
      <c r="Q6" s="51"/>
      <c r="R6" s="51"/>
      <c r="S6" s="51"/>
      <c r="T6" s="51"/>
      <c r="U6" s="51"/>
      <c r="V6" s="51"/>
      <c r="W6" s="51"/>
      <c r="X6" s="51"/>
      <c r="Y6" s="51"/>
    </row>
    <row r="7" spans="1:25" s="42" customFormat="1" ht="82.5" customHeight="1" thickBot="1" x14ac:dyDescent="0.3">
      <c r="A7" s="39"/>
      <c r="B7" s="115" t="s">
        <v>15</v>
      </c>
      <c r="C7" s="116"/>
      <c r="D7" s="116"/>
      <c r="E7" s="116"/>
      <c r="F7" s="116"/>
      <c r="G7" s="116"/>
      <c r="H7" s="117"/>
      <c r="I7" s="40"/>
      <c r="J7" s="118" t="s">
        <v>12</v>
      </c>
      <c r="K7" s="118"/>
      <c r="L7" s="118"/>
      <c r="M7" s="118"/>
      <c r="N7" s="41"/>
      <c r="O7" s="119" t="s">
        <v>13</v>
      </c>
      <c r="P7" s="120"/>
      <c r="Q7" s="54" t="s">
        <v>50</v>
      </c>
      <c r="R7" s="55">
        <v>4.3999999999999997E-2</v>
      </c>
      <c r="S7" s="41"/>
      <c r="T7" s="121" t="s">
        <v>14</v>
      </c>
      <c r="U7" s="122"/>
      <c r="V7" s="54" t="s">
        <v>50</v>
      </c>
      <c r="W7" s="56">
        <v>0.03</v>
      </c>
      <c r="X7" s="41"/>
      <c r="Y7" s="123" t="s">
        <v>16</v>
      </c>
    </row>
    <row r="8" spans="1:25" s="4" customFormat="1" ht="90" customHeight="1" thickBot="1" x14ac:dyDescent="0.3">
      <c r="A8" s="12"/>
      <c r="B8" s="126" t="s">
        <v>0</v>
      </c>
      <c r="C8" s="126" t="s">
        <v>20</v>
      </c>
      <c r="D8" s="126" t="s">
        <v>10</v>
      </c>
      <c r="E8" s="126" t="s">
        <v>11</v>
      </c>
      <c r="F8" s="128" t="s">
        <v>49</v>
      </c>
      <c r="G8" s="129"/>
      <c r="H8" s="130"/>
      <c r="I8" s="13"/>
      <c r="J8" s="131" t="s">
        <v>1</v>
      </c>
      <c r="K8" s="131" t="s">
        <v>3</v>
      </c>
      <c r="L8" s="131" t="s">
        <v>21</v>
      </c>
      <c r="M8" s="131" t="s">
        <v>4</v>
      </c>
      <c r="N8" s="14"/>
      <c r="O8" s="131" t="s">
        <v>1</v>
      </c>
      <c r="P8" s="131" t="s">
        <v>3</v>
      </c>
      <c r="Q8" s="131" t="s">
        <v>21</v>
      </c>
      <c r="R8" s="131" t="s">
        <v>4</v>
      </c>
      <c r="S8" s="14"/>
      <c r="T8" s="131" t="s">
        <v>1</v>
      </c>
      <c r="U8" s="131" t="s">
        <v>3</v>
      </c>
      <c r="V8" s="131" t="s">
        <v>21</v>
      </c>
      <c r="W8" s="131" t="s">
        <v>4</v>
      </c>
      <c r="X8" s="14"/>
      <c r="Y8" s="124"/>
    </row>
    <row r="9" spans="1:25" s="4" customFormat="1" ht="57" customHeight="1" thickBot="1" x14ac:dyDescent="0.3">
      <c r="A9" s="12"/>
      <c r="B9" s="127"/>
      <c r="C9" s="127"/>
      <c r="D9" s="127"/>
      <c r="E9" s="127"/>
      <c r="F9" s="15">
        <v>2026</v>
      </c>
      <c r="G9" s="15">
        <v>2027</v>
      </c>
      <c r="H9" s="15">
        <v>2028</v>
      </c>
      <c r="I9" s="16"/>
      <c r="J9" s="132"/>
      <c r="K9" s="132"/>
      <c r="L9" s="132"/>
      <c r="M9" s="132"/>
      <c r="N9" s="17"/>
      <c r="O9" s="132"/>
      <c r="P9" s="132"/>
      <c r="Q9" s="132"/>
      <c r="R9" s="132"/>
      <c r="S9" s="14"/>
      <c r="T9" s="132"/>
      <c r="U9" s="132"/>
      <c r="V9" s="132"/>
      <c r="W9" s="132"/>
      <c r="X9" s="14"/>
      <c r="Y9" s="125"/>
    </row>
    <row r="10" spans="1:25" s="4" customFormat="1" ht="129" customHeight="1" thickBot="1" x14ac:dyDescent="0.3">
      <c r="A10" s="12"/>
      <c r="B10" s="18">
        <v>1</v>
      </c>
      <c r="C10" s="19" t="s">
        <v>30</v>
      </c>
      <c r="D10" s="19" t="s">
        <v>5</v>
      </c>
      <c r="E10" s="20">
        <v>1</v>
      </c>
      <c r="F10" s="18">
        <v>1</v>
      </c>
      <c r="G10" s="20">
        <v>12</v>
      </c>
      <c r="H10" s="18">
        <v>11</v>
      </c>
      <c r="I10" s="21"/>
      <c r="J10" s="43">
        <f>'ANEXO 3'!J10</f>
        <v>62930.326870513534</v>
      </c>
      <c r="K10" s="43">
        <f>ROUND(J10*19%,2)</f>
        <v>11956.76</v>
      </c>
      <c r="L10" s="43">
        <f>ROUND(J10+K10,2)</f>
        <v>74887.09</v>
      </c>
      <c r="M10" s="43">
        <f>ROUND(L10*$F10,2)</f>
        <v>74887.09</v>
      </c>
      <c r="N10" s="17"/>
      <c r="O10" s="43">
        <f>ROUND(J10+(J10*$R$7),2)</f>
        <v>65699.259999999995</v>
      </c>
      <c r="P10" s="43">
        <f>ROUND(O10*19%,2)</f>
        <v>12482.86</v>
      </c>
      <c r="Q10" s="43">
        <f>ROUND(O10+P10,2)</f>
        <v>78182.12</v>
      </c>
      <c r="R10" s="43">
        <f>ROUND(Q10*$G10,2)</f>
        <v>938185.44</v>
      </c>
      <c r="S10" s="14"/>
      <c r="T10" s="43">
        <f>ROUND(O10+(O10*$W$7),2)</f>
        <v>67670.240000000005</v>
      </c>
      <c r="U10" s="43">
        <f>ROUND(T10*19%,2)</f>
        <v>12857.35</v>
      </c>
      <c r="V10" s="43">
        <f>ROUND(T10+U10,2)</f>
        <v>80527.59</v>
      </c>
      <c r="W10" s="43">
        <f>ROUND(V10*$H10,2)</f>
        <v>885803.49</v>
      </c>
      <c r="X10" s="14"/>
      <c r="Y10" s="44">
        <f>ROUND(M10+R10+W10,2)</f>
        <v>1898876.02</v>
      </c>
    </row>
    <row r="11" spans="1:25" s="4" customFormat="1" ht="132" customHeight="1" thickBot="1" x14ac:dyDescent="0.3">
      <c r="A11" s="12"/>
      <c r="B11" s="22">
        <v>2</v>
      </c>
      <c r="C11" s="23" t="s">
        <v>23</v>
      </c>
      <c r="D11" s="23" t="s">
        <v>5</v>
      </c>
      <c r="E11" s="24">
        <v>1</v>
      </c>
      <c r="F11" s="18">
        <v>1</v>
      </c>
      <c r="G11" s="20">
        <v>12</v>
      </c>
      <c r="H11" s="18">
        <v>11</v>
      </c>
      <c r="I11" s="21"/>
      <c r="J11" s="43">
        <f>'ANEXO 3'!J11</f>
        <v>62930.326870513534</v>
      </c>
      <c r="K11" s="43">
        <f t="shared" ref="K11:K20" si="0">ROUND(J11*19%,2)</f>
        <v>11956.76</v>
      </c>
      <c r="L11" s="43">
        <f t="shared" ref="L11:L20" si="1">ROUND(J11+K11,2)</f>
        <v>74887.09</v>
      </c>
      <c r="M11" s="43">
        <f t="shared" ref="M11:M20" si="2">ROUND(L11*$F11,2)</f>
        <v>74887.09</v>
      </c>
      <c r="N11" s="17"/>
      <c r="O11" s="43">
        <f t="shared" ref="O11:O19" si="3">ROUND(J11+(J11*$R$7),2)</f>
        <v>65699.259999999995</v>
      </c>
      <c r="P11" s="43">
        <f t="shared" ref="P11:P21" si="4">ROUND(O11*19%,2)</f>
        <v>12482.86</v>
      </c>
      <c r="Q11" s="43">
        <f t="shared" ref="Q11:Q21" si="5">ROUND(O11+P11,2)</f>
        <v>78182.12</v>
      </c>
      <c r="R11" s="43">
        <f t="shared" ref="R11:R20" si="6">ROUND(Q11*$G11,2)</f>
        <v>938185.44</v>
      </c>
      <c r="S11" s="14"/>
      <c r="T11" s="43">
        <f t="shared" ref="T11:T20" si="7">ROUND(O11+(O11*$W$7),2)</f>
        <v>67670.240000000005</v>
      </c>
      <c r="U11" s="43">
        <f t="shared" ref="U11:U20" si="8">ROUND(T11*19%,2)</f>
        <v>12857.35</v>
      </c>
      <c r="V11" s="43">
        <f t="shared" ref="V11:V20" si="9">ROUND(T11+U11,2)</f>
        <v>80527.59</v>
      </c>
      <c r="W11" s="43">
        <f t="shared" ref="W11:W20" si="10">ROUND(V11*$H11,2)</f>
        <v>885803.49</v>
      </c>
      <c r="X11" s="14"/>
      <c r="Y11" s="44">
        <f t="shared" ref="Y11:Y20" si="11">ROUND(M11+R11+W11,2)</f>
        <v>1898876.02</v>
      </c>
    </row>
    <row r="12" spans="1:25" s="4" customFormat="1" ht="132" customHeight="1" thickBot="1" x14ac:dyDescent="0.3">
      <c r="A12" s="12"/>
      <c r="B12" s="22">
        <v>3</v>
      </c>
      <c r="C12" s="23" t="s">
        <v>24</v>
      </c>
      <c r="D12" s="19" t="s">
        <v>5</v>
      </c>
      <c r="E12" s="20">
        <v>1</v>
      </c>
      <c r="F12" s="18">
        <v>1</v>
      </c>
      <c r="G12" s="20">
        <v>12</v>
      </c>
      <c r="H12" s="18">
        <v>11</v>
      </c>
      <c r="I12" s="21"/>
      <c r="J12" s="43">
        <f>'ANEXO 3'!J12</f>
        <v>62930.326870513534</v>
      </c>
      <c r="K12" s="43">
        <f t="shared" si="0"/>
        <v>11956.76</v>
      </c>
      <c r="L12" s="43">
        <f t="shared" si="1"/>
        <v>74887.09</v>
      </c>
      <c r="M12" s="43">
        <f t="shared" si="2"/>
        <v>74887.09</v>
      </c>
      <c r="N12" s="17"/>
      <c r="O12" s="43">
        <f t="shared" si="3"/>
        <v>65699.259999999995</v>
      </c>
      <c r="P12" s="43">
        <f t="shared" si="4"/>
        <v>12482.86</v>
      </c>
      <c r="Q12" s="43">
        <f t="shared" si="5"/>
        <v>78182.12</v>
      </c>
      <c r="R12" s="43">
        <f t="shared" si="6"/>
        <v>938185.44</v>
      </c>
      <c r="S12" s="14"/>
      <c r="T12" s="43">
        <f t="shared" si="7"/>
        <v>67670.240000000005</v>
      </c>
      <c r="U12" s="43">
        <f t="shared" si="8"/>
        <v>12857.35</v>
      </c>
      <c r="V12" s="43">
        <f t="shared" si="9"/>
        <v>80527.59</v>
      </c>
      <c r="W12" s="43">
        <f t="shared" si="10"/>
        <v>885803.49</v>
      </c>
      <c r="X12" s="14"/>
      <c r="Y12" s="44">
        <f t="shared" si="11"/>
        <v>1898876.02</v>
      </c>
    </row>
    <row r="13" spans="1:25" s="4" customFormat="1" ht="132" customHeight="1" thickBot="1" x14ac:dyDescent="0.3">
      <c r="A13" s="12"/>
      <c r="B13" s="22">
        <v>4</v>
      </c>
      <c r="C13" s="23" t="s">
        <v>31</v>
      </c>
      <c r="D13" s="23" t="s">
        <v>5</v>
      </c>
      <c r="E13" s="24">
        <v>1</v>
      </c>
      <c r="F13" s="18">
        <v>1</v>
      </c>
      <c r="G13" s="20">
        <v>12</v>
      </c>
      <c r="H13" s="18">
        <v>11</v>
      </c>
      <c r="I13" s="21"/>
      <c r="J13" s="43">
        <f>'ANEXO 3'!J13</f>
        <v>62930.326870513534</v>
      </c>
      <c r="K13" s="43">
        <f t="shared" si="0"/>
        <v>11956.76</v>
      </c>
      <c r="L13" s="43">
        <f t="shared" si="1"/>
        <v>74887.09</v>
      </c>
      <c r="M13" s="43">
        <f t="shared" si="2"/>
        <v>74887.09</v>
      </c>
      <c r="N13" s="17"/>
      <c r="O13" s="43">
        <f t="shared" si="3"/>
        <v>65699.259999999995</v>
      </c>
      <c r="P13" s="43">
        <f t="shared" si="4"/>
        <v>12482.86</v>
      </c>
      <c r="Q13" s="43">
        <f t="shared" si="5"/>
        <v>78182.12</v>
      </c>
      <c r="R13" s="43">
        <f t="shared" si="6"/>
        <v>938185.44</v>
      </c>
      <c r="S13" s="14"/>
      <c r="T13" s="43">
        <f t="shared" si="7"/>
        <v>67670.240000000005</v>
      </c>
      <c r="U13" s="43">
        <f t="shared" si="8"/>
        <v>12857.35</v>
      </c>
      <c r="V13" s="43">
        <f t="shared" si="9"/>
        <v>80527.59</v>
      </c>
      <c r="W13" s="43">
        <f t="shared" si="10"/>
        <v>885803.49</v>
      </c>
      <c r="X13" s="14"/>
      <c r="Y13" s="44">
        <f t="shared" si="11"/>
        <v>1898876.02</v>
      </c>
    </row>
    <row r="14" spans="1:25" s="4" customFormat="1" ht="132" customHeight="1" thickBot="1" x14ac:dyDescent="0.3">
      <c r="A14" s="12"/>
      <c r="B14" s="22">
        <v>5</v>
      </c>
      <c r="C14" s="23" t="s">
        <v>32</v>
      </c>
      <c r="D14" s="19" t="s">
        <v>5</v>
      </c>
      <c r="E14" s="20">
        <v>1</v>
      </c>
      <c r="F14" s="18">
        <v>1</v>
      </c>
      <c r="G14" s="20">
        <v>12</v>
      </c>
      <c r="H14" s="18">
        <v>11</v>
      </c>
      <c r="I14" s="21"/>
      <c r="J14" s="43">
        <f>'ANEXO 3'!J14</f>
        <v>62930.326870513534</v>
      </c>
      <c r="K14" s="43">
        <f t="shared" si="0"/>
        <v>11956.76</v>
      </c>
      <c r="L14" s="43">
        <f t="shared" si="1"/>
        <v>74887.09</v>
      </c>
      <c r="M14" s="43">
        <f t="shared" si="2"/>
        <v>74887.09</v>
      </c>
      <c r="N14" s="17"/>
      <c r="O14" s="43">
        <f t="shared" si="3"/>
        <v>65699.259999999995</v>
      </c>
      <c r="P14" s="43">
        <f t="shared" si="4"/>
        <v>12482.86</v>
      </c>
      <c r="Q14" s="43">
        <f t="shared" si="5"/>
        <v>78182.12</v>
      </c>
      <c r="R14" s="43">
        <f t="shared" si="6"/>
        <v>938185.44</v>
      </c>
      <c r="S14" s="14"/>
      <c r="T14" s="43">
        <f t="shared" si="7"/>
        <v>67670.240000000005</v>
      </c>
      <c r="U14" s="43">
        <f t="shared" si="8"/>
        <v>12857.35</v>
      </c>
      <c r="V14" s="43">
        <f t="shared" si="9"/>
        <v>80527.59</v>
      </c>
      <c r="W14" s="43">
        <f t="shared" si="10"/>
        <v>885803.49</v>
      </c>
      <c r="X14" s="14"/>
      <c r="Y14" s="44">
        <f t="shared" si="11"/>
        <v>1898876.02</v>
      </c>
    </row>
    <row r="15" spans="1:25" s="4" customFormat="1" ht="132" customHeight="1" thickBot="1" x14ac:dyDescent="0.3">
      <c r="A15" s="12"/>
      <c r="B15" s="22">
        <v>6</v>
      </c>
      <c r="C15" s="23" t="s">
        <v>25</v>
      </c>
      <c r="D15" s="23" t="s">
        <v>5</v>
      </c>
      <c r="E15" s="24">
        <v>1</v>
      </c>
      <c r="F15" s="18">
        <v>1</v>
      </c>
      <c r="G15" s="20">
        <v>12</v>
      </c>
      <c r="H15" s="18">
        <v>11</v>
      </c>
      <c r="I15" s="21"/>
      <c r="J15" s="43">
        <f>'ANEXO 3'!J15</f>
        <v>62930.326870513534</v>
      </c>
      <c r="K15" s="43">
        <f t="shared" si="0"/>
        <v>11956.76</v>
      </c>
      <c r="L15" s="43">
        <f t="shared" si="1"/>
        <v>74887.09</v>
      </c>
      <c r="M15" s="43">
        <f t="shared" si="2"/>
        <v>74887.09</v>
      </c>
      <c r="N15" s="17"/>
      <c r="O15" s="43">
        <f t="shared" si="3"/>
        <v>65699.259999999995</v>
      </c>
      <c r="P15" s="43">
        <f t="shared" si="4"/>
        <v>12482.86</v>
      </c>
      <c r="Q15" s="43">
        <f t="shared" si="5"/>
        <v>78182.12</v>
      </c>
      <c r="R15" s="43">
        <f t="shared" si="6"/>
        <v>938185.44</v>
      </c>
      <c r="S15" s="14"/>
      <c r="T15" s="43">
        <f t="shared" si="7"/>
        <v>67670.240000000005</v>
      </c>
      <c r="U15" s="43">
        <f t="shared" si="8"/>
        <v>12857.35</v>
      </c>
      <c r="V15" s="43">
        <f t="shared" si="9"/>
        <v>80527.59</v>
      </c>
      <c r="W15" s="43">
        <f t="shared" si="10"/>
        <v>885803.49</v>
      </c>
      <c r="X15" s="14"/>
      <c r="Y15" s="44">
        <f t="shared" si="11"/>
        <v>1898876.02</v>
      </c>
    </row>
    <row r="16" spans="1:25" s="4" customFormat="1" ht="132" customHeight="1" thickBot="1" x14ac:dyDescent="0.3">
      <c r="A16" s="12"/>
      <c r="B16" s="18">
        <v>7</v>
      </c>
      <c r="C16" s="19" t="s">
        <v>26</v>
      </c>
      <c r="D16" s="19" t="s">
        <v>5</v>
      </c>
      <c r="E16" s="20">
        <v>1</v>
      </c>
      <c r="F16" s="18">
        <v>1</v>
      </c>
      <c r="G16" s="20">
        <v>12</v>
      </c>
      <c r="H16" s="18">
        <v>11</v>
      </c>
      <c r="I16" s="21"/>
      <c r="J16" s="43">
        <f>'ANEXO 3'!J16</f>
        <v>62930.326870513534</v>
      </c>
      <c r="K16" s="43">
        <f t="shared" si="0"/>
        <v>11956.76</v>
      </c>
      <c r="L16" s="43">
        <f t="shared" si="1"/>
        <v>74887.09</v>
      </c>
      <c r="M16" s="43">
        <f t="shared" si="2"/>
        <v>74887.09</v>
      </c>
      <c r="N16" s="17"/>
      <c r="O16" s="43">
        <f t="shared" si="3"/>
        <v>65699.259999999995</v>
      </c>
      <c r="P16" s="43">
        <f t="shared" si="4"/>
        <v>12482.86</v>
      </c>
      <c r="Q16" s="43">
        <f t="shared" si="5"/>
        <v>78182.12</v>
      </c>
      <c r="R16" s="43">
        <f t="shared" si="6"/>
        <v>938185.44</v>
      </c>
      <c r="S16" s="14"/>
      <c r="T16" s="43">
        <f t="shared" si="7"/>
        <v>67670.240000000005</v>
      </c>
      <c r="U16" s="43">
        <f t="shared" si="8"/>
        <v>12857.35</v>
      </c>
      <c r="V16" s="43">
        <f t="shared" si="9"/>
        <v>80527.59</v>
      </c>
      <c r="W16" s="43">
        <f t="shared" si="10"/>
        <v>885803.49</v>
      </c>
      <c r="X16" s="14"/>
      <c r="Y16" s="44">
        <f t="shared" si="11"/>
        <v>1898876.02</v>
      </c>
    </row>
    <row r="17" spans="1:28" s="4" customFormat="1" ht="132" customHeight="1" thickBot="1" x14ac:dyDescent="0.3">
      <c r="A17" s="12"/>
      <c r="B17" s="22">
        <v>8</v>
      </c>
      <c r="C17" s="23" t="s">
        <v>22</v>
      </c>
      <c r="D17" s="23" t="s">
        <v>5</v>
      </c>
      <c r="E17" s="24">
        <v>1</v>
      </c>
      <c r="F17" s="18">
        <v>1</v>
      </c>
      <c r="G17" s="20">
        <v>12</v>
      </c>
      <c r="H17" s="18">
        <v>11</v>
      </c>
      <c r="I17" s="21"/>
      <c r="J17" s="43">
        <f>'ANEXO 3'!J17</f>
        <v>62930.326870513534</v>
      </c>
      <c r="K17" s="43">
        <f t="shared" si="0"/>
        <v>11956.76</v>
      </c>
      <c r="L17" s="43">
        <f t="shared" si="1"/>
        <v>74887.09</v>
      </c>
      <c r="M17" s="43">
        <f t="shared" si="2"/>
        <v>74887.09</v>
      </c>
      <c r="N17" s="17"/>
      <c r="O17" s="43">
        <f t="shared" si="3"/>
        <v>65699.259999999995</v>
      </c>
      <c r="P17" s="43">
        <f t="shared" si="4"/>
        <v>12482.86</v>
      </c>
      <c r="Q17" s="43">
        <f t="shared" si="5"/>
        <v>78182.12</v>
      </c>
      <c r="R17" s="43">
        <f t="shared" si="6"/>
        <v>938185.44</v>
      </c>
      <c r="S17" s="14"/>
      <c r="T17" s="43">
        <f t="shared" si="7"/>
        <v>67670.240000000005</v>
      </c>
      <c r="U17" s="43">
        <f t="shared" si="8"/>
        <v>12857.35</v>
      </c>
      <c r="V17" s="43">
        <f t="shared" si="9"/>
        <v>80527.59</v>
      </c>
      <c r="W17" s="43">
        <f t="shared" si="10"/>
        <v>885803.49</v>
      </c>
      <c r="X17" s="14"/>
      <c r="Y17" s="44">
        <f t="shared" si="11"/>
        <v>1898876.02</v>
      </c>
    </row>
    <row r="18" spans="1:28" s="4" customFormat="1" ht="132" customHeight="1" thickBot="1" x14ac:dyDescent="0.3">
      <c r="A18" s="12"/>
      <c r="B18" s="22">
        <v>9</v>
      </c>
      <c r="C18" s="23" t="s">
        <v>27</v>
      </c>
      <c r="D18" s="19" t="s">
        <v>5</v>
      </c>
      <c r="E18" s="20">
        <v>1</v>
      </c>
      <c r="F18" s="18">
        <v>1</v>
      </c>
      <c r="G18" s="20">
        <v>12</v>
      </c>
      <c r="H18" s="18">
        <v>11</v>
      </c>
      <c r="I18" s="21"/>
      <c r="J18" s="43">
        <f>'ANEXO 3'!J18</f>
        <v>62930.326870513534</v>
      </c>
      <c r="K18" s="43">
        <f t="shared" si="0"/>
        <v>11956.76</v>
      </c>
      <c r="L18" s="43">
        <f t="shared" si="1"/>
        <v>74887.09</v>
      </c>
      <c r="M18" s="43">
        <f t="shared" si="2"/>
        <v>74887.09</v>
      </c>
      <c r="N18" s="17"/>
      <c r="O18" s="43">
        <f t="shared" si="3"/>
        <v>65699.259999999995</v>
      </c>
      <c r="P18" s="43">
        <f t="shared" si="4"/>
        <v>12482.86</v>
      </c>
      <c r="Q18" s="43">
        <f t="shared" si="5"/>
        <v>78182.12</v>
      </c>
      <c r="R18" s="43">
        <f t="shared" si="6"/>
        <v>938185.44</v>
      </c>
      <c r="S18" s="14"/>
      <c r="T18" s="43">
        <f t="shared" si="7"/>
        <v>67670.240000000005</v>
      </c>
      <c r="U18" s="43">
        <f t="shared" si="8"/>
        <v>12857.35</v>
      </c>
      <c r="V18" s="43">
        <f t="shared" si="9"/>
        <v>80527.59</v>
      </c>
      <c r="W18" s="43">
        <f t="shared" si="10"/>
        <v>885803.49</v>
      </c>
      <c r="X18" s="14"/>
      <c r="Y18" s="44">
        <f t="shared" si="11"/>
        <v>1898876.02</v>
      </c>
    </row>
    <row r="19" spans="1:28" s="4" customFormat="1" ht="132" customHeight="1" thickBot="1" x14ac:dyDescent="0.3">
      <c r="A19" s="12"/>
      <c r="B19" s="22">
        <v>10</v>
      </c>
      <c r="C19" s="23" t="s">
        <v>28</v>
      </c>
      <c r="D19" s="23" t="s">
        <v>5</v>
      </c>
      <c r="E19" s="24">
        <v>1</v>
      </c>
      <c r="F19" s="18">
        <v>1</v>
      </c>
      <c r="G19" s="20">
        <v>12</v>
      </c>
      <c r="H19" s="18">
        <v>11</v>
      </c>
      <c r="I19" s="21"/>
      <c r="J19" s="43">
        <f>'ANEXO 3'!J19</f>
        <v>62930.326870513534</v>
      </c>
      <c r="K19" s="43">
        <f t="shared" si="0"/>
        <v>11956.76</v>
      </c>
      <c r="L19" s="43">
        <f t="shared" si="1"/>
        <v>74887.09</v>
      </c>
      <c r="M19" s="43">
        <f t="shared" si="2"/>
        <v>74887.09</v>
      </c>
      <c r="N19" s="17"/>
      <c r="O19" s="43">
        <f t="shared" si="3"/>
        <v>65699.259999999995</v>
      </c>
      <c r="P19" s="43">
        <f t="shared" si="4"/>
        <v>12482.86</v>
      </c>
      <c r="Q19" s="43">
        <f t="shared" si="5"/>
        <v>78182.12</v>
      </c>
      <c r="R19" s="43">
        <f t="shared" si="6"/>
        <v>938185.44</v>
      </c>
      <c r="S19" s="14"/>
      <c r="T19" s="43">
        <f t="shared" si="7"/>
        <v>67670.240000000005</v>
      </c>
      <c r="U19" s="43">
        <f t="shared" si="8"/>
        <v>12857.35</v>
      </c>
      <c r="V19" s="43">
        <f t="shared" si="9"/>
        <v>80527.59</v>
      </c>
      <c r="W19" s="43">
        <f t="shared" si="10"/>
        <v>885803.49</v>
      </c>
      <c r="X19" s="14"/>
      <c r="Y19" s="44">
        <f t="shared" si="11"/>
        <v>1898876.02</v>
      </c>
    </row>
    <row r="20" spans="1:28" s="4" customFormat="1" ht="132" customHeight="1" thickBot="1" x14ac:dyDescent="0.3">
      <c r="A20" s="12"/>
      <c r="B20" s="18">
        <v>11</v>
      </c>
      <c r="C20" s="19" t="s">
        <v>29</v>
      </c>
      <c r="D20" s="19" t="s">
        <v>5</v>
      </c>
      <c r="E20" s="20">
        <v>1</v>
      </c>
      <c r="F20" s="18">
        <v>1</v>
      </c>
      <c r="G20" s="20">
        <v>12</v>
      </c>
      <c r="H20" s="18">
        <v>11</v>
      </c>
      <c r="I20" s="21"/>
      <c r="J20" s="43">
        <f>'ANEXO 3'!J20</f>
        <v>62930.326870513534</v>
      </c>
      <c r="K20" s="43">
        <f t="shared" si="0"/>
        <v>11956.76</v>
      </c>
      <c r="L20" s="43">
        <f t="shared" si="1"/>
        <v>74887.09</v>
      </c>
      <c r="M20" s="43">
        <f t="shared" si="2"/>
        <v>74887.09</v>
      </c>
      <c r="N20" s="17"/>
      <c r="O20" s="43">
        <f>ROUND(J20+(J20*$R$7),2)</f>
        <v>65699.259999999995</v>
      </c>
      <c r="P20" s="43">
        <f t="shared" si="4"/>
        <v>12482.86</v>
      </c>
      <c r="Q20" s="43">
        <f t="shared" si="5"/>
        <v>78182.12</v>
      </c>
      <c r="R20" s="43">
        <f t="shared" si="6"/>
        <v>938185.44</v>
      </c>
      <c r="S20" s="14"/>
      <c r="T20" s="43">
        <f t="shared" si="7"/>
        <v>67670.240000000005</v>
      </c>
      <c r="U20" s="43">
        <f t="shared" si="8"/>
        <v>12857.35</v>
      </c>
      <c r="V20" s="43">
        <f t="shared" si="9"/>
        <v>80527.59</v>
      </c>
      <c r="W20" s="43">
        <f t="shared" si="10"/>
        <v>885803.49</v>
      </c>
      <c r="X20" s="14"/>
      <c r="Y20" s="44">
        <f t="shared" si="11"/>
        <v>1898876.02</v>
      </c>
    </row>
    <row r="21" spans="1:28" s="4" customFormat="1" ht="72.75" customHeight="1" thickBot="1" x14ac:dyDescent="0.3">
      <c r="A21" s="12"/>
      <c r="B21" s="136" t="s">
        <v>6</v>
      </c>
      <c r="C21" s="137"/>
      <c r="D21" s="137"/>
      <c r="E21" s="137"/>
      <c r="F21" s="137"/>
      <c r="G21" s="137"/>
      <c r="H21" s="138"/>
      <c r="I21" s="13"/>
      <c r="J21" s="133"/>
      <c r="K21" s="134"/>
      <c r="L21" s="135"/>
      <c r="M21" s="62">
        <f>ROUND(SUM(M10:M20),2)</f>
        <v>823757.99</v>
      </c>
      <c r="N21" s="17"/>
      <c r="O21" s="36"/>
      <c r="P21" s="37"/>
      <c r="Q21" s="38"/>
      <c r="R21" s="62">
        <f>ROUND(SUM(R10:R20),2)</f>
        <v>10320039.84</v>
      </c>
      <c r="S21" s="14"/>
      <c r="T21" s="133"/>
      <c r="U21" s="134"/>
      <c r="V21" s="135"/>
      <c r="W21" s="62">
        <f>ROUND(SUM(W10:W20),2)</f>
        <v>9743838.3900000006</v>
      </c>
      <c r="X21" s="25"/>
      <c r="Y21" s="57">
        <f>ROUND(SUM(Y10:Y20),2)</f>
        <v>20887636.219999999</v>
      </c>
    </row>
    <row r="22" spans="1:28" s="4" customFormat="1" ht="105" customHeight="1" thickBot="1" x14ac:dyDescent="0.3">
      <c r="A22" s="12"/>
      <c r="B22" s="26"/>
      <c r="C22" s="26"/>
      <c r="D22" s="26"/>
      <c r="E22" s="26"/>
      <c r="F22" s="26"/>
      <c r="G22" s="26"/>
      <c r="H22" s="26"/>
      <c r="I22" s="26"/>
      <c r="J22" s="27"/>
      <c r="K22" s="27"/>
      <c r="L22" s="27"/>
      <c r="M22" s="28"/>
      <c r="N22" s="29"/>
      <c r="O22" s="27"/>
      <c r="P22" s="27"/>
      <c r="Q22" s="27"/>
      <c r="R22" s="28"/>
      <c r="S22" s="14"/>
      <c r="T22" s="27"/>
      <c r="U22" s="27"/>
      <c r="V22" s="27"/>
      <c r="W22" s="28"/>
      <c r="X22" s="25"/>
      <c r="Y22" s="30"/>
    </row>
    <row r="23" spans="1:28" s="4" customFormat="1" ht="71.25" customHeight="1" thickBot="1" x14ac:dyDescent="0.3">
      <c r="A23" s="12"/>
      <c r="B23" s="136" t="s">
        <v>18</v>
      </c>
      <c r="C23" s="137"/>
      <c r="D23" s="137"/>
      <c r="E23" s="137"/>
      <c r="F23" s="137"/>
      <c r="G23" s="137"/>
      <c r="H23" s="138"/>
      <c r="I23" s="13"/>
      <c r="J23" s="17"/>
      <c r="K23" s="17"/>
      <c r="L23" s="17"/>
      <c r="M23" s="17"/>
      <c r="N23" s="17"/>
      <c r="O23" s="17"/>
      <c r="P23" s="17"/>
      <c r="Q23" s="17"/>
      <c r="R23" s="17"/>
      <c r="S23" s="14"/>
      <c r="T23" s="17"/>
      <c r="U23" s="17"/>
      <c r="V23" s="17"/>
      <c r="W23" s="17"/>
      <c r="X23" s="14"/>
      <c r="Y23" s="26"/>
    </row>
    <row r="24" spans="1:28" s="4" customFormat="1" ht="129.75" customHeight="1" thickBot="1" x14ac:dyDescent="0.3">
      <c r="A24" s="12"/>
      <c r="B24" s="59" t="s">
        <v>2</v>
      </c>
      <c r="C24" s="139" t="s">
        <v>7</v>
      </c>
      <c r="D24" s="140"/>
      <c r="E24" s="139" t="s">
        <v>33</v>
      </c>
      <c r="F24" s="140"/>
      <c r="G24" s="141"/>
      <c r="H24" s="60" t="s">
        <v>17</v>
      </c>
      <c r="I24" s="33"/>
      <c r="J24" s="142" t="s">
        <v>12</v>
      </c>
      <c r="K24" s="142"/>
      <c r="L24" s="142"/>
      <c r="M24" s="142"/>
      <c r="N24" s="41"/>
      <c r="O24" s="143" t="s">
        <v>13</v>
      </c>
      <c r="P24" s="144"/>
      <c r="Q24" s="145"/>
      <c r="R24" s="55">
        <v>4.3999999999999997E-2</v>
      </c>
      <c r="S24" s="41"/>
      <c r="T24" s="143" t="s">
        <v>14</v>
      </c>
      <c r="U24" s="144"/>
      <c r="V24" s="145"/>
      <c r="W24" s="56">
        <v>0.03</v>
      </c>
      <c r="X24" s="14"/>
      <c r="Y24" s="61" t="s">
        <v>19</v>
      </c>
    </row>
    <row r="25" spans="1:28" s="4" customFormat="1" ht="105" customHeight="1" thickBot="1" x14ac:dyDescent="0.3">
      <c r="A25" s="12"/>
      <c r="B25" s="1">
        <v>1</v>
      </c>
      <c r="C25" s="146" t="s">
        <v>34</v>
      </c>
      <c r="D25" s="147"/>
      <c r="E25" s="146" t="s">
        <v>33</v>
      </c>
      <c r="F25" s="147"/>
      <c r="G25" s="148"/>
      <c r="H25" s="34">
        <v>1</v>
      </c>
      <c r="I25" s="35"/>
      <c r="J25" s="43">
        <f>'ANEXO 3'!J25</f>
        <v>137220.55585933186</v>
      </c>
      <c r="K25" s="43">
        <f>ROUND(J25*19%,2)</f>
        <v>26071.91</v>
      </c>
      <c r="L25" s="43">
        <f>ROUND(J25+K25,2)</f>
        <v>163292.47</v>
      </c>
      <c r="M25" s="43">
        <f>ROUND(L25*$H25,2)</f>
        <v>163292.47</v>
      </c>
      <c r="N25" s="17"/>
      <c r="O25" s="43">
        <f>ROUND(J25+(J25*$R$24),2)</f>
        <v>143258.26</v>
      </c>
      <c r="P25" s="43">
        <f>ROUND(O25*19%,2)</f>
        <v>27219.07</v>
      </c>
      <c r="Q25" s="43">
        <f t="shared" ref="Q25:Q39" si="12">ROUND(O25+P25,2)</f>
        <v>170477.33</v>
      </c>
      <c r="R25" s="43">
        <f t="shared" ref="R25:R38" si="13">ROUND(Q25*$H25,2)</f>
        <v>170477.33</v>
      </c>
      <c r="S25" s="14"/>
      <c r="T25" s="43">
        <f>ROUND(O25+(O25*$W$24),2)</f>
        <v>147556.01</v>
      </c>
      <c r="U25" s="43">
        <f t="shared" ref="U25:U38" si="14">ROUND(T25*19%,2)</f>
        <v>28035.64</v>
      </c>
      <c r="V25" s="43">
        <f t="shared" ref="V25:V38" si="15">ROUND(T25+U25,2)</f>
        <v>175591.65</v>
      </c>
      <c r="W25" s="43">
        <f t="shared" ref="W25:W38" si="16">ROUND(V25*$H25,2)</f>
        <v>175591.65</v>
      </c>
      <c r="X25" s="14"/>
      <c r="Y25" s="44">
        <f>ROUND(M25+R25+W25,2)</f>
        <v>509361.45</v>
      </c>
      <c r="AB25" s="105"/>
    </row>
    <row r="26" spans="1:28" s="4" customFormat="1" ht="105" customHeight="1" thickBot="1" x14ac:dyDescent="0.3">
      <c r="A26" s="12"/>
      <c r="B26" s="1">
        <v>2</v>
      </c>
      <c r="C26" s="146" t="s">
        <v>35</v>
      </c>
      <c r="D26" s="147"/>
      <c r="E26" s="146" t="s">
        <v>33</v>
      </c>
      <c r="F26" s="147"/>
      <c r="G26" s="148"/>
      <c r="H26" s="34">
        <v>1</v>
      </c>
      <c r="I26" s="35"/>
      <c r="J26" s="43">
        <f>'ANEXO 3'!J26</f>
        <v>508019.93451062945</v>
      </c>
      <c r="K26" s="43">
        <f t="shared" ref="K26:K38" si="17">ROUND(J26*19%,2)</f>
        <v>96523.79</v>
      </c>
      <c r="L26" s="43">
        <f t="shared" ref="L26:L38" si="18">ROUND(J26+K26,2)</f>
        <v>604543.72</v>
      </c>
      <c r="M26" s="43">
        <f t="shared" ref="M26:M38" si="19">ROUND(L26*$H26,2)</f>
        <v>604543.72</v>
      </c>
      <c r="N26" s="17"/>
      <c r="O26" s="43">
        <f t="shared" ref="O26:O38" si="20">ROUND(J26+(J26*$R$24),2)</f>
        <v>530372.81000000006</v>
      </c>
      <c r="P26" s="43">
        <f t="shared" ref="P26:P39" si="21">ROUND(O26*19%,2)</f>
        <v>100770.83</v>
      </c>
      <c r="Q26" s="43">
        <f t="shared" si="12"/>
        <v>631143.64</v>
      </c>
      <c r="R26" s="43">
        <f t="shared" si="13"/>
        <v>631143.64</v>
      </c>
      <c r="S26" s="14"/>
      <c r="T26" s="43">
        <f t="shared" ref="T26:T37" si="22">ROUND(O26+(O26*$W$24),2)</f>
        <v>546283.99</v>
      </c>
      <c r="U26" s="43">
        <f t="shared" si="14"/>
        <v>103793.96</v>
      </c>
      <c r="V26" s="43">
        <f t="shared" si="15"/>
        <v>650077.94999999995</v>
      </c>
      <c r="W26" s="43">
        <f t="shared" si="16"/>
        <v>650077.94999999995</v>
      </c>
      <c r="X26" s="14"/>
      <c r="Y26" s="44">
        <f t="shared" ref="Y26:Y38" si="23">ROUND(M26+R26+W26,2)</f>
        <v>1885765.31</v>
      </c>
    </row>
    <row r="27" spans="1:28" s="4" customFormat="1" ht="105" customHeight="1" thickBot="1" x14ac:dyDescent="0.3">
      <c r="A27" s="12"/>
      <c r="B27" s="1">
        <v>3</v>
      </c>
      <c r="C27" s="146" t="s">
        <v>36</v>
      </c>
      <c r="D27" s="147"/>
      <c r="E27" s="146" t="s">
        <v>33</v>
      </c>
      <c r="F27" s="147"/>
      <c r="G27" s="148"/>
      <c r="H27" s="34">
        <v>1</v>
      </c>
      <c r="I27" s="35"/>
      <c r="J27" s="43">
        <f>'ANEXO 3'!J27</f>
        <v>179163.48973288239</v>
      </c>
      <c r="K27" s="43">
        <f t="shared" si="17"/>
        <v>34041.06</v>
      </c>
      <c r="L27" s="43">
        <f t="shared" si="18"/>
        <v>213204.55</v>
      </c>
      <c r="M27" s="43">
        <f t="shared" si="19"/>
        <v>213204.55</v>
      </c>
      <c r="N27" s="17"/>
      <c r="O27" s="43">
        <f t="shared" si="20"/>
        <v>187046.68</v>
      </c>
      <c r="P27" s="43">
        <f t="shared" si="21"/>
        <v>35538.870000000003</v>
      </c>
      <c r="Q27" s="43">
        <f t="shared" si="12"/>
        <v>222585.55</v>
      </c>
      <c r="R27" s="43">
        <f t="shared" si="13"/>
        <v>222585.55</v>
      </c>
      <c r="S27" s="14"/>
      <c r="T27" s="43">
        <f t="shared" si="22"/>
        <v>192658.08</v>
      </c>
      <c r="U27" s="43">
        <f t="shared" si="14"/>
        <v>36605.040000000001</v>
      </c>
      <c r="V27" s="43">
        <f t="shared" si="15"/>
        <v>229263.12</v>
      </c>
      <c r="W27" s="43">
        <f t="shared" si="16"/>
        <v>229263.12</v>
      </c>
      <c r="X27" s="14"/>
      <c r="Y27" s="44">
        <f t="shared" si="23"/>
        <v>665053.22</v>
      </c>
    </row>
    <row r="28" spans="1:28" s="4" customFormat="1" ht="105" customHeight="1" thickBot="1" x14ac:dyDescent="0.3">
      <c r="A28" s="12"/>
      <c r="B28" s="1">
        <v>4</v>
      </c>
      <c r="C28" s="146" t="s">
        <v>37</v>
      </c>
      <c r="D28" s="147"/>
      <c r="E28" s="146" t="s">
        <v>33</v>
      </c>
      <c r="F28" s="147"/>
      <c r="G28" s="148"/>
      <c r="H28" s="34">
        <v>1</v>
      </c>
      <c r="I28" s="35"/>
      <c r="J28" s="43">
        <f>'ANEXO 3'!J28</f>
        <v>616389.83676697954</v>
      </c>
      <c r="K28" s="43">
        <f t="shared" si="17"/>
        <v>117114.07</v>
      </c>
      <c r="L28" s="43">
        <f t="shared" si="18"/>
        <v>733503.91</v>
      </c>
      <c r="M28" s="43">
        <f t="shared" si="19"/>
        <v>733503.91</v>
      </c>
      <c r="N28" s="17"/>
      <c r="O28" s="43">
        <f t="shared" si="20"/>
        <v>643510.99</v>
      </c>
      <c r="P28" s="43">
        <f t="shared" si="21"/>
        <v>122267.09</v>
      </c>
      <c r="Q28" s="43">
        <f t="shared" si="12"/>
        <v>765778.08</v>
      </c>
      <c r="R28" s="43">
        <f t="shared" si="13"/>
        <v>765778.08</v>
      </c>
      <c r="S28" s="14"/>
      <c r="T28" s="43">
        <f t="shared" si="22"/>
        <v>662816.31999999995</v>
      </c>
      <c r="U28" s="43">
        <f t="shared" si="14"/>
        <v>125935.1</v>
      </c>
      <c r="V28" s="43">
        <f t="shared" si="15"/>
        <v>788751.42</v>
      </c>
      <c r="W28" s="43">
        <f t="shared" si="16"/>
        <v>788751.42</v>
      </c>
      <c r="X28" s="14"/>
      <c r="Y28" s="44">
        <f t="shared" si="23"/>
        <v>2288033.41</v>
      </c>
    </row>
    <row r="29" spans="1:28" s="4" customFormat="1" ht="105" customHeight="1" thickBot="1" x14ac:dyDescent="0.3">
      <c r="A29" s="12"/>
      <c r="B29" s="1">
        <v>5</v>
      </c>
      <c r="C29" s="146" t="s">
        <v>38</v>
      </c>
      <c r="D29" s="147"/>
      <c r="E29" s="146" t="s">
        <v>33</v>
      </c>
      <c r="F29" s="147"/>
      <c r="G29" s="148"/>
      <c r="H29" s="34">
        <v>1</v>
      </c>
      <c r="I29" s="35"/>
      <c r="J29" s="43">
        <f>'ANEXO 3'!J29</f>
        <v>724108.00581791834</v>
      </c>
      <c r="K29" s="43">
        <f t="shared" si="17"/>
        <v>137580.51999999999</v>
      </c>
      <c r="L29" s="43">
        <f t="shared" si="18"/>
        <v>861688.53</v>
      </c>
      <c r="M29" s="43">
        <f t="shared" si="19"/>
        <v>861688.53</v>
      </c>
      <c r="N29" s="17"/>
      <c r="O29" s="43">
        <f t="shared" si="20"/>
        <v>755968.76</v>
      </c>
      <c r="P29" s="43">
        <f t="shared" si="21"/>
        <v>143634.06</v>
      </c>
      <c r="Q29" s="43">
        <f t="shared" si="12"/>
        <v>899602.82</v>
      </c>
      <c r="R29" s="43">
        <f t="shared" si="13"/>
        <v>899602.82</v>
      </c>
      <c r="S29" s="14"/>
      <c r="T29" s="43">
        <f t="shared" si="22"/>
        <v>778647.82</v>
      </c>
      <c r="U29" s="43">
        <f t="shared" si="14"/>
        <v>147943.09</v>
      </c>
      <c r="V29" s="43">
        <f t="shared" si="15"/>
        <v>926590.91</v>
      </c>
      <c r="W29" s="43">
        <f t="shared" si="16"/>
        <v>926590.91</v>
      </c>
      <c r="X29" s="14"/>
      <c r="Y29" s="44">
        <f t="shared" si="23"/>
        <v>2687882.26</v>
      </c>
    </row>
    <row r="30" spans="1:28" s="4" customFormat="1" ht="105" customHeight="1" thickBot="1" x14ac:dyDescent="0.3">
      <c r="A30" s="12"/>
      <c r="B30" s="1">
        <v>6</v>
      </c>
      <c r="C30" s="146" t="s">
        <v>39</v>
      </c>
      <c r="D30" s="147"/>
      <c r="E30" s="146" t="s">
        <v>33</v>
      </c>
      <c r="F30" s="147"/>
      <c r="G30" s="148"/>
      <c r="H30" s="34">
        <v>1</v>
      </c>
      <c r="I30" s="35"/>
      <c r="J30" s="43">
        <f>'ANEXO 3'!J30</f>
        <v>789326.97591800115</v>
      </c>
      <c r="K30" s="43">
        <f t="shared" si="17"/>
        <v>149972.13</v>
      </c>
      <c r="L30" s="43">
        <f t="shared" si="18"/>
        <v>939299.11</v>
      </c>
      <c r="M30" s="43">
        <f t="shared" si="19"/>
        <v>939299.11</v>
      </c>
      <c r="N30" s="17"/>
      <c r="O30" s="43">
        <f t="shared" si="20"/>
        <v>824057.36</v>
      </c>
      <c r="P30" s="43">
        <f t="shared" si="21"/>
        <v>156570.9</v>
      </c>
      <c r="Q30" s="43">
        <f t="shared" si="12"/>
        <v>980628.26</v>
      </c>
      <c r="R30" s="43">
        <f t="shared" si="13"/>
        <v>980628.26</v>
      </c>
      <c r="S30" s="14"/>
      <c r="T30" s="43">
        <f t="shared" si="22"/>
        <v>848779.08</v>
      </c>
      <c r="U30" s="43">
        <f t="shared" si="14"/>
        <v>161268.03</v>
      </c>
      <c r="V30" s="43">
        <f t="shared" si="15"/>
        <v>1010047.11</v>
      </c>
      <c r="W30" s="43">
        <f t="shared" si="16"/>
        <v>1010047.11</v>
      </c>
      <c r="X30" s="14"/>
      <c r="Y30" s="44">
        <f t="shared" si="23"/>
        <v>2929974.48</v>
      </c>
    </row>
    <row r="31" spans="1:28" s="4" customFormat="1" ht="105" customHeight="1" thickBot="1" x14ac:dyDescent="0.3">
      <c r="A31" s="12"/>
      <c r="B31" s="1">
        <v>7</v>
      </c>
      <c r="C31" s="146" t="s">
        <v>40</v>
      </c>
      <c r="D31" s="147"/>
      <c r="E31" s="146" t="s">
        <v>33</v>
      </c>
      <c r="F31" s="147"/>
      <c r="G31" s="148"/>
      <c r="H31" s="34">
        <v>1</v>
      </c>
      <c r="I31" s="35"/>
      <c r="J31" s="43">
        <f>'ANEXO 3'!J31</f>
        <v>503851.86177112092</v>
      </c>
      <c r="K31" s="43">
        <f t="shared" si="17"/>
        <v>95731.85</v>
      </c>
      <c r="L31" s="43">
        <f t="shared" si="18"/>
        <v>599583.71</v>
      </c>
      <c r="M31" s="43">
        <f t="shared" si="19"/>
        <v>599583.71</v>
      </c>
      <c r="N31" s="17"/>
      <c r="O31" s="43">
        <f t="shared" si="20"/>
        <v>526021.34</v>
      </c>
      <c r="P31" s="43">
        <f t="shared" si="21"/>
        <v>99944.05</v>
      </c>
      <c r="Q31" s="43">
        <f t="shared" si="12"/>
        <v>625965.39</v>
      </c>
      <c r="R31" s="43">
        <f t="shared" si="13"/>
        <v>625965.39</v>
      </c>
      <c r="S31" s="14"/>
      <c r="T31" s="43">
        <f t="shared" si="22"/>
        <v>541801.98</v>
      </c>
      <c r="U31" s="43">
        <f t="shared" si="14"/>
        <v>102942.38</v>
      </c>
      <c r="V31" s="43">
        <f t="shared" si="15"/>
        <v>644744.36</v>
      </c>
      <c r="W31" s="43">
        <f t="shared" si="16"/>
        <v>644744.36</v>
      </c>
      <c r="X31" s="14"/>
      <c r="Y31" s="44">
        <f t="shared" si="23"/>
        <v>1870293.46</v>
      </c>
    </row>
    <row r="32" spans="1:28" s="4" customFormat="1" ht="105" customHeight="1" thickBot="1" x14ac:dyDescent="0.3">
      <c r="A32" s="12"/>
      <c r="B32" s="1">
        <v>8</v>
      </c>
      <c r="C32" s="146" t="s">
        <v>41</v>
      </c>
      <c r="D32" s="147"/>
      <c r="E32" s="146" t="s">
        <v>33</v>
      </c>
      <c r="F32" s="147"/>
      <c r="G32" s="148"/>
      <c r="H32" s="34">
        <v>1</v>
      </c>
      <c r="I32" s="35"/>
      <c r="J32" s="43">
        <f>'ANEXO 3'!J32</f>
        <v>558446.04316261737</v>
      </c>
      <c r="K32" s="43">
        <f t="shared" si="17"/>
        <v>106104.75</v>
      </c>
      <c r="L32" s="43">
        <f t="shared" si="18"/>
        <v>664550.79</v>
      </c>
      <c r="M32" s="43">
        <f t="shared" si="19"/>
        <v>664550.79</v>
      </c>
      <c r="N32" s="17"/>
      <c r="O32" s="43">
        <f t="shared" si="20"/>
        <v>583017.67000000004</v>
      </c>
      <c r="P32" s="43">
        <f t="shared" si="21"/>
        <v>110773.36</v>
      </c>
      <c r="Q32" s="43">
        <f t="shared" si="12"/>
        <v>693791.03</v>
      </c>
      <c r="R32" s="43">
        <f t="shared" si="13"/>
        <v>693791.03</v>
      </c>
      <c r="S32" s="14"/>
      <c r="T32" s="43">
        <f t="shared" si="22"/>
        <v>600508.19999999995</v>
      </c>
      <c r="U32" s="43">
        <f t="shared" si="14"/>
        <v>114096.56</v>
      </c>
      <c r="V32" s="43">
        <f t="shared" si="15"/>
        <v>714604.76</v>
      </c>
      <c r="W32" s="43">
        <f t="shared" si="16"/>
        <v>714604.76</v>
      </c>
      <c r="X32" s="14"/>
      <c r="Y32" s="44">
        <f t="shared" si="23"/>
        <v>2072946.58</v>
      </c>
    </row>
    <row r="33" spans="1:25" s="4" customFormat="1" ht="105" customHeight="1" thickBot="1" x14ac:dyDescent="0.3">
      <c r="A33" s="12"/>
      <c r="B33" s="1">
        <v>9</v>
      </c>
      <c r="C33" s="146" t="s">
        <v>42</v>
      </c>
      <c r="D33" s="147"/>
      <c r="E33" s="146" t="s">
        <v>33</v>
      </c>
      <c r="F33" s="147"/>
      <c r="G33" s="148"/>
      <c r="H33" s="34">
        <v>1</v>
      </c>
      <c r="I33" s="35"/>
      <c r="J33" s="43">
        <f>'ANEXO 3'!J33</f>
        <v>14024.429044036444</v>
      </c>
      <c r="K33" s="43">
        <f t="shared" si="17"/>
        <v>2664.64</v>
      </c>
      <c r="L33" s="43">
        <f t="shared" si="18"/>
        <v>16689.07</v>
      </c>
      <c r="M33" s="43">
        <f t="shared" si="19"/>
        <v>16689.07</v>
      </c>
      <c r="N33" s="17"/>
      <c r="O33" s="43">
        <f t="shared" si="20"/>
        <v>14641.5</v>
      </c>
      <c r="P33" s="43">
        <f t="shared" si="21"/>
        <v>2781.89</v>
      </c>
      <c r="Q33" s="43">
        <f t="shared" si="12"/>
        <v>17423.39</v>
      </c>
      <c r="R33" s="43">
        <f t="shared" si="13"/>
        <v>17423.39</v>
      </c>
      <c r="S33" s="14"/>
      <c r="T33" s="43">
        <f t="shared" si="22"/>
        <v>15080.75</v>
      </c>
      <c r="U33" s="43">
        <f t="shared" si="14"/>
        <v>2865.34</v>
      </c>
      <c r="V33" s="43">
        <f t="shared" si="15"/>
        <v>17946.09</v>
      </c>
      <c r="W33" s="43">
        <f t="shared" si="16"/>
        <v>17946.09</v>
      </c>
      <c r="X33" s="14"/>
      <c r="Y33" s="44">
        <f t="shared" si="23"/>
        <v>52058.55</v>
      </c>
    </row>
    <row r="34" spans="1:25" s="4" customFormat="1" ht="105" customHeight="1" thickBot="1" x14ac:dyDescent="0.3">
      <c r="A34" s="12"/>
      <c r="B34" s="1">
        <v>10</v>
      </c>
      <c r="C34" s="146" t="s">
        <v>43</v>
      </c>
      <c r="D34" s="147"/>
      <c r="E34" s="146" t="s">
        <v>33</v>
      </c>
      <c r="F34" s="147"/>
      <c r="G34" s="148"/>
      <c r="H34" s="34">
        <v>1</v>
      </c>
      <c r="I34" s="35"/>
      <c r="J34" s="43">
        <f>'ANEXO 3'!J34</f>
        <v>1080440.3785946991</v>
      </c>
      <c r="K34" s="43">
        <f t="shared" si="17"/>
        <v>205283.67</v>
      </c>
      <c r="L34" s="43">
        <f t="shared" si="18"/>
        <v>1285724.05</v>
      </c>
      <c r="M34" s="43">
        <f t="shared" si="19"/>
        <v>1285724.05</v>
      </c>
      <c r="N34" s="17"/>
      <c r="O34" s="43">
        <f t="shared" si="20"/>
        <v>1127979.76</v>
      </c>
      <c r="P34" s="43">
        <f t="shared" si="21"/>
        <v>214316.15</v>
      </c>
      <c r="Q34" s="43">
        <f t="shared" si="12"/>
        <v>1342295.91</v>
      </c>
      <c r="R34" s="43">
        <f t="shared" si="13"/>
        <v>1342295.91</v>
      </c>
      <c r="S34" s="14"/>
      <c r="T34" s="43">
        <f t="shared" si="22"/>
        <v>1161819.1499999999</v>
      </c>
      <c r="U34" s="43">
        <f t="shared" si="14"/>
        <v>220745.64</v>
      </c>
      <c r="V34" s="43">
        <f t="shared" si="15"/>
        <v>1382564.79</v>
      </c>
      <c r="W34" s="43">
        <f t="shared" si="16"/>
        <v>1382564.79</v>
      </c>
      <c r="X34" s="14"/>
      <c r="Y34" s="44">
        <f t="shared" si="23"/>
        <v>4010584.75</v>
      </c>
    </row>
    <row r="35" spans="1:25" s="4" customFormat="1" ht="105" customHeight="1" thickBot="1" x14ac:dyDescent="0.3">
      <c r="A35" s="12"/>
      <c r="B35" s="1">
        <v>11</v>
      </c>
      <c r="C35" s="146" t="s">
        <v>44</v>
      </c>
      <c r="D35" s="147"/>
      <c r="E35" s="146" t="s">
        <v>33</v>
      </c>
      <c r="F35" s="147"/>
      <c r="G35" s="148"/>
      <c r="H35" s="34">
        <v>1</v>
      </c>
      <c r="I35" s="35"/>
      <c r="J35" s="43">
        <f>'ANEXO 3'!J35</f>
        <v>1137323.2142448924</v>
      </c>
      <c r="K35" s="43">
        <f t="shared" si="17"/>
        <v>216091.41</v>
      </c>
      <c r="L35" s="43">
        <f t="shared" si="18"/>
        <v>1353414.62</v>
      </c>
      <c r="M35" s="43">
        <f t="shared" si="19"/>
        <v>1353414.62</v>
      </c>
      <c r="N35" s="17"/>
      <c r="O35" s="43">
        <f t="shared" si="20"/>
        <v>1187365.44</v>
      </c>
      <c r="P35" s="43">
        <f t="shared" si="21"/>
        <v>225599.43</v>
      </c>
      <c r="Q35" s="43">
        <f t="shared" si="12"/>
        <v>1412964.87</v>
      </c>
      <c r="R35" s="43">
        <f t="shared" si="13"/>
        <v>1412964.87</v>
      </c>
      <c r="S35" s="14"/>
      <c r="T35" s="43">
        <f t="shared" si="22"/>
        <v>1222986.3999999999</v>
      </c>
      <c r="U35" s="43">
        <f t="shared" si="14"/>
        <v>232367.42</v>
      </c>
      <c r="V35" s="43">
        <f t="shared" si="15"/>
        <v>1455353.82</v>
      </c>
      <c r="W35" s="43">
        <f t="shared" si="16"/>
        <v>1455353.82</v>
      </c>
      <c r="X35" s="14"/>
      <c r="Y35" s="44">
        <f t="shared" si="23"/>
        <v>4221733.3099999996</v>
      </c>
    </row>
    <row r="36" spans="1:25" s="4" customFormat="1" ht="105" customHeight="1" thickBot="1" x14ac:dyDescent="0.3">
      <c r="A36" s="12"/>
      <c r="B36" s="1">
        <v>12</v>
      </c>
      <c r="C36" s="146" t="s">
        <v>45</v>
      </c>
      <c r="D36" s="147"/>
      <c r="E36" s="146" t="s">
        <v>33</v>
      </c>
      <c r="F36" s="147"/>
      <c r="G36" s="148"/>
      <c r="H36" s="34">
        <v>1</v>
      </c>
      <c r="I36" s="35"/>
      <c r="J36" s="43">
        <f>'ANEXO 3'!J36</f>
        <v>765788.74424213148</v>
      </c>
      <c r="K36" s="43">
        <f t="shared" si="17"/>
        <v>145499.85999999999</v>
      </c>
      <c r="L36" s="43">
        <f t="shared" si="18"/>
        <v>911288.6</v>
      </c>
      <c r="M36" s="43">
        <f t="shared" si="19"/>
        <v>911288.6</v>
      </c>
      <c r="N36" s="17"/>
      <c r="O36" s="43">
        <f t="shared" si="20"/>
        <v>799483.45</v>
      </c>
      <c r="P36" s="43">
        <f t="shared" si="21"/>
        <v>151901.85999999999</v>
      </c>
      <c r="Q36" s="43">
        <f t="shared" si="12"/>
        <v>951385.31</v>
      </c>
      <c r="R36" s="43">
        <f t="shared" si="13"/>
        <v>951385.31</v>
      </c>
      <c r="S36" s="14"/>
      <c r="T36" s="43">
        <f t="shared" si="22"/>
        <v>823467.95</v>
      </c>
      <c r="U36" s="43">
        <f t="shared" si="14"/>
        <v>156458.91</v>
      </c>
      <c r="V36" s="43">
        <f t="shared" si="15"/>
        <v>979926.86</v>
      </c>
      <c r="W36" s="43">
        <f t="shared" si="16"/>
        <v>979926.86</v>
      </c>
      <c r="X36" s="14"/>
      <c r="Y36" s="44">
        <f t="shared" si="23"/>
        <v>2842600.77</v>
      </c>
    </row>
    <row r="37" spans="1:25" s="4" customFormat="1" ht="105" customHeight="1" thickBot="1" x14ac:dyDescent="0.3">
      <c r="A37" s="12"/>
      <c r="B37" s="1">
        <v>13</v>
      </c>
      <c r="C37" s="146" t="s">
        <v>46</v>
      </c>
      <c r="D37" s="147"/>
      <c r="E37" s="146" t="s">
        <v>33</v>
      </c>
      <c r="F37" s="147"/>
      <c r="G37" s="148"/>
      <c r="H37" s="34">
        <v>1</v>
      </c>
      <c r="I37" s="35"/>
      <c r="J37" s="43">
        <f>'ANEXO 3'!J37</f>
        <v>1080440.3785946991</v>
      </c>
      <c r="K37" s="43">
        <f t="shared" si="17"/>
        <v>205283.67</v>
      </c>
      <c r="L37" s="43">
        <f t="shared" si="18"/>
        <v>1285724.05</v>
      </c>
      <c r="M37" s="43">
        <f t="shared" si="19"/>
        <v>1285724.05</v>
      </c>
      <c r="N37" s="17"/>
      <c r="O37" s="43">
        <f t="shared" si="20"/>
        <v>1127979.76</v>
      </c>
      <c r="P37" s="43">
        <f t="shared" si="21"/>
        <v>214316.15</v>
      </c>
      <c r="Q37" s="43">
        <f t="shared" si="12"/>
        <v>1342295.91</v>
      </c>
      <c r="R37" s="43">
        <f t="shared" si="13"/>
        <v>1342295.91</v>
      </c>
      <c r="S37" s="14"/>
      <c r="T37" s="43">
        <f t="shared" si="22"/>
        <v>1161819.1499999999</v>
      </c>
      <c r="U37" s="43">
        <f t="shared" si="14"/>
        <v>220745.64</v>
      </c>
      <c r="V37" s="43">
        <f t="shared" si="15"/>
        <v>1382564.79</v>
      </c>
      <c r="W37" s="43">
        <f t="shared" si="16"/>
        <v>1382564.79</v>
      </c>
      <c r="X37" s="14"/>
      <c r="Y37" s="44">
        <f t="shared" si="23"/>
        <v>4010584.75</v>
      </c>
    </row>
    <row r="38" spans="1:25" s="4" customFormat="1" ht="105" customHeight="1" thickBot="1" x14ac:dyDescent="0.3">
      <c r="A38" s="12"/>
      <c r="B38" s="1">
        <v>14</v>
      </c>
      <c r="C38" s="146" t="s">
        <v>47</v>
      </c>
      <c r="D38" s="147"/>
      <c r="E38" s="146" t="s">
        <v>33</v>
      </c>
      <c r="F38" s="147"/>
      <c r="G38" s="148"/>
      <c r="H38" s="34">
        <v>1</v>
      </c>
      <c r="I38" s="35"/>
      <c r="J38" s="43">
        <f>'ANEXO 3'!J38</f>
        <v>2486975.6518063224</v>
      </c>
      <c r="K38" s="43">
        <f t="shared" si="17"/>
        <v>472525.37</v>
      </c>
      <c r="L38" s="43">
        <f t="shared" si="18"/>
        <v>2959501.02</v>
      </c>
      <c r="M38" s="43">
        <f t="shared" si="19"/>
        <v>2959501.02</v>
      </c>
      <c r="N38" s="17"/>
      <c r="O38" s="43">
        <f t="shared" si="20"/>
        <v>2596402.58</v>
      </c>
      <c r="P38" s="43">
        <f t="shared" si="21"/>
        <v>493316.49</v>
      </c>
      <c r="Q38" s="43">
        <f t="shared" si="12"/>
        <v>3089719.07</v>
      </c>
      <c r="R38" s="43">
        <f t="shared" si="13"/>
        <v>3089719.07</v>
      </c>
      <c r="S38" s="14"/>
      <c r="T38" s="43">
        <f>ROUND(O38+(O38*$W$24),2)</f>
        <v>2674294.66</v>
      </c>
      <c r="U38" s="43">
        <f t="shared" si="14"/>
        <v>508115.99</v>
      </c>
      <c r="V38" s="43">
        <f t="shared" si="15"/>
        <v>3182410.65</v>
      </c>
      <c r="W38" s="43">
        <f t="shared" si="16"/>
        <v>3182410.65</v>
      </c>
      <c r="X38" s="14"/>
      <c r="Y38" s="44">
        <f t="shared" si="23"/>
        <v>9231630.7400000002</v>
      </c>
    </row>
    <row r="39" spans="1:25" s="4" customFormat="1" ht="60" customHeight="1" thickBot="1" x14ac:dyDescent="0.3">
      <c r="A39" s="12"/>
      <c r="B39" s="149" t="s">
        <v>8</v>
      </c>
      <c r="C39" s="150"/>
      <c r="D39" s="150"/>
      <c r="E39" s="150"/>
      <c r="F39" s="150"/>
      <c r="G39" s="150"/>
      <c r="H39" s="151"/>
      <c r="I39" s="13"/>
      <c r="J39" s="36"/>
      <c r="K39" s="37"/>
      <c r="L39" s="37"/>
      <c r="M39" s="62">
        <f>ROUND(SUM(M25:M38),2)</f>
        <v>12592008.199999999</v>
      </c>
      <c r="N39" s="17"/>
      <c r="O39" s="36"/>
      <c r="P39" s="37"/>
      <c r="Q39" s="38"/>
      <c r="R39" s="62">
        <f>ROUND(SUM(R25:R38),2)</f>
        <v>13146056.560000001</v>
      </c>
      <c r="S39" s="14"/>
      <c r="T39" s="133"/>
      <c r="U39" s="134"/>
      <c r="V39" s="135"/>
      <c r="W39" s="62">
        <f>ROUND(SUM(W25:W38),2)</f>
        <v>13540438.279999999</v>
      </c>
      <c r="X39" s="25"/>
      <c r="Y39" s="58">
        <f>SUM(Y25:Y38)</f>
        <v>39278503.039999999</v>
      </c>
    </row>
    <row r="40" spans="1:25" s="4" customFormat="1" ht="27" customHeight="1" thickBot="1" x14ac:dyDescent="0.3">
      <c r="A40" s="12"/>
      <c r="B40" s="26"/>
      <c r="C40" s="26"/>
      <c r="D40" s="26"/>
      <c r="E40" s="26"/>
      <c r="F40" s="26"/>
      <c r="G40" s="26"/>
      <c r="H40" s="26"/>
      <c r="I40" s="26"/>
      <c r="J40" s="17"/>
      <c r="K40" s="17"/>
      <c r="L40" s="17"/>
      <c r="M40" s="28"/>
      <c r="N40" s="29"/>
      <c r="O40" s="17"/>
      <c r="P40" s="17"/>
      <c r="Q40" s="17"/>
      <c r="R40" s="28"/>
      <c r="S40" s="14"/>
      <c r="T40" s="27"/>
      <c r="U40" s="27"/>
      <c r="V40" s="27"/>
      <c r="W40" s="28"/>
      <c r="X40" s="25"/>
      <c r="Y40" s="28"/>
    </row>
    <row r="41" spans="1:25" s="4" customFormat="1" ht="77.25" customHeight="1" thickBot="1" x14ac:dyDescent="0.3">
      <c r="A41" s="12"/>
      <c r="B41" s="152" t="s">
        <v>9</v>
      </c>
      <c r="C41" s="153"/>
      <c r="D41" s="153"/>
      <c r="E41" s="153"/>
      <c r="F41" s="153"/>
      <c r="G41" s="153"/>
      <c r="H41" s="154"/>
      <c r="I41" s="13"/>
      <c r="J41" s="17"/>
      <c r="K41" s="17"/>
      <c r="L41" s="17"/>
      <c r="M41" s="63">
        <f>ROUND(M21+M39,2)</f>
        <v>13415766.189999999</v>
      </c>
      <c r="N41" s="17"/>
      <c r="O41" s="17"/>
      <c r="P41" s="17"/>
      <c r="Q41" s="17"/>
      <c r="R41" s="63">
        <f>ROUND(R21+R39,2)</f>
        <v>23466096.399999999</v>
      </c>
      <c r="S41" s="14"/>
      <c r="T41" s="155"/>
      <c r="U41" s="155"/>
      <c r="V41" s="155"/>
      <c r="W41" s="63">
        <f>ROUND(W21+W39,2)</f>
        <v>23284276.670000002</v>
      </c>
      <c r="X41" s="14"/>
      <c r="Y41" s="86">
        <f>ROUND(SUM(Y21+Y39),2)</f>
        <v>60166139.259999998</v>
      </c>
    </row>
    <row r="42" spans="1:25" s="4" customFormat="1" ht="54" customHeight="1" thickBot="1" x14ac:dyDescent="0.3">
      <c r="A42" s="12"/>
      <c r="B42" s="46"/>
      <c r="C42" s="46"/>
      <c r="D42" s="46"/>
      <c r="E42" s="46"/>
      <c r="F42" s="46"/>
      <c r="G42" s="46"/>
      <c r="H42" s="46"/>
      <c r="I42" s="26"/>
      <c r="J42" s="29"/>
      <c r="K42" s="29"/>
      <c r="L42" s="29"/>
      <c r="M42" s="47"/>
      <c r="N42" s="29"/>
      <c r="O42" s="29"/>
      <c r="P42" s="29"/>
      <c r="Q42" s="29"/>
      <c r="R42" s="47"/>
      <c r="S42" s="14"/>
      <c r="T42" s="27"/>
      <c r="U42" s="27"/>
      <c r="V42" s="27"/>
      <c r="W42" s="47"/>
      <c r="X42" s="14"/>
      <c r="Y42" s="48"/>
    </row>
    <row r="43" spans="1:25" ht="198.75" customHeight="1" thickBot="1" x14ac:dyDescent="0.3">
      <c r="B43" s="156" t="s">
        <v>60</v>
      </c>
      <c r="C43" s="157"/>
      <c r="D43" s="157"/>
      <c r="E43" s="157"/>
      <c r="F43" s="157"/>
      <c r="G43" s="157"/>
      <c r="H43" s="158"/>
    </row>
    <row r="44" spans="1:25" ht="16.5" thickBot="1" x14ac:dyDescent="0.3"/>
    <row r="45" spans="1:25" ht="83.25" customHeight="1" thickBot="1" x14ac:dyDescent="0.25">
      <c r="B45" s="156" t="s">
        <v>61</v>
      </c>
      <c r="C45" s="157"/>
      <c r="D45" s="157"/>
      <c r="E45" s="157"/>
      <c r="F45" s="157"/>
      <c r="G45" s="157"/>
      <c r="H45" s="158"/>
      <c r="I45" s="70"/>
    </row>
    <row r="46" spans="1:25" ht="16.5" thickBot="1" x14ac:dyDescent="0.3"/>
    <row r="47" spans="1:25" ht="69.75" customHeight="1" thickBot="1" x14ac:dyDescent="0.25">
      <c r="B47" s="156" t="s">
        <v>84</v>
      </c>
      <c r="C47" s="157"/>
      <c r="D47" s="157"/>
      <c r="E47" s="157"/>
      <c r="F47" s="157"/>
      <c r="G47" s="157"/>
      <c r="H47" s="158"/>
      <c r="I47" s="85"/>
    </row>
    <row r="49" spans="2:38" s="71" customFormat="1" ht="17.25" customHeight="1" x14ac:dyDescent="0.3">
      <c r="B49" s="74" t="s">
        <v>64</v>
      </c>
      <c r="C49" s="74"/>
      <c r="F49" s="75"/>
      <c r="G49" s="76"/>
      <c r="H49" s="75"/>
      <c r="I49" s="76"/>
      <c r="J49" s="77"/>
      <c r="K49" s="76"/>
      <c r="L49" s="72"/>
      <c r="M49" s="72"/>
      <c r="N49" s="72"/>
      <c r="Z49" s="72"/>
      <c r="AA49" s="2"/>
      <c r="AB49" s="2"/>
      <c r="AC49" s="2"/>
      <c r="AD49" s="2"/>
      <c r="AE49" s="2"/>
      <c r="AF49" s="2"/>
      <c r="AG49" s="2"/>
      <c r="AH49" s="2"/>
      <c r="AI49" s="2"/>
      <c r="AJ49" s="2"/>
      <c r="AK49" s="2"/>
      <c r="AL49" s="2"/>
    </row>
    <row r="50" spans="2:38" s="71" customFormat="1" ht="25.5" customHeight="1" x14ac:dyDescent="0.3">
      <c r="B50" s="79" t="s">
        <v>85</v>
      </c>
      <c r="C50" s="74"/>
      <c r="D50" s="80"/>
      <c r="G50" s="77"/>
      <c r="I50" s="77"/>
      <c r="J50" s="77"/>
      <c r="K50" s="77"/>
      <c r="L50" s="72"/>
      <c r="M50" s="72"/>
      <c r="N50" s="72"/>
      <c r="Z50" s="72"/>
      <c r="AA50" s="2"/>
      <c r="AB50" s="2"/>
      <c r="AC50" s="2"/>
      <c r="AD50" s="2"/>
      <c r="AE50" s="2"/>
      <c r="AF50" s="2"/>
      <c r="AG50" s="2"/>
      <c r="AH50" s="2"/>
      <c r="AI50" s="2"/>
      <c r="AJ50" s="2"/>
      <c r="AK50" s="2"/>
      <c r="AL50" s="2"/>
    </row>
    <row r="51" spans="2:38" ht="24" customHeight="1" x14ac:dyDescent="0.3">
      <c r="B51" s="79" t="s">
        <v>86</v>
      </c>
      <c r="AA51" s="159"/>
      <c r="AB51" s="159"/>
      <c r="AC51" s="160"/>
      <c r="AD51" s="160"/>
      <c r="AE51" s="161"/>
      <c r="AF51" s="161"/>
      <c r="AG51" s="161"/>
      <c r="AH51" s="161"/>
      <c r="AI51" s="161"/>
      <c r="AJ51" s="161"/>
      <c r="AK51" s="161"/>
      <c r="AL51" s="161"/>
    </row>
    <row r="52" spans="2:38" x14ac:dyDescent="0.25">
      <c r="AA52" s="159"/>
      <c r="AB52" s="159"/>
      <c r="AC52" s="160"/>
      <c r="AD52" s="160"/>
      <c r="AE52" s="161"/>
      <c r="AF52" s="161"/>
      <c r="AG52" s="161"/>
      <c r="AH52" s="161"/>
      <c r="AI52" s="161"/>
      <c r="AJ52" s="161"/>
      <c r="AK52" s="161"/>
      <c r="AL52" s="161"/>
    </row>
    <row r="53" spans="2:38" x14ac:dyDescent="0.25">
      <c r="AA53" s="159"/>
      <c r="AB53" s="159"/>
      <c r="AC53" s="160"/>
      <c r="AD53" s="160"/>
      <c r="AE53" s="161"/>
      <c r="AF53" s="161"/>
      <c r="AG53" s="161"/>
      <c r="AH53" s="161"/>
      <c r="AI53" s="161"/>
      <c r="AJ53" s="161"/>
      <c r="AK53" s="161"/>
      <c r="AL53" s="161"/>
    </row>
  </sheetData>
  <mergeCells count="74">
    <mergeCell ref="AA51:AB53"/>
    <mergeCell ref="AC51:AD53"/>
    <mergeCell ref="AE51:AG53"/>
    <mergeCell ref="AH51:AI53"/>
    <mergeCell ref="AJ51:AL53"/>
    <mergeCell ref="B41:H41"/>
    <mergeCell ref="T41:V41"/>
    <mergeCell ref="B43:H43"/>
    <mergeCell ref="B45:H45"/>
    <mergeCell ref="B47:H47"/>
    <mergeCell ref="T39:V39"/>
    <mergeCell ref="C34:D34"/>
    <mergeCell ref="E34:G34"/>
    <mergeCell ref="C35:D35"/>
    <mergeCell ref="E35:G35"/>
    <mergeCell ref="C36:D36"/>
    <mergeCell ref="E36:G36"/>
    <mergeCell ref="C37:D37"/>
    <mergeCell ref="E37:G37"/>
    <mergeCell ref="C38:D38"/>
    <mergeCell ref="E38:G38"/>
    <mergeCell ref="B39:H39"/>
    <mergeCell ref="C31:D31"/>
    <mergeCell ref="E31:G31"/>
    <mergeCell ref="C32:D32"/>
    <mergeCell ref="E32:G32"/>
    <mergeCell ref="C33:D33"/>
    <mergeCell ref="E33:G33"/>
    <mergeCell ref="C28:D28"/>
    <mergeCell ref="E28:G28"/>
    <mergeCell ref="C29:D29"/>
    <mergeCell ref="E29:G29"/>
    <mergeCell ref="C30:D30"/>
    <mergeCell ref="E30:G30"/>
    <mergeCell ref="C25:D25"/>
    <mergeCell ref="E25:G25"/>
    <mergeCell ref="C26:D26"/>
    <mergeCell ref="E26:G26"/>
    <mergeCell ref="C27:D27"/>
    <mergeCell ref="E27:G27"/>
    <mergeCell ref="C24:D24"/>
    <mergeCell ref="E24:G24"/>
    <mergeCell ref="J24:M24"/>
    <mergeCell ref="O24:Q24"/>
    <mergeCell ref="T24:V24"/>
    <mergeCell ref="V8:V9"/>
    <mergeCell ref="W8:W9"/>
    <mergeCell ref="T21:V21"/>
    <mergeCell ref="B23:H23"/>
    <mergeCell ref="B21:H21"/>
    <mergeCell ref="J21:L21"/>
    <mergeCell ref="Q8:Q9"/>
    <mergeCell ref="J8:J9"/>
    <mergeCell ref="O8:O9"/>
    <mergeCell ref="P8:P9"/>
    <mergeCell ref="R8:R9"/>
    <mergeCell ref="T8:T9"/>
    <mergeCell ref="U8:U9"/>
    <mergeCell ref="B2:Y2"/>
    <mergeCell ref="D3:Y3"/>
    <mergeCell ref="J5:Y5"/>
    <mergeCell ref="B7:H7"/>
    <mergeCell ref="J7:M7"/>
    <mergeCell ref="O7:P7"/>
    <mergeCell ref="T7:U7"/>
    <mergeCell ref="Y7:Y9"/>
    <mergeCell ref="B8:B9"/>
    <mergeCell ref="C8:C9"/>
    <mergeCell ref="D8:D9"/>
    <mergeCell ref="E8:E9"/>
    <mergeCell ref="F8:H8"/>
    <mergeCell ref="K8:K9"/>
    <mergeCell ref="L8:L9"/>
    <mergeCell ref="M8:M9"/>
  </mergeCells>
  <pageMargins left="0.7" right="0.7" top="0.75" bottom="0.75" header="0.3" footer="0.3"/>
  <pageSetup paperSize="5" scale="54" orientation="landscape" horizontalDpi="4294967293"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ANEXO 1</vt:lpstr>
      <vt:lpstr>ANEXO 2</vt:lpstr>
      <vt:lpstr>ANEXO 3</vt:lpstr>
      <vt:lpstr>ANEXO 4</vt:lpstr>
      <vt:lpstr>'ANEXO 1'!Área_de_impresión</vt:lpstr>
      <vt:lpstr>'ANEXO 2'!Área_de_impresión</vt:lpstr>
      <vt:lpstr>'ANEXO 3'!Área_de_impresión</vt:lpstr>
      <vt:lpstr>'ANEXO 4'!Área_de_impresión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Rosa Liliana Martinez Contreras</cp:lastModifiedBy>
  <cp:lastPrinted>2024-09-26T14:26:24Z</cp:lastPrinted>
  <dcterms:created xsi:type="dcterms:W3CDTF">2017-01-13T15:55:25Z</dcterms:created>
  <dcterms:modified xsi:type="dcterms:W3CDTF">2026-08-28T19:20:51Z</dcterms:modified>
</cp:coreProperties>
</file>