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DOCUMENTOS - ALCALDIA\HUMADEA  - PIO XII\"/>
    </mc:Choice>
  </mc:AlternateContent>
  <xr:revisionPtr revIDLastSave="0" documentId="13_ncr:1_{905AEFBC-7859-4C77-ADEE-55EAA924263E}" xr6:coauthVersionLast="47" xr6:coauthVersionMax="47" xr10:uidLastSave="{00000000-0000-0000-0000-000000000000}"/>
  <bookViews>
    <workbookView xWindow="-120" yWindow="-120" windowWidth="29040" windowHeight="15720" tabRatio="906" xr2:uid="{F1C81C44-3E95-374E-AF70-F00C01F7FEF1}"/>
  </bookViews>
  <sheets>
    <sheet name="AIU" sheetId="36" r:id="rId1"/>
  </sheets>
  <externalReferences>
    <externalReference r:id="rId2"/>
    <externalReference r:id="rId3"/>
    <externalReference r:id="rId4"/>
    <externalReference r:id="rId5"/>
  </externalReferences>
  <definedNames>
    <definedName name="_Fill" hidden="1">#REF!</definedName>
    <definedName name="_xlnm.Print_Area" localSheetId="0">AIU!$A$1:$I$87</definedName>
    <definedName name="PRESUPUESTO">[1]INDICE!$B$11:$H$237</definedName>
    <definedName name="PRINT_AREA">#N/A</definedName>
    <definedName name="PRINT_AREA_MI">#N/A</definedName>
    <definedName name="PRINT_TITLES">#N/A</definedName>
    <definedName name="PRINT_TITLES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7" i="36" l="1"/>
  <c r="J61" i="36"/>
  <c r="H26" i="36"/>
  <c r="F16" i="36"/>
  <c r="H16" i="36" s="1"/>
  <c r="K17" i="36" l="1"/>
  <c r="K16" i="36"/>
  <c r="K15" i="36"/>
  <c r="I11" i="36"/>
  <c r="I9" i="36"/>
  <c r="F38" i="36" l="1"/>
  <c r="F47" i="36"/>
  <c r="F46" i="36"/>
  <c r="F45" i="36"/>
  <c r="F44" i="36"/>
  <c r="F43" i="36"/>
  <c r="F42" i="36"/>
  <c r="F41" i="36"/>
  <c r="F40" i="36"/>
  <c r="F39" i="36"/>
  <c r="I16" i="36"/>
  <c r="K6" i="36"/>
  <c r="P30" i="36"/>
  <c r="P32" i="36" s="1"/>
  <c r="O25" i="36"/>
  <c r="O26" i="36" s="1"/>
  <c r="F15" i="36"/>
  <c r="H27" i="36"/>
  <c r="F49" i="36" l="1"/>
  <c r="K9" i="36"/>
  <c r="H60" i="36" l="1"/>
  <c r="K21" i="36" l="1"/>
  <c r="K11" i="36" l="1"/>
  <c r="H15" i="36"/>
  <c r="H23" i="36"/>
  <c r="I23" i="36" s="1"/>
  <c r="F76" i="36" l="1"/>
  <c r="F69" i="36"/>
  <c r="H43" i="36"/>
  <c r="K13" i="36"/>
  <c r="H39" i="36"/>
  <c r="H40" i="36"/>
  <c r="H41" i="36"/>
  <c r="H38" i="36"/>
  <c r="I15" i="36"/>
  <c r="H45" i="36"/>
  <c r="H46" i="36"/>
  <c r="H44" i="36"/>
  <c r="H42" i="36"/>
  <c r="H29" i="36"/>
  <c r="I29" i="36" s="1"/>
  <c r="H24" i="36"/>
  <c r="I24" i="36" s="1"/>
  <c r="H25" i="36"/>
  <c r="I27" i="36"/>
  <c r="H28" i="36"/>
  <c r="I28" i="36" s="1"/>
  <c r="H47" i="36" l="1"/>
  <c r="H49" i="36" s="1"/>
  <c r="J47" i="36"/>
  <c r="I17" i="36"/>
  <c r="H17" i="36"/>
  <c r="I25" i="36"/>
  <c r="J49" i="36" l="1"/>
  <c r="L36" i="36"/>
  <c r="H30" i="36" l="1"/>
  <c r="J7" i="36" l="1"/>
  <c r="F61" i="36"/>
  <c r="I26" i="36"/>
  <c r="I30" i="36" s="1"/>
  <c r="H61" i="36" s="1"/>
  <c r="I79" i="36" s="1"/>
  <c r="L15" i="36" l="1"/>
  <c r="M15" i="36" s="1"/>
  <c r="L11" i="36"/>
  <c r="M11" i="36" s="1"/>
  <c r="M17" i="36" l="1"/>
  <c r="K26" i="36"/>
</calcChain>
</file>

<file path=xl/sharedStrings.xml><?xml version="1.0" encoding="utf-8"?>
<sst xmlns="http://schemas.openxmlformats.org/spreadsheetml/2006/main" count="81" uniqueCount="67">
  <si>
    <t>TOTAL</t>
  </si>
  <si>
    <t>DEPARTAMENTO DEL META</t>
  </si>
  <si>
    <t>CARGO</t>
  </si>
  <si>
    <t>1. ADMINISTRACIÓN</t>
  </si>
  <si>
    <t>ASIGNACIÓN MENSUAL</t>
  </si>
  <si>
    <t>PARCIAL</t>
  </si>
  <si>
    <t>TIEMPO                    (EN MESES)</t>
  </si>
  <si>
    <t>SUB TOTAL</t>
  </si>
  <si>
    <t>A.  ADMINISTRACIÓN DE OBRA:</t>
  </si>
  <si>
    <t>PERSONAL DE ADMINISTRACIÓN</t>
  </si>
  <si>
    <t>PORCENTAJE RESPECTO AL COSTO DIRECTO DEL PROYECTO</t>
  </si>
  <si>
    <t>OTROS RECURSOS DE ADMINISTRACIÓN</t>
  </si>
  <si>
    <t>DESCRIPCIÓN</t>
  </si>
  <si>
    <t xml:space="preserve">COSTO MENSUAL </t>
  </si>
  <si>
    <t>TOTAL  A. ADMINISTRACIÓN DE OBRA</t>
  </si>
  <si>
    <t>VALOR</t>
  </si>
  <si>
    <t>C. ACTIVIDADES VARIAS</t>
  </si>
  <si>
    <t>TOTAL  C. ACTIVIDADES VARIAS</t>
  </si>
  <si>
    <t>2. IMPREVISTOS</t>
  </si>
  <si>
    <t>TOTAL ADMINISTRACION</t>
  </si>
  <si>
    <t>TOTAL IMPREVISTOS</t>
  </si>
  <si>
    <t>3. UTILIDAD</t>
  </si>
  <si>
    <t>UTILIDAD ESTIMADA</t>
  </si>
  <si>
    <t>TOTAL UTILIDAD</t>
  </si>
  <si>
    <t>TOTAL PORCENTAJE DE A.I.U.</t>
  </si>
  <si>
    <t>IMPREVISTOS ESTIMADOS</t>
  </si>
  <si>
    <t>MUNICIPIO DE GUAMAL - META</t>
  </si>
  <si>
    <t>"DETERMINACION DEL FACTOR AIU"</t>
  </si>
  <si>
    <t>B. IMPUESTOS, ESTAMPILLAS, CONTRIBUCIONES Y POLIZAS</t>
  </si>
  <si>
    <t>POLIZA DE CUMPLIMIENTO Y RCE</t>
  </si>
  <si>
    <t>ADULTO MAYOR</t>
  </si>
  <si>
    <t>CULTURA</t>
  </si>
  <si>
    <t>TURISMO</t>
  </si>
  <si>
    <t>UNILLANOS</t>
  </si>
  <si>
    <t>PRO HOSPITALES</t>
  </si>
  <si>
    <t>JUSTICIA FAMILIAR</t>
  </si>
  <si>
    <t>PRO ELECTRIFICACION</t>
  </si>
  <si>
    <t>PRO DEPORTE</t>
  </si>
  <si>
    <t>TOTAL  B. IMPUESTOS, ESTAMPILLAS, CONTRIBUCIONES Y POLIZAS</t>
  </si>
  <si>
    <t>OFICINA</t>
  </si>
  <si>
    <t>SERVICIOS PUBLICOS</t>
  </si>
  <si>
    <t>NIT. 800098193-6</t>
  </si>
  <si>
    <t>PAPELERIA, FOTOCOPIAS, EQUIPOS DE OFICINA Y COMPUTO</t>
  </si>
  <si>
    <t>EQUIPOS DE TOPOGRAFIA</t>
  </si>
  <si>
    <t>PORCENTAJE DEDICACION</t>
  </si>
  <si>
    <t>VALOR DEL PROYECTO</t>
  </si>
  <si>
    <t xml:space="preserve">CANTIDAD </t>
  </si>
  <si>
    <t>VALOR TOTAL</t>
  </si>
  <si>
    <t>VALOR PARA EL PROYECTO</t>
  </si>
  <si>
    <t>ENSAYOS DE LABORATORIO A TODO COSTO</t>
  </si>
  <si>
    <t>PRODUCCION DE PLANOS</t>
  </si>
  <si>
    <t>COSTO DIRECTO</t>
  </si>
  <si>
    <t>ASIGNACION MENSUAL</t>
  </si>
  <si>
    <t>AIU</t>
  </si>
  <si>
    <t>DIRECTO</t>
  </si>
  <si>
    <t>ADMINISTRACION</t>
  </si>
  <si>
    <t>UTILIDAD</t>
  </si>
  <si>
    <t>IMPREVISTOS</t>
  </si>
  <si>
    <t>TASA PRIMA SOBRE  EL VALOR  DEL CONTRATO</t>
  </si>
  <si>
    <t xml:space="preserve">RUBY NATALY SALGAR CARREÑO </t>
  </si>
  <si>
    <t>DEPARTAMENTO ADMINISTRATIVO DE PLANEACION E INFRAESTRUCTURA</t>
  </si>
  <si>
    <t>FONDO DE SEGURIDAD</t>
  </si>
  <si>
    <t>"MEJORAMIENTO MANTENIMIENTO Y ADECUACIÓN DE LAS INSTITUCIONES EDUCATIVAS NICOLAS DE FEDERMAN SEDE  VEREDA HUMADEA Y PIO XII DEL MUNICIPIO DE GUAMAL META"</t>
  </si>
  <si>
    <t>RESIDENTE DE OBRA</t>
  </si>
  <si>
    <t>PROFESIONAL EN SALUD OCUPACIONAL Y SEGURIDAD SALUD EN EL TRAMABJO</t>
  </si>
  <si>
    <t xml:space="preserve">VALLA INFORMATIVA </t>
  </si>
  <si>
    <t>DIRECTORA DEL DEPARTAMENTO ADMINISTRATIVO DE PLAENACION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</si>
</sst>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0.00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(&quot;C$&quot;* #,##0_);_(&quot;C$&quot;* \(#,##0\);_(&quot;C$&quot;* &quot;-&quot;_);_(@_)"/>
    <numFmt numFmtId="169" formatCode="_-* #,##0\ _P_t_s_-;\-* #,##0\ _P_t_s_-;_-* &quot;-&quot;??\ _P_t_s_-;_-@_-"/>
    <numFmt numFmtId="170" formatCode="&quot;$&quot;\ #,##0.00;[Red]&quot;$&quot;\ #,##0.00"/>
    <numFmt numFmtId="171" formatCode="&quot;$&quot;\ #,##0;[Red]&quot;$&quot;\ #,##0"/>
    <numFmt numFmtId="172" formatCode="0.000_)"/>
    <numFmt numFmtId="173" formatCode="_-&quot;$&quot;\ * #,##0.000000000_-;\-&quot;$&quot;\ * #,##0.000000000_-;_-&quot;$&quot;\ * &quot;-&quot;??_-;_-@_-"/>
    <numFmt numFmtId="174" formatCode="0.0%"/>
    <numFmt numFmtId="175" formatCode="&quot;$&quot;\ #,##0.000;[Red]&quot;$&quot;\ #,##0.000"/>
  </numFmts>
  <fonts count="11" x14ac:knownFonts="1">
    <font>
      <sz val="20"/>
      <name val="Courie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sz val="11"/>
      <name val="Century Gothic"/>
      <family val="2"/>
    </font>
    <font>
      <b/>
      <sz val="11"/>
      <color theme="1"/>
      <name val="Century Gothic"/>
      <family val="2"/>
    </font>
    <font>
      <b/>
      <sz val="11"/>
      <color indexed="8"/>
      <name val="Century Gothic"/>
      <family val="2"/>
    </font>
    <font>
      <sz val="20"/>
      <name val="Courier"/>
    </font>
    <font>
      <sz val="10"/>
      <name val="Century Gothic"/>
      <family val="2"/>
    </font>
    <font>
      <sz val="10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8">
    <xf numFmtId="165" fontId="0" fillId="0" borderId="0"/>
    <xf numFmtId="0" fontId="2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0">
    <xf numFmtId="165" fontId="0" fillId="0" borderId="0" xfId="0"/>
    <xf numFmtId="165" fontId="5" fillId="0" borderId="0" xfId="0" applyFont="1"/>
    <xf numFmtId="165" fontId="5" fillId="0" borderId="8" xfId="0" applyFont="1" applyBorder="1"/>
    <xf numFmtId="165" fontId="5" fillId="0" borderId="9" xfId="0" applyFont="1" applyBorder="1"/>
    <xf numFmtId="165" fontId="4" fillId="0" borderId="8" xfId="0" applyFont="1" applyBorder="1"/>
    <xf numFmtId="170" fontId="5" fillId="0" borderId="20" xfId="0" applyNumberFormat="1" applyFont="1" applyBorder="1"/>
    <xf numFmtId="165" fontId="5" fillId="0" borderId="12" xfId="0" applyFont="1" applyBorder="1" applyAlignment="1">
      <alignment horizontal="center" vertical="center"/>
    </xf>
    <xf numFmtId="165" fontId="5" fillId="0" borderId="20" xfId="0" applyFont="1" applyBorder="1" applyAlignment="1">
      <alignment vertical="center" wrapText="1"/>
    </xf>
    <xf numFmtId="170" fontId="5" fillId="0" borderId="12" xfId="0" applyNumberFormat="1" applyFont="1" applyBorder="1" applyAlignment="1">
      <alignment vertical="center"/>
    </xf>
    <xf numFmtId="170" fontId="5" fillId="0" borderId="20" xfId="0" applyNumberFormat="1" applyFont="1" applyBorder="1" applyAlignment="1">
      <alignment horizontal="center" vertical="center"/>
    </xf>
    <xf numFmtId="165" fontId="5" fillId="0" borderId="0" xfId="0" applyFont="1" applyAlignment="1">
      <alignment vertical="center"/>
    </xf>
    <xf numFmtId="170" fontId="5" fillId="0" borderId="7" xfId="0" applyNumberFormat="1" applyFont="1" applyBorder="1" applyAlignment="1">
      <alignment horizontal="center"/>
    </xf>
    <xf numFmtId="165" fontId="5" fillId="0" borderId="45" xfId="0" applyFont="1" applyBorder="1" applyAlignment="1">
      <alignment horizontal="center"/>
    </xf>
    <xf numFmtId="170" fontId="5" fillId="0" borderId="43" xfId="0" applyNumberFormat="1" applyFont="1" applyBorder="1" applyAlignment="1">
      <alignment horizontal="center"/>
    </xf>
    <xf numFmtId="165" fontId="4" fillId="0" borderId="9" xfId="0" applyFont="1" applyBorder="1"/>
    <xf numFmtId="165" fontId="5" fillId="0" borderId="7" xfId="0" applyFont="1" applyBorder="1"/>
    <xf numFmtId="165" fontId="5" fillId="0" borderId="2" xfId="0" applyFont="1" applyBorder="1" applyAlignment="1">
      <alignment horizontal="left"/>
    </xf>
    <xf numFmtId="165" fontId="5" fillId="0" borderId="27" xfId="0" applyFont="1" applyBorder="1" applyAlignment="1">
      <alignment horizontal="left"/>
    </xf>
    <xf numFmtId="165" fontId="5" fillId="0" borderId="3" xfId="0" applyFont="1" applyBorder="1" applyAlignment="1">
      <alignment horizontal="left"/>
    </xf>
    <xf numFmtId="165" fontId="5" fillId="0" borderId="5" xfId="0" applyFont="1" applyBorder="1" applyAlignment="1">
      <alignment horizontal="left"/>
    </xf>
    <xf numFmtId="165" fontId="5" fillId="0" borderId="6" xfId="0" applyFont="1" applyBorder="1" applyAlignment="1">
      <alignment horizontal="left"/>
    </xf>
    <xf numFmtId="171" fontId="5" fillId="0" borderId="2" xfId="0" applyNumberFormat="1" applyFont="1" applyBorder="1" applyAlignment="1">
      <alignment horizontal="center"/>
    </xf>
    <xf numFmtId="165" fontId="5" fillId="0" borderId="2" xfId="0" applyFont="1" applyBorder="1" applyAlignment="1">
      <alignment horizontal="center"/>
    </xf>
    <xf numFmtId="165" fontId="5" fillId="0" borderId="1" xfId="0" applyFont="1" applyBorder="1" applyAlignment="1">
      <alignment horizontal="center"/>
    </xf>
    <xf numFmtId="165" fontId="5" fillId="0" borderId="3" xfId="0" applyFont="1" applyBorder="1" applyAlignment="1">
      <alignment horizontal="center"/>
    </xf>
    <xf numFmtId="165" fontId="5" fillId="0" borderId="4" xfId="0" applyFont="1" applyBorder="1" applyAlignment="1">
      <alignment horizontal="center"/>
    </xf>
    <xf numFmtId="165" fontId="4" fillId="0" borderId="6" xfId="0" applyFont="1" applyBorder="1" applyAlignment="1">
      <alignment horizontal="center"/>
    </xf>
    <xf numFmtId="165" fontId="4" fillId="0" borderId="8" xfId="0" applyFont="1" applyBorder="1" applyAlignment="1">
      <alignment horizontal="center"/>
    </xf>
    <xf numFmtId="165" fontId="4" fillId="0" borderId="0" xfId="0" applyFont="1" applyAlignment="1">
      <alignment horizontal="center"/>
    </xf>
    <xf numFmtId="165" fontId="5" fillId="0" borderId="0" xfId="0" applyFont="1" applyAlignment="1">
      <alignment horizontal="center"/>
    </xf>
    <xf numFmtId="165" fontId="5" fillId="0" borderId="9" xfId="0" applyFont="1" applyBorder="1" applyAlignment="1">
      <alignment horizontal="center"/>
    </xf>
    <xf numFmtId="165" fontId="5" fillId="0" borderId="29" xfId="0" applyFont="1" applyBorder="1" applyAlignment="1">
      <alignment horizontal="center" vertical="center"/>
    </xf>
    <xf numFmtId="165" fontId="5" fillId="0" borderId="30" xfId="0" applyFont="1" applyBorder="1" applyAlignment="1">
      <alignment horizontal="center" vertical="center"/>
    </xf>
    <xf numFmtId="165" fontId="5" fillId="0" borderId="54" xfId="0" applyFont="1" applyBorder="1" applyAlignment="1">
      <alignment horizontal="center" vertical="center" wrapText="1"/>
    </xf>
    <xf numFmtId="165" fontId="9" fillId="0" borderId="2" xfId="0" applyFont="1" applyBorder="1" applyAlignment="1">
      <alignment horizontal="center" vertical="center" wrapText="1"/>
    </xf>
    <xf numFmtId="44" fontId="5" fillId="0" borderId="0" xfId="16" applyFont="1"/>
    <xf numFmtId="10" fontId="5" fillId="0" borderId="0" xfId="17" applyNumberFormat="1" applyFont="1"/>
    <xf numFmtId="44" fontId="5" fillId="0" borderId="11" xfId="16" applyFont="1" applyBorder="1"/>
    <xf numFmtId="10" fontId="5" fillId="0" borderId="28" xfId="17" applyNumberFormat="1" applyFont="1" applyBorder="1" applyAlignment="1">
      <alignment horizontal="center" vertical="center"/>
    </xf>
    <xf numFmtId="10" fontId="4" fillId="0" borderId="7" xfId="17" applyNumberFormat="1" applyFont="1" applyBorder="1" applyAlignment="1">
      <alignment horizontal="center"/>
    </xf>
    <xf numFmtId="170" fontId="5" fillId="0" borderId="13" xfId="0" applyNumberFormat="1" applyFont="1" applyBorder="1" applyAlignment="1">
      <alignment vertical="center"/>
    </xf>
    <xf numFmtId="9" fontId="5" fillId="0" borderId="28" xfId="17" applyFont="1" applyBorder="1" applyAlignment="1">
      <alignment horizontal="center"/>
    </xf>
    <xf numFmtId="44" fontId="5" fillId="0" borderId="20" xfId="16" applyFont="1" applyBorder="1" applyAlignment="1">
      <alignment horizontal="center"/>
    </xf>
    <xf numFmtId="44" fontId="5" fillId="0" borderId="0" xfId="16" applyFont="1" applyAlignment="1">
      <alignment vertical="center"/>
    </xf>
    <xf numFmtId="44" fontId="5" fillId="0" borderId="0" xfId="16" applyFont="1" applyAlignment="1">
      <alignment horizontal="left"/>
    </xf>
    <xf numFmtId="172" fontId="5" fillId="0" borderId="0" xfId="0" applyNumberFormat="1" applyFont="1"/>
    <xf numFmtId="165" fontId="5" fillId="0" borderId="45" xfId="0" applyFont="1" applyBorder="1"/>
    <xf numFmtId="170" fontId="5" fillId="0" borderId="0" xfId="16" applyNumberFormat="1" applyFont="1"/>
    <xf numFmtId="173" fontId="5" fillId="0" borderId="0" xfId="16" applyNumberFormat="1" applyFont="1"/>
    <xf numFmtId="9" fontId="5" fillId="0" borderId="7" xfId="17" applyFont="1" applyBorder="1" applyAlignment="1">
      <alignment horizontal="center"/>
    </xf>
    <xf numFmtId="44" fontId="5" fillId="0" borderId="20" xfId="16" applyFont="1" applyBorder="1" applyAlignment="1">
      <alignment horizontal="center" vertical="center"/>
    </xf>
    <xf numFmtId="165" fontId="10" fillId="0" borderId="7" xfId="0" applyFont="1" applyBorder="1" applyAlignment="1">
      <alignment horizontal="center" vertical="center" wrapText="1"/>
    </xf>
    <xf numFmtId="165" fontId="10" fillId="0" borderId="43" xfId="0" applyFont="1" applyBorder="1" applyAlignment="1">
      <alignment horizontal="center" vertical="center" wrapText="1"/>
    </xf>
    <xf numFmtId="165" fontId="10" fillId="0" borderId="55" xfId="0" applyFont="1" applyBorder="1" applyAlignment="1">
      <alignment horizontal="center" vertical="center" wrapText="1"/>
    </xf>
    <xf numFmtId="165" fontId="10" fillId="0" borderId="56" xfId="0" applyFont="1" applyBorder="1" applyAlignment="1">
      <alignment horizontal="center" vertical="center" wrapText="1"/>
    </xf>
    <xf numFmtId="9" fontId="5" fillId="0" borderId="2" xfId="17" applyFont="1" applyBorder="1" applyAlignment="1">
      <alignment horizontal="left"/>
    </xf>
    <xf numFmtId="9" fontId="5" fillId="0" borderId="11" xfId="17" applyFont="1" applyBorder="1" applyAlignment="1">
      <alignment horizontal="left"/>
    </xf>
    <xf numFmtId="9" fontId="5" fillId="0" borderId="3" xfId="17" applyFont="1" applyBorder="1" applyAlignment="1">
      <alignment horizontal="left"/>
    </xf>
    <xf numFmtId="174" fontId="5" fillId="0" borderId="11" xfId="17" applyNumberFormat="1" applyFont="1" applyBorder="1" applyAlignment="1">
      <alignment horizontal="left"/>
    </xf>
    <xf numFmtId="174" fontId="5" fillId="0" borderId="2" xfId="17" applyNumberFormat="1" applyFont="1" applyBorder="1" applyAlignment="1">
      <alignment horizontal="left"/>
    </xf>
    <xf numFmtId="165" fontId="5" fillId="0" borderId="18" xfId="0" applyFont="1" applyBorder="1" applyAlignment="1">
      <alignment vertical="center" wrapText="1"/>
    </xf>
    <xf numFmtId="165" fontId="5" fillId="0" borderId="11" xfId="0" applyFont="1" applyBorder="1" applyAlignment="1">
      <alignment horizontal="center" vertical="center" wrapText="1"/>
    </xf>
    <xf numFmtId="10" fontId="4" fillId="0" borderId="43" xfId="17" applyNumberFormat="1" applyFont="1" applyBorder="1" applyAlignment="1">
      <alignment horizontal="center"/>
    </xf>
    <xf numFmtId="165" fontId="5" fillId="0" borderId="22" xfId="0" applyFont="1" applyBorder="1" applyAlignment="1">
      <alignment horizontal="center"/>
    </xf>
    <xf numFmtId="165" fontId="5" fillId="0" borderId="18" xfId="0" applyFont="1" applyBorder="1" applyAlignment="1">
      <alignment horizontal="center" vertical="center" wrapText="1"/>
    </xf>
    <xf numFmtId="165" fontId="5" fillId="0" borderId="26" xfId="0" applyFont="1" applyBorder="1" applyAlignment="1">
      <alignment horizontal="center" vertical="center"/>
    </xf>
    <xf numFmtId="165" fontId="5" fillId="0" borderId="46" xfId="0" applyFont="1" applyBorder="1"/>
    <xf numFmtId="165" fontId="5" fillId="0" borderId="20" xfId="0" applyFont="1" applyBorder="1"/>
    <xf numFmtId="165" fontId="5" fillId="0" borderId="18" xfId="0" applyFont="1" applyBorder="1"/>
    <xf numFmtId="44" fontId="5" fillId="0" borderId="43" xfId="16" applyFont="1" applyBorder="1" applyAlignment="1">
      <alignment horizontal="center"/>
    </xf>
    <xf numFmtId="44" fontId="5" fillId="0" borderId="15" xfId="16" applyFont="1" applyBorder="1" applyAlignment="1">
      <alignment horizontal="center"/>
    </xf>
    <xf numFmtId="9" fontId="5" fillId="0" borderId="0" xfId="17" applyFont="1"/>
    <xf numFmtId="165" fontId="4" fillId="0" borderId="0" xfId="0" applyFont="1" applyAlignment="1">
      <alignment horizontal="center"/>
    </xf>
    <xf numFmtId="165" fontId="5" fillId="0" borderId="0" xfId="0" applyFont="1" applyAlignment="1">
      <alignment horizontal="center" vertical="center" wrapText="1"/>
    </xf>
    <xf numFmtId="165" fontId="5" fillId="0" borderId="16" xfId="0" applyFont="1" applyBorder="1" applyAlignment="1">
      <alignment horizontal="center" vertical="center" wrapText="1"/>
    </xf>
    <xf numFmtId="165" fontId="5" fillId="0" borderId="17" xfId="0" applyFont="1" applyBorder="1" applyAlignment="1">
      <alignment horizontal="center" vertical="center" wrapText="1"/>
    </xf>
    <xf numFmtId="165" fontId="5" fillId="0" borderId="11" xfId="0" applyFont="1" applyBorder="1" applyAlignment="1">
      <alignment horizontal="center" vertical="center" wrapText="1"/>
    </xf>
    <xf numFmtId="165" fontId="5" fillId="0" borderId="12" xfId="0" applyFont="1" applyBorder="1" applyAlignment="1">
      <alignment horizontal="center" vertical="center" wrapText="1"/>
    </xf>
    <xf numFmtId="165" fontId="4" fillId="0" borderId="8" xfId="0" applyFont="1" applyBorder="1" applyAlignment="1">
      <alignment horizontal="center"/>
    </xf>
    <xf numFmtId="165" fontId="4" fillId="0" borderId="9" xfId="0" applyFont="1" applyBorder="1" applyAlignment="1">
      <alignment horizontal="center"/>
    </xf>
    <xf numFmtId="165" fontId="5" fillId="0" borderId="33" xfId="0" applyFont="1" applyBorder="1" applyAlignment="1">
      <alignment horizontal="center" vertical="center"/>
    </xf>
    <xf numFmtId="165" fontId="5" fillId="0" borderId="16" xfId="0" applyFont="1" applyBorder="1" applyAlignment="1">
      <alignment horizontal="center" vertical="center"/>
    </xf>
    <xf numFmtId="165" fontId="5" fillId="0" borderId="10" xfId="0" applyFont="1" applyBorder="1" applyAlignment="1">
      <alignment horizontal="center" vertical="center"/>
    </xf>
    <xf numFmtId="165" fontId="5" fillId="0" borderId="11" xfId="0" applyFont="1" applyBorder="1" applyAlignment="1">
      <alignment horizontal="center" vertical="center"/>
    </xf>
    <xf numFmtId="165" fontId="5" fillId="0" borderId="29" xfId="0" applyFont="1" applyBorder="1" applyAlignment="1">
      <alignment horizontal="center" vertical="center"/>
    </xf>
    <xf numFmtId="165" fontId="5" fillId="0" borderId="31" xfId="0" applyFont="1" applyBorder="1" applyAlignment="1">
      <alignment horizontal="center" vertical="center"/>
    </xf>
    <xf numFmtId="165" fontId="5" fillId="0" borderId="30" xfId="0" applyFont="1" applyBorder="1" applyAlignment="1">
      <alignment horizontal="center" vertical="center"/>
    </xf>
    <xf numFmtId="165" fontId="5" fillId="0" borderId="32" xfId="0" applyFont="1" applyBorder="1" applyAlignment="1">
      <alignment horizontal="center" vertical="center"/>
    </xf>
    <xf numFmtId="165" fontId="4" fillId="0" borderId="5" xfId="0" applyFont="1" applyBorder="1" applyAlignment="1">
      <alignment horizontal="center"/>
    </xf>
    <xf numFmtId="165" fontId="4" fillId="0" borderId="6" xfId="0" applyFont="1" applyBorder="1" applyAlignment="1">
      <alignment horizontal="center"/>
    </xf>
    <xf numFmtId="165" fontId="4" fillId="0" borderId="36" xfId="0" applyFont="1" applyBorder="1" applyAlignment="1">
      <alignment horizontal="center"/>
    </xf>
    <xf numFmtId="170" fontId="5" fillId="0" borderId="5" xfId="16" applyNumberFormat="1" applyFont="1" applyBorder="1" applyAlignment="1">
      <alignment horizontal="center"/>
    </xf>
    <xf numFmtId="170" fontId="5" fillId="0" borderId="36" xfId="16" applyNumberFormat="1" applyFont="1" applyBorder="1" applyAlignment="1">
      <alignment horizontal="center"/>
    </xf>
    <xf numFmtId="165" fontId="5" fillId="0" borderId="34" xfId="0" applyFont="1" applyBorder="1" applyAlignment="1">
      <alignment horizontal="left"/>
    </xf>
    <xf numFmtId="165" fontId="5" fillId="0" borderId="19" xfId="0" applyFont="1" applyBorder="1" applyAlignment="1">
      <alignment horizontal="left"/>
    </xf>
    <xf numFmtId="165" fontId="5" fillId="0" borderId="3" xfId="0" applyFont="1" applyBorder="1" applyAlignment="1">
      <alignment horizontal="center"/>
    </xf>
    <xf numFmtId="165" fontId="5" fillId="0" borderId="35" xfId="0" applyFont="1" applyBorder="1" applyAlignment="1">
      <alignment horizontal="center"/>
    </xf>
    <xf numFmtId="44" fontId="5" fillId="0" borderId="5" xfId="16" applyFont="1" applyBorder="1" applyAlignment="1">
      <alignment horizontal="center"/>
    </xf>
    <xf numFmtId="44" fontId="5" fillId="0" borderId="36" xfId="16" applyFont="1" applyBorder="1" applyAlignment="1">
      <alignment horizontal="center"/>
    </xf>
    <xf numFmtId="9" fontId="5" fillId="0" borderId="5" xfId="17" applyFont="1" applyBorder="1" applyAlignment="1">
      <alignment horizontal="center"/>
    </xf>
    <xf numFmtId="9" fontId="5" fillId="0" borderId="36" xfId="17" applyFont="1" applyBorder="1" applyAlignment="1">
      <alignment horizontal="center"/>
    </xf>
    <xf numFmtId="165" fontId="5" fillId="0" borderId="10" xfId="0" applyFont="1" applyBorder="1" applyAlignment="1">
      <alignment horizontal="left"/>
    </xf>
    <xf numFmtId="165" fontId="5" fillId="0" borderId="11" xfId="0" applyFont="1" applyBorder="1" applyAlignment="1">
      <alignment horizontal="left"/>
    </xf>
    <xf numFmtId="171" fontId="5" fillId="0" borderId="2" xfId="0" applyNumberFormat="1" applyFont="1" applyBorder="1" applyAlignment="1">
      <alignment horizontal="center"/>
    </xf>
    <xf numFmtId="171" fontId="5" fillId="0" borderId="1" xfId="0" applyNumberFormat="1" applyFont="1" applyBorder="1" applyAlignment="1">
      <alignment horizontal="center"/>
    </xf>
    <xf numFmtId="165" fontId="5" fillId="0" borderId="48" xfId="0" applyFont="1" applyBorder="1" applyAlignment="1">
      <alignment horizontal="center" vertical="center" wrapText="1"/>
    </xf>
    <xf numFmtId="165" fontId="5" fillId="0" borderId="25" xfId="0" applyFont="1" applyBorder="1" applyAlignment="1">
      <alignment horizontal="center" vertical="center" wrapText="1"/>
    </xf>
    <xf numFmtId="165" fontId="5" fillId="0" borderId="48" xfId="0" applyFont="1" applyBorder="1" applyAlignment="1">
      <alignment horizontal="center" vertical="center"/>
    </xf>
    <xf numFmtId="165" fontId="5" fillId="0" borderId="25" xfId="0" applyFont="1" applyBorder="1" applyAlignment="1">
      <alignment horizontal="center" vertical="center"/>
    </xf>
    <xf numFmtId="9" fontId="4" fillId="0" borderId="5" xfId="17" applyFont="1" applyBorder="1" applyAlignment="1">
      <alignment horizontal="center"/>
    </xf>
    <xf numFmtId="9" fontId="4" fillId="0" borderId="36" xfId="17" applyFont="1" applyBorder="1" applyAlignment="1">
      <alignment horizontal="center"/>
    </xf>
    <xf numFmtId="165" fontId="5" fillId="0" borderId="2" xfId="0" applyFont="1" applyBorder="1" applyAlignment="1">
      <alignment horizontal="center"/>
    </xf>
    <xf numFmtId="165" fontId="5" fillId="0" borderId="28" xfId="0" applyFont="1" applyBorder="1" applyAlignment="1">
      <alignment horizontal="center"/>
    </xf>
    <xf numFmtId="165" fontId="5" fillId="0" borderId="5" xfId="0" applyFont="1" applyBorder="1" applyAlignment="1">
      <alignment horizontal="center"/>
    </xf>
    <xf numFmtId="165" fontId="5" fillId="0" borderId="36" xfId="0" applyFont="1" applyBorder="1" applyAlignment="1">
      <alignment horizontal="center"/>
    </xf>
    <xf numFmtId="10" fontId="5" fillId="0" borderId="2" xfId="17" applyNumberFormat="1" applyFont="1" applyBorder="1" applyAlignment="1">
      <alignment horizontal="center"/>
    </xf>
    <xf numFmtId="10" fontId="5" fillId="0" borderId="28" xfId="17" applyNumberFormat="1" applyFont="1" applyBorder="1" applyAlignment="1">
      <alignment horizontal="center"/>
    </xf>
    <xf numFmtId="175" fontId="5" fillId="0" borderId="5" xfId="0" applyNumberFormat="1" applyFont="1" applyBorder="1" applyAlignment="1">
      <alignment horizontal="center"/>
    </xf>
    <xf numFmtId="175" fontId="5" fillId="0" borderId="36" xfId="0" applyNumberFormat="1" applyFont="1" applyBorder="1" applyAlignment="1">
      <alignment horizontal="center"/>
    </xf>
    <xf numFmtId="165" fontId="5" fillId="0" borderId="23" xfId="0" applyFont="1" applyBorder="1" applyAlignment="1">
      <alignment horizontal="left"/>
    </xf>
    <xf numFmtId="165" fontId="5" fillId="0" borderId="27" xfId="0" applyFont="1" applyBorder="1" applyAlignment="1">
      <alignment horizontal="left"/>
    </xf>
    <xf numFmtId="165" fontId="5" fillId="0" borderId="1" xfId="0" applyFont="1" applyBorder="1" applyAlignment="1">
      <alignment horizontal="left"/>
    </xf>
    <xf numFmtId="170" fontId="5" fillId="0" borderId="2" xfId="0" applyNumberFormat="1" applyFont="1" applyBorder="1" applyAlignment="1">
      <alignment horizontal="center"/>
    </xf>
    <xf numFmtId="170" fontId="5" fillId="0" borderId="1" xfId="0" applyNumberFormat="1" applyFont="1" applyBorder="1" applyAlignment="1">
      <alignment horizontal="center"/>
    </xf>
    <xf numFmtId="165" fontId="5" fillId="0" borderId="24" xfId="0" applyFont="1" applyBorder="1" applyAlignment="1">
      <alignment horizontal="left"/>
    </xf>
    <xf numFmtId="165" fontId="5" fillId="0" borderId="26" xfId="0" applyFont="1" applyBorder="1" applyAlignment="1">
      <alignment horizontal="left"/>
    </xf>
    <xf numFmtId="165" fontId="5" fillId="0" borderId="4" xfId="0" applyFont="1" applyBorder="1" applyAlignment="1">
      <alignment horizontal="left"/>
    </xf>
    <xf numFmtId="165" fontId="5" fillId="0" borderId="13" xfId="0" applyFont="1" applyBorder="1" applyAlignment="1">
      <alignment horizontal="center" vertical="center" wrapText="1"/>
    </xf>
    <xf numFmtId="165" fontId="5" fillId="0" borderId="40" xfId="0" applyFont="1" applyBorder="1" applyAlignment="1">
      <alignment horizontal="center" vertical="center"/>
    </xf>
    <xf numFmtId="165" fontId="5" fillId="0" borderId="37" xfId="0" applyFont="1" applyBorder="1" applyAlignment="1">
      <alignment horizontal="center" vertical="center"/>
    </xf>
    <xf numFmtId="165" fontId="5" fillId="0" borderId="14" xfId="0" applyFont="1" applyBorder="1" applyAlignment="1">
      <alignment horizontal="center" vertical="center"/>
    </xf>
    <xf numFmtId="165" fontId="5" fillId="0" borderId="21" xfId="0" applyFont="1" applyBorder="1" applyAlignment="1">
      <alignment horizontal="center" vertical="center"/>
    </xf>
    <xf numFmtId="165" fontId="5" fillId="0" borderId="22" xfId="0" applyFont="1" applyBorder="1" applyAlignment="1">
      <alignment horizontal="center" vertical="center"/>
    </xf>
    <xf numFmtId="165" fontId="5" fillId="0" borderId="41" xfId="0" applyFont="1" applyBorder="1" applyAlignment="1">
      <alignment horizontal="center" vertical="center"/>
    </xf>
    <xf numFmtId="165" fontId="5" fillId="0" borderId="42" xfId="0" applyFont="1" applyBorder="1" applyAlignment="1">
      <alignment horizontal="center" vertical="center" wrapText="1"/>
    </xf>
    <xf numFmtId="165" fontId="5" fillId="0" borderId="28" xfId="0" applyFont="1" applyBorder="1" applyAlignment="1">
      <alignment horizontal="center" vertical="center" wrapText="1"/>
    </xf>
    <xf numFmtId="165" fontId="5" fillId="0" borderId="44" xfId="0" applyFont="1" applyBorder="1" applyAlignment="1">
      <alignment horizontal="center" vertical="center"/>
    </xf>
    <xf numFmtId="165" fontId="5" fillId="0" borderId="17" xfId="0" applyFont="1" applyBorder="1" applyAlignment="1">
      <alignment horizontal="center" vertical="center"/>
    </xf>
    <xf numFmtId="165" fontId="5" fillId="0" borderId="15" xfId="0" applyFont="1" applyBorder="1" applyAlignment="1">
      <alignment horizontal="center" vertical="center" wrapText="1"/>
    </xf>
    <xf numFmtId="165" fontId="5" fillId="0" borderId="20" xfId="0" applyFont="1" applyBorder="1" applyAlignment="1">
      <alignment horizontal="center" vertical="center" wrapText="1"/>
    </xf>
    <xf numFmtId="165" fontId="5" fillId="0" borderId="15" xfId="0" applyFont="1" applyBorder="1" applyAlignment="1">
      <alignment horizontal="center" vertical="center"/>
    </xf>
    <xf numFmtId="165" fontId="5" fillId="0" borderId="20" xfId="0" applyFont="1" applyBorder="1" applyAlignment="1">
      <alignment horizontal="center" vertical="center"/>
    </xf>
    <xf numFmtId="165" fontId="5" fillId="0" borderId="19" xfId="0" applyFont="1" applyBorder="1" applyAlignment="1">
      <alignment horizontal="center" vertical="center"/>
    </xf>
    <xf numFmtId="165" fontId="4" fillId="0" borderId="38" xfId="0" applyFont="1" applyBorder="1" applyAlignment="1">
      <alignment horizontal="center" wrapText="1"/>
    </xf>
    <xf numFmtId="165" fontId="4" fillId="0" borderId="39" xfId="0" applyFont="1" applyBorder="1" applyAlignment="1">
      <alignment horizontal="center" wrapText="1"/>
    </xf>
    <xf numFmtId="165" fontId="4" fillId="0" borderId="40" xfId="0" applyFont="1" applyBorder="1" applyAlignment="1">
      <alignment horizontal="center"/>
    </xf>
    <xf numFmtId="165" fontId="4" fillId="0" borderId="37" xfId="0" applyFont="1" applyBorder="1" applyAlignment="1">
      <alignment horizontal="center"/>
    </xf>
    <xf numFmtId="165" fontId="4" fillId="0" borderId="14" xfId="0" applyFont="1" applyBorder="1" applyAlignment="1">
      <alignment horizontal="center"/>
    </xf>
    <xf numFmtId="165" fontId="7" fillId="0" borderId="40" xfId="0" applyFont="1" applyBorder="1" applyAlignment="1">
      <alignment horizontal="center" vertical="center" wrapText="1"/>
    </xf>
    <xf numFmtId="165" fontId="7" fillId="0" borderId="37" xfId="0" applyFont="1" applyBorder="1" applyAlignment="1">
      <alignment horizontal="center" vertical="center" wrapText="1"/>
    </xf>
    <xf numFmtId="165" fontId="7" fillId="0" borderId="14" xfId="0" applyFont="1" applyBorder="1" applyAlignment="1">
      <alignment horizontal="center" vertical="center" wrapText="1"/>
    </xf>
    <xf numFmtId="165" fontId="4" fillId="0" borderId="44" xfId="0" applyFont="1" applyBorder="1" applyAlignment="1">
      <alignment horizontal="center" vertical="center" wrapText="1"/>
    </xf>
    <xf numFmtId="165" fontId="4" fillId="0" borderId="50" xfId="0" applyFont="1" applyBorder="1" applyAlignment="1">
      <alignment horizontal="center" vertical="center" wrapText="1"/>
    </xf>
    <xf numFmtId="165" fontId="4" fillId="0" borderId="51" xfId="0" applyFont="1" applyBorder="1" applyAlignment="1">
      <alignment horizontal="center" vertical="center" wrapText="1"/>
    </xf>
    <xf numFmtId="165" fontId="4" fillId="0" borderId="2" xfId="0" applyFont="1" applyBorder="1" applyAlignment="1">
      <alignment horizontal="center" vertical="center" wrapText="1"/>
    </xf>
    <xf numFmtId="165" fontId="4" fillId="0" borderId="27" xfId="0" applyFont="1" applyBorder="1" applyAlignment="1">
      <alignment horizontal="center" vertical="center" wrapText="1"/>
    </xf>
    <xf numFmtId="165" fontId="4" fillId="0" borderId="1" xfId="0" applyFont="1" applyBorder="1" applyAlignment="1">
      <alignment horizontal="center" vertical="center" wrapText="1"/>
    </xf>
    <xf numFmtId="165" fontId="6" fillId="0" borderId="2" xfId="0" applyFont="1" applyBorder="1" applyAlignment="1">
      <alignment horizontal="center" vertical="center" wrapText="1"/>
    </xf>
    <xf numFmtId="165" fontId="6" fillId="0" borderId="27" xfId="0" applyFont="1" applyBorder="1" applyAlignment="1">
      <alignment horizontal="center" vertical="center" wrapText="1"/>
    </xf>
    <xf numFmtId="165" fontId="6" fillId="0" borderId="1" xfId="0" applyFont="1" applyBorder="1" applyAlignment="1">
      <alignment horizontal="center" vertical="center" wrapText="1"/>
    </xf>
    <xf numFmtId="165" fontId="4" fillId="0" borderId="3" xfId="0" applyFont="1" applyBorder="1" applyAlignment="1">
      <alignment horizontal="center" vertical="center" wrapText="1"/>
    </xf>
    <xf numFmtId="165" fontId="4" fillId="0" borderId="26" xfId="0" applyFont="1" applyBorder="1" applyAlignment="1">
      <alignment horizontal="center" vertical="center" wrapText="1"/>
    </xf>
    <xf numFmtId="165" fontId="4" fillId="0" borderId="4" xfId="0" applyFont="1" applyBorder="1" applyAlignment="1">
      <alignment horizontal="center" vertical="center" wrapText="1"/>
    </xf>
    <xf numFmtId="165" fontId="4" fillId="0" borderId="29" xfId="0" applyFont="1" applyBorder="1" applyAlignment="1">
      <alignment horizontal="center" vertical="center" wrapText="1"/>
    </xf>
    <xf numFmtId="165" fontId="4" fillId="0" borderId="37" xfId="0" applyFont="1" applyBorder="1" applyAlignment="1">
      <alignment horizontal="center" vertical="center" wrapText="1"/>
    </xf>
    <xf numFmtId="165" fontId="4" fillId="0" borderId="14" xfId="0" applyFont="1" applyBorder="1" applyAlignment="1">
      <alignment horizontal="center" vertical="center" wrapText="1"/>
    </xf>
    <xf numFmtId="165" fontId="4" fillId="0" borderId="52" xfId="0" applyFont="1" applyBorder="1" applyAlignment="1">
      <alignment horizontal="center" vertical="center" wrapText="1"/>
    </xf>
    <xf numFmtId="165" fontId="4" fillId="0" borderId="0" xfId="0" applyFont="1" applyAlignment="1">
      <alignment horizontal="center" vertical="center" wrapText="1"/>
    </xf>
    <xf numFmtId="165" fontId="4" fillId="0" borderId="9" xfId="0" applyFont="1" applyBorder="1" applyAlignment="1">
      <alignment horizontal="center" vertical="center" wrapText="1"/>
    </xf>
    <xf numFmtId="165" fontId="4" fillId="0" borderId="53" xfId="0" applyFont="1" applyBorder="1" applyAlignment="1">
      <alignment horizontal="center" vertical="center" wrapText="1"/>
    </xf>
    <xf numFmtId="165" fontId="4" fillId="0" borderId="22" xfId="0" applyFont="1" applyBorder="1" applyAlignment="1">
      <alignment horizontal="center" vertical="center" wrapText="1"/>
    </xf>
    <xf numFmtId="165" fontId="4" fillId="0" borderId="41" xfId="0" applyFont="1" applyBorder="1" applyAlignment="1">
      <alignment horizontal="center" vertical="center" wrapText="1"/>
    </xf>
    <xf numFmtId="165" fontId="5" fillId="0" borderId="18" xfId="0" applyFont="1" applyBorder="1" applyAlignment="1">
      <alignment horizontal="center" vertical="center"/>
    </xf>
    <xf numFmtId="165" fontId="5" fillId="0" borderId="33" xfId="0" applyFont="1" applyBorder="1" applyAlignment="1">
      <alignment horizontal="center" vertical="center" wrapText="1"/>
    </xf>
    <xf numFmtId="165" fontId="5" fillId="0" borderId="34" xfId="0" applyFont="1" applyBorder="1" applyAlignment="1">
      <alignment horizontal="center" vertical="center" wrapText="1"/>
    </xf>
    <xf numFmtId="165" fontId="9" fillId="0" borderId="23" xfId="0" applyFont="1" applyBorder="1" applyAlignment="1">
      <alignment horizontal="center" vertical="center" wrapText="1"/>
    </xf>
    <xf numFmtId="165" fontId="9" fillId="0" borderId="27" xfId="0" applyFont="1" applyBorder="1" applyAlignment="1">
      <alignment horizontal="center" vertical="center" wrapText="1"/>
    </xf>
    <xf numFmtId="165" fontId="9" fillId="0" borderId="1" xfId="0" applyFont="1" applyBorder="1" applyAlignment="1">
      <alignment horizontal="center" vertical="center" wrapText="1"/>
    </xf>
    <xf numFmtId="44" fontId="5" fillId="0" borderId="23" xfId="16" applyFont="1" applyBorder="1" applyAlignment="1">
      <alignment horizontal="center" vertical="center"/>
    </xf>
    <xf numFmtId="44" fontId="5" fillId="0" borderId="27" xfId="16" applyFont="1" applyBorder="1" applyAlignment="1">
      <alignment horizontal="center" vertical="center"/>
    </xf>
    <xf numFmtId="44" fontId="5" fillId="0" borderId="1" xfId="16" applyFont="1" applyBorder="1" applyAlignment="1">
      <alignment horizontal="center" vertical="center"/>
    </xf>
    <xf numFmtId="44" fontId="5" fillId="0" borderId="24" xfId="16" applyFont="1" applyBorder="1" applyAlignment="1">
      <alignment horizontal="center" vertical="center"/>
    </xf>
    <xf numFmtId="44" fontId="5" fillId="0" borderId="26" xfId="16" applyFont="1" applyBorder="1" applyAlignment="1">
      <alignment horizontal="center" vertical="center"/>
    </xf>
    <xf numFmtId="44" fontId="5" fillId="0" borderId="4" xfId="16" applyFont="1" applyBorder="1" applyAlignment="1">
      <alignment horizontal="center" vertical="center"/>
    </xf>
    <xf numFmtId="171" fontId="5" fillId="0" borderId="23" xfId="0" applyNumberFormat="1" applyFont="1" applyBorder="1" applyAlignment="1">
      <alignment horizontal="center"/>
    </xf>
    <xf numFmtId="171" fontId="5" fillId="0" borderId="27" xfId="0" applyNumberFormat="1" applyFont="1" applyBorder="1" applyAlignment="1">
      <alignment horizontal="center"/>
    </xf>
    <xf numFmtId="171" fontId="5" fillId="0" borderId="28" xfId="0" applyNumberFormat="1" applyFont="1" applyBorder="1" applyAlignment="1">
      <alignment horizontal="center"/>
    </xf>
    <xf numFmtId="170" fontId="5" fillId="0" borderId="49" xfId="0" applyNumberFormat="1" applyFont="1" applyBorder="1" applyAlignment="1">
      <alignment horizontal="center"/>
    </xf>
    <xf numFmtId="170" fontId="5" fillId="0" borderId="45" xfId="0" applyNumberFormat="1" applyFont="1" applyBorder="1" applyAlignment="1">
      <alignment horizontal="center"/>
    </xf>
    <xf numFmtId="170" fontId="5" fillId="0" borderId="47" xfId="0" applyNumberFormat="1" applyFont="1" applyBorder="1" applyAlignment="1">
      <alignment horizontal="center"/>
    </xf>
    <xf numFmtId="170" fontId="5" fillId="0" borderId="23" xfId="0" applyNumberFormat="1" applyFont="1" applyBorder="1" applyAlignment="1">
      <alignment horizontal="center" vertical="center"/>
    </xf>
    <xf numFmtId="170" fontId="5" fillId="0" borderId="27" xfId="0" applyNumberFormat="1" applyFont="1" applyBorder="1" applyAlignment="1">
      <alignment horizontal="center" vertical="center"/>
    </xf>
    <xf numFmtId="170" fontId="5" fillId="0" borderId="28" xfId="0" applyNumberFormat="1" applyFont="1" applyBorder="1" applyAlignment="1">
      <alignment horizontal="center" vertical="center"/>
    </xf>
    <xf numFmtId="165" fontId="5" fillId="0" borderId="5" xfId="0" applyFont="1" applyBorder="1" applyAlignment="1">
      <alignment horizontal="left"/>
    </xf>
    <xf numFmtId="165" fontId="5" fillId="0" borderId="6" xfId="0" applyFont="1" applyBorder="1" applyAlignment="1">
      <alignment horizontal="left"/>
    </xf>
    <xf numFmtId="165" fontId="5" fillId="0" borderId="36" xfId="0" applyFont="1" applyBorder="1" applyAlignment="1">
      <alignment horizontal="left"/>
    </xf>
    <xf numFmtId="171" fontId="5" fillId="0" borderId="24" xfId="0" applyNumberFormat="1" applyFont="1" applyBorder="1" applyAlignment="1">
      <alignment horizontal="center"/>
    </xf>
    <xf numFmtId="171" fontId="5" fillId="0" borderId="26" xfId="0" applyNumberFormat="1" applyFont="1" applyBorder="1" applyAlignment="1">
      <alignment horizontal="center"/>
    </xf>
    <xf numFmtId="171" fontId="5" fillId="0" borderId="35" xfId="0" applyNumberFormat="1" applyFont="1" applyBorder="1" applyAlignment="1">
      <alignment horizontal="center"/>
    </xf>
    <xf numFmtId="165" fontId="5" fillId="0" borderId="1" xfId="0" applyFont="1" applyBorder="1" applyAlignment="1">
      <alignment horizontal="center"/>
    </xf>
  </cellXfs>
  <cellStyles count="18">
    <cellStyle name="Excel Built-in Normal" xfId="1" xr:uid="{C701F4FD-D369-C54B-A2E9-3D93C77F230E}"/>
    <cellStyle name="Millares 127" xfId="2" xr:uid="{E37A1F34-FFF6-A949-AF0D-0906B1A4D027}"/>
    <cellStyle name="Millares 3 90" xfId="3" xr:uid="{C0329FB1-E7BF-A04E-8CE3-0C7BA4F78E60}"/>
    <cellStyle name="Moneda" xfId="16" builtinId="4"/>
    <cellStyle name="Moneda 10 10" xfId="4" xr:uid="{CF614692-7947-9F47-812A-E677BDD0E815}"/>
    <cellStyle name="Moneda 2" xfId="5" xr:uid="{18769F85-B506-564F-B4B5-1D097BD10351}"/>
    <cellStyle name="Moneda 2 2" xfId="6" xr:uid="{16F0AA3A-E51B-954F-A5FB-EB577A1A6E37}"/>
    <cellStyle name="Moneda 2 4" xfId="7" xr:uid="{BCA24B70-F585-FA4E-B9A3-A083C5C292DC}"/>
    <cellStyle name="Normal" xfId="0" builtinId="0"/>
    <cellStyle name="Normal 10" xfId="8" xr:uid="{21A57B6B-6199-7443-9CAE-F3308B026FC6}"/>
    <cellStyle name="Normal 138" xfId="9" xr:uid="{EACC1FF0-F3D5-A042-829F-2CB2C141EEBB}"/>
    <cellStyle name="Normal 2 10" xfId="10" xr:uid="{86CE7FC1-BFB3-FC40-A69B-D23A4C72F612}"/>
    <cellStyle name="Normal 3 2 3" xfId="11" xr:uid="{761B6C2D-A3FF-3445-A102-99ADC31F258C}"/>
    <cellStyle name="Normal 4" xfId="12" xr:uid="{9E089BB1-ADBD-5C46-B726-2C4AD0784928}"/>
    <cellStyle name="Normal 7" xfId="13" xr:uid="{EB9DF060-B823-2A4A-8B91-203D3B1965AE}"/>
    <cellStyle name="Normal 87" xfId="14" xr:uid="{1F1E556B-9E08-BE40-A43B-5CB3A529FC87}"/>
    <cellStyle name="Porcentaje" xfId="17" builtinId="5"/>
    <cellStyle name="Porcentaje 2" xfId="15" xr:uid="{EC2D3A6E-EC10-E74B-A598-BF4BBF31377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217714</xdr:colOff>
      <xdr:row>0</xdr:row>
      <xdr:rowOff>108858</xdr:rowOff>
    </xdr:from>
    <xdr:to>
      <xdr:col>0</xdr:col>
      <xdr:colOff>2982686</xdr:colOff>
      <xdr:row>4</xdr:row>
      <xdr:rowOff>97972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B5CEFD-2D9D-4C39-A0A2-3A7B669AB01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97" t="2209" r="66305" b="89991"/>
        <a:stretch/>
      </xdr:blipFill>
      <xdr:spPr bwMode="auto">
        <a:xfrm>
          <a:off x="468085" y="108858"/>
          <a:ext cx="2764972" cy="112122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471054</xdr:colOff>
      <xdr:row>0</xdr:row>
      <xdr:rowOff>110836</xdr:rowOff>
    </xdr:from>
    <xdr:to>
      <xdr:col>8</xdr:col>
      <xdr:colOff>1225205</xdr:colOff>
      <xdr:row>4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FBBECA-52B8-48A6-A59D-65A7E08C9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3309" y="110836"/>
          <a:ext cx="3067860" cy="10113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jmartinez/AppData/Local/Microsoft/Windows/Temporary%20Internet%20Files/Content.Outlook/FK6F7HFC/Presupusto%20Acac&#237;as%209%20%2003%202013.xls" TargetMode="External"/><Relationship Id="rId1" Type="http://schemas.openxmlformats.org/officeDocument/2006/relationships/externalLinkPath" Target="/Users/jmartinez/AppData/Local/Microsoft/Windows/Temporary%20Internet%20Files/Content.Outlook/FK6F7HFC/Presupusto%20Acac&#237;as%209%20%2003%202013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Andres%20Solano/Downloads/PPTO%20HUMADEA%20-PIO%20XII%20CON%20REVISADO%20final.xlsx" TargetMode="External"/><Relationship Id="rId2" Type="http://schemas.openxmlformats.org/officeDocument/2006/relationships/externalLinkPath" Target="file:///C:\Users\Andres%20Solano\Downloads\PPTO%20HUMADEA%20-PIO%20XII%20CON%20REVISADO%20final.xlsx" TargetMode="External"/><Relationship Id="rId1" Type="http://schemas.openxmlformats.org/officeDocument/2006/relationships/externalLinkPath" Target="/Users/Andres%20Solano/Downloads/PPTO%20HUMADEA%20-PIO%20XII%20CON%20REVISADO%20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Escritorio\ANDRES%20SOLANO\GUAMAL\CENTRO%20VIDA\PRESUPUESTO%20CENTRO%20VIDA.xlsx" TargetMode="External"/><Relationship Id="rId1" Type="http://schemas.openxmlformats.org/officeDocument/2006/relationships/externalLinkPath" Target="CENTRO%20VIDA/PRESUPUESTO%20CENTRO%20VIDA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Escritorio\ANDRES%20SOLANO\GUAMAL\CANCHA%20SINTETICA\cancha%20sintetica%20actualizado\PRESUPUESTO%20CANCHA%20SINTETICA%20V2.xlsx" TargetMode="External"/><Relationship Id="rId1" Type="http://schemas.openxmlformats.org/officeDocument/2006/relationships/externalLinkPath" Target="CANCHA%20SINTETICA/cancha%20sintetica%20actualizado/PRESUPUESTO%20CANCHA%20SINTETICA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5.13 SUMIDERO 0,5X0,6"/>
      <sheetName val="5.13 SUMIDERO 1X1"/>
      <sheetName val="APUS"/>
      <sheetName val="APUS INSUMOS"/>
      <sheetName val="C1-1,1"/>
      <sheetName val="C1-1,2"/>
      <sheetName val="C1-1,3"/>
      <sheetName val="C2-2,1"/>
      <sheetName val="C2-2,2"/>
      <sheetName val="C2-2,3"/>
      <sheetName val="C2-2,4"/>
      <sheetName val="C2-2,5"/>
      <sheetName val="C2-2,6"/>
      <sheetName val="C2-2,7"/>
      <sheetName val="C2-2,8"/>
      <sheetName val="C2-2,9"/>
      <sheetName val="C2-2,10"/>
      <sheetName val="C2-2,11"/>
      <sheetName val="C2-2,12"/>
      <sheetName val="C2-2,13"/>
      <sheetName val="PPTO"/>
      <sheetName val="C2-2,14"/>
      <sheetName val="C2-2,15"/>
      <sheetName val="C2-2,16"/>
      <sheetName val="C2-2,17"/>
      <sheetName val="C3-1,01"/>
      <sheetName val="C3-1,02"/>
      <sheetName val="C3-1,03"/>
      <sheetName val="C3-1,04"/>
      <sheetName val="C3-1,05"/>
      <sheetName val="C3-1,06"/>
      <sheetName val="C3-1,07"/>
      <sheetName val="C3-2,01"/>
      <sheetName val="C3-3,01"/>
      <sheetName val="C3-4,01"/>
      <sheetName val="C3-4,02"/>
      <sheetName val="C3-5,01"/>
      <sheetName val="C3-5,02"/>
      <sheetName val="C3-5,03"/>
      <sheetName val="C3-5,04"/>
      <sheetName val="C3-6,01"/>
      <sheetName val="C3-6,02"/>
      <sheetName val="C3-7,01"/>
      <sheetName val="C3-7,02"/>
      <sheetName val="C3-7,03"/>
      <sheetName val="C3-7,04"/>
      <sheetName val="C3-7,05"/>
      <sheetName val="C3-7,06"/>
      <sheetName val="C3-7,07"/>
      <sheetName val="C3-7,08"/>
      <sheetName val="C3-8,01"/>
      <sheetName val="C3-8,02"/>
      <sheetName val="C4-1,1"/>
      <sheetName val="C4-2,1"/>
      <sheetName val="C4-3,1"/>
      <sheetName val="C4-4,1"/>
      <sheetName val="C4-5,1"/>
      <sheetName val="C4-6,1"/>
      <sheetName val="C4-7,1"/>
      <sheetName val="C4-8,1"/>
      <sheetName val="C5-1,01"/>
      <sheetName val="C5-1,02"/>
      <sheetName val="C5-1,03"/>
      <sheetName val="C5-1,04"/>
      <sheetName val="C5-1,05"/>
      <sheetName val="C5-1,06"/>
      <sheetName val="C5-2,1"/>
      <sheetName val="C5-3,01"/>
      <sheetName val="C5-4,01 "/>
      <sheetName val="C5-4,02"/>
      <sheetName val="C5-5,01"/>
      <sheetName val="C5-5,02 "/>
      <sheetName val="C5-5,03"/>
      <sheetName val="C5-5,04"/>
      <sheetName val="C5-6,02 "/>
      <sheetName val="C6-7,01 "/>
      <sheetName val="C6-7,02 "/>
      <sheetName val="C6-7,04"/>
      <sheetName val="C6-7,05 "/>
      <sheetName val="C6-7,06"/>
      <sheetName val="C5-7,07"/>
      <sheetName val="C6-8,01"/>
      <sheetName val="C6-8,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16">
          <cell r="G116">
            <v>106269883</v>
          </cell>
        </row>
        <row r="117">
          <cell r="G117">
            <v>29755567.240000002</v>
          </cell>
        </row>
        <row r="118">
          <cell r="G118">
            <v>1062698.83</v>
          </cell>
        </row>
        <row r="119">
          <cell r="G119">
            <v>5313494.1500000004</v>
          </cell>
        </row>
        <row r="121">
          <cell r="G121">
            <v>142401643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ONOGRAMA"/>
      <sheetName val="1,1,1"/>
      <sheetName val="1,1,2"/>
      <sheetName val="1,1,3"/>
      <sheetName val="1,1,4"/>
      <sheetName val="1,1,5"/>
      <sheetName val="1,1,6"/>
      <sheetName val="1,1,7"/>
      <sheetName val="1,1,8"/>
      <sheetName val="1,1,9 "/>
      <sheetName val="1,2,1"/>
      <sheetName val="1,2,2"/>
      <sheetName val="1,2,3"/>
      <sheetName val="1,2,4"/>
      <sheetName val="1,2,5"/>
      <sheetName val="1,3,1"/>
      <sheetName val="1,3,2"/>
      <sheetName val="1,3,3"/>
      <sheetName val="1,3,4"/>
      <sheetName val="1,3,5"/>
      <sheetName val="1,4,1"/>
      <sheetName val="1,4,2"/>
      <sheetName val="1,4,3"/>
      <sheetName val="1,4,4"/>
      <sheetName val="1,4,5"/>
      <sheetName val="PRESUPUESTO 1"/>
      <sheetName val="APU 1,1,1"/>
      <sheetName val="APU 1,1,2."/>
      <sheetName val="APU 1,1,3"/>
      <sheetName val="APU 1,1,4"/>
      <sheetName val="APU 1,1,5"/>
      <sheetName val="APU 1,1,6"/>
      <sheetName val="APU 1,1,7"/>
      <sheetName val="APU 1,1,8"/>
      <sheetName val="APU 1,1,9"/>
      <sheetName val="APU 1,2,1"/>
      <sheetName val="APU 1,2,2"/>
      <sheetName val="APU 1,2,3"/>
      <sheetName val="APU 1,2,4"/>
      <sheetName val="APU 1,2,5"/>
      <sheetName val="APU 1,3,1"/>
      <sheetName val="APU 1,3,2"/>
      <sheetName val="APU 1,3,3"/>
      <sheetName val="APU 1,3,4"/>
      <sheetName val="Hoja2"/>
      <sheetName val="APU 1,3,5"/>
      <sheetName val="APU 1,4,1"/>
      <sheetName val="APU 1,4,2"/>
      <sheetName val="APU 1,4,3"/>
      <sheetName val="APU 1,4,4"/>
      <sheetName val="ESTUDIO MERCADO"/>
      <sheetName val="APU 1,4,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3">
          <cell r="H33">
            <v>149059220.56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onogrma"/>
      <sheetName val="PRESUPUESTO 1"/>
      <sheetName val="1,1,1"/>
      <sheetName val="1,2,1"/>
      <sheetName val="APU 1,1,1"/>
      <sheetName val="ESTUDIO DE MERCADO"/>
      <sheetName val="APU 1,2,1."/>
    </sheetNames>
    <sheetDataSet>
      <sheetData sheetId="0"/>
      <sheetData sheetId="1">
        <row r="13">
          <cell r="H13">
            <v>41813792.809999995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A5AF-58D9-5645-8E38-394C67D7F381}">
  <sheetPr>
    <tabColor indexed="53"/>
  </sheetPr>
  <dimension ref="A1:P85"/>
  <sheetViews>
    <sheetView tabSelected="1" view="pageBreakPreview" zoomScaleNormal="50" zoomScaleSheetLayoutView="100" workbookViewId="0">
      <selection activeCell="E10" sqref="E10"/>
    </sheetView>
  </sheetViews>
  <sheetFormatPr baseColWidth="10" defaultColWidth="11" defaultRowHeight="16.5" x14ac:dyDescent="0.3"/>
  <cols>
    <col min="1" max="1" width="22.75" style="1" customWidth="1"/>
    <col min="2" max="2" width="8.8125" style="1" customWidth="1"/>
    <col min="3" max="4" width="8.5625" style="1" customWidth="1"/>
    <col min="5" max="5" width="17.3125" style="1" customWidth="1"/>
    <col min="6" max="6" width="8.9375" style="1" customWidth="1"/>
    <col min="7" max="7" width="7.25" style="1" customWidth="1"/>
    <col min="8" max="8" width="9.5625" style="1" customWidth="1"/>
    <col min="9" max="9" width="11" style="1" customWidth="1"/>
    <col min="10" max="10" width="11.25" style="1" hidden="1" customWidth="1"/>
    <col min="11" max="12" width="0" style="1" hidden="1" customWidth="1"/>
    <col min="13" max="13" width="13.75" style="1" hidden="1" customWidth="1"/>
    <col min="14" max="17" width="0" style="1" hidden="1" customWidth="1"/>
    <col min="18" max="16384" width="11" style="1"/>
  </cols>
  <sheetData>
    <row r="1" spans="1:13" ht="27" customHeight="1" x14ac:dyDescent="0.3">
      <c r="A1" s="143"/>
      <c r="B1" s="151" t="s">
        <v>1</v>
      </c>
      <c r="C1" s="152"/>
      <c r="D1" s="152"/>
      <c r="E1" s="152"/>
      <c r="F1" s="153"/>
      <c r="G1" s="163"/>
      <c r="H1" s="164"/>
      <c r="I1" s="165"/>
    </row>
    <row r="2" spans="1:13" ht="21" customHeight="1" x14ac:dyDescent="0.3">
      <c r="A2" s="144"/>
      <c r="B2" s="154" t="s">
        <v>26</v>
      </c>
      <c r="C2" s="155"/>
      <c r="D2" s="155"/>
      <c r="E2" s="155"/>
      <c r="F2" s="156"/>
      <c r="G2" s="166"/>
      <c r="H2" s="167"/>
      <c r="I2" s="168"/>
    </row>
    <row r="3" spans="1:13" ht="19.5" customHeight="1" x14ac:dyDescent="0.3">
      <c r="A3" s="144"/>
      <c r="B3" s="157" t="s">
        <v>41</v>
      </c>
      <c r="C3" s="158"/>
      <c r="D3" s="158"/>
      <c r="E3" s="158"/>
      <c r="F3" s="159"/>
      <c r="G3" s="166"/>
      <c r="H3" s="167"/>
      <c r="I3" s="168"/>
    </row>
    <row r="4" spans="1:13" ht="21" customHeight="1" x14ac:dyDescent="0.3">
      <c r="A4" s="144"/>
      <c r="B4" s="154" t="s">
        <v>60</v>
      </c>
      <c r="C4" s="155"/>
      <c r="D4" s="155"/>
      <c r="E4" s="155"/>
      <c r="F4" s="156"/>
      <c r="G4" s="166"/>
      <c r="H4" s="167"/>
      <c r="I4" s="168"/>
    </row>
    <row r="5" spans="1:13" ht="19.5" customHeight="1" thickBot="1" x14ac:dyDescent="0.35">
      <c r="A5" s="144"/>
      <c r="B5" s="160" t="s">
        <v>27</v>
      </c>
      <c r="C5" s="161"/>
      <c r="D5" s="161"/>
      <c r="E5" s="161"/>
      <c r="F5" s="162"/>
      <c r="G5" s="169"/>
      <c r="H5" s="170"/>
      <c r="I5" s="171"/>
    </row>
    <row r="6" spans="1:13" ht="42" customHeight="1" thickBot="1" x14ac:dyDescent="0.35">
      <c r="A6" s="148" t="s">
        <v>62</v>
      </c>
      <c r="B6" s="149"/>
      <c r="C6" s="149"/>
      <c r="D6" s="149"/>
      <c r="E6" s="149"/>
      <c r="F6" s="149"/>
      <c r="G6" s="149"/>
      <c r="H6" s="149"/>
      <c r="I6" s="150"/>
      <c r="K6" s="35">
        <f>+I9*1.34</f>
        <v>190818201.62</v>
      </c>
    </row>
    <row r="7" spans="1:13" x14ac:dyDescent="0.3">
      <c r="A7" s="145" t="s">
        <v>3</v>
      </c>
      <c r="B7" s="146"/>
      <c r="C7" s="146"/>
      <c r="D7" s="146"/>
      <c r="E7" s="146"/>
      <c r="F7" s="146"/>
      <c r="G7" s="146"/>
      <c r="H7" s="146"/>
      <c r="I7" s="147"/>
      <c r="J7" s="35">
        <f>+H17+H30+F49+F69+F76+I11</f>
        <v>142401643.22</v>
      </c>
    </row>
    <row r="8" spans="1:13" ht="8.25" customHeight="1" x14ac:dyDescent="0.3">
      <c r="A8" s="2"/>
      <c r="I8" s="3"/>
    </row>
    <row r="9" spans="1:13" x14ac:dyDescent="0.3">
      <c r="A9" s="4" t="s">
        <v>8</v>
      </c>
      <c r="F9" s="72" t="s">
        <v>45</v>
      </c>
      <c r="G9" s="72"/>
      <c r="I9" s="5">
        <f>+[2]PPTO!$G$121</f>
        <v>142401643</v>
      </c>
      <c r="J9" s="1" t="s">
        <v>54</v>
      </c>
      <c r="K9" s="35">
        <f>+'[3]PRESUPUESTO 1'!$H$33</f>
        <v>149059220.56</v>
      </c>
    </row>
    <row r="10" spans="1:13" ht="5.25" customHeight="1" x14ac:dyDescent="0.3">
      <c r="A10" s="2"/>
      <c r="I10" s="3"/>
      <c r="K10" s="35"/>
    </row>
    <row r="11" spans="1:13" x14ac:dyDescent="0.3">
      <c r="A11" s="2" t="s">
        <v>9</v>
      </c>
      <c r="F11" s="72" t="s">
        <v>51</v>
      </c>
      <c r="G11" s="72"/>
      <c r="I11" s="37">
        <f>+[2]PPTO!$G$116</f>
        <v>106269883</v>
      </c>
      <c r="J11" s="1" t="s">
        <v>53</v>
      </c>
      <c r="K11" s="35">
        <f>+'[4]PRESUPUESTO 1'!$H$13</f>
        <v>41813792.809999995</v>
      </c>
      <c r="L11" s="35">
        <f>+F61</f>
        <v>29755567.240000002</v>
      </c>
      <c r="M11" s="35">
        <f>+K11-L11</f>
        <v>12058225.569999993</v>
      </c>
    </row>
    <row r="12" spans="1:13" ht="8.25" customHeight="1" thickBot="1" x14ac:dyDescent="0.35">
      <c r="A12" s="2"/>
      <c r="I12" s="3"/>
      <c r="K12" s="35"/>
    </row>
    <row r="13" spans="1:13" ht="23.25" customHeight="1" x14ac:dyDescent="0.3">
      <c r="A13" s="140" t="s">
        <v>2</v>
      </c>
      <c r="B13" s="80" t="s">
        <v>4</v>
      </c>
      <c r="C13" s="81"/>
      <c r="D13" s="136"/>
      <c r="E13" s="136"/>
      <c r="F13" s="137"/>
      <c r="G13" s="138" t="s">
        <v>6</v>
      </c>
      <c r="H13" s="140" t="s">
        <v>5</v>
      </c>
      <c r="I13" s="134" t="s">
        <v>10</v>
      </c>
      <c r="J13" s="35"/>
      <c r="K13" s="35">
        <f>+K11+K9</f>
        <v>190873013.37</v>
      </c>
    </row>
    <row r="14" spans="1:13" ht="56.45" customHeight="1" x14ac:dyDescent="0.3">
      <c r="A14" s="141"/>
      <c r="B14" s="175" t="s">
        <v>52</v>
      </c>
      <c r="C14" s="176"/>
      <c r="D14" s="177"/>
      <c r="E14" s="34" t="s">
        <v>44</v>
      </c>
      <c r="F14" s="6" t="s">
        <v>0</v>
      </c>
      <c r="G14" s="139"/>
      <c r="H14" s="141"/>
      <c r="I14" s="135"/>
    </row>
    <row r="15" spans="1:13" ht="40.9" customHeight="1" x14ac:dyDescent="0.3">
      <c r="A15" s="7" t="s">
        <v>63</v>
      </c>
      <c r="B15" s="178">
        <v>3000000</v>
      </c>
      <c r="C15" s="179"/>
      <c r="D15" s="180"/>
      <c r="E15" s="61">
        <v>1</v>
      </c>
      <c r="F15" s="8">
        <f>+E15*B15</f>
        <v>3000000</v>
      </c>
      <c r="G15" s="33">
        <v>2</v>
      </c>
      <c r="H15" s="9">
        <f>F15*G15</f>
        <v>6000000</v>
      </c>
      <c r="I15" s="38">
        <f>+ROUND((H15/I11),3)</f>
        <v>5.6000000000000001E-2</v>
      </c>
      <c r="J15" s="10" t="s">
        <v>55</v>
      </c>
      <c r="K15" s="35">
        <f>+[2]PPTO!$G$117</f>
        <v>29755567.240000002</v>
      </c>
      <c r="L15" s="47">
        <f>+F61</f>
        <v>29755567.240000002</v>
      </c>
      <c r="M15" s="48">
        <f>+K15-L15</f>
        <v>0</v>
      </c>
    </row>
    <row r="16" spans="1:13" s="10" customFormat="1" ht="37.9" customHeight="1" thickBot="1" x14ac:dyDescent="0.3">
      <c r="A16" s="60" t="s">
        <v>64</v>
      </c>
      <c r="B16" s="181">
        <v>2000000</v>
      </c>
      <c r="C16" s="182"/>
      <c r="D16" s="183"/>
      <c r="E16" s="65">
        <v>0.3</v>
      </c>
      <c r="F16" s="40">
        <f>+E16*B16</f>
        <v>600000</v>
      </c>
      <c r="G16" s="64">
        <v>2</v>
      </c>
      <c r="H16" s="9">
        <f>F16*G16</f>
        <v>1200000</v>
      </c>
      <c r="I16" s="38">
        <f>+ROUND((H16/I11),3)</f>
        <v>1.0999999999999999E-2</v>
      </c>
      <c r="J16" s="10" t="s">
        <v>56</v>
      </c>
      <c r="K16" s="43">
        <f>+[2]PPTO!$G$119</f>
        <v>5313494.1500000004</v>
      </c>
    </row>
    <row r="17" spans="1:16" ht="17.25" thickBot="1" x14ac:dyDescent="0.35">
      <c r="A17" s="2"/>
      <c r="G17" s="1" t="s">
        <v>7</v>
      </c>
      <c r="H17" s="11">
        <f>SUM(H15:H16)</f>
        <v>7200000</v>
      </c>
      <c r="I17" s="39">
        <f>SUM(I15:I16)</f>
        <v>6.7000000000000004E-2</v>
      </c>
      <c r="J17" s="1" t="s">
        <v>57</v>
      </c>
      <c r="K17" s="35">
        <f>+[2]PPTO!$G$118</f>
        <v>1062698.83</v>
      </c>
      <c r="M17" s="35">
        <f>+M15/2</f>
        <v>0</v>
      </c>
    </row>
    <row r="18" spans="1:16" ht="9" customHeight="1" x14ac:dyDescent="0.3">
      <c r="A18" s="2"/>
      <c r="I18" s="3"/>
      <c r="K18" s="35"/>
    </row>
    <row r="19" spans="1:16" x14ac:dyDescent="0.3">
      <c r="A19" s="4" t="s">
        <v>11</v>
      </c>
      <c r="I19" s="3"/>
    </row>
    <row r="20" spans="1:16" ht="5.25" customHeight="1" thickBot="1" x14ac:dyDescent="0.35">
      <c r="A20" s="2"/>
      <c r="I20" s="3"/>
    </row>
    <row r="21" spans="1:16" ht="23.25" customHeight="1" x14ac:dyDescent="0.3">
      <c r="A21" s="140" t="s">
        <v>12</v>
      </c>
      <c r="B21" s="128" t="s">
        <v>13</v>
      </c>
      <c r="C21" s="129"/>
      <c r="D21" s="129"/>
      <c r="E21" s="129"/>
      <c r="F21" s="130"/>
      <c r="G21" s="173" t="s">
        <v>6</v>
      </c>
      <c r="H21" s="81" t="s">
        <v>5</v>
      </c>
      <c r="I21" s="75" t="s">
        <v>10</v>
      </c>
      <c r="K21" s="44">
        <f>+K17+K16+K15</f>
        <v>36131760.219999999</v>
      </c>
    </row>
    <row r="22" spans="1:16" ht="40.9" customHeight="1" thickBot="1" x14ac:dyDescent="0.35">
      <c r="A22" s="172"/>
      <c r="B22" s="131"/>
      <c r="C22" s="132"/>
      <c r="D22" s="132"/>
      <c r="E22" s="132"/>
      <c r="F22" s="133"/>
      <c r="G22" s="174"/>
      <c r="H22" s="142"/>
      <c r="I22" s="127"/>
    </row>
    <row r="23" spans="1:16" ht="17.25" thickBot="1" x14ac:dyDescent="0.35">
      <c r="A23" s="66" t="s">
        <v>39</v>
      </c>
      <c r="B23" s="187">
        <v>600000</v>
      </c>
      <c r="C23" s="188"/>
      <c r="D23" s="188"/>
      <c r="E23" s="188"/>
      <c r="F23" s="189"/>
      <c r="G23" s="12">
        <v>2</v>
      </c>
      <c r="H23" s="70">
        <f>B23*G23</f>
        <v>1200000</v>
      </c>
      <c r="I23" s="38">
        <f>+ROUND((H23/I11),3)</f>
        <v>1.0999999999999999E-2</v>
      </c>
      <c r="N23" s="51">
        <v>54.60142493</v>
      </c>
      <c r="P23" s="53"/>
    </row>
    <row r="24" spans="1:16" ht="17.25" thickBot="1" x14ac:dyDescent="0.35">
      <c r="A24" s="67" t="s">
        <v>43</v>
      </c>
      <c r="B24" s="184">
        <v>0</v>
      </c>
      <c r="C24" s="185"/>
      <c r="D24" s="185"/>
      <c r="E24" s="185"/>
      <c r="F24" s="186"/>
      <c r="G24" s="12">
        <v>1</v>
      </c>
      <c r="H24" s="42">
        <f t="shared" ref="H24:H29" si="0">B24*G24</f>
        <v>0</v>
      </c>
      <c r="I24" s="41">
        <f>H24*100/I9</f>
        <v>0</v>
      </c>
      <c r="N24" s="52">
        <v>14.57424428</v>
      </c>
      <c r="P24" s="52">
        <v>54.6</v>
      </c>
    </row>
    <row r="25" spans="1:16" ht="17.25" thickBot="1" x14ac:dyDescent="0.35">
      <c r="A25" s="67" t="s">
        <v>50</v>
      </c>
      <c r="B25" s="184">
        <v>0</v>
      </c>
      <c r="C25" s="185"/>
      <c r="D25" s="185"/>
      <c r="E25" s="185"/>
      <c r="F25" s="186"/>
      <c r="G25" s="12">
        <v>1</v>
      </c>
      <c r="H25" s="42">
        <f t="shared" si="0"/>
        <v>0</v>
      </c>
      <c r="I25" s="41">
        <f>H25*100/I9</f>
        <v>0</v>
      </c>
      <c r="N25" s="52">
        <v>4.9273937779999999</v>
      </c>
      <c r="O25" s="1">
        <f>+N23+N24+N25+N26</f>
        <v>78.045935367999988</v>
      </c>
      <c r="P25" s="54"/>
    </row>
    <row r="26" spans="1:16" ht="27" customHeight="1" thickBot="1" x14ac:dyDescent="0.35">
      <c r="A26" s="7" t="s">
        <v>42</v>
      </c>
      <c r="B26" s="190">
        <v>115247.86</v>
      </c>
      <c r="C26" s="191"/>
      <c r="D26" s="191"/>
      <c r="E26" s="191"/>
      <c r="F26" s="192"/>
      <c r="G26" s="12">
        <v>2</v>
      </c>
      <c r="H26" s="50">
        <f>+B26*G26</f>
        <v>230495.72</v>
      </c>
      <c r="I26" s="38">
        <f>+ROUND((H26/I11),3)</f>
        <v>2E-3</v>
      </c>
      <c r="K26" s="35">
        <f>+B26+M15</f>
        <v>115247.86</v>
      </c>
      <c r="N26" s="52">
        <v>3.9428723799999998</v>
      </c>
      <c r="O26" s="1">
        <f>+O25/4</f>
        <v>19.511483841999997</v>
      </c>
      <c r="P26" s="52">
        <v>69.180000000000007</v>
      </c>
    </row>
    <row r="27" spans="1:16" ht="17.25" thickBot="1" x14ac:dyDescent="0.35">
      <c r="A27" s="67" t="s">
        <v>40</v>
      </c>
      <c r="B27" s="184">
        <v>0</v>
      </c>
      <c r="C27" s="185"/>
      <c r="D27" s="185"/>
      <c r="E27" s="185"/>
      <c r="F27" s="186"/>
      <c r="G27" s="12">
        <v>1</v>
      </c>
      <c r="H27" s="42">
        <f t="shared" si="0"/>
        <v>0</v>
      </c>
      <c r="I27" s="41">
        <f>H27*100/I9</f>
        <v>0</v>
      </c>
      <c r="P27" s="52">
        <v>74.099999999999994</v>
      </c>
    </row>
    <row r="28" spans="1:16" ht="17.25" thickBot="1" x14ac:dyDescent="0.35">
      <c r="A28" s="67" t="s">
        <v>49</v>
      </c>
      <c r="B28" s="184">
        <v>0</v>
      </c>
      <c r="C28" s="185"/>
      <c r="D28" s="185"/>
      <c r="E28" s="185"/>
      <c r="F28" s="186"/>
      <c r="G28" s="12">
        <v>1</v>
      </c>
      <c r="H28" s="42">
        <f t="shared" si="0"/>
        <v>0</v>
      </c>
      <c r="I28" s="41">
        <f>H28*100/I9</f>
        <v>0</v>
      </c>
      <c r="P28" s="52">
        <v>78.05</v>
      </c>
    </row>
    <row r="29" spans="1:16" ht="17.25" thickBot="1" x14ac:dyDescent="0.35">
      <c r="A29" s="68" t="s">
        <v>65</v>
      </c>
      <c r="B29" s="196">
        <v>350000</v>
      </c>
      <c r="C29" s="197"/>
      <c r="D29" s="197"/>
      <c r="E29" s="197"/>
      <c r="F29" s="198"/>
      <c r="G29" s="63">
        <v>2</v>
      </c>
      <c r="H29" s="69">
        <f t="shared" si="0"/>
        <v>700000</v>
      </c>
      <c r="I29" s="38">
        <f>+ROUND((H29/I11),3)</f>
        <v>7.0000000000000001E-3</v>
      </c>
    </row>
    <row r="30" spans="1:16" ht="17.25" thickBot="1" x14ac:dyDescent="0.35">
      <c r="A30" s="2"/>
      <c r="G30" s="1" t="s">
        <v>7</v>
      </c>
      <c r="H30" s="13">
        <f>SUM(H23:H29)</f>
        <v>2130495.7199999997</v>
      </c>
      <c r="I30" s="62">
        <f>SUM(I23:I29)</f>
        <v>0.02</v>
      </c>
      <c r="P30" s="1">
        <f>+P28+P27+P26+P24</f>
        <v>275.93</v>
      </c>
    </row>
    <row r="31" spans="1:16" ht="12" customHeight="1" thickBot="1" x14ac:dyDescent="0.35">
      <c r="A31" s="2"/>
      <c r="I31" s="14"/>
    </row>
    <row r="32" spans="1:16" ht="17.25" thickBot="1" x14ac:dyDescent="0.35">
      <c r="A32" s="193" t="s">
        <v>14</v>
      </c>
      <c r="B32" s="194"/>
      <c r="C32" s="194"/>
      <c r="D32" s="194"/>
      <c r="E32" s="194"/>
      <c r="F32" s="194"/>
      <c r="G32" s="195"/>
      <c r="H32" s="15"/>
      <c r="I32" s="15"/>
      <c r="P32" s="1">
        <f>+P30/4</f>
        <v>68.982500000000002</v>
      </c>
    </row>
    <row r="33" spans="1:12" ht="12" customHeight="1" x14ac:dyDescent="0.3">
      <c r="A33" s="2"/>
      <c r="I33" s="3"/>
    </row>
    <row r="34" spans="1:12" x14ac:dyDescent="0.3">
      <c r="A34" s="4" t="s">
        <v>28</v>
      </c>
      <c r="I34" s="3"/>
    </row>
    <row r="35" spans="1:12" ht="5.25" customHeight="1" thickBot="1" x14ac:dyDescent="0.35">
      <c r="A35" s="2"/>
      <c r="I35" s="3"/>
    </row>
    <row r="36" spans="1:12" ht="15.75" customHeight="1" x14ac:dyDescent="0.3">
      <c r="A36" s="80" t="s">
        <v>12</v>
      </c>
      <c r="B36" s="81"/>
      <c r="C36" s="81"/>
      <c r="D36" s="107"/>
      <c r="E36" s="107"/>
      <c r="F36" s="84" t="s">
        <v>15</v>
      </c>
      <c r="G36" s="85"/>
      <c r="H36" s="74" t="s">
        <v>10</v>
      </c>
      <c r="I36" s="75"/>
      <c r="L36" s="45">
        <f>+I17+H49</f>
        <v>0.25900000000000001</v>
      </c>
    </row>
    <row r="37" spans="1:12" ht="15.75" customHeight="1" x14ac:dyDescent="0.3">
      <c r="A37" s="82"/>
      <c r="B37" s="83"/>
      <c r="C37" s="83"/>
      <c r="D37" s="108"/>
      <c r="E37" s="108"/>
      <c r="F37" s="86"/>
      <c r="G37" s="87"/>
      <c r="H37" s="76"/>
      <c r="I37" s="77"/>
      <c r="K37" s="1">
        <f>+I17+I30+H49</f>
        <v>0.27900000000000003</v>
      </c>
    </row>
    <row r="38" spans="1:12" x14ac:dyDescent="0.3">
      <c r="A38" s="101" t="s">
        <v>29</v>
      </c>
      <c r="B38" s="102"/>
      <c r="C38" s="102"/>
      <c r="D38" s="111" t="s">
        <v>58</v>
      </c>
      <c r="E38" s="199"/>
      <c r="F38" s="122">
        <f>ROUND((I11*0.42%),2)</f>
        <v>446333.51</v>
      </c>
      <c r="G38" s="123"/>
      <c r="H38" s="115">
        <f>ROUND((F38/$I$11),3)</f>
        <v>4.0000000000000001E-3</v>
      </c>
      <c r="I38" s="116"/>
    </row>
    <row r="39" spans="1:12" x14ac:dyDescent="0.3">
      <c r="A39" s="101" t="s">
        <v>30</v>
      </c>
      <c r="B39" s="102"/>
      <c r="C39" s="102"/>
      <c r="D39" s="55">
        <v>0.04</v>
      </c>
      <c r="E39" s="16"/>
      <c r="F39" s="122">
        <f>ROUND((I11*0.04),2)</f>
        <v>4250795.32</v>
      </c>
      <c r="G39" s="123"/>
      <c r="H39" s="115">
        <f t="shared" ref="H39:H47" si="1">ROUND((F39/$I$11),3)</f>
        <v>0.04</v>
      </c>
      <c r="I39" s="116"/>
    </row>
    <row r="40" spans="1:12" x14ac:dyDescent="0.3">
      <c r="A40" s="101" t="s">
        <v>31</v>
      </c>
      <c r="B40" s="102"/>
      <c r="C40" s="102"/>
      <c r="D40" s="55">
        <v>0.02</v>
      </c>
      <c r="E40" s="16"/>
      <c r="F40" s="122">
        <f>ROUND((I11*0.02),2)</f>
        <v>2125397.66</v>
      </c>
      <c r="G40" s="123"/>
      <c r="H40" s="115">
        <f t="shared" si="1"/>
        <v>0.02</v>
      </c>
      <c r="I40" s="116"/>
    </row>
    <row r="41" spans="1:12" x14ac:dyDescent="0.3">
      <c r="A41" s="101" t="s">
        <v>32</v>
      </c>
      <c r="B41" s="102"/>
      <c r="C41" s="102"/>
      <c r="D41" s="55">
        <v>0.02</v>
      </c>
      <c r="E41" s="16"/>
      <c r="F41" s="122">
        <f>ROUND((I11*0.02),2)</f>
        <v>2125397.66</v>
      </c>
      <c r="G41" s="123"/>
      <c r="H41" s="115">
        <f t="shared" si="1"/>
        <v>0.02</v>
      </c>
      <c r="I41" s="116"/>
    </row>
    <row r="42" spans="1:12" x14ac:dyDescent="0.3">
      <c r="A42" s="101" t="s">
        <v>33</v>
      </c>
      <c r="B42" s="102"/>
      <c r="C42" s="102"/>
      <c r="D42" s="55">
        <v>0.01</v>
      </c>
      <c r="E42" s="16"/>
      <c r="F42" s="122">
        <f>ROUND((I11*0.01),2)</f>
        <v>1062698.83</v>
      </c>
      <c r="G42" s="123"/>
      <c r="H42" s="115">
        <f t="shared" si="1"/>
        <v>0.01</v>
      </c>
      <c r="I42" s="116"/>
    </row>
    <row r="43" spans="1:12" x14ac:dyDescent="0.3">
      <c r="A43" s="101" t="s">
        <v>34</v>
      </c>
      <c r="B43" s="102"/>
      <c r="C43" s="102"/>
      <c r="D43" s="55">
        <v>0.01</v>
      </c>
      <c r="E43" s="16"/>
      <c r="F43" s="122">
        <f>ROUND((I11*0.01),2)</f>
        <v>1062698.83</v>
      </c>
      <c r="G43" s="123"/>
      <c r="H43" s="115">
        <f t="shared" si="1"/>
        <v>0.01</v>
      </c>
      <c r="I43" s="116"/>
    </row>
    <row r="44" spans="1:12" x14ac:dyDescent="0.3">
      <c r="A44" s="119" t="s">
        <v>35</v>
      </c>
      <c r="B44" s="120"/>
      <c r="C44" s="121"/>
      <c r="D44" s="56">
        <v>0.02</v>
      </c>
      <c r="E44" s="17"/>
      <c r="F44" s="122">
        <f>ROUND((I11*0.02),2)</f>
        <v>2125397.66</v>
      </c>
      <c r="G44" s="123"/>
      <c r="H44" s="115">
        <f t="shared" si="1"/>
        <v>0.02</v>
      </c>
      <c r="I44" s="116"/>
    </row>
    <row r="45" spans="1:12" x14ac:dyDescent="0.3">
      <c r="A45" s="119" t="s">
        <v>36</v>
      </c>
      <c r="B45" s="120"/>
      <c r="C45" s="121"/>
      <c r="D45" s="58">
        <v>3.0000000000000001E-3</v>
      </c>
      <c r="E45" s="17"/>
      <c r="F45" s="122">
        <f>ROUND((I11*0.003),2)</f>
        <v>318809.65000000002</v>
      </c>
      <c r="G45" s="123"/>
      <c r="H45" s="115">
        <f t="shared" si="1"/>
        <v>3.0000000000000001E-3</v>
      </c>
      <c r="I45" s="116"/>
    </row>
    <row r="46" spans="1:12" x14ac:dyDescent="0.3">
      <c r="A46" s="101" t="s">
        <v>37</v>
      </c>
      <c r="B46" s="102"/>
      <c r="C46" s="102"/>
      <c r="D46" s="59">
        <v>1.4999999999999999E-2</v>
      </c>
      <c r="E46" s="16"/>
      <c r="F46" s="122">
        <f>ROUND((I11*0.015),2)</f>
        <v>1594048.25</v>
      </c>
      <c r="G46" s="123"/>
      <c r="H46" s="115">
        <f t="shared" si="1"/>
        <v>1.4999999999999999E-2</v>
      </c>
      <c r="I46" s="116"/>
    </row>
    <row r="47" spans="1:12" x14ac:dyDescent="0.3">
      <c r="A47" s="119" t="s">
        <v>61</v>
      </c>
      <c r="B47" s="120"/>
      <c r="C47" s="121"/>
      <c r="D47" s="56">
        <v>0.05</v>
      </c>
      <c r="E47" s="17"/>
      <c r="F47" s="122">
        <f>ROUND((I11*0.05),2)</f>
        <v>5313494.1500000004</v>
      </c>
      <c r="G47" s="123"/>
      <c r="H47" s="115">
        <f t="shared" si="1"/>
        <v>0.05</v>
      </c>
      <c r="I47" s="116"/>
      <c r="J47" s="35">
        <f>+F47+F46+F45+F44+F43+F42+F41+F40+F39+F38</f>
        <v>20425071.520000003</v>
      </c>
    </row>
    <row r="48" spans="1:12" ht="15" customHeight="1" thickBot="1" x14ac:dyDescent="0.35">
      <c r="A48" s="124"/>
      <c r="B48" s="125"/>
      <c r="C48" s="126"/>
      <c r="D48" s="57"/>
      <c r="E48" s="18"/>
      <c r="F48" s="122"/>
      <c r="G48" s="123"/>
      <c r="H48" s="115"/>
      <c r="I48" s="116"/>
    </row>
    <row r="49" spans="1:12" ht="16.5" customHeight="1" thickBot="1" x14ac:dyDescent="0.35">
      <c r="A49" s="19" t="s">
        <v>38</v>
      </c>
      <c r="B49" s="20"/>
      <c r="C49" s="20"/>
      <c r="D49" s="20"/>
      <c r="E49" s="20"/>
      <c r="F49" s="117">
        <f>SUM(F38:G48)</f>
        <v>20425071.520000003</v>
      </c>
      <c r="G49" s="118"/>
      <c r="H49" s="109">
        <f>ROUND(SUM(H38:I48),3)</f>
        <v>0.192</v>
      </c>
      <c r="I49" s="110"/>
      <c r="J49" s="36">
        <f>+F49/I11</f>
        <v>0.19220000006963406</v>
      </c>
      <c r="L49" s="35"/>
    </row>
    <row r="50" spans="1:12" ht="13.5" customHeight="1" x14ac:dyDescent="0.3">
      <c r="A50" s="2"/>
      <c r="I50" s="3"/>
    </row>
    <row r="51" spans="1:12" x14ac:dyDescent="0.3">
      <c r="A51" s="4" t="s">
        <v>16</v>
      </c>
      <c r="I51" s="3"/>
    </row>
    <row r="52" spans="1:12" ht="3.75" customHeight="1" thickBot="1" x14ac:dyDescent="0.35">
      <c r="A52" s="2"/>
      <c r="I52" s="3"/>
    </row>
    <row r="53" spans="1:12" x14ac:dyDescent="0.3">
      <c r="A53" s="80" t="s">
        <v>12</v>
      </c>
      <c r="B53" s="81"/>
      <c r="C53" s="81"/>
      <c r="D53" s="105" t="s">
        <v>48</v>
      </c>
      <c r="E53" s="107" t="s">
        <v>46</v>
      </c>
      <c r="F53" s="84" t="s">
        <v>47</v>
      </c>
      <c r="G53" s="85"/>
      <c r="H53" s="74" t="s">
        <v>10</v>
      </c>
      <c r="I53" s="75"/>
    </row>
    <row r="54" spans="1:12" x14ac:dyDescent="0.3">
      <c r="A54" s="82"/>
      <c r="B54" s="83"/>
      <c r="C54" s="83"/>
      <c r="D54" s="106"/>
      <c r="E54" s="108"/>
      <c r="F54" s="86"/>
      <c r="G54" s="87"/>
      <c r="H54" s="76"/>
      <c r="I54" s="77"/>
    </row>
    <row r="55" spans="1:12" x14ac:dyDescent="0.3">
      <c r="A55" s="101"/>
      <c r="B55" s="102"/>
      <c r="C55" s="102"/>
      <c r="D55" s="21"/>
      <c r="E55" s="22"/>
      <c r="F55" s="103"/>
      <c r="G55" s="104"/>
      <c r="H55" s="111"/>
      <c r="I55" s="112"/>
    </row>
    <row r="56" spans="1:12" x14ac:dyDescent="0.3">
      <c r="A56" s="101"/>
      <c r="B56" s="102"/>
      <c r="C56" s="102"/>
      <c r="D56" s="16"/>
      <c r="E56" s="16"/>
      <c r="F56" s="22"/>
      <c r="G56" s="23"/>
      <c r="H56" s="111"/>
      <c r="I56" s="112"/>
    </row>
    <row r="57" spans="1:12" x14ac:dyDescent="0.3">
      <c r="A57" s="101"/>
      <c r="B57" s="102"/>
      <c r="C57" s="102"/>
      <c r="D57" s="16"/>
      <c r="E57" s="16"/>
      <c r="F57" s="22"/>
      <c r="G57" s="23"/>
      <c r="H57" s="111"/>
      <c r="I57" s="112"/>
    </row>
    <row r="58" spans="1:12" x14ac:dyDescent="0.3">
      <c r="A58" s="101"/>
      <c r="B58" s="102"/>
      <c r="C58" s="102"/>
      <c r="D58" s="16"/>
      <c r="E58" s="16"/>
      <c r="F58" s="22"/>
      <c r="G58" s="23"/>
      <c r="H58" s="111"/>
      <c r="I58" s="112"/>
    </row>
    <row r="59" spans="1:12" ht="17.25" thickBot="1" x14ac:dyDescent="0.35">
      <c r="A59" s="93"/>
      <c r="B59" s="94"/>
      <c r="C59" s="94"/>
      <c r="D59" s="18"/>
      <c r="E59" s="18"/>
      <c r="F59" s="24"/>
      <c r="G59" s="25"/>
      <c r="H59" s="95"/>
      <c r="I59" s="96"/>
    </row>
    <row r="60" spans="1:12" ht="15" customHeight="1" thickBot="1" x14ac:dyDescent="0.35">
      <c r="A60" s="19" t="s">
        <v>17</v>
      </c>
      <c r="B60" s="20"/>
      <c r="C60" s="20"/>
      <c r="D60" s="20"/>
      <c r="E60" s="20"/>
      <c r="F60" s="113"/>
      <c r="G60" s="114"/>
      <c r="H60" s="88">
        <f>SUM(H55:I59)</f>
        <v>0</v>
      </c>
      <c r="I60" s="90"/>
    </row>
    <row r="61" spans="1:12" ht="24" customHeight="1" thickBot="1" x14ac:dyDescent="0.35">
      <c r="A61" s="88" t="s">
        <v>19</v>
      </c>
      <c r="B61" s="89"/>
      <c r="C61" s="90"/>
      <c r="D61" s="26"/>
      <c r="E61" s="26"/>
      <c r="F61" s="91">
        <f>+F49+H17+H30</f>
        <v>29755567.240000002</v>
      </c>
      <c r="G61" s="92"/>
      <c r="H61" s="109">
        <f>H49+I30+I17+H60</f>
        <v>0.27900000000000003</v>
      </c>
      <c r="I61" s="110"/>
      <c r="J61" s="71">
        <f>+F61/I11</f>
        <v>0.28000000000000003</v>
      </c>
    </row>
    <row r="62" spans="1:12" ht="24" customHeight="1" x14ac:dyDescent="0.3">
      <c r="A62" s="27"/>
      <c r="B62" s="28"/>
      <c r="C62" s="28"/>
      <c r="D62" s="28"/>
      <c r="E62" s="28"/>
      <c r="F62" s="29"/>
      <c r="G62" s="29"/>
      <c r="H62" s="29"/>
      <c r="I62" s="30"/>
    </row>
    <row r="63" spans="1:12" x14ac:dyDescent="0.3">
      <c r="A63" s="78" t="s">
        <v>18</v>
      </c>
      <c r="B63" s="72"/>
      <c r="C63" s="72"/>
      <c r="D63" s="72"/>
      <c r="E63" s="72"/>
      <c r="F63" s="72"/>
      <c r="G63" s="72"/>
      <c r="H63" s="72"/>
      <c r="I63" s="79"/>
    </row>
    <row r="64" spans="1:12" ht="17.25" thickBot="1" x14ac:dyDescent="0.35">
      <c r="A64" s="2"/>
      <c r="I64" s="3"/>
    </row>
    <row r="65" spans="1:9" x14ac:dyDescent="0.3">
      <c r="A65" s="80" t="s">
        <v>12</v>
      </c>
      <c r="B65" s="81"/>
      <c r="C65" s="81"/>
      <c r="D65" s="31"/>
      <c r="E65" s="31"/>
      <c r="F65" s="84" t="s">
        <v>15</v>
      </c>
      <c r="G65" s="85"/>
      <c r="H65" s="74" t="s">
        <v>10</v>
      </c>
      <c r="I65" s="75"/>
    </row>
    <row r="66" spans="1:9" x14ac:dyDescent="0.3">
      <c r="A66" s="82"/>
      <c r="B66" s="83"/>
      <c r="C66" s="83"/>
      <c r="D66" s="32"/>
      <c r="E66" s="32"/>
      <c r="F66" s="86"/>
      <c r="G66" s="87"/>
      <c r="H66" s="76"/>
      <c r="I66" s="77"/>
    </row>
    <row r="67" spans="1:9" ht="17.25" thickBot="1" x14ac:dyDescent="0.35">
      <c r="A67" s="93" t="s">
        <v>25</v>
      </c>
      <c r="B67" s="94"/>
      <c r="C67" s="94"/>
      <c r="D67" s="18"/>
      <c r="E67" s="18"/>
      <c r="F67" s="24"/>
      <c r="G67" s="25"/>
      <c r="H67" s="95"/>
      <c r="I67" s="96"/>
    </row>
    <row r="68" spans="1:9" ht="17.25" thickBot="1" x14ac:dyDescent="0.35">
      <c r="A68" s="2"/>
      <c r="I68" s="3"/>
    </row>
    <row r="69" spans="1:9" ht="24" customHeight="1" thickBot="1" x14ac:dyDescent="0.35">
      <c r="A69" s="88" t="s">
        <v>20</v>
      </c>
      <c r="B69" s="89"/>
      <c r="C69" s="90"/>
      <c r="D69" s="26"/>
      <c r="E69" s="26"/>
      <c r="F69" s="97">
        <f>+I11*H69</f>
        <v>1062698.83</v>
      </c>
      <c r="G69" s="98"/>
      <c r="H69" s="99">
        <v>0.01</v>
      </c>
      <c r="I69" s="100"/>
    </row>
    <row r="70" spans="1:9" x14ac:dyDescent="0.3">
      <c r="A70" s="2"/>
      <c r="I70" s="3"/>
    </row>
    <row r="71" spans="1:9" x14ac:dyDescent="0.3">
      <c r="A71" s="78" t="s">
        <v>21</v>
      </c>
      <c r="B71" s="72"/>
      <c r="C71" s="72"/>
      <c r="D71" s="72"/>
      <c r="E71" s="72"/>
      <c r="F71" s="72"/>
      <c r="G71" s="72"/>
      <c r="H71" s="72"/>
      <c r="I71" s="79"/>
    </row>
    <row r="72" spans="1:9" ht="17.25" thickBot="1" x14ac:dyDescent="0.35">
      <c r="A72" s="2"/>
      <c r="I72" s="3"/>
    </row>
    <row r="73" spans="1:9" x14ac:dyDescent="0.3">
      <c r="A73" s="80" t="s">
        <v>12</v>
      </c>
      <c r="B73" s="81"/>
      <c r="C73" s="81"/>
      <c r="D73" s="31"/>
      <c r="E73" s="31"/>
      <c r="F73" s="84" t="s">
        <v>15</v>
      </c>
      <c r="G73" s="85"/>
      <c r="H73" s="74" t="s">
        <v>10</v>
      </c>
      <c r="I73" s="75"/>
    </row>
    <row r="74" spans="1:9" x14ac:dyDescent="0.3">
      <c r="A74" s="82"/>
      <c r="B74" s="83"/>
      <c r="C74" s="83"/>
      <c r="D74" s="32"/>
      <c r="E74" s="32"/>
      <c r="F74" s="86"/>
      <c r="G74" s="87"/>
      <c r="H74" s="76"/>
      <c r="I74" s="77"/>
    </row>
    <row r="75" spans="1:9" ht="17.25" thickBot="1" x14ac:dyDescent="0.35">
      <c r="A75" s="93" t="s">
        <v>22</v>
      </c>
      <c r="B75" s="94"/>
      <c r="C75" s="94"/>
      <c r="D75" s="18"/>
      <c r="E75" s="18"/>
      <c r="F75" s="24"/>
      <c r="G75" s="25"/>
      <c r="H75" s="95"/>
      <c r="I75" s="96"/>
    </row>
    <row r="76" spans="1:9" ht="24" customHeight="1" thickBot="1" x14ac:dyDescent="0.35">
      <c r="A76" s="88" t="s">
        <v>23</v>
      </c>
      <c r="B76" s="89"/>
      <c r="C76" s="90"/>
      <c r="D76" s="26"/>
      <c r="E76" s="26"/>
      <c r="F76" s="97">
        <f>+H76*I11</f>
        <v>5313494.1500000004</v>
      </c>
      <c r="G76" s="98"/>
      <c r="H76" s="99">
        <v>0.05</v>
      </c>
      <c r="I76" s="100"/>
    </row>
    <row r="77" spans="1:9" x14ac:dyDescent="0.3">
      <c r="A77" s="2"/>
      <c r="I77" s="3"/>
    </row>
    <row r="78" spans="1:9" ht="17.25" thickBot="1" x14ac:dyDescent="0.35">
      <c r="A78" s="2"/>
      <c r="I78" s="3"/>
    </row>
    <row r="79" spans="1:9" ht="17.25" thickBot="1" x14ac:dyDescent="0.35">
      <c r="A79" s="88" t="s">
        <v>24</v>
      </c>
      <c r="B79" s="89"/>
      <c r="C79" s="89"/>
      <c r="D79" s="89"/>
      <c r="E79" s="89"/>
      <c r="F79" s="89"/>
      <c r="G79" s="89"/>
      <c r="H79" s="90"/>
      <c r="I79" s="49">
        <f>+H76+H69+H61</f>
        <v>0.33900000000000002</v>
      </c>
    </row>
    <row r="83" spans="1:2" x14ac:dyDescent="0.3">
      <c r="A83" s="46"/>
      <c r="B83" s="46"/>
    </row>
    <row r="84" spans="1:2" x14ac:dyDescent="0.3">
      <c r="A84" s="72" t="s">
        <v>59</v>
      </c>
      <c r="B84" s="72"/>
    </row>
    <row r="85" spans="1:2" ht="27" customHeight="1" x14ac:dyDescent="0.3">
      <c r="A85" s="73" t="s">
        <v>66</v>
      </c>
      <c r="B85" s="73"/>
    </row>
  </sheetData>
  <mergeCells count="115">
    <mergeCell ref="H38:I38"/>
    <mergeCell ref="F36:G37"/>
    <mergeCell ref="A36:C37"/>
    <mergeCell ref="H36:I37"/>
    <mergeCell ref="A38:C38"/>
    <mergeCell ref="A39:C39"/>
    <mergeCell ref="F44:G44"/>
    <mergeCell ref="F45:G45"/>
    <mergeCell ref="H41:I41"/>
    <mergeCell ref="A40:C40"/>
    <mergeCell ref="H40:I40"/>
    <mergeCell ref="H39:I39"/>
    <mergeCell ref="F38:G38"/>
    <mergeCell ref="D36:D37"/>
    <mergeCell ref="E36:E37"/>
    <mergeCell ref="F41:G41"/>
    <mergeCell ref="F42:G42"/>
    <mergeCell ref="F43:G43"/>
    <mergeCell ref="A41:C41"/>
    <mergeCell ref="B27:F27"/>
    <mergeCell ref="B23:F23"/>
    <mergeCell ref="B24:F24"/>
    <mergeCell ref="B25:F25"/>
    <mergeCell ref="B26:F26"/>
    <mergeCell ref="F39:G39"/>
    <mergeCell ref="F40:G40"/>
    <mergeCell ref="B28:F28"/>
    <mergeCell ref="A32:G32"/>
    <mergeCell ref="B29:F29"/>
    <mergeCell ref="D38:E38"/>
    <mergeCell ref="I21:I22"/>
    <mergeCell ref="B21:F22"/>
    <mergeCell ref="I13:I14"/>
    <mergeCell ref="B13:F13"/>
    <mergeCell ref="G13:G14"/>
    <mergeCell ref="H13:H14"/>
    <mergeCell ref="H21:H22"/>
    <mergeCell ref="A1:A5"/>
    <mergeCell ref="A13:A14"/>
    <mergeCell ref="A7:I7"/>
    <mergeCell ref="A6:I6"/>
    <mergeCell ref="F9:G9"/>
    <mergeCell ref="B1:F1"/>
    <mergeCell ref="B2:F2"/>
    <mergeCell ref="B3:F3"/>
    <mergeCell ref="B4:F4"/>
    <mergeCell ref="B5:F5"/>
    <mergeCell ref="G1:I5"/>
    <mergeCell ref="A21:A22"/>
    <mergeCell ref="G21:G22"/>
    <mergeCell ref="F11:G11"/>
    <mergeCell ref="B14:D14"/>
    <mergeCell ref="B15:D15"/>
    <mergeCell ref="B16:D16"/>
    <mergeCell ref="H49:I49"/>
    <mergeCell ref="H42:I42"/>
    <mergeCell ref="H43:I43"/>
    <mergeCell ref="A42:C42"/>
    <mergeCell ref="F49:G49"/>
    <mergeCell ref="A43:C43"/>
    <mergeCell ref="A46:C46"/>
    <mergeCell ref="A47:C47"/>
    <mergeCell ref="H44:I44"/>
    <mergeCell ref="H45:I45"/>
    <mergeCell ref="H47:I47"/>
    <mergeCell ref="F46:G46"/>
    <mergeCell ref="F47:G47"/>
    <mergeCell ref="F48:G48"/>
    <mergeCell ref="H46:I46"/>
    <mergeCell ref="H48:I48"/>
    <mergeCell ref="A48:C48"/>
    <mergeCell ref="A44:C44"/>
    <mergeCell ref="A45:C45"/>
    <mergeCell ref="F53:G54"/>
    <mergeCell ref="A55:C55"/>
    <mergeCell ref="A56:C56"/>
    <mergeCell ref="A53:C54"/>
    <mergeCell ref="H53:I54"/>
    <mergeCell ref="F55:G55"/>
    <mergeCell ref="D53:D54"/>
    <mergeCell ref="E53:E54"/>
    <mergeCell ref="H61:I61"/>
    <mergeCell ref="H57:I57"/>
    <mergeCell ref="H58:I58"/>
    <mergeCell ref="H60:I60"/>
    <mergeCell ref="A59:C59"/>
    <mergeCell ref="H59:I59"/>
    <mergeCell ref="A58:C58"/>
    <mergeCell ref="F60:G60"/>
    <mergeCell ref="A57:C57"/>
    <mergeCell ref="H55:I55"/>
    <mergeCell ref="H56:I56"/>
    <mergeCell ref="A84:B84"/>
    <mergeCell ref="A85:B85"/>
    <mergeCell ref="H65:I66"/>
    <mergeCell ref="A63:I63"/>
    <mergeCell ref="A65:C66"/>
    <mergeCell ref="F65:G66"/>
    <mergeCell ref="A61:C61"/>
    <mergeCell ref="F61:G61"/>
    <mergeCell ref="A79:H79"/>
    <mergeCell ref="A75:C75"/>
    <mergeCell ref="H75:I75"/>
    <mergeCell ref="A76:C76"/>
    <mergeCell ref="F76:G76"/>
    <mergeCell ref="H76:I76"/>
    <mergeCell ref="F73:G74"/>
    <mergeCell ref="A71:I71"/>
    <mergeCell ref="A73:C74"/>
    <mergeCell ref="A67:C67"/>
    <mergeCell ref="H67:I67"/>
    <mergeCell ref="A69:C69"/>
    <mergeCell ref="F69:G69"/>
    <mergeCell ref="H69:I69"/>
    <mergeCell ref="H73:I74"/>
  </mergeCells>
  <phoneticPr fontId="0" type="noConversion"/>
  <pageMargins left="0.82677165354330717" right="0.39370078740157483" top="0.62992125984251968" bottom="0.59055118110236227" header="0" footer="0"/>
  <pageSetup scale="42" fitToHeight="0" orientation="portrait" r:id="rId1"/>
  <headerFooter alignWithMargins="0">
    <oddHeader xml:space="preserve">&amp;C&amp;"Arial,Normal"&amp;10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daissy</dc:creator>
  <cp:lastModifiedBy>KAROL PLANEACION</cp:lastModifiedBy>
  <cp:lastPrinted>2026-08-18T18:14:10Z</cp:lastPrinted>
  <dcterms:created xsi:type="dcterms:W3CDTF">1997-08-29T13:44:30Z</dcterms:created>
  <dcterms:modified xsi:type="dcterms:W3CDTF">2026-09-16T20:36:32Z</dcterms:modified>
</cp:coreProperties>
</file>