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planeacionnacional-my.sharepoint.com/personal/smmunoz_dnp_gov_co/Documents/Documents/SARC/AÑO 2026/CONTRATOS/CONTRATOS 2026/COMSUMIBLES DE IMPRESIÓN, PAPELERÍA Y ÚTILES/"/>
    </mc:Choice>
  </mc:AlternateContent>
  <xr:revisionPtr revIDLastSave="1" documentId="13_ncr:1_{F548B930-93D4-EF48-906B-6CF353E1418C}" xr6:coauthVersionLast="47" xr6:coauthVersionMax="47" xr10:uidLastSave="{7F25A9C2-4165-4BE9-8DD0-139A46C14C75}"/>
  <bookViews>
    <workbookView xWindow="-108" yWindow="-108" windowWidth="23256" windowHeight="12456" xr2:uid="{2B856436-9A4B-4A8B-ACFD-CB1C3490B193}"/>
  </bookViews>
  <sheets>
    <sheet name="PRESUPUESTO IMPRESION" sheetId="6" r:id="rId1"/>
    <sheet name="PC PRONTO" sheetId="7" r:id="rId2"/>
    <sheet name="STATE SOLUTIONS" sheetId="8" r:id="rId3"/>
    <sheet name="MEGACOPIERS" sheetId="9" r:id="rId4"/>
    <sheet name="UNIPLES" sheetId="10"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7" i="6" l="1"/>
  <c r="E51" i="6"/>
  <c r="E37" i="6"/>
  <c r="D38" i="6"/>
  <c r="D39" i="6"/>
  <c r="D40" i="6"/>
  <c r="D41" i="6"/>
  <c r="D42" i="6"/>
  <c r="D43" i="6"/>
  <c r="D44" i="6"/>
  <c r="D45" i="6"/>
  <c r="D46" i="6"/>
  <c r="D47" i="6"/>
  <c r="D48" i="6"/>
  <c r="D49" i="6"/>
  <c r="D50" i="6"/>
  <c r="D37" i="6"/>
  <c r="L33" i="6"/>
  <c r="L32" i="6"/>
  <c r="L31" i="6"/>
  <c r="L30" i="6"/>
  <c r="L29" i="6"/>
  <c r="L27" i="6"/>
  <c r="L26" i="6"/>
  <c r="L25" i="6"/>
  <c r="L24" i="6"/>
  <c r="L23" i="6"/>
  <c r="L22" i="6"/>
  <c r="L21" i="6"/>
  <c r="L20" i="6"/>
  <c r="G43" i="10"/>
  <c r="G41" i="10"/>
  <c r="G40" i="10"/>
  <c r="G39" i="10"/>
  <c r="G38" i="10"/>
  <c r="G37" i="10"/>
  <c r="G36" i="10"/>
  <c r="G35" i="10"/>
  <c r="G33" i="10"/>
  <c r="G32" i="10"/>
  <c r="K20" i="6"/>
  <c r="J20" i="6"/>
  <c r="I33" i="6"/>
  <c r="I25" i="6"/>
  <c r="I24" i="6"/>
  <c r="I26" i="6"/>
  <c r="I27" i="6"/>
  <c r="I28" i="6"/>
  <c r="I29" i="6"/>
  <c r="I30" i="6"/>
  <c r="I31" i="6"/>
  <c r="I32" i="6"/>
  <c r="I23" i="6"/>
  <c r="I22" i="6"/>
  <c r="I21" i="6"/>
  <c r="I20" i="6"/>
  <c r="H33" i="6"/>
  <c r="H25" i="6"/>
  <c r="H24" i="6"/>
  <c r="H23" i="6"/>
  <c r="H21" i="6"/>
  <c r="H22" i="6"/>
  <c r="H20" i="6"/>
  <c r="H28" i="6"/>
  <c r="H26" i="6"/>
  <c r="H27" i="6"/>
  <c r="H29" i="6"/>
  <c r="H30" i="6"/>
  <c r="H31" i="6"/>
  <c r="H32" i="6"/>
  <c r="G21" i="6"/>
  <c r="G22" i="6"/>
  <c r="G23" i="6"/>
  <c r="G24" i="6"/>
  <c r="G25" i="6"/>
  <c r="G26" i="6"/>
  <c r="G27" i="6"/>
  <c r="G28" i="6"/>
  <c r="G29" i="6"/>
  <c r="G30" i="6"/>
  <c r="G31" i="6"/>
  <c r="G32" i="6"/>
  <c r="G33" i="6"/>
  <c r="G20" i="6"/>
  <c r="F20" i="6"/>
  <c r="E20" i="6"/>
  <c r="D20" i="6"/>
  <c r="K6" i="6"/>
  <c r="K7" i="6"/>
  <c r="K9" i="6"/>
  <c r="K10" i="6"/>
  <c r="K11" i="6"/>
  <c r="K12" i="6"/>
  <c r="K13" i="6"/>
  <c r="K14" i="6"/>
  <c r="K15" i="6"/>
  <c r="I3" i="6"/>
  <c r="G44" i="10" l="1"/>
  <c r="G45" i="10" s="1"/>
  <c r="G42" i="9"/>
  <c r="G41" i="9"/>
  <c r="G40" i="9"/>
  <c r="G39" i="9"/>
  <c r="G38" i="9"/>
  <c r="G37" i="9"/>
  <c r="G36" i="9"/>
  <c r="G35" i="9"/>
  <c r="G34" i="9"/>
  <c r="G33" i="9"/>
  <c r="G32" i="9"/>
  <c r="G31" i="9"/>
  <c r="G30" i="9"/>
  <c r="G43" i="9" s="1"/>
  <c r="G29" i="9"/>
  <c r="G44" i="9" l="1"/>
  <c r="G45" i="9" s="1"/>
  <c r="E45" i="6" l="1"/>
  <c r="E49" i="6"/>
  <c r="E38" i="6"/>
  <c r="E39" i="6"/>
  <c r="E40" i="6"/>
  <c r="E41" i="6"/>
  <c r="E42" i="6"/>
  <c r="E43" i="6"/>
  <c r="E44" i="6"/>
  <c r="E46" i="6"/>
  <c r="E47" i="6"/>
  <c r="E48" i="6"/>
  <c r="E50" i="6"/>
  <c r="L28" i="6"/>
  <c r="E21" i="6"/>
  <c r="E22" i="6"/>
  <c r="E23" i="6"/>
  <c r="E24" i="6"/>
  <c r="E25" i="6"/>
  <c r="E26" i="6"/>
  <c r="E27" i="6"/>
  <c r="E28" i="6"/>
  <c r="E29" i="6"/>
  <c r="E30" i="6"/>
  <c r="E31" i="6"/>
  <c r="E32" i="6"/>
  <c r="E33" i="6"/>
  <c r="G3" i="6" l="1"/>
  <c r="G4" i="6" l="1"/>
  <c r="G5" i="6"/>
  <c r="G6" i="6"/>
  <c r="G7" i="6"/>
  <c r="G8" i="6"/>
  <c r="G9" i="6"/>
  <c r="G10" i="6"/>
  <c r="G11" i="6"/>
  <c r="G12" i="6"/>
  <c r="G13" i="6"/>
  <c r="G14" i="6"/>
  <c r="G15" i="6"/>
  <c r="G16" i="6"/>
  <c r="I4" i="6"/>
  <c r="F21" i="6" s="1"/>
  <c r="I5" i="6"/>
  <c r="F22" i="6" s="1"/>
  <c r="I6" i="6"/>
  <c r="F23" i="6" s="1"/>
  <c r="I7" i="6"/>
  <c r="F24" i="6" s="1"/>
  <c r="I8" i="6"/>
  <c r="F25" i="6" s="1"/>
  <c r="I9" i="6"/>
  <c r="F26" i="6" s="1"/>
  <c r="I10" i="6"/>
  <c r="F27" i="6" s="1"/>
  <c r="I11" i="6"/>
  <c r="F28" i="6" s="1"/>
  <c r="I12" i="6"/>
  <c r="F29" i="6" s="1"/>
  <c r="I13" i="6"/>
  <c r="F30" i="6" s="1"/>
  <c r="I14" i="6"/>
  <c r="F31" i="6" s="1"/>
  <c r="I15" i="6"/>
  <c r="F32" i="6" s="1"/>
  <c r="I16" i="6"/>
  <c r="F33" i="6" s="1"/>
  <c r="D22" i="6"/>
  <c r="D24" i="6"/>
  <c r="D28" i="6"/>
  <c r="D30" i="6"/>
  <c r="D32" i="6"/>
  <c r="E4" i="6"/>
  <c r="D21" i="6" s="1"/>
  <c r="E5" i="6"/>
  <c r="E6" i="6"/>
  <c r="D23" i="6" s="1"/>
  <c r="E7" i="6"/>
  <c r="E8" i="6"/>
  <c r="D25" i="6" s="1"/>
  <c r="E9" i="6"/>
  <c r="D26" i="6" s="1"/>
  <c r="E10" i="6"/>
  <c r="D27" i="6" s="1"/>
  <c r="E11" i="6"/>
  <c r="E12" i="6"/>
  <c r="D29" i="6" s="1"/>
  <c r="E13" i="6"/>
  <c r="E14" i="6"/>
  <c r="D31" i="6" s="1"/>
  <c r="E15" i="6"/>
  <c r="E16" i="6"/>
  <c r="D33" i="6" s="1"/>
  <c r="E3" i="6"/>
  <c r="H32" i="7"/>
  <c r="I32" i="7" s="1"/>
  <c r="H31" i="7"/>
  <c r="I31" i="7" s="1"/>
  <c r="H30" i="7"/>
  <c r="I30" i="7" s="1"/>
  <c r="H29" i="7"/>
  <c r="I29" i="7" s="1"/>
  <c r="H28" i="7"/>
  <c r="I28" i="7" s="1"/>
  <c r="H27" i="7"/>
  <c r="I27" i="7" s="1"/>
  <c r="H26" i="7"/>
  <c r="I26" i="7" s="1"/>
  <c r="H25" i="7"/>
  <c r="I25" i="7" s="1"/>
  <c r="H24" i="7"/>
  <c r="I24" i="7" s="1"/>
  <c r="H23" i="7"/>
  <c r="I23" i="7" s="1"/>
  <c r="H22" i="7"/>
  <c r="I22" i="7" s="1"/>
  <c r="H21" i="7"/>
  <c r="I21" i="7" s="1"/>
  <c r="H20" i="7"/>
  <c r="I20" i="7" s="1"/>
  <c r="H19" i="7"/>
  <c r="I33" i="7" l="1"/>
  <c r="J30" i="6" l="1"/>
  <c r="K30" i="6"/>
  <c r="K31" i="6"/>
  <c r="J31" i="6"/>
  <c r="K26" i="6"/>
  <c r="J26" i="6"/>
  <c r="K25" i="6"/>
  <c r="J25" i="6"/>
  <c r="J21" i="6"/>
  <c r="K21" i="6"/>
  <c r="K33" i="6"/>
  <c r="J33" i="6"/>
  <c r="K29" i="6"/>
  <c r="J29" i="6"/>
  <c r="J32" i="6"/>
  <c r="K32" i="6"/>
  <c r="K27" i="6"/>
  <c r="J27" i="6"/>
  <c r="J22" i="6"/>
  <c r="K22" i="6"/>
  <c r="J24" i="6"/>
  <c r="K24" i="6"/>
  <c r="J28" i="6"/>
  <c r="K28" i="6"/>
  <c r="K23" i="6"/>
  <c r="J23" i="6"/>
  <c r="C55" i="6" l="1"/>
  <c r="D51" i="6"/>
</calcChain>
</file>

<file path=xl/sharedStrings.xml><?xml version="1.0" encoding="utf-8"?>
<sst xmlns="http://schemas.openxmlformats.org/spreadsheetml/2006/main" count="382" uniqueCount="153">
  <si>
    <t>ESTUDIO DE MERCADO CONSUMIBLES DE IMPRESIÓN</t>
  </si>
  <si>
    <t>UNIDADES ESTIMADAS A ADQUIRIR</t>
  </si>
  <si>
    <t xml:space="preserve">NOMBRE </t>
  </si>
  <si>
    <t xml:space="preserve">ÍTEM </t>
  </si>
  <si>
    <t>BOTELLA DE DESECHO RICOH C440</t>
  </si>
  <si>
    <t>TONER IMP RICOH C440 BLACK</t>
  </si>
  <si>
    <t>TONER IMP RICOH C440 MAGENTA</t>
  </si>
  <si>
    <t>TONER IMP RICOH C440 YELLOW</t>
  </si>
  <si>
    <t>PRECIO UNITARIO INCLUIDO IVA</t>
  </si>
  <si>
    <t>Promedio</t>
  </si>
  <si>
    <t>desviación estandar</t>
  </si>
  <si>
    <t>Limite inferior</t>
  </si>
  <si>
    <t>Limite superior</t>
  </si>
  <si>
    <t>Valor tope unitario</t>
  </si>
  <si>
    <t>UNIPLES</t>
  </si>
  <si>
    <t>TOTAL PRESUPUESTO</t>
  </si>
  <si>
    <t>VALOR TOPE UNITARIO</t>
  </si>
  <si>
    <t>VALOR TOTAL</t>
  </si>
  <si>
    <t>ÍTEMS</t>
  </si>
  <si>
    <t>INSUMOS DE IMPRESION</t>
  </si>
  <si>
    <t>TONER IMP RICOH C440 CYAN 821073</t>
  </si>
  <si>
    <t>BLACK DRUM UNIT SP C430 RICOH MP C44O COLOR</t>
  </si>
  <si>
    <t>CANT</t>
  </si>
  <si>
    <t>COLOR DRUM UNIT SP C430 RICOH (UNO POR CADA COLOR C,M,Y)</t>
  </si>
  <si>
    <t>DESCRIPCION</t>
  </si>
  <si>
    <t>FORMATO DE COTIZACION</t>
  </si>
  <si>
    <t xml:space="preserve">DOCUMENTO: Solicitud de cotización para el Suministro de consumibles de impresión, elementos de papelería y útiles de oficina </t>
  </si>
  <si>
    <r>
      <t>JUSTIFICACION:</t>
    </r>
    <r>
      <rPr>
        <sz val="12"/>
        <rFont val="Arial Narrow"/>
        <family val="2"/>
      </rPr>
      <t xml:space="preserve"> </t>
    </r>
  </si>
  <si>
    <t>El DNP debe garantizar la efectividad en los procesos y procedimientos a su cargo, con el desarrollo continuo, eficiente y oportuno de las actividades misionales y de funcionamiento, lo cual conlleva el despliegue de actividades administrativas que demandan la utilización de elementos que coadyuvan al desempeño de las labores de funcionarios y colaboradores de la entidad.
De conformidad con lo señalado en el numeral 1 del art. 79 del Decreto 1893 de 2021, la Subdirección Administrativa y Relacionamiento con la Ciudadanía tiene la función, entre otras, de: “Dirigir los servicios administrativos necesarios para el funcionamiento del Departamento Nacional de Planeación, de acuerdo con los lineamientos de la Secretaria General.”, razón por la cual le corresponde proveer de manera oportuna los bienes y servicios que requiera la entidad para su adecuado funcionamiento.Adicionalmente, la Resolución 0078 de 2026, “Por la cual se definen los grupos internos de trabajo en el Departamento Nacional de Planeación”, en su artículo 26 asigna al Grupo de Almacen e Inventarios de Bienes la función de “Responder por la entrega oportuna de los activos fijos y elementos de papelería, útiles de oficina requeridos por las diferentes dependencias, realizando los trámites administrativos y legales q que haya lugar.”, labor que ha venido adelantando este Grupo mediante la adquisición y entrega oportuna de los elementos que requieran las diferentes dependencias de la entidad.
Es de mencionar que el consumo de los elementos de consumibles de impresión, papelería y útiles, se estableció con la existencia de los elementos que actualmente se tienen en inventario y se realizó la proyección de las necesidades de las dependencias, por lo que la compra de los elementos de papelería y útiles es para atender las necesidades que se presentan al interior de cada dependencia y que coadyuvan a la gestión diaria en las labores de los funcionarios y colaboradores de la Entidad.
En atención a lo descrito, se requiere efectuar la compra de consumibles de impresión, papelería y útiles de oficina a través de un contrato de suministro, bajo el entendido que se realizarán solicitudes de acuerdo con las necesidades que presenten las dependencias.</t>
  </si>
  <si>
    <r>
      <t xml:space="preserve">CLASIFICADOR DE BIENES Y SERVICIOS: </t>
    </r>
    <r>
      <rPr>
        <sz val="9"/>
        <rFont val="Arial"/>
        <family val="2"/>
      </rPr>
      <t>(</t>
    </r>
    <r>
      <rPr>
        <b/>
        <sz val="9"/>
        <rFont val="Arial"/>
        <family val="2"/>
      </rPr>
      <t>Nota</t>
    </r>
    <r>
      <rPr>
        <sz val="9"/>
        <rFont val="Arial"/>
        <family val="2"/>
      </rPr>
      <t>. El proveedor podrá sugerir otros códigos que se relacionen con el bien y/o servicio a contratar)</t>
    </r>
  </si>
  <si>
    <t>45112004 Componentes o accesorios de impresoras, lectoras de micro fichas
44103103 Tóner para impresoras o fax
44103125 Kit de mantenimiento de impresoras 
44103109 Tambores para impresoras o faxes o fotocopiadoras</t>
  </si>
  <si>
    <t>OBJETO:</t>
  </si>
  <si>
    <t xml:space="preserve">Suministrar consumibles de impresión, elementos de papelería y útiles de oficina para atender las necesidades básicas a las dependencias del Departamento Nacional de Planeación. </t>
  </si>
  <si>
    <t>ACTIVIDADES ESPECÍFICAS ESTIMADAS A DESARROLLAR: (Nota. En la publicación del proceso la entidad podrá incluir actividades adicionales que tengan relación directa con el objeto a contractual)</t>
  </si>
  <si>
    <r>
      <rPr>
        <b/>
        <sz val="11"/>
        <rFont val="Arial Narrow"/>
        <family val="2"/>
      </rPr>
      <t>Lote No. 1</t>
    </r>
    <r>
      <rPr>
        <sz val="11"/>
        <rFont val="Arial Narrow"/>
        <family val="2"/>
      </rPr>
      <t xml:space="preserve">
1, Suministrar los bienes requeridos, en la forma y el lugar establecido, los cuales deberán cumplir con lo señalado en el Anexo - Requerimientos Técnicos Mínimos entregar los elementos nuevos, en su empaque original y debidamente identificados, en el almacén de la Entidad de acuerdo con lo acordado con el Supervisor del Contrato. No se aceptarán productos remanufacturados
2. Suministrar los productos de impresión nuevos y originales, debidamente sellados con sus hologramas de seguridad y marcas correspondientes, para lo cual deberá adjuntar a la oferta el certificado emitido por el Fabricante o por el distribuidor autorizado de la marca, no podrán ser remanufacturados
3.Garantizar la calidad de los elementos de acuerdo con las características técnicas requeridas y los lineamientos dados por el supervisor del contrato
4.Dar cumplimiento a los tiempos de entrega según la solicitud del supervisor del contrato.
5.Mantener los precios y condiciones establecidos en la oferta durante el tiempo de ejecución del contrato.
6.Efectuar el cambio de los productos por defectos de fabricación, mala calidad, que no correspondan a las especificaciones técnicas exigidas o por daños ocasionados en el transporte de estos, dentro de los cinco (5) días hábiles siguientes a la notificación por parte del supervisor.
7.Informar al supervisor del contrato sobre las dificultades que se presenten en la ejecución del mismo dentro de los cinco (5) días hábiles siguientes a la evidencia de alguna dificultad, así como ofrecer alternativas que permitan garantizar la buena ejecución del contrato
8.Garantizar en el caso de productos importados, que estos fueron introducidos al país cumpliendo todas las normas legales
9.Asumir por cuenta propia los costos y gastos que se generen por concepto de transporte, traslado, empaque, carga, descarga y entrega de los elementos objeto del contrato.
10.Presentar la factura respectiva con el lleno de los requisitos fiscales, legales y administrativos y de acuerdo con los elementos suministrados y recibidos a satisfacción por el supervisor del contrato
11.Acreditar al supervisor del contrato, para el pago, que se encuentra al día en los pagos por concepto de seguridad social y aportes parafiscales, de conformidad con lo establecido en el artículo 50 de la Ley 789 de 2002 [1] y en el artículo 23 de la Ley 1150 de 2007[2]. Ante el incumplimiento de estas obligaciones, el DNP dará aviso de tal situación a las autoridades competentes.
12.Las demás contenidas en el artículo 5° de la Ley 80 de 1993 y todas aquellas emanadas de la naturaleza y esencia del contrato, de acuerdo con las normas legales vigentes, la propuesta presentada y los estudios previos, los cuales harán parte integral del contrato.
13.Las demás propias del objeto contractual.</t>
    </r>
  </si>
  <si>
    <r>
      <t xml:space="preserve">MECANISMOS MÍNIMOS DE COBERTURA DEL CONTRATO. </t>
    </r>
    <r>
      <rPr>
        <sz val="9"/>
        <rFont val="Arial Narrow"/>
        <family val="2"/>
      </rPr>
      <t>(</t>
    </r>
    <r>
      <rPr>
        <b/>
        <sz val="9"/>
        <rFont val="Arial Narrow"/>
        <family val="2"/>
      </rPr>
      <t>Nota</t>
    </r>
    <r>
      <rPr>
        <sz val="9"/>
        <rFont val="Arial Narrow"/>
        <family val="2"/>
      </rPr>
      <t>. Las garantías pueden ser modificadas de acuerdo al análisis del estudio sector y afinidad con el objeto a desarrollar)</t>
    </r>
  </si>
  <si>
    <t>Riesgo</t>
  </si>
  <si>
    <t>Valor</t>
  </si>
  <si>
    <t xml:space="preserve">AMPARO </t>
  </si>
  <si>
    <t>Cumplimiento</t>
  </si>
  <si>
    <t>10% del valor del Contrato</t>
  </si>
  <si>
    <t>Plazo de ejecución del contrato y seis (6) meses más a partir de la firma del contrato</t>
  </si>
  <si>
    <t xml:space="preserve">Calidad y correcto funcionamiento de los Bienes </t>
  </si>
  <si>
    <t>Por el término de un (1) año contado a partir de la terminación del plazo de ejecución del contrato</t>
  </si>
  <si>
    <t>Pago de Salarios, prestaciones sociales e indemnizaciones laborales</t>
  </si>
  <si>
    <t xml:space="preserve">10% del valor del Contrato
</t>
  </si>
  <si>
    <t>Plazo de ejecución del contrato y 3 años más, contado desde la celebración del contrato</t>
  </si>
  <si>
    <t xml:space="preserve">ESPECIFICACIONES TÉCNICAS REQUERIDAS </t>
  </si>
  <si>
    <t>ÍTEM</t>
  </si>
  <si>
    <t>DESCRIPCIÓN</t>
  </si>
  <si>
    <t>UNIDAD DE MEDIDA</t>
  </si>
  <si>
    <t>CANTIDAD</t>
  </si>
  <si>
    <t>TARIFA IVA</t>
  </si>
  <si>
    <t>VALOR UNITARIO ANTES DE IVA</t>
  </si>
  <si>
    <t>VALOR UNITARIO IVA INCLUIDO</t>
  </si>
  <si>
    <t>BLACK DRUM UNIT SP C430 RICOH MP C44O COLOR (PARA IMPRESORA RICOH MP C440 COLOR)</t>
  </si>
  <si>
    <t>UNIDAD</t>
  </si>
  <si>
    <t>BOTELLA DE DESECHO RICOH C440 (PARA IMPRESORA RICOH MP C440 COLOR)</t>
  </si>
  <si>
    <t>COLOR DRUM UNIT SP C430 RICOH (UNO POR CADA COLOR C,M,Y) PARA IMPRESORA RICOH SP C430 COLOR</t>
  </si>
  <si>
    <t>KIT DE MANTENIMIENTO RICOH DRUM MP 501 (PARA IMPRESORA RICOH MP 501)</t>
  </si>
  <si>
    <t>KIT DE MANTENIMIENTO RICOH DEVELOPMENT MP 501 (PARA IMPRESORA RICOH MP 501)</t>
  </si>
  <si>
    <t>KIT DE MANTENIMIENTO RICOH P C301 (PARA IMPRESORA RICOH P C301)</t>
  </si>
  <si>
    <t>KIT RICOH FUSING UNIT 501 (PARA IMPRESORA RICOH MP 501)</t>
  </si>
  <si>
    <t>OPC DRUM MARCA RICOH MP 4055 (PARA IMPRESORA RICOH MP 4055)</t>
  </si>
  <si>
    <t>TONER IMP RICOH C440 BLACK (PARA IMPRESORA RICOH MP C440 COLOR)</t>
  </si>
  <si>
    <t>TONER IMP RICOH C440 CYAN 821073 (PARA IMPRESORA RICOH MP C440 COLOR)</t>
  </si>
  <si>
    <t>TONER IMP RICOH C440 MAGENTA (PARA IMPRESORA RICOH MP C440 COLOR)</t>
  </si>
  <si>
    <t>TONER IMP RICOH C440 YELLOW (PARA IMPRESORA RICOH MP C440 COLOR)</t>
  </si>
  <si>
    <t>TONER RICOH MP 4055 (PARA IMPRESORA RICOH MP 4055)</t>
  </si>
  <si>
    <t>KIT DE LIMPIEZA PARA IMPRESORA FARGO DTC 1500 (PARA IMPRESORA FARGO DTC 1500)</t>
  </si>
  <si>
    <t>VALOR TOTAL INCLUIDO IVA</t>
  </si>
  <si>
    <t>Nota; El proveedor deberá abstenerse de diligenciar la casilla correspondiente a TARIFA IVA cuando este impuesto no sea aplicable, ya sea por la naturaleza del servicio o producto ofertado, o por encontrarse exento conforme a la normatividad vigente.</t>
  </si>
  <si>
    <r>
      <t>REQUISITOS DE LA PROPUESTA DE COTIZACION: E</t>
    </r>
    <r>
      <rPr>
        <sz val="11"/>
        <rFont val="Arial Narrow"/>
        <family val="2"/>
      </rPr>
      <t>l proveedor debe diligenciar por completo el Cuadro, el cual deberá presentarlo en pesos colombianos y con el ofrecimiento económico se entiende incluida las condiciones contractuales remitidas con la ficha técnica. Lo anterior, con la finalidad de establecer el valor del proceso de selección y establecer las condiciones contractuales mínimas del sector que se requieren para el desarrollo del objeto contractual</t>
    </r>
    <r>
      <rPr>
        <b/>
        <sz val="11"/>
        <rFont val="Arial Narrow"/>
        <family val="2"/>
      </rPr>
      <t>. Adicionalmente, se estima una necesidad de que la cotización tenga una vigencia de noventa (90) días, en caso de que el proveedor estime una vigencia diferente por favor indicarlo en su respuesta.</t>
    </r>
  </si>
  <si>
    <r>
      <t xml:space="preserve">FORMA DE PAGO Y PLAZO DE EJECUCIÓN:
</t>
    </r>
    <r>
      <rPr>
        <sz val="11"/>
        <rFont val="Arial Narrow"/>
        <family val="2"/>
      </rPr>
      <t>El (los) pago(s) se efectuará (n) contra entrega por valor de los elementos efectivamente suministrados y recibidos a satisfacción, de conformidad con los valores indicados por el contratista en la presentación de su oferta de acuerdo con el lote contratado, previa disponibilidad de PAC.
El plazo de ejecución del contrato será hasta el 30 de noviembre de 2026, contado a partir del cumplimiento de los requisitos de perfeccionamiento y ejecución.
Nota: La fecha de entrega de los elementos se acordará conjuntamente con la supervisión.</t>
    </r>
  </si>
  <si>
    <r>
      <t>IDENTIFICACIÓN DEL PROVEEDOR:</t>
    </r>
    <r>
      <rPr>
        <sz val="11"/>
        <rFont val="Arial Narrow"/>
        <family val="2"/>
      </rPr>
      <t xml:space="preserve"> (El proveedor deberá indicar su información como proveedor, el tamaño empresarial al cual pertenece, es decir, si es micro, pequeña, mediana o gran empresa. Opcional: De ser posible remitir una copia del certificado de existencia y representación legal).</t>
    </r>
  </si>
  <si>
    <r>
      <t xml:space="preserve">PRESENTACIÓN DE COTIZACIÓN: </t>
    </r>
    <r>
      <rPr>
        <sz val="11"/>
        <rFont val="Arial Narrow"/>
        <family val="2"/>
      </rPr>
      <t xml:space="preserve">El  proveedor debera enviar cotización por la plataforma de Secop II, cuando este haya sido el medio de convocatoria. Fecha Límite: A más tardar en la fecha indicada en la plataforma de SECOP II., En el evento en que la cotización se solicite por otro medio, el área deberá indicar en esta casilla la fecha límite de presentación de cotización </t>
    </r>
  </si>
  <si>
    <r>
      <t>OBSERVACIONES:</t>
    </r>
    <r>
      <rPr>
        <b/>
        <i/>
        <sz val="11"/>
        <rFont val="Arial Narrow"/>
        <family val="2"/>
      </rPr>
      <t xml:space="preserve"> (El proveedor podrá incluir en este campo las observaciones a la ficha técnica de las condiciones establecidas por el DNP, a  fin de que la entidad pueda analizar y realizar los ajustes necesarios, si hay a lugar, del objeto a contratar)</t>
    </r>
  </si>
  <si>
    <t xml:space="preserve">BELLANIRIS ÁVILA BERMUDEZ - SUBDIRECTORA ADMINISTRATIVA Y RELACIONAMIENTO CON LA CIUDADANÍA
</t>
  </si>
  <si>
    <t>NOTA 1: Nos abstenemos de realizar cualquier práctica anticompetitiva de las reguladas en el Decreto Nacional 2153 de 1992 y la Ley 155 de 1959, evitando con ello la celebración de acuerdos que limiten de manera indebida la competencia en este proceso.</t>
  </si>
  <si>
    <t>NOTA 2: Declaramos, bajo la gravedad de juramento, no encontrarnos incursos en ninguna de las causales de inhabilidad, incompatibilidad, prohibición y/o conflicto de intereses previstas en la Constitución Política de Colombia.</t>
  </si>
  <si>
    <t>NOTA 3: Declaramos que la empresa no se encuentra incluida en listas restrictivas o vinculantes de carácter nacional o internacional adoptadas por Colombia, conforme a lo dispuesto en el artículo 20 de la Ley 1121 de 2006.</t>
  </si>
  <si>
    <t xml:space="preserve">EINAR RENGIFO OME </t>
  </si>
  <si>
    <t xml:space="preserve">PC PRONTO SAS </t>
  </si>
  <si>
    <t>PC PRONTO</t>
  </si>
  <si>
    <t>VALOR SIN IVA</t>
  </si>
  <si>
    <t>VALOR IVA INCLUIDO</t>
  </si>
  <si>
    <t>STATE SOLUTIONS</t>
  </si>
  <si>
    <t>STATE SOLUTIONS S.A.S</t>
  </si>
  <si>
    <t>FORMATO COTIZACION</t>
  </si>
  <si>
    <r>
      <t>JUSTIFICACION:</t>
    </r>
    <r>
      <rPr>
        <sz val="12"/>
        <color theme="4" tint="-0.249977111117893"/>
        <rFont val="Arial Narrow"/>
        <family val="2"/>
      </rPr>
      <t xml:space="preserve"> </t>
    </r>
  </si>
  <si>
    <t>CLASIFICACIÓN UNSPSC</t>
  </si>
  <si>
    <t>SEGMENTO</t>
  </si>
  <si>
    <t>FAMILIA</t>
  </si>
  <si>
    <t xml:space="preserve">CLASE </t>
  </si>
  <si>
    <t>PRODUCTO</t>
  </si>
  <si>
    <t>Equipos y suministros para impresión, fotografía y audiovisuales</t>
  </si>
  <si>
    <t>Equipos de audio y video para presentación y composición</t>
  </si>
  <si>
    <t>Equipo de suministro de microfilm</t>
  </si>
  <si>
    <t>Componentes o accesorios de impresoras, lectoras de micro fichas</t>
  </si>
  <si>
    <t>Equipos de oficina, accesorios y suministros</t>
  </si>
  <si>
    <t>Maquinaria, suministros y accesorios de oficina</t>
  </si>
  <si>
    <t>Suministros para impresora, fax y fotocopiadora</t>
  </si>
  <si>
    <t>Tóner para impresoras o fax</t>
  </si>
  <si>
    <t xml:space="preserve">Kid de mantenimiento de impresoras </t>
  </si>
  <si>
    <t>Tambores para impresoras o faxes o fotocopiadoras</t>
  </si>
  <si>
    <t xml:space="preserve">Suministrar consumibles de impresión, elementos de papelería y útiles de oficina para atender las necesidades básicas a las dependencias del Departamento Nacional de Planeación. 
</t>
  </si>
  <si>
    <r>
      <t xml:space="preserve">ACTIVIDADES ESPECÍFICAS ESTIMADAS A DESARROLLAR: (Nota. </t>
    </r>
    <r>
      <rPr>
        <sz val="10"/>
        <color theme="1"/>
        <rFont val="Arial"/>
        <family val="2"/>
      </rPr>
      <t>En la publicación del proceso la entidad podrá incluir actividades adicionales que tengan relación directa con el objeto a contractual)</t>
    </r>
  </si>
  <si>
    <t>DOCUMENTOS Y/O REQUERIMIENTOS TÉCNICOS ADICIONALES:</t>
  </si>
  <si>
    <r>
      <rPr>
        <b/>
        <sz val="11"/>
        <color theme="4" tint="-0.249977111117893"/>
        <rFont val="Arial Narrow"/>
        <family val="2"/>
      </rPr>
      <t xml:space="preserve">REQUISITOS TÉCNICOS </t>
    </r>
    <r>
      <rPr>
        <b/>
        <sz val="11"/>
        <color rgb="FFFF0000"/>
        <rFont val="Arial Narrow"/>
        <family val="2"/>
      </rPr>
      <t xml:space="preserve">
</t>
    </r>
    <r>
      <rPr>
        <sz val="11"/>
        <rFont val="Arial Narrow"/>
        <family val="2"/>
      </rPr>
      <t>*Los elementos deben cumplir con las especificaciones técnicas requeridas por la entidad
*Certificación fabricante o Distribuidor Autorizado de los Consumibles de impresión
*Los productos de impresión deberán ser nuevos y originales, no podrán ser remanufacturados, debidamente sellados con sus hologramas de seguridad y marcas correspondientes.</t>
    </r>
    <r>
      <rPr>
        <b/>
        <sz val="11"/>
        <color rgb="FFFF0000"/>
        <rFont val="Arial Narrow"/>
        <family val="2"/>
      </rPr>
      <t xml:space="preserve">
</t>
    </r>
  </si>
  <si>
    <t>Vigencia</t>
  </si>
  <si>
    <t>Cumplimiento del contrato</t>
  </si>
  <si>
    <t>10% del valor total del contrato</t>
  </si>
  <si>
    <t>Plazo de ejecución del contrato y 6 meses más contados a partir de la firma del contrato</t>
  </si>
  <si>
    <t>Calidad y correcto funcionamiento de los bienes</t>
  </si>
  <si>
    <t>Pago de salarios, prestaciones sociales legales e indemnizaciones laborales</t>
  </si>
  <si>
    <t>Item</t>
  </si>
  <si>
    <t>Descripcion</t>
  </si>
  <si>
    <t>Referencia</t>
  </si>
  <si>
    <t>Cantidad</t>
  </si>
  <si>
    <t>Valor Unitario</t>
  </si>
  <si>
    <t>Valor total</t>
  </si>
  <si>
    <t>PARA IMPRESORA RICOH MP C440 COLOR</t>
  </si>
  <si>
    <t>PARA IMPRESORA RICOH SP C430 COLOR</t>
  </si>
  <si>
    <t>KIT DE MANTENIMIENTO RICOH DRUM MP 501</t>
  </si>
  <si>
    <t>PARA IMPRESORA RICOH MP 501</t>
  </si>
  <si>
    <t>KIT DE MANTENIMIENTO RICOH DEVELOPMENT MP 501</t>
  </si>
  <si>
    <t>KIT DE MANTENIMIENTO RICOH P C301</t>
  </si>
  <si>
    <t>PARA IMPRESORA RICOH P C301</t>
  </si>
  <si>
    <t>KIT RICOH FUSING UNIT 501</t>
  </si>
  <si>
    <t>OPC DRUM MARCA RICOH MP 4055</t>
  </si>
  <si>
    <t>PARA IMPRESORA RICOH MP 4055</t>
  </si>
  <si>
    <t>TONER RICOH MP 4055</t>
  </si>
  <si>
    <t xml:space="preserve">KIT DE LIMPIEZA PARA IMPRESORA FARGO DTC 1500 </t>
  </si>
  <si>
    <t>PARA IMPRESORA FARGO DTC 1500</t>
  </si>
  <si>
    <t>VALOR ANTES DE IVA</t>
  </si>
  <si>
    <t>VALOR IVA</t>
  </si>
  <si>
    <t>VALOR INCLUIDO IVA</t>
  </si>
  <si>
    <r>
      <t xml:space="preserve">REQUISITOS DE LA PROPUESTA: 
</t>
    </r>
    <r>
      <rPr>
        <sz val="11"/>
        <rFont val="Arial Narrow"/>
        <family val="2"/>
      </rPr>
      <t>El proponente debe diligenciar por completo el cuadro, el cual deberá presentarlo en pesos colombianos y con el ofrecimiento económico se entiende incluida las condiciones contractuales. Lo anterior, con la finalidad de establecer el valor del presente proceso de selección y establecer las condiciones contractuales mínimas del sector que se requieren para el desarrollo del objeto contractual. Adicionalmente, se estima una necesidad de que la cotización tenga una vigencia de noventa (90) días, en caso de que el proveedor estime una vigencia diferente por favor indicarlo en su respuesta.</t>
    </r>
  </si>
  <si>
    <r>
      <t xml:space="preserve">FORMA DE PAGO Y PLAZO DE EJECUCIÓN: 
</t>
    </r>
    <r>
      <rPr>
        <sz val="11"/>
        <rFont val="Arial Narrow"/>
        <family val="2"/>
      </rPr>
      <t>El (los) pago(s) se efectuará (n) contra entrega por valor de los elementos efectivamente suministrados y recibidos a satisfacción, de conformidad con los valores indicados por el contratista en la presentación de su oferta de acuerdo con el lote contratado, previa disponibilidad de PAC.
El plazo de ejecución del contrato será hasta el 30 de noviembre de 2026, contado a partir del cumplimiento de los requisitos de perfeccionamiento y ejecución
Nota: La fecha de entrega de los elementos se acordará conjuntamente con la supervisión.</t>
    </r>
  </si>
  <si>
    <t>IDENTIFICACIÓN DEL PROVEEDOR:  IMPORTADORA MEGACOPIERS LTDA. NIT 900.543.927-7</t>
  </si>
  <si>
    <r>
      <t xml:space="preserve">PRESENTACIÓN DE OFERTAS: </t>
    </r>
    <r>
      <rPr>
        <sz val="11"/>
        <rFont val="Arial Narrow"/>
        <family val="2"/>
      </rPr>
      <t xml:space="preserve">Enviar cotización </t>
    </r>
    <r>
      <rPr>
        <sz val="11"/>
        <color indexed="8"/>
        <rFont val="Arial Narrow"/>
        <family val="2"/>
      </rPr>
      <t>por la plataforma de Secop II, de acuerdo a los plazos y condiciones establecidas en la misma.</t>
    </r>
  </si>
  <si>
    <r>
      <t>OBSERVACIONES:</t>
    </r>
    <r>
      <rPr>
        <b/>
        <i/>
        <sz val="11"/>
        <color theme="0" tint="-0.14999847407452621"/>
        <rFont val="Arial Narrow"/>
        <family val="2"/>
      </rPr>
      <t xml:space="preserve"> Se deben realizar por la plataforma</t>
    </r>
  </si>
  <si>
    <r>
      <rPr>
        <b/>
        <sz val="11"/>
        <rFont val="Arial Narrow"/>
        <family val="2"/>
      </rPr>
      <t xml:space="preserve">NOTA: </t>
    </r>
    <r>
      <rPr>
        <sz val="11"/>
        <rFont val="Arial Narrow"/>
        <family val="2"/>
      </rPr>
      <t>En caso de requerir otra información o recibir defectuosamente el texto o incompleto el número de hojas favor comunicarse a los teléfonos: 3815000 Ext.11210</t>
    </r>
  </si>
  <si>
    <t>MEGACOPIERS</t>
  </si>
  <si>
    <t>DESCONTINUADO</t>
  </si>
  <si>
    <t>PRODUCTO NO EXISTE</t>
  </si>
  <si>
    <t>CONFIRMAR NUMERO DE PARTE</t>
  </si>
  <si>
    <t>N/A</t>
  </si>
  <si>
    <r>
      <t xml:space="preserve">FORMA DE PAGO Y PLAZO DE EJECUCIÓN: 
</t>
    </r>
    <r>
      <rPr>
        <sz val="11"/>
        <rFont val="Arial Narrow"/>
        <family val="2"/>
      </rPr>
      <t xml:space="preserve">El (los) pago(s) se efectuará (n) contra entrega por valor de los elementos efectivamente suministrados y recibidos a satisfacción, de conformidad con los valores indicados por el contratista en la presentación de su oferta de acuerdo con el lote contratado, previa disponibilidad de PAC.
El plazo de ejecución del contrato será hasta el 30 de noviembre de 2026, contado a partir del cumplimiento de los requisitos de perfeccionamiento y ejecución.
Nota: La fecha de entrega de los elementos se acordará conjuntamente con la supervisión.
</t>
    </r>
    <r>
      <rPr>
        <b/>
        <sz val="11"/>
        <rFont val="Arial Narrow"/>
        <family val="2"/>
      </rPr>
      <t xml:space="preserve">
</t>
    </r>
    <r>
      <rPr>
        <sz val="11"/>
        <rFont val="Arial Narrow"/>
        <family val="2"/>
      </rPr>
      <t xml:space="preserve">
</t>
    </r>
  </si>
  <si>
    <r>
      <t xml:space="preserve">IDENTIFICACIÓN DEL PROVEEDOR: </t>
    </r>
    <r>
      <rPr>
        <b/>
        <i/>
        <sz val="11"/>
        <color theme="0" tint="-0.249977111117893"/>
        <rFont val="Arial Narrow"/>
        <family val="2"/>
      </rPr>
      <t>811,021,363-0</t>
    </r>
    <r>
      <rPr>
        <b/>
        <sz val="11"/>
        <rFont val="Arial Narrow"/>
        <family val="2"/>
      </rPr>
      <t xml:space="preserve">  UNIPLES .S.A.S</t>
    </r>
  </si>
  <si>
    <t>MARIA ATEHORTUA</t>
  </si>
  <si>
    <t>UTILES DE OFICINA</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</si>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</sst>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 #,##0.00_-;\-&quot;$&quot;\ * #,##0.00_-;_-&quot;$&quot;\ * &quot;-&quot;??_-;_-@_-"/>
    <numFmt numFmtId="43" formatCode="_-* #,##0.00_-;\-* #,##0.00_-;_-* &quot;-&quot;??_-;_-@_-"/>
    <numFmt numFmtId="164" formatCode="_-&quot;$&quot;* #,##0_-;\-&quot;$&quot;* #,##0_-;_-&quot;$&quot;* &quot;-&quot;_-;_-@_-"/>
    <numFmt numFmtId="165" formatCode="_(&quot;$&quot;\ * #,##0_);_(&quot;$&quot;\ * \(#,##0\);_(&quot;$&quot;\ * &quot;-&quot;??_);_(@_)"/>
    <numFmt numFmtId="166" formatCode="_-&quot;$&quot;\ * #,##0_-;\-&quot;$&quot;\ * #,##0_-;_-&quot;$&quot;\ * &quot;-&quot;??_-;_-@_-"/>
    <numFmt numFmtId="167" formatCode="[$$-240A]\ #,##0"/>
    <numFmt numFmtId="168" formatCode="[$$-240A]\ #,##0.00"/>
    <numFmt numFmtId="169" formatCode="_(* #,##0_);_(* \(#,##0\);_(* &quot;-&quot;??_);_(@_)"/>
    <numFmt numFmtId="170" formatCode="_-* #,##0_-;\-* #,##0_-;_-* &quot;-&quot;??_-;_-@_-"/>
  </numFmts>
  <fonts count="42" x14ac:knownFonts="1">
    <font>
      <sz val="11"/>
      <color theme="1"/>
      <name val="Calibri"/>
      <family val="2"/>
      <scheme val="minor"/>
    </font>
    <font>
      <sz val="11"/>
      <color theme="1"/>
      <name val="Calibri"/>
      <family val="2"/>
      <scheme val="minor"/>
    </font>
    <font>
      <sz val="10"/>
      <color rgb="FF000000"/>
      <name val="Arial"/>
      <family val="2"/>
    </font>
    <font>
      <b/>
      <sz val="11"/>
      <color theme="1"/>
      <name val="Arial Narrow"/>
      <family val="2"/>
    </font>
    <font>
      <sz val="11"/>
      <color theme="1"/>
      <name val="Arial Narrow"/>
      <family val="2"/>
    </font>
    <font>
      <sz val="11"/>
      <name val="Arial Narrow"/>
      <family val="2"/>
    </font>
    <font>
      <sz val="11"/>
      <color rgb="FFFF0000"/>
      <name val="Arial Narrow"/>
      <family val="2"/>
    </font>
    <font>
      <sz val="22"/>
      <name val="Tahoma"/>
      <family val="2"/>
    </font>
    <font>
      <sz val="10"/>
      <name val="Tahoma"/>
      <family val="2"/>
    </font>
    <font>
      <sz val="11"/>
      <name val="Calibri"/>
      <family val="2"/>
      <scheme val="minor"/>
    </font>
    <font>
      <b/>
      <sz val="11"/>
      <name val="Arial"/>
      <family val="2"/>
    </font>
    <font>
      <sz val="11"/>
      <name val="Arial"/>
      <family val="2"/>
    </font>
    <font>
      <b/>
      <sz val="12"/>
      <name val="Arial Narrow"/>
      <family val="2"/>
    </font>
    <font>
      <sz val="12"/>
      <name val="Arial Narrow"/>
      <family val="2"/>
    </font>
    <font>
      <b/>
      <sz val="11"/>
      <name val="Arial Narrow"/>
      <family val="2"/>
    </font>
    <font>
      <sz val="9"/>
      <name val="Arial"/>
      <family val="2"/>
    </font>
    <font>
      <b/>
      <sz val="9"/>
      <name val="Arial"/>
      <family val="2"/>
    </font>
    <font>
      <sz val="9"/>
      <name val="Arial Narrow"/>
      <family val="2"/>
    </font>
    <font>
      <b/>
      <sz val="9"/>
      <name val="Arial Narrow"/>
      <family val="2"/>
    </font>
    <font>
      <sz val="12"/>
      <name val="Calibri"/>
      <family val="2"/>
      <scheme val="minor"/>
    </font>
    <font>
      <b/>
      <sz val="11"/>
      <color theme="0"/>
      <name val="Arial Narrow"/>
      <family val="2"/>
    </font>
    <font>
      <b/>
      <sz val="11"/>
      <color theme="1"/>
      <name val="Calibri"/>
      <family val="2"/>
      <scheme val="minor"/>
    </font>
    <font>
      <sz val="11"/>
      <color rgb="FF000000"/>
      <name val="Arial Narrow"/>
      <family val="2"/>
    </font>
    <font>
      <b/>
      <sz val="11"/>
      <color theme="0"/>
      <name val="Calibri"/>
      <family val="2"/>
      <scheme val="minor"/>
    </font>
    <font>
      <b/>
      <sz val="12"/>
      <color theme="0"/>
      <name val="Arial Narrow"/>
      <family val="2"/>
    </font>
    <font>
      <b/>
      <i/>
      <sz val="11"/>
      <name val="Arial Narrow"/>
      <family val="2"/>
    </font>
    <font>
      <sz val="22"/>
      <color theme="4"/>
      <name val="Tahoma"/>
      <family val="2"/>
    </font>
    <font>
      <sz val="22"/>
      <color rgb="FFFF0000"/>
      <name val="Tahoma"/>
      <family val="2"/>
    </font>
    <font>
      <sz val="22"/>
      <color theme="4" tint="-0.249977111117893"/>
      <name val="Tahoma"/>
      <family val="2"/>
    </font>
    <font>
      <b/>
      <sz val="11"/>
      <color theme="0"/>
      <name val="Arial"/>
      <family val="2"/>
    </font>
    <font>
      <b/>
      <sz val="12"/>
      <color theme="4" tint="-0.249977111117893"/>
      <name val="Arial Narrow"/>
      <family val="2"/>
    </font>
    <font>
      <sz val="12"/>
      <color theme="4" tint="-0.249977111117893"/>
      <name val="Arial Narrow"/>
      <family val="2"/>
    </font>
    <font>
      <sz val="10"/>
      <name val="Arial Narrow"/>
      <family val="2"/>
    </font>
    <font>
      <sz val="10"/>
      <color theme="1"/>
      <name val="Tahoma"/>
      <family val="2"/>
    </font>
    <font>
      <b/>
      <sz val="10"/>
      <color theme="1"/>
      <name val="Arial"/>
      <family val="2"/>
    </font>
    <font>
      <sz val="10"/>
      <color theme="1"/>
      <name val="Arial"/>
      <family val="2"/>
    </font>
    <font>
      <b/>
      <sz val="11"/>
      <color rgb="FFFF0000"/>
      <name val="Arial Narrow"/>
      <family val="2"/>
    </font>
    <font>
      <b/>
      <sz val="11"/>
      <color theme="4" tint="-0.249977111117893"/>
      <name val="Arial Narrow"/>
      <family val="2"/>
    </font>
    <font>
      <sz val="11"/>
      <color indexed="8"/>
      <name val="Arial Narrow"/>
      <family val="2"/>
    </font>
    <font>
      <b/>
      <i/>
      <sz val="11"/>
      <color theme="0" tint="-0.14999847407452621"/>
      <name val="Arial Narrow"/>
      <family val="2"/>
    </font>
    <font>
      <sz val="8"/>
      <name val="Calibri"/>
      <family val="2"/>
      <scheme val="minor"/>
    </font>
    <font>
      <b/>
      <i/>
      <sz val="11"/>
      <color theme="0" tint="-0.249977111117893"/>
      <name val="Arial Narrow"/>
      <family val="2"/>
    </font>
  </fonts>
  <fills count="11">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249977111117893"/>
        <bgColor indexed="64"/>
      </patternFill>
    </fill>
    <fill>
      <patternFill patternType="solid">
        <fgColor rgb="FFFFFFFF"/>
        <bgColor rgb="FF000000"/>
      </patternFill>
    </fill>
  </fills>
  <borders count="47">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medium">
        <color indexed="64"/>
      </top>
      <bottom style="thin">
        <color indexed="64"/>
      </bottom>
      <diagonal/>
    </border>
    <border>
      <left/>
      <right/>
      <top style="thin">
        <color indexed="64"/>
      </top>
      <bottom style="medium">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6">
    <xf numFmtId="0" fontId="0" fillId="0" borderId="0"/>
    <xf numFmtId="44" fontId="1" fillId="0" borderId="0" applyFont="0" applyFill="0" applyBorder="0" applyAlignment="0" applyProtection="0"/>
    <xf numFmtId="0" fontId="2" fillId="0" borderId="0"/>
    <xf numFmtId="16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cellStyleXfs>
  <cellXfs count="209">
    <xf numFmtId="0" fontId="0" fillId="0" borderId="0" xfId="0"/>
    <xf numFmtId="0" fontId="4" fillId="0" borderId="1" xfId="0" applyFont="1" applyBorder="1" applyAlignment="1">
      <alignment horizontal="center" vertical="center" wrapText="1"/>
    </xf>
    <xf numFmtId="0" fontId="3" fillId="0" borderId="1" xfId="0" applyFont="1" applyBorder="1" applyAlignment="1">
      <alignment horizontal="center"/>
    </xf>
    <xf numFmtId="0" fontId="4" fillId="0" borderId="0" xfId="0" applyFont="1"/>
    <xf numFmtId="164" fontId="4" fillId="0" borderId="0" xfId="3" applyFont="1"/>
    <xf numFmtId="164" fontId="4" fillId="0" borderId="0" xfId="0" applyNumberFormat="1" applyFont="1"/>
    <xf numFmtId="165" fontId="4" fillId="0" borderId="0" xfId="0" applyNumberFormat="1" applyFont="1"/>
    <xf numFmtId="164" fontId="4" fillId="0" borderId="1" xfId="3" applyFont="1" applyBorder="1"/>
    <xf numFmtId="0" fontId="4" fillId="0" borderId="0" xfId="0" applyFont="1" applyAlignment="1">
      <alignment horizontal="center"/>
    </xf>
    <xf numFmtId="164" fontId="3" fillId="2" borderId="1" xfId="3" applyFont="1" applyFill="1" applyBorder="1" applyAlignment="1">
      <alignment horizontal="center" vertical="center" wrapText="1"/>
    </xf>
    <xf numFmtId="164" fontId="3" fillId="5" borderId="1" xfId="3" applyFont="1" applyFill="1" applyBorder="1" applyAlignment="1">
      <alignment horizontal="center" vertical="center" wrapText="1"/>
    </xf>
    <xf numFmtId="164" fontId="3" fillId="3" borderId="1" xfId="3" applyFont="1" applyFill="1" applyBorder="1" applyAlignment="1">
      <alignment horizontal="center" vertical="center" wrapText="1"/>
    </xf>
    <xf numFmtId="0" fontId="4" fillId="0" borderId="1" xfId="0" applyFont="1" applyBorder="1" applyAlignment="1">
      <alignment horizontal="left" vertical="center" indent="4"/>
    </xf>
    <xf numFmtId="165" fontId="5" fillId="0" borderId="1" xfId="1" applyNumberFormat="1" applyFont="1" applyBorder="1" applyAlignment="1">
      <alignment horizontal="center" vertical="center" wrapText="1"/>
    </xf>
    <xf numFmtId="164" fontId="5" fillId="0" borderId="1" xfId="3" applyFont="1" applyBorder="1" applyAlignment="1">
      <alignment horizontal="justify" vertical="center"/>
    </xf>
    <xf numFmtId="0" fontId="3" fillId="6" borderId="1" xfId="0" applyFont="1" applyFill="1" applyBorder="1" applyAlignment="1">
      <alignment horizontal="center" vertical="center" wrapText="1"/>
    </xf>
    <xf numFmtId="164" fontId="3" fillId="5" borderId="1" xfId="3" applyFont="1" applyFill="1" applyBorder="1" applyAlignment="1">
      <alignment horizontal="center" vertical="center"/>
    </xf>
    <xf numFmtId="164" fontId="3" fillId="3" borderId="1" xfId="3" applyFont="1" applyFill="1" applyBorder="1" applyAlignment="1">
      <alignment horizontal="center" vertical="center"/>
    </xf>
    <xf numFmtId="164" fontId="4" fillId="0" borderId="1" xfId="3" applyFont="1" applyFill="1" applyBorder="1"/>
    <xf numFmtId="164" fontId="6" fillId="0" borderId="1" xfId="3" applyFont="1" applyBorder="1" applyAlignment="1">
      <alignment horizontal="justify" vertical="center"/>
    </xf>
    <xf numFmtId="165" fontId="6" fillId="0" borderId="1" xfId="1" applyNumberFormat="1" applyFont="1" applyBorder="1" applyAlignment="1">
      <alignment horizontal="center" vertical="center" wrapText="1"/>
    </xf>
    <xf numFmtId="0" fontId="3" fillId="6" borderId="3" xfId="0" applyFont="1" applyFill="1" applyBorder="1" applyAlignment="1">
      <alignment horizontal="center" vertical="center" wrapText="1"/>
    </xf>
    <xf numFmtId="0" fontId="3" fillId="6" borderId="9" xfId="0" applyFont="1" applyFill="1" applyBorder="1" applyAlignment="1">
      <alignment horizontal="center" vertical="center" wrapText="1"/>
    </xf>
    <xf numFmtId="0" fontId="3" fillId="6" borderId="4" xfId="0" applyFont="1" applyFill="1" applyBorder="1" applyAlignment="1">
      <alignment horizontal="center" vertical="center" wrapText="1"/>
    </xf>
    <xf numFmtId="0" fontId="3" fillId="6" borderId="5" xfId="0" applyFont="1" applyFill="1" applyBorder="1" applyAlignment="1">
      <alignment horizontal="center" vertical="center"/>
    </xf>
    <xf numFmtId="0" fontId="3" fillId="6" borderId="5" xfId="0" applyFont="1" applyFill="1" applyBorder="1" applyAlignment="1">
      <alignment horizontal="center" vertical="center" wrapText="1"/>
    </xf>
    <xf numFmtId="0" fontId="8" fillId="0" borderId="0" xfId="0" applyFont="1"/>
    <xf numFmtId="0" fontId="9" fillId="0" borderId="0" xfId="0" applyFont="1"/>
    <xf numFmtId="0" fontId="8" fillId="0" borderId="0" xfId="0" applyFont="1" applyAlignment="1">
      <alignment vertical="center"/>
    </xf>
    <xf numFmtId="0" fontId="9" fillId="0" borderId="0" xfId="0" applyFont="1" applyAlignment="1">
      <alignment vertical="center"/>
    </xf>
    <xf numFmtId="0" fontId="10" fillId="0" borderId="1" xfId="0" applyFont="1" applyBorder="1" applyAlignment="1">
      <alignment horizontal="center" vertical="center" wrapText="1"/>
    </xf>
    <xf numFmtId="0" fontId="11" fillId="0" borderId="1" xfId="0" applyFont="1" applyBorder="1" applyAlignment="1">
      <alignment horizontal="justify" vertical="center"/>
    </xf>
    <xf numFmtId="0" fontId="11" fillId="0" borderId="1" xfId="0" applyFont="1" applyBorder="1" applyAlignment="1">
      <alignment horizontal="center" vertical="center" indent="1"/>
    </xf>
    <xf numFmtId="0" fontId="14" fillId="0" borderId="1" xfId="0" applyFont="1"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19" fillId="0" borderId="0" xfId="0" applyFont="1" applyAlignment="1">
      <alignment vertical="center" wrapText="1"/>
    </xf>
    <xf numFmtId="0" fontId="20" fillId="9" borderId="1" xfId="0" applyFont="1" applyFill="1" applyBorder="1" applyAlignment="1">
      <alignment horizontal="center" vertical="center" wrapText="1"/>
    </xf>
    <xf numFmtId="0" fontId="19" fillId="0" borderId="0" xfId="0" applyFont="1"/>
    <xf numFmtId="0" fontId="21" fillId="0" borderId="1" xfId="0" applyFont="1" applyBorder="1" applyAlignment="1">
      <alignment horizontal="center" vertical="center"/>
    </xf>
    <xf numFmtId="0" fontId="22" fillId="8" borderId="1" xfId="0" applyFont="1" applyFill="1" applyBorder="1"/>
    <xf numFmtId="0" fontId="4" fillId="8" borderId="1" xfId="0" applyFont="1" applyFill="1" applyBorder="1" applyAlignment="1">
      <alignment horizontal="center" vertical="center" wrapText="1"/>
    </xf>
    <xf numFmtId="0" fontId="4" fillId="0" borderId="1" xfId="0" applyFont="1" applyBorder="1" applyAlignment="1">
      <alignment horizontal="center"/>
    </xf>
    <xf numFmtId="9" fontId="14" fillId="2" borderId="1" xfId="5" applyFont="1" applyFill="1" applyBorder="1" applyAlignment="1">
      <alignment horizontal="center" vertical="center" wrapText="1"/>
    </xf>
    <xf numFmtId="44" fontId="14" fillId="2" borderId="1" xfId="1" applyFont="1" applyFill="1" applyBorder="1" applyAlignment="1">
      <alignment horizontal="center" vertical="center" wrapText="1"/>
    </xf>
    <xf numFmtId="44" fontId="14" fillId="5" borderId="1" xfId="1" applyFont="1" applyFill="1" applyBorder="1" applyAlignment="1">
      <alignment horizontal="center" vertical="center" wrapText="1"/>
    </xf>
    <xf numFmtId="0" fontId="9" fillId="8" borderId="0" xfId="0" applyFont="1" applyFill="1"/>
    <xf numFmtId="0" fontId="9" fillId="0" borderId="0" xfId="0" applyFont="1" applyAlignment="1">
      <alignment horizontal="center" vertical="center"/>
    </xf>
    <xf numFmtId="0" fontId="9" fillId="0" borderId="0" xfId="0" applyFont="1" applyAlignment="1">
      <alignment horizontal="center" vertical="center" indent="1"/>
    </xf>
    <xf numFmtId="0" fontId="4" fillId="0" borderId="0" xfId="0" applyFont="1" applyAlignment="1">
      <alignment horizontal="left" indent="4"/>
    </xf>
    <xf numFmtId="164" fontId="4" fillId="0" borderId="0" xfId="3" applyFont="1" applyBorder="1"/>
    <xf numFmtId="164" fontId="4" fillId="0" borderId="0" xfId="3" applyFont="1" applyFill="1" applyBorder="1"/>
    <xf numFmtId="164" fontId="3" fillId="6" borderId="13" xfId="3" applyFont="1" applyFill="1" applyBorder="1"/>
    <xf numFmtId="0" fontId="22" fillId="8" borderId="1" xfId="0" applyFont="1" applyFill="1" applyBorder="1" applyAlignment="1">
      <alignment wrapText="1"/>
    </xf>
    <xf numFmtId="166" fontId="5" fillId="0" borderId="1" xfId="1" applyNumberFormat="1" applyFont="1" applyFill="1" applyBorder="1" applyAlignment="1">
      <alignment horizontal="center" vertical="center" wrapText="1"/>
    </xf>
    <xf numFmtId="167" fontId="5" fillId="8" borderId="1" xfId="0" applyNumberFormat="1" applyFont="1" applyFill="1" applyBorder="1" applyAlignment="1">
      <alignment horizontal="right" vertical="center" wrapText="1"/>
    </xf>
    <xf numFmtId="0" fontId="26" fillId="0" borderId="2" xfId="0" applyFont="1" applyBorder="1"/>
    <xf numFmtId="0" fontId="27" fillId="0" borderId="6" xfId="0" applyFont="1" applyBorder="1"/>
    <xf numFmtId="0" fontId="28" fillId="7" borderId="6" xfId="0" applyFont="1" applyFill="1" applyBorder="1" applyAlignment="1">
      <alignment vertical="center"/>
    </xf>
    <xf numFmtId="0" fontId="28" fillId="7" borderId="19" xfId="0" applyFont="1" applyFill="1" applyBorder="1" applyAlignment="1">
      <alignment vertical="center"/>
    </xf>
    <xf numFmtId="0" fontId="0" fillId="0" borderId="0" xfId="0" applyAlignment="1">
      <alignment vertical="center"/>
    </xf>
    <xf numFmtId="0" fontId="10" fillId="0" borderId="22" xfId="0" applyFont="1" applyBorder="1" applyAlignment="1">
      <alignment horizontal="justify" vertical="center" wrapText="1"/>
    </xf>
    <xf numFmtId="0" fontId="11" fillId="0" borderId="16" xfId="0" applyFont="1" applyBorder="1" applyAlignment="1">
      <alignment horizontal="justify" vertical="center"/>
    </xf>
    <xf numFmtId="0" fontId="11" fillId="0" borderId="23" xfId="0" applyFont="1" applyBorder="1" applyAlignment="1">
      <alignment horizontal="justify" vertical="center"/>
    </xf>
    <xf numFmtId="0" fontId="30" fillId="8" borderId="1" xfId="0" applyFont="1" applyFill="1" applyBorder="1" applyAlignment="1">
      <alignment horizontal="left" vertical="center" wrapText="1"/>
    </xf>
    <xf numFmtId="0" fontId="32" fillId="8" borderId="1" xfId="0" applyFont="1" applyFill="1" applyBorder="1" applyAlignment="1">
      <alignment horizontal="left" vertical="center" wrapText="1"/>
    </xf>
    <xf numFmtId="0" fontId="33" fillId="0" borderId="0" xfId="0" applyFont="1"/>
    <xf numFmtId="0" fontId="22" fillId="0" borderId="1" xfId="0" applyFont="1" applyBorder="1"/>
    <xf numFmtId="0" fontId="29" fillId="9" borderId="33" xfId="0" applyFont="1" applyFill="1" applyBorder="1" applyAlignment="1">
      <alignment horizontal="center" vertical="center" wrapText="1"/>
    </xf>
    <xf numFmtId="0" fontId="29" fillId="9" borderId="18" xfId="0" applyFont="1" applyFill="1" applyBorder="1" applyAlignment="1">
      <alignment horizontal="center" vertical="center" wrapText="1"/>
    </xf>
    <xf numFmtId="0" fontId="29" fillId="9" borderId="34" xfId="0" applyFont="1" applyFill="1" applyBorder="1" applyAlignment="1">
      <alignment horizontal="center" vertical="center" wrapText="1"/>
    </xf>
    <xf numFmtId="0" fontId="29" fillId="9" borderId="35" xfId="0" applyFont="1" applyFill="1" applyBorder="1" applyAlignment="1">
      <alignment horizontal="center" vertical="center" wrapText="1"/>
    </xf>
    <xf numFmtId="167" fontId="14" fillId="8" borderId="1" xfId="0" applyNumberFormat="1" applyFont="1" applyFill="1" applyBorder="1" applyAlignment="1">
      <alignment horizontal="right" vertical="center" wrapText="1"/>
    </xf>
    <xf numFmtId="168" fontId="5" fillId="8" borderId="1" xfId="0" applyNumberFormat="1" applyFont="1" applyFill="1" applyBorder="1" applyAlignment="1">
      <alignment horizontal="right" vertical="center" wrapText="1"/>
    </xf>
    <xf numFmtId="165" fontId="10" fillId="0" borderId="37" xfId="1" applyNumberFormat="1" applyFont="1" applyFill="1" applyBorder="1" applyAlignment="1">
      <alignment vertical="center" wrapText="1"/>
    </xf>
    <xf numFmtId="165" fontId="10" fillId="5" borderId="1" xfId="1" applyNumberFormat="1" applyFont="1" applyFill="1" applyBorder="1" applyAlignment="1">
      <alignment horizontal="center" vertical="center" wrapText="1"/>
    </xf>
    <xf numFmtId="169" fontId="40" fillId="0" borderId="1" xfId="4" applyNumberFormat="1" applyFont="1" applyBorder="1" applyAlignment="1">
      <alignment horizontal="right" vertical="center"/>
    </xf>
    <xf numFmtId="170" fontId="3" fillId="8" borderId="1" xfId="4" applyNumberFormat="1" applyFont="1" applyFill="1" applyBorder="1" applyAlignment="1">
      <alignment horizontal="center" vertical="center" wrapText="1"/>
    </xf>
    <xf numFmtId="169" fontId="40" fillId="0" borderId="1" xfId="4" applyNumberFormat="1" applyFont="1" applyBorder="1" applyAlignment="1">
      <alignment horizontal="right" vertical="center" wrapText="1"/>
    </xf>
    <xf numFmtId="164" fontId="3" fillId="4" borderId="1" xfId="3" applyFont="1" applyFill="1" applyBorder="1" applyAlignment="1">
      <alignment horizontal="center" vertical="center" wrapText="1"/>
    </xf>
    <xf numFmtId="164" fontId="3" fillId="4" borderId="1" xfId="3" applyFont="1" applyFill="1" applyBorder="1" applyAlignment="1">
      <alignment horizontal="center" vertical="center"/>
    </xf>
    <xf numFmtId="170" fontId="28" fillId="7" borderId="19" xfId="4" applyNumberFormat="1" applyFont="1" applyFill="1" applyBorder="1" applyAlignment="1">
      <alignment vertical="center"/>
    </xf>
    <xf numFmtId="170" fontId="11" fillId="0" borderId="23" xfId="4" applyNumberFormat="1" applyFont="1" applyBorder="1" applyAlignment="1">
      <alignment horizontal="justify" vertical="center"/>
    </xf>
    <xf numFmtId="0" fontId="13" fillId="8" borderId="1" xfId="0" applyFont="1" applyFill="1" applyBorder="1" applyAlignment="1">
      <alignment horizontal="left" vertical="center" wrapText="1"/>
    </xf>
    <xf numFmtId="170" fontId="29" fillId="9" borderId="35" xfId="4" applyNumberFormat="1" applyFont="1" applyFill="1" applyBorder="1" applyAlignment="1">
      <alignment horizontal="center" vertical="center" wrapText="1"/>
    </xf>
    <xf numFmtId="170" fontId="10" fillId="0" borderId="37" xfId="4" applyNumberFormat="1" applyFont="1" applyFill="1" applyBorder="1" applyAlignment="1">
      <alignment vertical="center" wrapText="1"/>
    </xf>
    <xf numFmtId="170" fontId="10" fillId="5" borderId="1" xfId="4" applyNumberFormat="1" applyFont="1" applyFill="1" applyBorder="1" applyAlignment="1">
      <alignment horizontal="center" vertical="center" wrapText="1"/>
    </xf>
    <xf numFmtId="170" fontId="0" fillId="0" borderId="0" xfId="4" applyNumberFormat="1" applyFont="1"/>
    <xf numFmtId="0" fontId="0" fillId="0" borderId="0" xfId="0" applyAlignment="1">
      <alignment horizontal="left"/>
    </xf>
    <xf numFmtId="164" fontId="4" fillId="0" borderId="1" xfId="3" applyFont="1" applyBorder="1" applyAlignment="1">
      <alignment horizontal="center"/>
    </xf>
    <xf numFmtId="167" fontId="5" fillId="8" borderId="1" xfId="0" applyNumberFormat="1" applyFont="1" applyFill="1" applyBorder="1" applyAlignment="1">
      <alignment horizontal="center" vertical="center" wrapText="1"/>
    </xf>
    <xf numFmtId="164" fontId="4" fillId="0" borderId="1" xfId="3" applyFont="1" applyBorder="1" applyAlignment="1">
      <alignment horizontal="center" wrapText="1"/>
    </xf>
    <xf numFmtId="164" fontId="4" fillId="0" borderId="1" xfId="3" applyFont="1" applyFill="1" applyBorder="1" applyAlignment="1">
      <alignment horizontal="justify" vertical="center"/>
    </xf>
    <xf numFmtId="164" fontId="3" fillId="0" borderId="41" xfId="0" applyNumberFormat="1" applyFont="1" applyBorder="1"/>
    <xf numFmtId="0" fontId="4" fillId="0" borderId="44" xfId="0" applyFont="1" applyBorder="1"/>
    <xf numFmtId="0" fontId="4" fillId="0" borderId="40" xfId="0" applyFont="1" applyBorder="1"/>
    <xf numFmtId="0" fontId="4" fillId="0" borderId="45" xfId="0" applyFont="1" applyBorder="1"/>
    <xf numFmtId="0" fontId="4" fillId="0" borderId="5" xfId="0" applyFont="1" applyBorder="1"/>
    <xf numFmtId="164" fontId="3" fillId="0" borderId="37" xfId="0" applyNumberFormat="1" applyFont="1" applyBorder="1"/>
    <xf numFmtId="164" fontId="3" fillId="6" borderId="46" xfId="0" applyNumberFormat="1" applyFont="1" applyFill="1" applyBorder="1"/>
    <xf numFmtId="0" fontId="3" fillId="6" borderId="1" xfId="0" applyFont="1" applyFill="1" applyBorder="1" applyAlignment="1">
      <alignment horizontal="center" vertical="center"/>
    </xf>
    <xf numFmtId="0" fontId="3" fillId="6" borderId="2" xfId="0" applyFont="1" applyFill="1" applyBorder="1" applyAlignment="1">
      <alignment horizontal="center"/>
    </xf>
    <xf numFmtId="0" fontId="3" fillId="6" borderId="12" xfId="0" applyFont="1" applyFill="1" applyBorder="1" applyAlignment="1">
      <alignment horizontal="center"/>
    </xf>
    <xf numFmtId="0" fontId="3" fillId="6" borderId="42" xfId="0" applyFont="1" applyFill="1" applyBorder="1" applyAlignment="1">
      <alignment horizontal="center" vertical="center"/>
    </xf>
    <xf numFmtId="0" fontId="3" fillId="6" borderId="43" xfId="0" applyFont="1" applyFill="1" applyBorder="1" applyAlignment="1">
      <alignment horizontal="center" vertical="center"/>
    </xf>
    <xf numFmtId="0" fontId="3" fillId="6" borderId="14" xfId="0" applyFont="1" applyFill="1" applyBorder="1" applyAlignment="1">
      <alignment horizontal="center" vertical="center" wrapText="1"/>
    </xf>
    <xf numFmtId="0" fontId="3" fillId="6" borderId="18" xfId="0" applyFont="1" applyFill="1" applyBorder="1" applyAlignment="1">
      <alignment horizontal="center" vertical="center" wrapText="1"/>
    </xf>
    <xf numFmtId="0" fontId="3" fillId="6" borderId="13" xfId="0" applyFont="1" applyFill="1" applyBorder="1" applyAlignment="1">
      <alignment horizontal="center" vertical="center" wrapText="1"/>
    </xf>
    <xf numFmtId="0" fontId="3" fillId="6" borderId="6" xfId="0" applyFont="1" applyFill="1" applyBorder="1" applyAlignment="1">
      <alignment horizontal="center"/>
    </xf>
    <xf numFmtId="164" fontId="3" fillId="6" borderId="10" xfId="3" applyFont="1" applyFill="1" applyBorder="1" applyAlignment="1">
      <alignment horizontal="center" vertical="center" wrapText="1"/>
    </xf>
    <xf numFmtId="164" fontId="3" fillId="6" borderId="11" xfId="3" applyFont="1" applyFill="1" applyBorder="1" applyAlignment="1">
      <alignment horizontal="center" vertical="center" wrapText="1"/>
    </xf>
    <xf numFmtId="0" fontId="3" fillId="6" borderId="7" xfId="0" applyFont="1" applyFill="1" applyBorder="1" applyAlignment="1">
      <alignment horizontal="center" vertical="center"/>
    </xf>
    <xf numFmtId="0" fontId="3" fillId="6" borderId="8" xfId="0" applyFont="1" applyFill="1" applyBorder="1" applyAlignment="1">
      <alignment horizontal="center" vertical="center"/>
    </xf>
    <xf numFmtId="164" fontId="3" fillId="4" borderId="1" xfId="3" applyFont="1" applyFill="1" applyBorder="1" applyAlignment="1">
      <alignment horizontal="center" vertical="center" wrapText="1"/>
    </xf>
    <xf numFmtId="164" fontId="3" fillId="2" borderId="1" xfId="3" applyFont="1" applyFill="1" applyBorder="1" applyAlignment="1">
      <alignment horizontal="center" vertical="center" wrapText="1"/>
    </xf>
    <xf numFmtId="164" fontId="3" fillId="5" borderId="1" xfId="3" applyFont="1" applyFill="1" applyBorder="1" applyAlignment="1">
      <alignment horizontal="center" vertical="center" wrapText="1"/>
    </xf>
    <xf numFmtId="164" fontId="3" fillId="3" borderId="1" xfId="3" applyFont="1" applyFill="1" applyBorder="1" applyAlignment="1">
      <alignment horizontal="center" vertical="center" wrapText="1"/>
    </xf>
    <xf numFmtId="0" fontId="14" fillId="8" borderId="1" xfId="0" applyFont="1" applyFill="1" applyBorder="1" applyAlignment="1">
      <alignment horizontal="left" vertical="top" wrapText="1"/>
    </xf>
    <xf numFmtId="0" fontId="14" fillId="0" borderId="1" xfId="0" applyFont="1" applyBorder="1" applyAlignment="1">
      <alignment horizontal="left" wrapText="1"/>
    </xf>
    <xf numFmtId="0" fontId="14" fillId="8" borderId="1" xfId="0" applyFont="1" applyFill="1" applyBorder="1" applyAlignment="1">
      <alignment horizontal="center" wrapText="1"/>
    </xf>
    <xf numFmtId="0" fontId="14" fillId="0" borderId="1" xfId="0" applyFont="1" applyBorder="1" applyAlignment="1">
      <alignment horizontal="left" vertical="top" wrapText="1"/>
    </xf>
    <xf numFmtId="0" fontId="14" fillId="0" borderId="1" xfId="0" applyFont="1" applyBorder="1" applyAlignment="1">
      <alignment horizontal="left" vertical="center" wrapText="1"/>
    </xf>
    <xf numFmtId="0" fontId="14" fillId="10" borderId="1" xfId="0" applyFont="1" applyFill="1" applyBorder="1" applyAlignment="1">
      <alignment horizontal="left" vertical="center" wrapText="1"/>
    </xf>
    <xf numFmtId="44" fontId="12" fillId="5" borderId="1" xfId="1" applyFont="1" applyFill="1" applyBorder="1" applyAlignment="1">
      <alignment horizontal="center" vertical="center" wrapText="1"/>
    </xf>
    <xf numFmtId="0" fontId="23" fillId="9" borderId="1" xfId="0" applyFont="1" applyFill="1" applyBorder="1" applyAlignment="1">
      <alignment horizontal="right" vertical="center"/>
    </xf>
    <xf numFmtId="44" fontId="24" fillId="9" borderId="1" xfId="0" applyNumberFormat="1" applyFont="1" applyFill="1" applyBorder="1" applyAlignment="1">
      <alignment horizontal="center" vertical="center" wrapText="1"/>
    </xf>
    <xf numFmtId="0" fontId="24" fillId="9"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12" fillId="7" borderId="1" xfId="0" applyFont="1" applyFill="1" applyBorder="1" applyAlignment="1">
      <alignment horizontal="left" vertical="center" wrapText="1"/>
    </xf>
    <xf numFmtId="0" fontId="20" fillId="9" borderId="1" xfId="0" applyFont="1" applyFill="1" applyBorder="1" applyAlignment="1">
      <alignment horizontal="center" vertical="center" wrapText="1"/>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7" fillId="7" borderId="15" xfId="0" applyFont="1" applyFill="1" applyBorder="1" applyAlignment="1">
      <alignment horizontal="center" vertical="center"/>
    </xf>
    <xf numFmtId="0" fontId="7" fillId="7" borderId="16" xfId="0" applyFont="1" applyFill="1" applyBorder="1" applyAlignment="1">
      <alignment horizontal="center" vertical="center"/>
    </xf>
    <xf numFmtId="0" fontId="7" fillId="7" borderId="17" xfId="0" applyFont="1" applyFill="1" applyBorder="1" applyAlignment="1">
      <alignment horizontal="center" vertical="center"/>
    </xf>
    <xf numFmtId="0" fontId="10" fillId="8" borderId="1" xfId="0" applyFont="1" applyFill="1" applyBorder="1" applyAlignment="1">
      <alignment horizontal="left" vertical="center" wrapText="1"/>
    </xf>
    <xf numFmtId="0" fontId="5" fillId="0" borderId="1" xfId="0" applyFont="1" applyBorder="1" applyAlignment="1">
      <alignment horizontal="left" vertical="top" wrapText="1"/>
    </xf>
    <xf numFmtId="0" fontId="5" fillId="8" borderId="1" xfId="0" applyFont="1" applyFill="1" applyBorder="1" applyAlignment="1">
      <alignment horizontal="left" vertical="center" wrapText="1"/>
    </xf>
    <xf numFmtId="0" fontId="14" fillId="8" borderId="1" xfId="0" applyFont="1" applyFill="1" applyBorder="1" applyAlignment="1">
      <alignment horizontal="left" vertical="center" wrapText="1"/>
    </xf>
    <xf numFmtId="0" fontId="5" fillId="8" borderId="1" xfId="0" applyFont="1" applyFill="1" applyBorder="1" applyAlignment="1">
      <alignment horizontal="left" vertical="top" wrapText="1"/>
    </xf>
    <xf numFmtId="0" fontId="14" fillId="0" borderId="22" xfId="0" applyFont="1" applyBorder="1" applyAlignment="1">
      <alignment horizontal="left" vertical="center" wrapText="1"/>
    </xf>
    <xf numFmtId="0" fontId="14" fillId="0" borderId="16" xfId="0" applyFont="1" applyBorder="1" applyAlignment="1">
      <alignment horizontal="left" vertical="center" wrapText="1"/>
    </xf>
    <xf numFmtId="0" fontId="14" fillId="0" borderId="23" xfId="0" applyFont="1" applyBorder="1" applyAlignment="1">
      <alignment horizontal="left" vertical="center" wrapText="1"/>
    </xf>
    <xf numFmtId="0" fontId="5" fillId="0" borderId="38" xfId="0" applyFont="1" applyBorder="1" applyAlignment="1">
      <alignment vertical="center" wrapText="1"/>
    </xf>
    <xf numFmtId="0" fontId="5" fillId="0" borderId="32" xfId="0" applyFont="1" applyBorder="1" applyAlignment="1">
      <alignment vertical="center" wrapText="1"/>
    </xf>
    <xf numFmtId="0" fontId="5" fillId="0" borderId="39" xfId="0" applyFont="1" applyBorder="1" applyAlignment="1">
      <alignment vertical="center" wrapText="1"/>
    </xf>
    <xf numFmtId="0" fontId="30" fillId="7" borderId="2" xfId="0" applyFont="1" applyFill="1" applyBorder="1" applyAlignment="1">
      <alignment horizontal="left" vertical="center" wrapText="1"/>
    </xf>
    <xf numFmtId="0" fontId="30" fillId="7" borderId="6" xfId="0" applyFont="1" applyFill="1" applyBorder="1" applyAlignment="1">
      <alignment horizontal="left" vertical="center" wrapText="1"/>
    </xf>
    <xf numFmtId="0" fontId="30" fillId="7" borderId="19" xfId="0" applyFont="1" applyFill="1" applyBorder="1" applyAlignment="1">
      <alignment horizontal="left" vertical="center" wrapText="1"/>
    </xf>
    <xf numFmtId="0" fontId="10" fillId="5" borderId="28" xfId="0" applyFont="1" applyFill="1" applyBorder="1" applyAlignment="1">
      <alignment horizontal="right" vertical="center" wrapText="1"/>
    </xf>
    <xf numFmtId="0" fontId="10" fillId="5" borderId="29" xfId="0" applyFont="1" applyFill="1" applyBorder="1" applyAlignment="1">
      <alignment horizontal="right" vertical="center" wrapText="1"/>
    </xf>
    <xf numFmtId="0" fontId="10" fillId="5" borderId="36" xfId="0" applyFont="1" applyFill="1" applyBorder="1" applyAlignment="1">
      <alignment horizontal="right" vertical="center" wrapText="1"/>
    </xf>
    <xf numFmtId="0" fontId="10" fillId="0" borderId="22" xfId="0" applyFont="1" applyBorder="1" applyAlignment="1">
      <alignment horizontal="right" vertical="center" wrapText="1"/>
    </xf>
    <xf numFmtId="0" fontId="10" fillId="0" borderId="16" xfId="0" applyFont="1" applyBorder="1" applyAlignment="1">
      <alignment horizontal="right" vertical="center" wrapText="1"/>
    </xf>
    <xf numFmtId="0" fontId="10" fillId="0" borderId="17" xfId="0" applyFont="1" applyBorder="1" applyAlignment="1">
      <alignment horizontal="right" vertical="center" wrapText="1"/>
    </xf>
    <xf numFmtId="0" fontId="10" fillId="5" borderId="22" xfId="0" applyFont="1" applyFill="1" applyBorder="1" applyAlignment="1">
      <alignment horizontal="right" vertical="center" wrapText="1"/>
    </xf>
    <xf numFmtId="0" fontId="10" fillId="5" borderId="16" xfId="0" applyFont="1" applyFill="1" applyBorder="1" applyAlignment="1">
      <alignment horizontal="right" vertical="center" wrapText="1"/>
    </xf>
    <xf numFmtId="0" fontId="10" fillId="5" borderId="17" xfId="0" applyFont="1" applyFill="1" applyBorder="1" applyAlignment="1">
      <alignment horizontal="right" vertical="center" wrapText="1"/>
    </xf>
    <xf numFmtId="0" fontId="14" fillId="8" borderId="28" xfId="0" applyFont="1" applyFill="1" applyBorder="1" applyAlignment="1">
      <alignment horizontal="justify" vertical="top" wrapText="1"/>
    </xf>
    <xf numFmtId="0" fontId="14" fillId="8" borderId="29" xfId="0" applyFont="1" applyFill="1" applyBorder="1" applyAlignment="1">
      <alignment horizontal="justify" vertical="top" wrapText="1"/>
    </xf>
    <xf numFmtId="0" fontId="14" fillId="8" borderId="30" xfId="0" applyFont="1" applyFill="1" applyBorder="1" applyAlignment="1">
      <alignment horizontal="justify" vertical="top" wrapText="1"/>
    </xf>
    <xf numFmtId="0" fontId="14" fillId="0" borderId="22" xfId="0" applyFont="1" applyBorder="1" applyAlignment="1">
      <alignment vertical="center" wrapText="1"/>
    </xf>
    <xf numFmtId="0" fontId="14" fillId="0" borderId="16" xfId="0" applyFont="1" applyBorder="1" applyAlignment="1">
      <alignment vertical="center" wrapText="1"/>
    </xf>
    <xf numFmtId="0" fontId="14" fillId="0" borderId="23" xfId="0" applyFont="1" applyBorder="1" applyAlignment="1">
      <alignment vertical="center" wrapText="1"/>
    </xf>
    <xf numFmtId="0" fontId="22" fillId="0" borderId="15" xfId="0" applyFont="1" applyBorder="1" applyAlignment="1">
      <alignment horizontal="center" wrapText="1"/>
    </xf>
    <xf numFmtId="0" fontId="22" fillId="0" borderId="17" xfId="0" applyFont="1" applyBorder="1" applyAlignment="1">
      <alignment horizontal="center" wrapText="1"/>
    </xf>
    <xf numFmtId="0" fontId="22" fillId="0" borderId="15" xfId="0" applyFont="1" applyBorder="1" applyAlignment="1">
      <alignment horizontal="left"/>
    </xf>
    <xf numFmtId="0" fontId="22" fillId="0" borderId="16" xfId="0" applyFont="1" applyBorder="1" applyAlignment="1">
      <alignment horizontal="left"/>
    </xf>
    <xf numFmtId="0" fontId="22" fillId="0" borderId="17" xfId="0" applyFont="1" applyBorder="1" applyAlignment="1">
      <alignment horizontal="left"/>
    </xf>
    <xf numFmtId="0" fontId="22" fillId="0" borderId="27" xfId="0" applyFont="1" applyBorder="1" applyAlignment="1">
      <alignment horizontal="center" wrapText="1"/>
    </xf>
    <xf numFmtId="0" fontId="22" fillId="0" borderId="9" xfId="0" applyFont="1" applyBorder="1" applyAlignment="1">
      <alignment horizontal="center" wrapText="1"/>
    </xf>
    <xf numFmtId="0" fontId="22" fillId="0" borderId="27" xfId="0" applyFont="1" applyBorder="1" applyAlignment="1">
      <alignment horizontal="left" wrapText="1"/>
    </xf>
    <xf numFmtId="0" fontId="22" fillId="0" borderId="32" xfId="0" applyFont="1" applyBorder="1" applyAlignment="1">
      <alignment horizontal="left" wrapText="1"/>
    </xf>
    <xf numFmtId="0" fontId="22" fillId="0" borderId="9" xfId="0" applyFont="1" applyBorder="1" applyAlignment="1">
      <alignment horizontal="left" wrapText="1"/>
    </xf>
    <xf numFmtId="0" fontId="3" fillId="0" borderId="31" xfId="0" applyFont="1" applyBorder="1" applyAlignment="1">
      <alignment horizontal="center" wrapText="1"/>
    </xf>
    <xf numFmtId="0" fontId="3" fillId="0" borderId="8" xfId="0" applyFont="1" applyBorder="1" applyAlignment="1">
      <alignment horizontal="center" wrapText="1"/>
    </xf>
    <xf numFmtId="0" fontId="3" fillId="0" borderId="1" xfId="0" applyFont="1" applyBorder="1" applyAlignment="1">
      <alignment horizontal="center"/>
    </xf>
    <xf numFmtId="0" fontId="32" fillId="8" borderId="15" xfId="0" applyFont="1" applyFill="1" applyBorder="1" applyAlignment="1">
      <alignment horizontal="center" vertical="center" wrapText="1"/>
    </xf>
    <xf numFmtId="0" fontId="32" fillId="8" borderId="17" xfId="0" applyFont="1" applyFill="1" applyBorder="1" applyAlignment="1">
      <alignment horizontal="center" vertical="center" wrapText="1"/>
    </xf>
    <xf numFmtId="0" fontId="32" fillId="8" borderId="27" xfId="0" applyFont="1" applyFill="1" applyBorder="1" applyAlignment="1">
      <alignment horizontal="center" vertical="center" wrapText="1"/>
    </xf>
    <xf numFmtId="0" fontId="32" fillId="8" borderId="9" xfId="0" applyFont="1" applyFill="1" applyBorder="1" applyAlignment="1">
      <alignment horizontal="center" vertical="center" wrapText="1"/>
    </xf>
    <xf numFmtId="0" fontId="5" fillId="0" borderId="22" xfId="0" applyFont="1" applyBorder="1" applyAlignment="1">
      <alignment horizontal="left" vertical="top" wrapText="1"/>
    </xf>
    <xf numFmtId="0" fontId="14" fillId="0" borderId="16" xfId="0" applyFont="1" applyBorder="1" applyAlignment="1">
      <alignment horizontal="left" vertical="top" wrapText="1"/>
    </xf>
    <xf numFmtId="0" fontId="14" fillId="0" borderId="23" xfId="0" applyFont="1" applyBorder="1" applyAlignment="1">
      <alignment horizontal="left" vertical="top" wrapText="1"/>
    </xf>
    <xf numFmtId="0" fontId="34" fillId="7" borderId="2" xfId="0" applyFont="1" applyFill="1" applyBorder="1" applyAlignment="1">
      <alignment horizontal="left" vertical="center" wrapText="1"/>
    </xf>
    <xf numFmtId="0" fontId="34" fillId="7" borderId="6" xfId="0" applyFont="1" applyFill="1" applyBorder="1" applyAlignment="1">
      <alignment horizontal="left" vertical="center" wrapText="1"/>
    </xf>
    <xf numFmtId="0" fontId="34" fillId="7" borderId="19" xfId="0" applyFont="1" applyFill="1" applyBorder="1" applyAlignment="1">
      <alignment horizontal="left" vertical="center" wrapText="1"/>
    </xf>
    <xf numFmtId="0" fontId="5" fillId="0" borderId="28" xfId="0" applyFont="1" applyBorder="1" applyAlignment="1">
      <alignment horizontal="left" vertical="top" wrapText="1"/>
    </xf>
    <xf numFmtId="0" fontId="14" fillId="0" borderId="29" xfId="0" applyFont="1" applyBorder="1" applyAlignment="1">
      <alignment horizontal="left" vertical="top" wrapText="1"/>
    </xf>
    <xf numFmtId="0" fontId="14" fillId="0" borderId="30" xfId="0" applyFont="1" applyBorder="1" applyAlignment="1">
      <alignment horizontal="left" vertical="top" wrapText="1"/>
    </xf>
    <xf numFmtId="0" fontId="36" fillId="0" borderId="22" xfId="0" applyFont="1" applyBorder="1" applyAlignment="1">
      <alignment horizontal="left" vertical="top" wrapText="1"/>
    </xf>
    <xf numFmtId="0" fontId="36" fillId="0" borderId="16" xfId="0" applyFont="1" applyBorder="1" applyAlignment="1">
      <alignment horizontal="left" vertical="top" wrapText="1"/>
    </xf>
    <xf numFmtId="0" fontId="36" fillId="0" borderId="23" xfId="0" applyFont="1" applyBorder="1" applyAlignment="1">
      <alignment horizontal="left" vertical="top" wrapText="1"/>
    </xf>
    <xf numFmtId="0" fontId="30" fillId="8" borderId="1" xfId="0" applyFont="1" applyFill="1" applyBorder="1" applyAlignment="1">
      <alignment horizontal="center" vertical="center" wrapText="1"/>
    </xf>
    <xf numFmtId="0" fontId="29" fillId="9" borderId="7" xfId="0" applyFont="1" applyFill="1" applyBorder="1" applyAlignment="1">
      <alignment horizontal="left" vertical="center"/>
    </xf>
    <xf numFmtId="0" fontId="29" fillId="9" borderId="20" xfId="0" applyFont="1" applyFill="1" applyBorder="1" applyAlignment="1">
      <alignment horizontal="left" vertical="center"/>
    </xf>
    <xf numFmtId="0" fontId="29" fillId="9" borderId="21" xfId="0" applyFont="1" applyFill="1" applyBorder="1" applyAlignment="1">
      <alignment horizontal="left" vertical="center"/>
    </xf>
    <xf numFmtId="0" fontId="10" fillId="0" borderId="22" xfId="0" applyFont="1" applyBorder="1" applyAlignment="1">
      <alignment horizontal="justify" vertical="center" wrapText="1"/>
    </xf>
    <xf numFmtId="0" fontId="11" fillId="0" borderId="16" xfId="0" applyFont="1" applyBorder="1" applyAlignment="1">
      <alignment horizontal="justify" vertical="center"/>
    </xf>
    <xf numFmtId="0" fontId="11" fillId="0" borderId="23" xfId="0" applyFont="1" applyBorder="1" applyAlignment="1">
      <alignment horizontal="justify" vertical="center"/>
    </xf>
    <xf numFmtId="0" fontId="5" fillId="0" borderId="24" xfId="0" applyFont="1" applyBorder="1" applyAlignment="1">
      <alignment horizontal="left" vertical="top" wrapText="1"/>
    </xf>
    <xf numFmtId="0" fontId="14" fillId="0" borderId="25" xfId="0" applyFont="1" applyBorder="1" applyAlignment="1">
      <alignment horizontal="left" vertical="top" wrapText="1"/>
    </xf>
    <xf numFmtId="0" fontId="14" fillId="0" borderId="26" xfId="0" applyFont="1" applyBorder="1" applyAlignment="1">
      <alignment horizontal="left" vertical="top" wrapText="1"/>
    </xf>
    <xf numFmtId="0" fontId="13" fillId="8" borderId="15" xfId="0" applyFont="1" applyFill="1" applyBorder="1" applyAlignment="1">
      <alignment horizontal="center" vertical="center" wrapText="1"/>
    </xf>
    <xf numFmtId="0" fontId="13" fillId="8" borderId="17" xfId="0" applyFont="1" applyFill="1" applyBorder="1" applyAlignment="1">
      <alignment horizontal="center" vertical="center" wrapText="1"/>
    </xf>
    <xf numFmtId="0" fontId="13" fillId="8" borderId="27" xfId="0" applyFont="1" applyFill="1" applyBorder="1" applyAlignment="1">
      <alignment horizontal="center" vertical="center" wrapText="1"/>
    </xf>
    <xf numFmtId="0" fontId="13" fillId="8" borderId="9" xfId="0" applyFont="1" applyFill="1" applyBorder="1" applyAlignment="1">
      <alignment horizontal="center" vertical="center" wrapText="1"/>
    </xf>
  </cellXfs>
  <cellStyles count="6">
    <cellStyle name="Millares" xfId="4" builtinId="3"/>
    <cellStyle name="Moneda" xfId="1" builtinId="4"/>
    <cellStyle name="Moneda [0]" xfId="3" builtinId="7"/>
    <cellStyle name="Normal" xfId="0" builtinId="0"/>
    <cellStyle name="Normal 2" xfId="2" xr:uid="{5277D24A-416E-49B5-93C0-11E7E5D2B16B}"/>
    <cellStyle name="Porcentaje" xfId="5" builtinId="5"/>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BDEE5"/>
      <color rgb="FFFFC2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43</xdr:row>
      <xdr:rowOff>0</xdr:rowOff>
    </xdr:from>
    <xdr:to>
      <xdr:col>2</xdr:col>
      <xdr:colOff>819150</xdr:colOff>
      <xdr:row>48</xdr:row>
      <xdr:rowOff>60325</xdr:rowOff>
    </xdr:to>
    <xdr:pic>
      <xdr:nvPicPr>
        <xdr:cNvPr id="3" name="Imagen 2" descr="Un dibujo de un ojo&#10;&#10;Descripción generada automáticamente con confianza baja">
          <a:extLst>
            <a:ext uri="{FF2B5EF4-FFF2-40B4-BE49-F238E27FC236}">
              <a16:creationId xmlns:a16="http://schemas.microsoft.com/office/drawing/2014/main" id="{D5E52037-646D-0641-BA57-AE57BD3CF087}"/>
            </a:ext>
          </a:extLst>
        </xdr:cNvPr>
        <xdr:cNvPicPr>
          <a:picLocks noChangeAspect="1"/>
        </xdr:cNvPicPr>
      </xdr:nvPicPr>
      <xdr:blipFill>
        <a:blip xmlns:r="http://schemas.openxmlformats.org/officeDocument/2006/relationships" r:embed="rId1"/>
        <a:stretch>
          <a:fillRect/>
        </a:stretch>
      </xdr:blipFill>
      <xdr:spPr bwMode="auto">
        <a:xfrm>
          <a:off x="266700" y="22783800"/>
          <a:ext cx="2495550" cy="10128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63500</xdr:colOff>
      <xdr:row>0</xdr:row>
      <xdr:rowOff>50800</xdr:rowOff>
    </xdr:from>
    <xdr:to>
      <xdr:col>11</xdr:col>
      <xdr:colOff>333664</xdr:colOff>
      <xdr:row>41</xdr:row>
      <xdr:rowOff>152400</xdr:rowOff>
    </xdr:to>
    <xdr:pic>
      <xdr:nvPicPr>
        <xdr:cNvPr id="2" name="Imagen 1">
          <a:extLst>
            <a:ext uri="{FF2B5EF4-FFF2-40B4-BE49-F238E27FC236}">
              <a16:creationId xmlns:a16="http://schemas.microsoft.com/office/drawing/2014/main" id="{E594683E-4324-93FF-0B12-2E7AA0FBA7B1}"/>
            </a:ext>
          </a:extLst>
        </xdr:cNvPr>
        <xdr:cNvPicPr>
          <a:picLocks noChangeAspect="1"/>
        </xdr:cNvPicPr>
      </xdr:nvPicPr>
      <xdr:blipFill>
        <a:blip xmlns:r="http://schemas.openxmlformats.org/officeDocument/2006/relationships" r:embed="rId1"/>
        <a:stretch>
          <a:fillRect/>
        </a:stretch>
      </xdr:blipFill>
      <xdr:spPr>
        <a:xfrm>
          <a:off x="63500" y="50800"/>
          <a:ext cx="9350664" cy="79121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380999</xdr:colOff>
      <xdr:row>0</xdr:row>
      <xdr:rowOff>0</xdr:rowOff>
    </xdr:from>
    <xdr:to>
      <xdr:col>1</xdr:col>
      <xdr:colOff>1936749</xdr:colOff>
      <xdr:row>5</xdr:row>
      <xdr:rowOff>38100</xdr:rowOff>
    </xdr:to>
    <xdr:pic>
      <xdr:nvPicPr>
        <xdr:cNvPr id="2" name="Imagen 1">
          <a:extLst>
            <a:ext uri="{FF2B5EF4-FFF2-40B4-BE49-F238E27FC236}">
              <a16:creationId xmlns:a16="http://schemas.microsoft.com/office/drawing/2014/main" id="{5AC7CDF4-3F37-1C4F-BB57-29DDBBBE04D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7699" y="0"/>
          <a:ext cx="1555750" cy="615950"/>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961159</xdr:colOff>
      <xdr:row>0</xdr:row>
      <xdr:rowOff>17317</xdr:rowOff>
    </xdr:from>
    <xdr:to>
      <xdr:col>1</xdr:col>
      <xdr:colOff>3241445</xdr:colOff>
      <xdr:row>2</xdr:row>
      <xdr:rowOff>0</xdr:rowOff>
    </xdr:to>
    <xdr:pic>
      <xdr:nvPicPr>
        <xdr:cNvPr id="2" name="Imagen 1">
          <a:extLst>
            <a:ext uri="{FF2B5EF4-FFF2-40B4-BE49-F238E27FC236}">
              <a16:creationId xmlns:a16="http://schemas.microsoft.com/office/drawing/2014/main" id="{48C58A5D-6761-084D-A4BD-11E55D768FC9}"/>
            </a:ext>
          </a:extLst>
        </xdr:cNvPr>
        <xdr:cNvPicPr>
          <a:picLocks noChangeAspect="1"/>
        </xdr:cNvPicPr>
      </xdr:nvPicPr>
      <xdr:blipFill rotWithShape="1">
        <a:blip xmlns:r="http://schemas.openxmlformats.org/officeDocument/2006/relationships" r:embed="rId1"/>
        <a:srcRect l="1047"/>
        <a:stretch>
          <a:fillRect/>
        </a:stretch>
      </xdr:blipFill>
      <xdr:spPr>
        <a:xfrm>
          <a:off x="1227859" y="17317"/>
          <a:ext cx="2280286" cy="62058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4CC209-5F4C-0043-947C-6537239EF459}">
  <dimension ref="A1:P62"/>
  <sheetViews>
    <sheetView tabSelected="1" topLeftCell="A42" zoomScaleNormal="195" workbookViewId="0">
      <selection activeCell="A35" sqref="A35:E51"/>
    </sheetView>
  </sheetViews>
  <sheetFormatPr baseColWidth="10" defaultColWidth="10.77734375" defaultRowHeight="22.05" customHeight="1" x14ac:dyDescent="0.25"/>
  <cols>
    <col min="1" max="1" width="7.88671875" style="3" customWidth="1"/>
    <col min="2" max="2" width="53.109375" style="3" customWidth="1"/>
    <col min="3" max="3" width="12" style="3" customWidth="1"/>
    <col min="4" max="4" width="16.77734375" style="3" customWidth="1"/>
    <col min="5" max="6" width="16.77734375" style="4" customWidth="1"/>
    <col min="7" max="9" width="16.77734375" style="3" customWidth="1"/>
    <col min="10" max="10" width="15.109375" style="3" customWidth="1"/>
    <col min="11" max="11" width="16.6640625" style="3" customWidth="1"/>
    <col min="12" max="12" width="12.77734375" style="3" customWidth="1"/>
    <col min="13" max="13" width="5.109375" style="3" customWidth="1"/>
    <col min="14" max="14" width="11.44140625" style="3" customWidth="1"/>
    <col min="15" max="15" width="34.44140625" style="3" customWidth="1"/>
    <col min="16" max="16" width="7.6640625" style="8" customWidth="1"/>
    <col min="17" max="16384" width="10.77734375" style="3"/>
  </cols>
  <sheetData>
    <row r="1" spans="1:11" ht="27" customHeight="1" x14ac:dyDescent="0.25">
      <c r="A1" s="100" t="s">
        <v>0</v>
      </c>
      <c r="B1" s="100"/>
      <c r="C1" s="100"/>
      <c r="D1" s="114" t="s">
        <v>83</v>
      </c>
      <c r="E1" s="114"/>
      <c r="F1" s="115" t="s">
        <v>87</v>
      </c>
      <c r="G1" s="115"/>
      <c r="H1" s="116" t="s">
        <v>143</v>
      </c>
      <c r="I1" s="116"/>
      <c r="J1" s="113" t="s">
        <v>14</v>
      </c>
      <c r="K1" s="113"/>
    </row>
    <row r="2" spans="1:11" ht="34.049999999999997" customHeight="1" x14ac:dyDescent="0.25">
      <c r="A2" s="15" t="s">
        <v>3</v>
      </c>
      <c r="B2" s="15" t="s">
        <v>2</v>
      </c>
      <c r="C2" s="15" t="s">
        <v>22</v>
      </c>
      <c r="D2" s="9" t="s">
        <v>84</v>
      </c>
      <c r="E2" s="9" t="s">
        <v>85</v>
      </c>
      <c r="F2" s="10" t="s">
        <v>84</v>
      </c>
      <c r="G2" s="10" t="s">
        <v>85</v>
      </c>
      <c r="H2" s="11" t="s">
        <v>84</v>
      </c>
      <c r="I2" s="11" t="s">
        <v>85</v>
      </c>
      <c r="J2" s="79" t="s">
        <v>84</v>
      </c>
      <c r="K2" s="79" t="s">
        <v>85</v>
      </c>
    </row>
    <row r="3" spans="1:11" ht="27" customHeight="1" x14ac:dyDescent="0.25">
      <c r="A3" s="12">
        <v>1</v>
      </c>
      <c r="B3" s="53" t="s">
        <v>55</v>
      </c>
      <c r="C3" s="42">
        <v>2</v>
      </c>
      <c r="D3" s="54">
        <v>725000</v>
      </c>
      <c r="E3" s="89">
        <f>D3*1.19</f>
        <v>862750</v>
      </c>
      <c r="F3" s="89">
        <v>1327800</v>
      </c>
      <c r="G3" s="89">
        <f>F3*1.19</f>
        <v>1580082</v>
      </c>
      <c r="H3" s="90">
        <v>2050000</v>
      </c>
      <c r="I3" s="89">
        <f>H3*1.19</f>
        <v>2439500</v>
      </c>
      <c r="J3" s="89" t="s">
        <v>144</v>
      </c>
      <c r="K3" s="89" t="s">
        <v>147</v>
      </c>
    </row>
    <row r="4" spans="1:11" ht="27" customHeight="1" x14ac:dyDescent="0.25">
      <c r="A4" s="12">
        <v>2</v>
      </c>
      <c r="B4" s="53" t="s">
        <v>57</v>
      </c>
      <c r="C4" s="42">
        <v>2</v>
      </c>
      <c r="D4" s="54">
        <v>124800</v>
      </c>
      <c r="E4" s="89">
        <f t="shared" ref="E4:E16" si="0">D4*1.19</f>
        <v>148512</v>
      </c>
      <c r="F4" s="89">
        <v>184500</v>
      </c>
      <c r="G4" s="89">
        <f t="shared" ref="G4:G16" si="1">F4*1.19</f>
        <v>219555</v>
      </c>
      <c r="H4" s="90">
        <v>190000</v>
      </c>
      <c r="I4" s="89">
        <f t="shared" ref="I4:I16" si="2">H4*1.19</f>
        <v>226100</v>
      </c>
      <c r="J4" s="89" t="s">
        <v>144</v>
      </c>
      <c r="K4" s="89" t="s">
        <v>147</v>
      </c>
    </row>
    <row r="5" spans="1:11" ht="27" customHeight="1" x14ac:dyDescent="0.25">
      <c r="A5" s="12">
        <v>3</v>
      </c>
      <c r="B5" s="53" t="s">
        <v>58</v>
      </c>
      <c r="C5" s="42">
        <v>12</v>
      </c>
      <c r="D5" s="54">
        <v>748800</v>
      </c>
      <c r="E5" s="89">
        <f t="shared" si="0"/>
        <v>891072</v>
      </c>
      <c r="F5" s="89">
        <v>1699300</v>
      </c>
      <c r="G5" s="89">
        <f t="shared" si="1"/>
        <v>2022167</v>
      </c>
      <c r="H5" s="90">
        <v>2950000</v>
      </c>
      <c r="I5" s="89">
        <f t="shared" si="2"/>
        <v>3510500</v>
      </c>
      <c r="J5" s="89" t="s">
        <v>144</v>
      </c>
      <c r="K5" s="89" t="s">
        <v>147</v>
      </c>
    </row>
    <row r="6" spans="1:11" ht="27" customHeight="1" x14ac:dyDescent="0.25">
      <c r="A6" s="12">
        <v>4</v>
      </c>
      <c r="B6" s="53" t="s">
        <v>59</v>
      </c>
      <c r="C6" s="42">
        <v>1</v>
      </c>
      <c r="D6" s="54">
        <v>1794000</v>
      </c>
      <c r="E6" s="89">
        <f t="shared" si="0"/>
        <v>2134860</v>
      </c>
      <c r="F6" s="89">
        <v>2128700</v>
      </c>
      <c r="G6" s="89">
        <f t="shared" si="1"/>
        <v>2533153</v>
      </c>
      <c r="H6" s="90">
        <v>1650000</v>
      </c>
      <c r="I6" s="89">
        <f t="shared" si="2"/>
        <v>1963500</v>
      </c>
      <c r="J6" s="89">
        <v>1380000</v>
      </c>
      <c r="K6" s="89">
        <f>J6*1.19</f>
        <v>1642200</v>
      </c>
    </row>
    <row r="7" spans="1:11" ht="27" customHeight="1" x14ac:dyDescent="0.25">
      <c r="A7" s="12">
        <v>5</v>
      </c>
      <c r="B7" s="53" t="s">
        <v>60</v>
      </c>
      <c r="C7" s="42">
        <v>1</v>
      </c>
      <c r="D7" s="54">
        <v>696000</v>
      </c>
      <c r="E7" s="89">
        <f t="shared" si="0"/>
        <v>828240</v>
      </c>
      <c r="F7" s="89">
        <v>945300</v>
      </c>
      <c r="G7" s="89">
        <f t="shared" si="1"/>
        <v>1124907</v>
      </c>
      <c r="H7" s="90">
        <v>850000</v>
      </c>
      <c r="I7" s="89">
        <f t="shared" si="2"/>
        <v>1011500</v>
      </c>
      <c r="J7" s="89">
        <v>700000</v>
      </c>
      <c r="K7" s="89">
        <f t="shared" ref="K7:K15" si="3">J7*1.19</f>
        <v>833000</v>
      </c>
    </row>
    <row r="8" spans="1:11" ht="27" customHeight="1" x14ac:dyDescent="0.25">
      <c r="A8" s="12">
        <v>6</v>
      </c>
      <c r="B8" s="53" t="s">
        <v>61</v>
      </c>
      <c r="C8" s="42">
        <v>1</v>
      </c>
      <c r="D8" s="54">
        <v>440400</v>
      </c>
      <c r="E8" s="89">
        <f t="shared" si="0"/>
        <v>524076</v>
      </c>
      <c r="F8" s="89">
        <v>1275700</v>
      </c>
      <c r="G8" s="89">
        <f t="shared" si="1"/>
        <v>1518083</v>
      </c>
      <c r="H8" s="90">
        <v>2150000</v>
      </c>
      <c r="I8" s="89">
        <f t="shared" si="2"/>
        <v>2558500</v>
      </c>
      <c r="J8" s="89" t="s">
        <v>145</v>
      </c>
      <c r="K8" s="89" t="s">
        <v>147</v>
      </c>
    </row>
    <row r="9" spans="1:11" ht="27" customHeight="1" x14ac:dyDescent="0.25">
      <c r="A9" s="12">
        <v>7</v>
      </c>
      <c r="B9" s="53" t="s">
        <v>62</v>
      </c>
      <c r="C9" s="42">
        <v>1</v>
      </c>
      <c r="D9" s="54">
        <v>2400000</v>
      </c>
      <c r="E9" s="89">
        <f t="shared" si="0"/>
        <v>2856000</v>
      </c>
      <c r="F9" s="89">
        <v>1736800</v>
      </c>
      <c r="G9" s="89">
        <f t="shared" si="1"/>
        <v>2066792</v>
      </c>
      <c r="H9" s="90">
        <v>1598000</v>
      </c>
      <c r="I9" s="89">
        <f t="shared" si="2"/>
        <v>1901620</v>
      </c>
      <c r="J9" s="89">
        <v>1200000</v>
      </c>
      <c r="K9" s="89">
        <f t="shared" si="3"/>
        <v>1428000</v>
      </c>
    </row>
    <row r="10" spans="1:11" ht="27" customHeight="1" x14ac:dyDescent="0.25">
      <c r="A10" s="12">
        <v>8</v>
      </c>
      <c r="B10" s="53" t="s">
        <v>63</v>
      </c>
      <c r="C10" s="42">
        <v>5</v>
      </c>
      <c r="D10" s="54">
        <v>288000</v>
      </c>
      <c r="E10" s="89">
        <f t="shared" si="0"/>
        <v>342720</v>
      </c>
      <c r="F10" s="89">
        <v>1183500</v>
      </c>
      <c r="G10" s="89">
        <f t="shared" si="1"/>
        <v>1408365</v>
      </c>
      <c r="H10" s="90">
        <v>650000</v>
      </c>
      <c r="I10" s="89">
        <f t="shared" si="2"/>
        <v>773500</v>
      </c>
      <c r="J10" s="89">
        <v>610000</v>
      </c>
      <c r="K10" s="89">
        <f t="shared" si="3"/>
        <v>725900</v>
      </c>
    </row>
    <row r="11" spans="1:11" ht="27" customHeight="1" x14ac:dyDescent="0.25">
      <c r="A11" s="12">
        <v>9</v>
      </c>
      <c r="B11" s="53" t="s">
        <v>64</v>
      </c>
      <c r="C11" s="42">
        <v>8</v>
      </c>
      <c r="D11" s="54">
        <v>388800</v>
      </c>
      <c r="E11" s="89">
        <f t="shared" si="0"/>
        <v>462672</v>
      </c>
      <c r="F11" s="89">
        <v>637900</v>
      </c>
      <c r="G11" s="89">
        <f t="shared" si="1"/>
        <v>759101</v>
      </c>
      <c r="H11" s="90">
        <v>680000</v>
      </c>
      <c r="I11" s="89">
        <f t="shared" si="2"/>
        <v>809200</v>
      </c>
      <c r="J11" s="89">
        <v>510000</v>
      </c>
      <c r="K11" s="89">
        <f t="shared" si="3"/>
        <v>606900</v>
      </c>
    </row>
    <row r="12" spans="1:11" ht="27" customHeight="1" x14ac:dyDescent="0.25">
      <c r="A12" s="12">
        <v>10</v>
      </c>
      <c r="B12" s="53" t="s">
        <v>65</v>
      </c>
      <c r="C12" s="42">
        <v>4</v>
      </c>
      <c r="D12" s="54">
        <v>859200</v>
      </c>
      <c r="E12" s="89">
        <f t="shared" si="0"/>
        <v>1022448</v>
      </c>
      <c r="F12" s="89">
        <v>1406400</v>
      </c>
      <c r="G12" s="89">
        <f t="shared" si="1"/>
        <v>1673616</v>
      </c>
      <c r="H12" s="90">
        <v>1350000</v>
      </c>
      <c r="I12" s="89">
        <f t="shared" si="2"/>
        <v>1606500</v>
      </c>
      <c r="J12" s="89">
        <v>900000</v>
      </c>
      <c r="K12" s="89">
        <f t="shared" si="3"/>
        <v>1071000</v>
      </c>
    </row>
    <row r="13" spans="1:11" ht="27" customHeight="1" x14ac:dyDescent="0.25">
      <c r="A13" s="12">
        <v>11</v>
      </c>
      <c r="B13" s="53" t="s">
        <v>66</v>
      </c>
      <c r="C13" s="42">
        <v>3</v>
      </c>
      <c r="D13" s="54">
        <v>859200</v>
      </c>
      <c r="E13" s="89">
        <f t="shared" si="0"/>
        <v>1022448</v>
      </c>
      <c r="F13" s="89">
        <v>1406400</v>
      </c>
      <c r="G13" s="89">
        <f t="shared" si="1"/>
        <v>1673616</v>
      </c>
      <c r="H13" s="90">
        <v>1350000</v>
      </c>
      <c r="I13" s="89">
        <f t="shared" si="2"/>
        <v>1606500</v>
      </c>
      <c r="J13" s="89">
        <v>900000</v>
      </c>
      <c r="K13" s="89">
        <f t="shared" si="3"/>
        <v>1071000</v>
      </c>
    </row>
    <row r="14" spans="1:11" ht="27" customHeight="1" x14ac:dyDescent="0.25">
      <c r="A14" s="12">
        <v>12</v>
      </c>
      <c r="B14" s="53" t="s">
        <v>67</v>
      </c>
      <c r="C14" s="42">
        <v>4</v>
      </c>
      <c r="D14" s="54">
        <v>859200</v>
      </c>
      <c r="E14" s="89">
        <f t="shared" si="0"/>
        <v>1022448</v>
      </c>
      <c r="F14" s="89">
        <v>1406400</v>
      </c>
      <c r="G14" s="89">
        <f t="shared" si="1"/>
        <v>1673616</v>
      </c>
      <c r="H14" s="90">
        <v>1350000</v>
      </c>
      <c r="I14" s="89">
        <f t="shared" si="2"/>
        <v>1606500</v>
      </c>
      <c r="J14" s="89">
        <v>900000</v>
      </c>
      <c r="K14" s="89">
        <f t="shared" si="3"/>
        <v>1071000</v>
      </c>
    </row>
    <row r="15" spans="1:11" ht="27" customHeight="1" x14ac:dyDescent="0.25">
      <c r="A15" s="12">
        <v>13</v>
      </c>
      <c r="B15" s="53" t="s">
        <v>68</v>
      </c>
      <c r="C15" s="42">
        <v>8</v>
      </c>
      <c r="D15" s="54">
        <v>507600</v>
      </c>
      <c r="E15" s="89">
        <f t="shared" si="0"/>
        <v>604044</v>
      </c>
      <c r="F15" s="89">
        <v>390900</v>
      </c>
      <c r="G15" s="89">
        <f t="shared" si="1"/>
        <v>465171</v>
      </c>
      <c r="H15" s="90">
        <v>376000</v>
      </c>
      <c r="I15" s="89">
        <f t="shared" si="2"/>
        <v>447440</v>
      </c>
      <c r="J15" s="89">
        <v>400000</v>
      </c>
      <c r="K15" s="89">
        <f t="shared" si="3"/>
        <v>476000</v>
      </c>
    </row>
    <row r="16" spans="1:11" ht="27" customHeight="1" x14ac:dyDescent="0.25">
      <c r="A16" s="12">
        <v>14</v>
      </c>
      <c r="B16" s="53" t="s">
        <v>69</v>
      </c>
      <c r="C16" s="42">
        <v>1</v>
      </c>
      <c r="D16" s="54">
        <v>319009</v>
      </c>
      <c r="E16" s="89">
        <f t="shared" si="0"/>
        <v>379620.70999999996</v>
      </c>
      <c r="F16" s="89">
        <v>504000</v>
      </c>
      <c r="G16" s="89">
        <f t="shared" si="1"/>
        <v>599760</v>
      </c>
      <c r="H16" s="90">
        <v>485000</v>
      </c>
      <c r="I16" s="89">
        <f t="shared" si="2"/>
        <v>577150</v>
      </c>
      <c r="J16" s="91" t="s">
        <v>146</v>
      </c>
      <c r="K16" s="89" t="s">
        <v>147</v>
      </c>
    </row>
    <row r="17" spans="1:16" ht="30" customHeight="1" x14ac:dyDescent="0.25">
      <c r="A17" s="49"/>
      <c r="B17" s="50"/>
      <c r="C17" s="50"/>
      <c r="D17" s="50"/>
      <c r="E17" s="50"/>
      <c r="F17" s="50"/>
      <c r="G17" s="50"/>
      <c r="H17" s="50"/>
      <c r="I17" s="50"/>
      <c r="J17" s="51"/>
      <c r="K17" s="50"/>
    </row>
    <row r="18" spans="1:16" ht="36" customHeight="1" x14ac:dyDescent="0.25">
      <c r="A18" s="100" t="s">
        <v>0</v>
      </c>
      <c r="B18" s="100"/>
      <c r="C18" s="100"/>
      <c r="D18" s="9" t="s">
        <v>83</v>
      </c>
      <c r="E18" s="16" t="s">
        <v>86</v>
      </c>
      <c r="F18" s="17" t="s">
        <v>143</v>
      </c>
      <c r="G18" s="80" t="s">
        <v>14</v>
      </c>
      <c r="P18" s="3"/>
    </row>
    <row r="19" spans="1:16" ht="52.05" customHeight="1" x14ac:dyDescent="0.25">
      <c r="A19" s="15" t="s">
        <v>3</v>
      </c>
      <c r="B19" s="15" t="s">
        <v>2</v>
      </c>
      <c r="C19" s="15" t="s">
        <v>22</v>
      </c>
      <c r="D19" s="9" t="s">
        <v>8</v>
      </c>
      <c r="E19" s="10" t="s">
        <v>8</v>
      </c>
      <c r="F19" s="11" t="s">
        <v>8</v>
      </c>
      <c r="G19" s="79" t="s">
        <v>8</v>
      </c>
      <c r="H19" s="24" t="s">
        <v>9</v>
      </c>
      <c r="I19" s="25" t="s">
        <v>10</v>
      </c>
      <c r="J19" s="25" t="s">
        <v>11</v>
      </c>
      <c r="K19" s="25" t="s">
        <v>12</v>
      </c>
      <c r="L19" s="25" t="s">
        <v>13</v>
      </c>
      <c r="P19" s="3"/>
    </row>
    <row r="20" spans="1:16" ht="33" customHeight="1" x14ac:dyDescent="0.25">
      <c r="A20" s="12">
        <v>1</v>
      </c>
      <c r="B20" s="53" t="s">
        <v>55</v>
      </c>
      <c r="C20" s="42">
        <v>2</v>
      </c>
      <c r="D20" s="14">
        <f>E3</f>
        <v>862750</v>
      </c>
      <c r="E20" s="13">
        <f>G3</f>
        <v>1580082</v>
      </c>
      <c r="F20" s="19">
        <f>I3</f>
        <v>2439500</v>
      </c>
      <c r="G20" s="14" t="str">
        <f>K3</f>
        <v>N/A</v>
      </c>
      <c r="H20" s="14">
        <f>AVERAGE(D20:F20)</f>
        <v>1627444</v>
      </c>
      <c r="I20" s="14">
        <f>+STDEV(D20:F20)</f>
        <v>789441.26438133442</v>
      </c>
      <c r="J20" s="14">
        <f>H20-I20</f>
        <v>838002.73561866558</v>
      </c>
      <c r="K20" s="14">
        <f>H20+I20</f>
        <v>2416885.2643813342</v>
      </c>
      <c r="L20" s="92">
        <f>ROUND(AVERAGE(D20,E20),0)</f>
        <v>1221416</v>
      </c>
      <c r="P20" s="3"/>
    </row>
    <row r="21" spans="1:16" ht="34.049999999999997" customHeight="1" x14ac:dyDescent="0.25">
      <c r="A21" s="12">
        <v>2</v>
      </c>
      <c r="B21" s="53" t="s">
        <v>57</v>
      </c>
      <c r="C21" s="42">
        <v>2</v>
      </c>
      <c r="D21" s="19">
        <f t="shared" ref="D21:D33" si="4">E4</f>
        <v>148512</v>
      </c>
      <c r="E21" s="13">
        <f t="shared" ref="E21:E33" si="5">G4</f>
        <v>219555</v>
      </c>
      <c r="F21" s="14">
        <f t="shared" ref="F21:F32" si="6">I4</f>
        <v>226100</v>
      </c>
      <c r="G21" s="14" t="str">
        <f t="shared" ref="G21:G33" si="7">K4</f>
        <v>N/A</v>
      </c>
      <c r="H21" s="14">
        <f t="shared" ref="H21:H22" si="8">AVERAGE(D21:F21)</f>
        <v>198055.66666666666</v>
      </c>
      <c r="I21" s="14">
        <f>+STDEV(D21:F21)</f>
        <v>43030.691794733393</v>
      </c>
      <c r="J21" s="14">
        <f t="shared" ref="J21:J33" si="9">H21-I21</f>
        <v>155024.97487193326</v>
      </c>
      <c r="K21" s="14">
        <f t="shared" ref="K21:K33" si="10">H21+I21</f>
        <v>241086.35846140006</v>
      </c>
      <c r="L21" s="92">
        <f>ROUND(AVERAGE(E21,F21),0)</f>
        <v>222828</v>
      </c>
      <c r="P21" s="3"/>
    </row>
    <row r="22" spans="1:16" ht="31.05" customHeight="1" x14ac:dyDescent="0.25">
      <c r="A22" s="12">
        <v>3</v>
      </c>
      <c r="B22" s="53" t="s">
        <v>58</v>
      </c>
      <c r="C22" s="42">
        <v>12</v>
      </c>
      <c r="D22" s="14">
        <f t="shared" si="4"/>
        <v>891072</v>
      </c>
      <c r="E22" s="13">
        <f t="shared" si="5"/>
        <v>2022167</v>
      </c>
      <c r="F22" s="19">
        <f t="shared" si="6"/>
        <v>3510500</v>
      </c>
      <c r="G22" s="14" t="str">
        <f t="shared" si="7"/>
        <v>N/A</v>
      </c>
      <c r="H22" s="14">
        <f t="shared" si="8"/>
        <v>2141246.3333333335</v>
      </c>
      <c r="I22" s="14">
        <f>+STDEV(D22:F22)</f>
        <v>1313767.7410852853</v>
      </c>
      <c r="J22" s="14">
        <f t="shared" si="9"/>
        <v>827478.59224804817</v>
      </c>
      <c r="K22" s="14">
        <f t="shared" si="10"/>
        <v>3455014.0744186188</v>
      </c>
      <c r="L22" s="92">
        <f>ROUND(AVERAGE(D22,E22),0)</f>
        <v>1456620</v>
      </c>
      <c r="P22" s="3"/>
    </row>
    <row r="23" spans="1:16" ht="34.049999999999997" customHeight="1" x14ac:dyDescent="0.25">
      <c r="A23" s="12">
        <v>4</v>
      </c>
      <c r="B23" s="53" t="s">
        <v>59</v>
      </c>
      <c r="C23" s="42">
        <v>1</v>
      </c>
      <c r="D23" s="14">
        <f t="shared" si="4"/>
        <v>2134860</v>
      </c>
      <c r="E23" s="20">
        <f t="shared" si="5"/>
        <v>2533153</v>
      </c>
      <c r="F23" s="14">
        <f t="shared" si="6"/>
        <v>1963500</v>
      </c>
      <c r="G23" s="19">
        <f t="shared" si="7"/>
        <v>1642200</v>
      </c>
      <c r="H23" s="14">
        <f>AVERAGE(D23:G23)</f>
        <v>2068428.25</v>
      </c>
      <c r="I23" s="14">
        <f>+STDEV(D23:G23)</f>
        <v>371062.76621651225</v>
      </c>
      <c r="J23" s="14">
        <f t="shared" si="9"/>
        <v>1697365.4837834877</v>
      </c>
      <c r="K23" s="14">
        <f t="shared" si="10"/>
        <v>2439491.0162165123</v>
      </c>
      <c r="L23" s="92">
        <f>ROUND(AVERAGE(D23,F23),0)</f>
        <v>2049180</v>
      </c>
      <c r="P23" s="3"/>
    </row>
    <row r="24" spans="1:16" ht="43.05" customHeight="1" x14ac:dyDescent="0.25">
      <c r="A24" s="12">
        <v>5</v>
      </c>
      <c r="B24" s="53" t="s">
        <v>60</v>
      </c>
      <c r="C24" s="42">
        <v>1</v>
      </c>
      <c r="D24" s="19">
        <f t="shared" si="4"/>
        <v>828240</v>
      </c>
      <c r="E24" s="20">
        <f t="shared" si="5"/>
        <v>1124907</v>
      </c>
      <c r="F24" s="14">
        <f t="shared" si="6"/>
        <v>1011500</v>
      </c>
      <c r="G24" s="19">
        <f t="shared" si="7"/>
        <v>833000</v>
      </c>
      <c r="H24" s="14">
        <f>AVERAGE(D24:G24)</f>
        <v>949411.75</v>
      </c>
      <c r="I24" s="14">
        <f t="shared" ref="I24:I32" si="11">+STDEV(D24:G24)</f>
        <v>144784.69313288381</v>
      </c>
      <c r="J24" s="14">
        <f t="shared" si="9"/>
        <v>804627.05686711613</v>
      </c>
      <c r="K24" s="14">
        <f t="shared" si="10"/>
        <v>1094196.4431328839</v>
      </c>
      <c r="L24" s="92">
        <f>ROUND(AVERAGE(F24),0)</f>
        <v>1011500</v>
      </c>
      <c r="P24" s="3"/>
    </row>
    <row r="25" spans="1:16" ht="27" customHeight="1" x14ac:dyDescent="0.25">
      <c r="A25" s="12">
        <v>6</v>
      </c>
      <c r="B25" s="53" t="s">
        <v>61</v>
      </c>
      <c r="C25" s="42">
        <v>1</v>
      </c>
      <c r="D25" s="14">
        <f t="shared" si="4"/>
        <v>524076</v>
      </c>
      <c r="E25" s="13">
        <f t="shared" si="5"/>
        <v>1518083</v>
      </c>
      <c r="F25" s="19">
        <f t="shared" si="6"/>
        <v>2558500</v>
      </c>
      <c r="G25" s="14" t="str">
        <f t="shared" si="7"/>
        <v>N/A</v>
      </c>
      <c r="H25" s="14">
        <f>AVERAGE(D25:F25)</f>
        <v>1533553</v>
      </c>
      <c r="I25" s="14">
        <f>+STDEV(D25:F25)</f>
        <v>1017300.2229523987</v>
      </c>
      <c r="J25" s="14">
        <f t="shared" si="9"/>
        <v>516252.7770476013</v>
      </c>
      <c r="K25" s="14">
        <f t="shared" si="10"/>
        <v>2550853.2229523985</v>
      </c>
      <c r="L25" s="92">
        <f>ROUND(AVERAGE(D25,E25),0)</f>
        <v>1021080</v>
      </c>
      <c r="P25" s="3"/>
    </row>
    <row r="26" spans="1:16" ht="34.950000000000003" customHeight="1" x14ac:dyDescent="0.25">
      <c r="A26" s="12">
        <v>7</v>
      </c>
      <c r="B26" s="53" t="s">
        <v>62</v>
      </c>
      <c r="C26" s="42">
        <v>1</v>
      </c>
      <c r="D26" s="19">
        <f t="shared" si="4"/>
        <v>2856000</v>
      </c>
      <c r="E26" s="13">
        <f t="shared" si="5"/>
        <v>2066792</v>
      </c>
      <c r="F26" s="14">
        <f t="shared" si="6"/>
        <v>1901620</v>
      </c>
      <c r="G26" s="19">
        <f t="shared" si="7"/>
        <v>1428000</v>
      </c>
      <c r="H26" s="14">
        <f t="shared" ref="H26:H32" si="12">AVERAGE(D26:G26)</f>
        <v>2063103</v>
      </c>
      <c r="I26" s="14">
        <f t="shared" si="11"/>
        <v>593894.44663396769</v>
      </c>
      <c r="J26" s="14">
        <f t="shared" si="9"/>
        <v>1469208.5533660324</v>
      </c>
      <c r="K26" s="14">
        <f t="shared" si="10"/>
        <v>2656997.4466339676</v>
      </c>
      <c r="L26" s="92">
        <f>ROUND(AVERAGE(E26,F26),0)</f>
        <v>1984206</v>
      </c>
      <c r="P26" s="3"/>
    </row>
    <row r="27" spans="1:16" ht="34.950000000000003" customHeight="1" x14ac:dyDescent="0.25">
      <c r="A27" s="12">
        <v>8</v>
      </c>
      <c r="B27" s="53" t="s">
        <v>63</v>
      </c>
      <c r="C27" s="42">
        <v>5</v>
      </c>
      <c r="D27" s="19">
        <f t="shared" si="4"/>
        <v>342720</v>
      </c>
      <c r="E27" s="20">
        <f t="shared" si="5"/>
        <v>1408365</v>
      </c>
      <c r="F27" s="14">
        <f t="shared" si="6"/>
        <v>773500</v>
      </c>
      <c r="G27" s="14">
        <f t="shared" si="7"/>
        <v>725900</v>
      </c>
      <c r="H27" s="14">
        <f t="shared" si="12"/>
        <v>812621.25</v>
      </c>
      <c r="I27" s="14">
        <f t="shared" si="11"/>
        <v>441500.79192784766</v>
      </c>
      <c r="J27" s="14">
        <f t="shared" si="9"/>
        <v>371120.45807215234</v>
      </c>
      <c r="K27" s="14">
        <f t="shared" si="10"/>
        <v>1254122.0419278475</v>
      </c>
      <c r="L27" s="92">
        <f>ROUND(AVERAGE(F27,G27),0)</f>
        <v>749700</v>
      </c>
      <c r="P27" s="3"/>
    </row>
    <row r="28" spans="1:16" ht="34.950000000000003" customHeight="1" x14ac:dyDescent="0.25">
      <c r="A28" s="12">
        <v>9</v>
      </c>
      <c r="B28" s="53" t="s">
        <v>64</v>
      </c>
      <c r="C28" s="42">
        <v>8</v>
      </c>
      <c r="D28" s="19">
        <f t="shared" si="4"/>
        <v>462672</v>
      </c>
      <c r="E28" s="13">
        <f t="shared" si="5"/>
        <v>759101</v>
      </c>
      <c r="F28" s="14">
        <f t="shared" si="6"/>
        <v>809200</v>
      </c>
      <c r="G28" s="14">
        <f t="shared" si="7"/>
        <v>606900</v>
      </c>
      <c r="H28" s="14">
        <f>AVERAGE(D28:G28)</f>
        <v>659468.25</v>
      </c>
      <c r="I28" s="14">
        <f t="shared" si="11"/>
        <v>156884.74193151057</v>
      </c>
      <c r="J28" s="14">
        <f t="shared" si="9"/>
        <v>502583.50806848943</v>
      </c>
      <c r="K28" s="14">
        <f t="shared" si="10"/>
        <v>816352.99193151062</v>
      </c>
      <c r="L28" s="92">
        <f>ROUND(AVERAGE(D28,E28),0)</f>
        <v>610887</v>
      </c>
      <c r="P28" s="3"/>
    </row>
    <row r="29" spans="1:16" ht="34.950000000000003" customHeight="1" x14ac:dyDescent="0.25">
      <c r="A29" s="12">
        <v>10</v>
      </c>
      <c r="B29" s="53" t="s">
        <v>65</v>
      </c>
      <c r="C29" s="42">
        <v>4</v>
      </c>
      <c r="D29" s="14">
        <f t="shared" si="4"/>
        <v>1022448</v>
      </c>
      <c r="E29" s="13">
        <f t="shared" si="5"/>
        <v>1673616</v>
      </c>
      <c r="F29" s="14">
        <f t="shared" si="6"/>
        <v>1606500</v>
      </c>
      <c r="G29" s="14">
        <f t="shared" si="7"/>
        <v>1071000</v>
      </c>
      <c r="H29" s="14">
        <f t="shared" si="12"/>
        <v>1343391</v>
      </c>
      <c r="I29" s="14">
        <f t="shared" si="11"/>
        <v>344226.74825178826</v>
      </c>
      <c r="J29" s="14">
        <f t="shared" si="9"/>
        <v>999164.25174821168</v>
      </c>
      <c r="K29" s="14">
        <f t="shared" si="10"/>
        <v>1687617.7482517883</v>
      </c>
      <c r="L29" s="92">
        <f>ROUND(AVERAGE(D29,F29,G29,E29),0)</f>
        <v>1343391</v>
      </c>
      <c r="P29" s="3"/>
    </row>
    <row r="30" spans="1:16" ht="34.950000000000003" customHeight="1" x14ac:dyDescent="0.25">
      <c r="A30" s="12">
        <v>11</v>
      </c>
      <c r="B30" s="53" t="s">
        <v>66</v>
      </c>
      <c r="C30" s="42">
        <v>3</v>
      </c>
      <c r="D30" s="14">
        <f t="shared" si="4"/>
        <v>1022448</v>
      </c>
      <c r="E30" s="13">
        <f t="shared" si="5"/>
        <v>1673616</v>
      </c>
      <c r="F30" s="14">
        <f t="shared" si="6"/>
        <v>1606500</v>
      </c>
      <c r="G30" s="14">
        <f t="shared" si="7"/>
        <v>1071000</v>
      </c>
      <c r="H30" s="14">
        <f t="shared" si="12"/>
        <v>1343391</v>
      </c>
      <c r="I30" s="14">
        <f t="shared" si="11"/>
        <v>344226.74825178826</v>
      </c>
      <c r="J30" s="14">
        <f t="shared" si="9"/>
        <v>999164.25174821168</v>
      </c>
      <c r="K30" s="14">
        <f t="shared" si="10"/>
        <v>1687617.7482517883</v>
      </c>
      <c r="L30" s="92">
        <f>ROUND(AVERAGE(D30,F30,G30,E30),0)</f>
        <v>1343391</v>
      </c>
      <c r="P30" s="3"/>
    </row>
    <row r="31" spans="1:16" ht="34.950000000000003" customHeight="1" x14ac:dyDescent="0.25">
      <c r="A31" s="12">
        <v>12</v>
      </c>
      <c r="B31" s="53" t="s">
        <v>67</v>
      </c>
      <c r="C31" s="42">
        <v>4</v>
      </c>
      <c r="D31" s="14">
        <f t="shared" si="4"/>
        <v>1022448</v>
      </c>
      <c r="E31" s="13">
        <f t="shared" si="5"/>
        <v>1673616</v>
      </c>
      <c r="F31" s="14">
        <f t="shared" si="6"/>
        <v>1606500</v>
      </c>
      <c r="G31" s="14">
        <f t="shared" si="7"/>
        <v>1071000</v>
      </c>
      <c r="H31" s="14">
        <f t="shared" si="12"/>
        <v>1343391</v>
      </c>
      <c r="I31" s="14">
        <f t="shared" si="11"/>
        <v>344226.74825178826</v>
      </c>
      <c r="J31" s="14">
        <f t="shared" si="9"/>
        <v>999164.25174821168</v>
      </c>
      <c r="K31" s="14">
        <f t="shared" si="10"/>
        <v>1687617.7482517883</v>
      </c>
      <c r="L31" s="92">
        <f>ROUND(AVERAGE(D31,F31,G31,E31),0)</f>
        <v>1343391</v>
      </c>
      <c r="P31" s="3"/>
    </row>
    <row r="32" spans="1:16" ht="34.950000000000003" customHeight="1" x14ac:dyDescent="0.25">
      <c r="A32" s="12">
        <v>13</v>
      </c>
      <c r="B32" s="53" t="s">
        <v>68</v>
      </c>
      <c r="C32" s="42">
        <v>8</v>
      </c>
      <c r="D32" s="19">
        <f t="shared" si="4"/>
        <v>604044</v>
      </c>
      <c r="E32" s="13">
        <f t="shared" si="5"/>
        <v>465171</v>
      </c>
      <c r="F32" s="14">
        <f t="shared" si="6"/>
        <v>447440</v>
      </c>
      <c r="G32" s="14">
        <f t="shared" si="7"/>
        <v>476000</v>
      </c>
      <c r="H32" s="14">
        <f t="shared" si="12"/>
        <v>498163.75</v>
      </c>
      <c r="I32" s="14">
        <f t="shared" si="11"/>
        <v>71561.813654932848</v>
      </c>
      <c r="J32" s="14">
        <f t="shared" si="9"/>
        <v>426601.93634506717</v>
      </c>
      <c r="K32" s="14">
        <f t="shared" si="10"/>
        <v>569725.56365493289</v>
      </c>
      <c r="L32" s="92">
        <f>ROUND(AVERAGE(E32,F32,G32),0)</f>
        <v>462870</v>
      </c>
      <c r="P32" s="3"/>
    </row>
    <row r="33" spans="1:16" ht="34.950000000000003" customHeight="1" x14ac:dyDescent="0.25">
      <c r="A33" s="12">
        <v>14</v>
      </c>
      <c r="B33" s="53" t="s">
        <v>69</v>
      </c>
      <c r="C33" s="42">
        <v>1</v>
      </c>
      <c r="D33" s="19">
        <f t="shared" si="4"/>
        <v>379620.70999999996</v>
      </c>
      <c r="E33" s="13">
        <f t="shared" si="5"/>
        <v>599760</v>
      </c>
      <c r="F33" s="14">
        <f>I16</f>
        <v>577150</v>
      </c>
      <c r="G33" s="14" t="str">
        <f t="shared" si="7"/>
        <v>N/A</v>
      </c>
      <c r="H33" s="14">
        <f>AVERAGE(D33:F33)</f>
        <v>518843.57</v>
      </c>
      <c r="I33" s="14">
        <f>+STDEV(D33:F33)</f>
        <v>121099.36657528268</v>
      </c>
      <c r="J33" s="14">
        <f t="shared" si="9"/>
        <v>397744.2034247173</v>
      </c>
      <c r="K33" s="14">
        <f t="shared" si="10"/>
        <v>639942.93657528271</v>
      </c>
      <c r="L33" s="92">
        <f>ROUND(AVERAGE(E33,F33),0)</f>
        <v>588455</v>
      </c>
      <c r="P33" s="3"/>
    </row>
    <row r="34" spans="1:16" ht="37.950000000000003" customHeight="1" thickBot="1" x14ac:dyDescent="0.3">
      <c r="E34" s="5"/>
      <c r="F34" s="6"/>
      <c r="G34" s="5"/>
      <c r="N34" s="5"/>
    </row>
    <row r="35" spans="1:16" ht="22.05" customHeight="1" x14ac:dyDescent="0.25">
      <c r="A35" s="111" t="s">
        <v>0</v>
      </c>
      <c r="B35" s="112"/>
      <c r="C35" s="105" t="s">
        <v>1</v>
      </c>
      <c r="D35" s="105" t="s">
        <v>16</v>
      </c>
      <c r="E35" s="105" t="s">
        <v>17</v>
      </c>
      <c r="F35" s="3"/>
    </row>
    <row r="36" spans="1:16" ht="22.05" customHeight="1" thickBot="1" x14ac:dyDescent="0.3">
      <c r="A36" s="21" t="s">
        <v>3</v>
      </c>
      <c r="B36" s="22" t="s">
        <v>24</v>
      </c>
      <c r="C36" s="107"/>
      <c r="D36" s="106"/>
      <c r="E36" s="106"/>
      <c r="F36" s="3"/>
    </row>
    <row r="37" spans="1:16" ht="34.049999999999997" customHeight="1" x14ac:dyDescent="0.25">
      <c r="A37" s="12">
        <v>1</v>
      </c>
      <c r="B37" s="53" t="s">
        <v>55</v>
      </c>
      <c r="C37" s="42">
        <v>2</v>
      </c>
      <c r="D37" s="7">
        <f>L20</f>
        <v>1221416</v>
      </c>
      <c r="E37" s="18">
        <f>D37*C37</f>
        <v>2442832</v>
      </c>
      <c r="F37" s="3"/>
    </row>
    <row r="38" spans="1:16" ht="34.049999999999997" customHeight="1" x14ac:dyDescent="0.25">
      <c r="A38" s="12">
        <v>2</v>
      </c>
      <c r="B38" s="53" t="s">
        <v>57</v>
      </c>
      <c r="C38" s="42">
        <v>2</v>
      </c>
      <c r="D38" s="7">
        <f t="shared" ref="D38:D50" si="13">L21</f>
        <v>222828</v>
      </c>
      <c r="E38" s="18">
        <f t="shared" ref="E38:E50" si="14">D38*C38</f>
        <v>445656</v>
      </c>
      <c r="F38" s="3"/>
    </row>
    <row r="39" spans="1:16" ht="34.049999999999997" customHeight="1" x14ac:dyDescent="0.25">
      <c r="A39" s="12">
        <v>3</v>
      </c>
      <c r="B39" s="53" t="s">
        <v>58</v>
      </c>
      <c r="C39" s="42">
        <v>12</v>
      </c>
      <c r="D39" s="7">
        <f t="shared" si="13"/>
        <v>1456620</v>
      </c>
      <c r="E39" s="18">
        <f t="shared" si="14"/>
        <v>17479440</v>
      </c>
      <c r="F39" s="3"/>
    </row>
    <row r="40" spans="1:16" ht="34.049999999999997" customHeight="1" x14ac:dyDescent="0.25">
      <c r="A40" s="12">
        <v>4</v>
      </c>
      <c r="B40" s="53" t="s">
        <v>59</v>
      </c>
      <c r="C40" s="42">
        <v>1</v>
      </c>
      <c r="D40" s="7">
        <f t="shared" si="13"/>
        <v>2049180</v>
      </c>
      <c r="E40" s="18">
        <f t="shared" si="14"/>
        <v>2049180</v>
      </c>
      <c r="F40" s="3"/>
    </row>
    <row r="41" spans="1:16" ht="34.049999999999997" customHeight="1" x14ac:dyDescent="0.25">
      <c r="A41" s="12">
        <v>5</v>
      </c>
      <c r="B41" s="53" t="s">
        <v>60</v>
      </c>
      <c r="C41" s="42">
        <v>1</v>
      </c>
      <c r="D41" s="7">
        <f t="shared" si="13"/>
        <v>1011500</v>
      </c>
      <c r="E41" s="18">
        <f t="shared" si="14"/>
        <v>1011500</v>
      </c>
      <c r="F41" s="3"/>
    </row>
    <row r="42" spans="1:16" ht="34.049999999999997" customHeight="1" x14ac:dyDescent="0.25">
      <c r="A42" s="12">
        <v>6</v>
      </c>
      <c r="B42" s="53" t="s">
        <v>61</v>
      </c>
      <c r="C42" s="42">
        <v>1</v>
      </c>
      <c r="D42" s="7">
        <f t="shared" si="13"/>
        <v>1021080</v>
      </c>
      <c r="E42" s="18">
        <f t="shared" si="14"/>
        <v>1021080</v>
      </c>
      <c r="F42" s="3"/>
    </row>
    <row r="43" spans="1:16" ht="34.049999999999997" customHeight="1" x14ac:dyDescent="0.25">
      <c r="A43" s="12">
        <v>7</v>
      </c>
      <c r="B43" s="53" t="s">
        <v>62</v>
      </c>
      <c r="C43" s="42">
        <v>1</v>
      </c>
      <c r="D43" s="7">
        <f t="shared" si="13"/>
        <v>1984206</v>
      </c>
      <c r="E43" s="18">
        <f t="shared" si="14"/>
        <v>1984206</v>
      </c>
      <c r="F43" s="3"/>
    </row>
    <row r="44" spans="1:16" ht="34.049999999999997" customHeight="1" x14ac:dyDescent="0.25">
      <c r="A44" s="12">
        <v>8</v>
      </c>
      <c r="B44" s="53" t="s">
        <v>63</v>
      </c>
      <c r="C44" s="42">
        <v>5</v>
      </c>
      <c r="D44" s="7">
        <f t="shared" si="13"/>
        <v>749700</v>
      </c>
      <c r="E44" s="18">
        <f t="shared" si="14"/>
        <v>3748500</v>
      </c>
      <c r="F44" s="3"/>
    </row>
    <row r="45" spans="1:16" ht="34.049999999999997" customHeight="1" x14ac:dyDescent="0.25">
      <c r="A45" s="12">
        <v>9</v>
      </c>
      <c r="B45" s="53" t="s">
        <v>64</v>
      </c>
      <c r="C45" s="42">
        <v>8</v>
      </c>
      <c r="D45" s="7">
        <f t="shared" si="13"/>
        <v>610887</v>
      </c>
      <c r="E45" s="18">
        <f t="shared" si="14"/>
        <v>4887096</v>
      </c>
      <c r="F45" s="3"/>
    </row>
    <row r="46" spans="1:16" ht="34.049999999999997" customHeight="1" x14ac:dyDescent="0.25">
      <c r="A46" s="12">
        <v>10</v>
      </c>
      <c r="B46" s="53" t="s">
        <v>65</v>
      </c>
      <c r="C46" s="42">
        <v>4</v>
      </c>
      <c r="D46" s="7">
        <f t="shared" si="13"/>
        <v>1343391</v>
      </c>
      <c r="E46" s="18">
        <f t="shared" si="14"/>
        <v>5373564</v>
      </c>
    </row>
    <row r="47" spans="1:16" ht="34.049999999999997" customHeight="1" x14ac:dyDescent="0.25">
      <c r="A47" s="12">
        <v>11</v>
      </c>
      <c r="B47" s="53" t="s">
        <v>66</v>
      </c>
      <c r="C47" s="42">
        <v>3</v>
      </c>
      <c r="D47" s="7">
        <f t="shared" si="13"/>
        <v>1343391</v>
      </c>
      <c r="E47" s="18">
        <f t="shared" si="14"/>
        <v>4030173</v>
      </c>
      <c r="F47" s="3"/>
    </row>
    <row r="48" spans="1:16" ht="34.049999999999997" customHeight="1" x14ac:dyDescent="0.25">
      <c r="A48" s="12">
        <v>12</v>
      </c>
      <c r="B48" s="53" t="s">
        <v>67</v>
      </c>
      <c r="C48" s="42">
        <v>4</v>
      </c>
      <c r="D48" s="7">
        <f t="shared" si="13"/>
        <v>1343391</v>
      </c>
      <c r="E48" s="18">
        <f t="shared" si="14"/>
        <v>5373564</v>
      </c>
      <c r="F48" s="3"/>
    </row>
    <row r="49" spans="1:6" ht="34.049999999999997" customHeight="1" x14ac:dyDescent="0.25">
      <c r="A49" s="12">
        <v>13</v>
      </c>
      <c r="B49" s="53" t="s">
        <v>68</v>
      </c>
      <c r="C49" s="42">
        <v>8</v>
      </c>
      <c r="D49" s="7">
        <f t="shared" si="13"/>
        <v>462870</v>
      </c>
      <c r="E49" s="18">
        <f t="shared" si="14"/>
        <v>3702960</v>
      </c>
      <c r="F49" s="3"/>
    </row>
    <row r="50" spans="1:6" ht="34.049999999999997" customHeight="1" thickBot="1" x14ac:dyDescent="0.3">
      <c r="A50" s="12">
        <v>14</v>
      </c>
      <c r="B50" s="53" t="s">
        <v>69</v>
      </c>
      <c r="C50" s="42">
        <v>1</v>
      </c>
      <c r="D50" s="7">
        <f t="shared" si="13"/>
        <v>588455</v>
      </c>
      <c r="E50" s="18">
        <f t="shared" si="14"/>
        <v>588455</v>
      </c>
      <c r="F50" s="3"/>
    </row>
    <row r="51" spans="1:6" ht="22.05" customHeight="1" thickBot="1" x14ac:dyDescent="0.3">
      <c r="A51" s="101" t="s">
        <v>15</v>
      </c>
      <c r="B51" s="108"/>
      <c r="C51" s="102"/>
      <c r="D51" s="52">
        <f>SUM(D37:D50)</f>
        <v>15408915</v>
      </c>
      <c r="E51" s="52">
        <f>SUM(E37:E50)</f>
        <v>54138206</v>
      </c>
      <c r="F51" s="3"/>
    </row>
    <row r="52" spans="1:6" ht="22.05" customHeight="1" thickBot="1" x14ac:dyDescent="0.3"/>
    <row r="53" spans="1:6" ht="22.05" customHeight="1" x14ac:dyDescent="0.25">
      <c r="A53" s="103" t="s">
        <v>0</v>
      </c>
      <c r="B53" s="104"/>
      <c r="C53" s="109" t="s">
        <v>17</v>
      </c>
    </row>
    <row r="54" spans="1:6" ht="22.05" customHeight="1" thickBot="1" x14ac:dyDescent="0.3">
      <c r="A54" s="21" t="s">
        <v>18</v>
      </c>
      <c r="B54" s="23" t="s">
        <v>2</v>
      </c>
      <c r="C54" s="110"/>
    </row>
    <row r="55" spans="1:6" ht="22.05" customHeight="1" x14ac:dyDescent="0.25">
      <c r="A55" s="94">
        <v>14</v>
      </c>
      <c r="B55" s="95" t="s">
        <v>19</v>
      </c>
      <c r="C55" s="93">
        <f>E51</f>
        <v>54138206</v>
      </c>
    </row>
    <row r="56" spans="1:6" ht="22.05" customHeight="1" thickBot="1" x14ac:dyDescent="0.3">
      <c r="A56" s="96">
        <v>51</v>
      </c>
      <c r="B56" s="97" t="s">
        <v>151</v>
      </c>
      <c r="C56" s="98">
        <v>42334508</v>
      </c>
    </row>
    <row r="57" spans="1:6" ht="22.05" customHeight="1" thickBot="1" x14ac:dyDescent="0.3">
      <c r="A57" s="101" t="s">
        <v>152</v>
      </c>
      <c r="B57" s="102"/>
      <c r="C57" s="99">
        <f>C55+C56</f>
        <v>96472714</v>
      </c>
    </row>
    <row r="62" spans="1:6" ht="22.05" customHeight="1" x14ac:dyDescent="0.25">
      <c r="C62" s="5"/>
    </row>
  </sheetData>
  <mergeCells count="14">
    <mergeCell ref="J1:K1"/>
    <mergeCell ref="E35:E36"/>
    <mergeCell ref="D1:E1"/>
    <mergeCell ref="F1:G1"/>
    <mergeCell ref="H1:I1"/>
    <mergeCell ref="A1:C1"/>
    <mergeCell ref="A18:C18"/>
    <mergeCell ref="A57:B57"/>
    <mergeCell ref="A53:B53"/>
    <mergeCell ref="D35:D36"/>
    <mergeCell ref="C35:C36"/>
    <mergeCell ref="A51:C51"/>
    <mergeCell ref="C53:C54"/>
    <mergeCell ref="A35:B35"/>
  </mergeCells>
  <conditionalFormatting sqref="B3:B16">
    <cfRule type="duplicateValues" dxfId="5" priority="3"/>
  </conditionalFormatting>
  <conditionalFormatting sqref="B20:B33">
    <cfRule type="duplicateValues" dxfId="4" priority="2"/>
  </conditionalFormatting>
  <conditionalFormatting sqref="B37:B50">
    <cfRule type="duplicateValues" dxfId="3" priority="1"/>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48393D-84F9-8340-BEB9-C36DB783DBBC}">
  <dimension ref="A1:L46"/>
  <sheetViews>
    <sheetView topLeftCell="A14" zoomScale="75" workbookViewId="0">
      <selection activeCell="L30" sqref="L30"/>
    </sheetView>
  </sheetViews>
  <sheetFormatPr baseColWidth="10" defaultColWidth="11.44140625" defaultRowHeight="14.4" x14ac:dyDescent="0.3"/>
  <cols>
    <col min="1" max="1" width="3.44140625" style="27" customWidth="1"/>
    <col min="2" max="2" width="24" style="47" customWidth="1"/>
    <col min="3" max="3" width="95.33203125" style="27" customWidth="1"/>
    <col min="4" max="4" width="17.6640625" style="48" customWidth="1"/>
    <col min="5" max="5" width="18.109375" style="48" customWidth="1"/>
    <col min="6" max="6" width="17" style="48" customWidth="1"/>
    <col min="7" max="7" width="27.44140625" style="48" customWidth="1"/>
    <col min="8" max="8" width="24.33203125" style="48" customWidth="1"/>
    <col min="9" max="9" width="16.77734375" style="48" customWidth="1"/>
    <col min="10" max="10" width="11.44140625" style="27"/>
    <col min="11" max="11" width="12.109375" style="27" hidden="1" customWidth="1"/>
    <col min="12" max="12" width="23.109375" style="27" customWidth="1"/>
    <col min="13" max="13" width="21.6640625" style="27" customWidth="1"/>
    <col min="14" max="16384" width="11.44140625" style="27"/>
  </cols>
  <sheetData>
    <row r="1" spans="2:12" ht="27.6" x14ac:dyDescent="0.3">
      <c r="B1" s="132"/>
      <c r="C1" s="133"/>
      <c r="D1" s="133"/>
      <c r="E1" s="133"/>
      <c r="F1" s="133"/>
      <c r="G1" s="133"/>
      <c r="H1" s="133"/>
      <c r="I1" s="134" t="s">
        <v>25</v>
      </c>
      <c r="J1" s="135"/>
      <c r="K1" s="136"/>
      <c r="L1" s="26"/>
    </row>
    <row r="2" spans="2:12" s="29" customFormat="1" ht="38.25" customHeight="1" x14ac:dyDescent="0.3">
      <c r="B2" s="137" t="s">
        <v>26</v>
      </c>
      <c r="C2" s="137"/>
      <c r="D2" s="137"/>
      <c r="E2" s="137"/>
      <c r="F2" s="137"/>
      <c r="G2" s="137"/>
      <c r="H2" s="137"/>
      <c r="I2" s="137"/>
      <c r="J2" s="137"/>
      <c r="K2" s="137"/>
      <c r="L2" s="28"/>
    </row>
    <row r="3" spans="2:12" ht="0.75" customHeight="1" x14ac:dyDescent="0.3">
      <c r="B3" s="30"/>
      <c r="C3" s="31"/>
      <c r="D3" s="32"/>
      <c r="E3" s="32"/>
      <c r="F3" s="32"/>
      <c r="G3" s="32"/>
      <c r="H3" s="32"/>
      <c r="I3" s="32"/>
      <c r="J3" s="31"/>
      <c r="K3" s="31"/>
      <c r="L3" s="26"/>
    </row>
    <row r="4" spans="2:12" ht="15.6" x14ac:dyDescent="0.3">
      <c r="B4" s="130" t="s">
        <v>27</v>
      </c>
      <c r="C4" s="130"/>
      <c r="D4" s="130"/>
      <c r="E4" s="130"/>
      <c r="F4" s="130"/>
      <c r="G4" s="130"/>
      <c r="H4" s="130"/>
      <c r="I4" s="130"/>
      <c r="J4" s="130"/>
      <c r="K4" s="130"/>
      <c r="L4" s="26"/>
    </row>
    <row r="5" spans="2:12" ht="219" customHeight="1" x14ac:dyDescent="0.3">
      <c r="B5" s="138" t="s">
        <v>28</v>
      </c>
      <c r="C5" s="120"/>
      <c r="D5" s="120"/>
      <c r="E5" s="120"/>
      <c r="F5" s="120"/>
      <c r="G5" s="120"/>
      <c r="H5" s="120"/>
      <c r="I5" s="120"/>
      <c r="J5" s="120"/>
      <c r="K5" s="120"/>
      <c r="L5" s="26"/>
    </row>
    <row r="6" spans="2:12" ht="15.6" x14ac:dyDescent="0.3">
      <c r="B6" s="130" t="s">
        <v>29</v>
      </c>
      <c r="C6" s="130"/>
      <c r="D6" s="130"/>
      <c r="E6" s="130"/>
      <c r="F6" s="130"/>
      <c r="G6" s="130"/>
      <c r="H6" s="130"/>
      <c r="I6" s="130"/>
      <c r="J6" s="130"/>
      <c r="K6" s="130"/>
      <c r="L6" s="26"/>
    </row>
    <row r="7" spans="2:12" ht="72" customHeight="1" x14ac:dyDescent="0.3">
      <c r="B7" s="138" t="s">
        <v>30</v>
      </c>
      <c r="C7" s="120"/>
      <c r="D7" s="120"/>
      <c r="E7" s="120"/>
      <c r="F7" s="120"/>
      <c r="G7" s="120"/>
      <c r="H7" s="120"/>
      <c r="I7" s="120"/>
      <c r="J7" s="120"/>
      <c r="K7" s="120"/>
      <c r="L7" s="26"/>
    </row>
    <row r="8" spans="2:12" ht="15.6" x14ac:dyDescent="0.3">
      <c r="B8" s="130" t="s">
        <v>31</v>
      </c>
      <c r="C8" s="130"/>
      <c r="D8" s="130"/>
      <c r="E8" s="130"/>
      <c r="F8" s="130"/>
      <c r="G8" s="130"/>
      <c r="H8" s="130"/>
      <c r="I8" s="130"/>
      <c r="J8" s="130"/>
      <c r="K8" s="130"/>
      <c r="L8" s="26"/>
    </row>
    <row r="9" spans="2:12" ht="31.5" customHeight="1" x14ac:dyDescent="0.3">
      <c r="B9" s="139" t="s">
        <v>32</v>
      </c>
      <c r="C9" s="140"/>
      <c r="D9" s="140"/>
      <c r="E9" s="140"/>
      <c r="F9" s="140"/>
      <c r="G9" s="140"/>
      <c r="H9" s="140"/>
      <c r="I9" s="140"/>
      <c r="J9" s="140"/>
      <c r="K9" s="140"/>
      <c r="L9" s="26"/>
    </row>
    <row r="10" spans="2:12" ht="15.6" x14ac:dyDescent="0.3">
      <c r="B10" s="130" t="s">
        <v>33</v>
      </c>
      <c r="C10" s="130"/>
      <c r="D10" s="130"/>
      <c r="E10" s="130"/>
      <c r="F10" s="130"/>
      <c r="G10" s="130"/>
      <c r="H10" s="130"/>
      <c r="I10" s="130"/>
      <c r="J10" s="130"/>
      <c r="K10" s="130"/>
      <c r="L10" s="26"/>
    </row>
    <row r="11" spans="2:12" ht="268.5" customHeight="1" x14ac:dyDescent="0.3">
      <c r="B11" s="141" t="s">
        <v>34</v>
      </c>
      <c r="C11" s="117"/>
      <c r="D11" s="117"/>
      <c r="E11" s="117"/>
      <c r="F11" s="117"/>
      <c r="G11" s="117"/>
      <c r="H11" s="117"/>
      <c r="I11" s="117"/>
      <c r="J11" s="117"/>
      <c r="K11" s="117"/>
      <c r="L11" s="26"/>
    </row>
    <row r="12" spans="2:12" ht="15.6" x14ac:dyDescent="0.3">
      <c r="B12" s="130" t="s">
        <v>35</v>
      </c>
      <c r="C12" s="130"/>
      <c r="D12" s="130"/>
      <c r="E12" s="130"/>
      <c r="F12" s="130"/>
      <c r="G12" s="130"/>
      <c r="H12" s="130"/>
      <c r="I12" s="130"/>
      <c r="J12" s="130"/>
      <c r="K12" s="130"/>
      <c r="L12" s="26"/>
    </row>
    <row r="13" spans="2:12" ht="28.5" customHeight="1" x14ac:dyDescent="0.3">
      <c r="B13" s="33" t="s">
        <v>36</v>
      </c>
      <c r="C13" s="33" t="s">
        <v>37</v>
      </c>
      <c r="D13" s="127" t="s">
        <v>38</v>
      </c>
      <c r="E13" s="127"/>
      <c r="F13" s="127"/>
      <c r="G13" s="127"/>
      <c r="H13" s="127"/>
      <c r="I13" s="127"/>
      <c r="J13" s="127"/>
      <c r="K13" s="127"/>
      <c r="L13" s="26"/>
    </row>
    <row r="14" spans="2:12" ht="17.25" customHeight="1" x14ac:dyDescent="0.3">
      <c r="B14" s="34" t="s">
        <v>39</v>
      </c>
      <c r="C14" s="34" t="s">
        <v>40</v>
      </c>
      <c r="D14" s="128" t="s">
        <v>41</v>
      </c>
      <c r="E14" s="128"/>
      <c r="F14" s="128"/>
      <c r="G14" s="128"/>
      <c r="H14" s="128"/>
      <c r="I14" s="128"/>
      <c r="J14" s="128"/>
      <c r="K14" s="128"/>
      <c r="L14" s="26"/>
    </row>
    <row r="15" spans="2:12" ht="27.6" x14ac:dyDescent="0.3">
      <c r="B15" s="35" t="s">
        <v>42</v>
      </c>
      <c r="C15" s="34" t="s">
        <v>40</v>
      </c>
      <c r="D15" s="129" t="s">
        <v>43</v>
      </c>
      <c r="E15" s="129"/>
      <c r="F15" s="129"/>
      <c r="G15" s="129"/>
      <c r="H15" s="129"/>
      <c r="I15" s="129"/>
      <c r="J15" s="129"/>
      <c r="K15" s="129"/>
      <c r="L15" s="26"/>
    </row>
    <row r="16" spans="2:12" ht="41.4" x14ac:dyDescent="0.3">
      <c r="B16" s="35" t="s">
        <v>44</v>
      </c>
      <c r="C16" s="35" t="s">
        <v>45</v>
      </c>
      <c r="D16" s="129" t="s">
        <v>46</v>
      </c>
      <c r="E16" s="129"/>
      <c r="F16" s="129"/>
      <c r="G16" s="129"/>
      <c r="H16" s="129"/>
      <c r="I16" s="129"/>
      <c r="J16" s="129"/>
      <c r="K16" s="129"/>
      <c r="L16" s="26"/>
    </row>
    <row r="17" spans="1:12" ht="15.6" x14ac:dyDescent="0.3">
      <c r="B17" s="130" t="s">
        <v>47</v>
      </c>
      <c r="C17" s="130"/>
      <c r="D17" s="130"/>
      <c r="E17" s="130"/>
      <c r="F17" s="130"/>
      <c r="G17" s="130"/>
      <c r="H17" s="130"/>
      <c r="I17" s="130"/>
      <c r="J17" s="130"/>
      <c r="K17" s="130"/>
      <c r="L17" s="26"/>
    </row>
    <row r="18" spans="1:12" s="38" customFormat="1" ht="27.6" x14ac:dyDescent="0.3">
      <c r="A18" s="36"/>
      <c r="B18" s="37" t="s">
        <v>48</v>
      </c>
      <c r="C18" s="37" t="s">
        <v>49</v>
      </c>
      <c r="D18" s="37" t="s">
        <v>50</v>
      </c>
      <c r="E18" s="37" t="s">
        <v>51</v>
      </c>
      <c r="F18" s="37" t="s">
        <v>52</v>
      </c>
      <c r="G18" s="37" t="s">
        <v>53</v>
      </c>
      <c r="H18" s="37" t="s">
        <v>54</v>
      </c>
      <c r="I18" s="131" t="s">
        <v>17</v>
      </c>
      <c r="J18" s="131"/>
      <c r="K18" s="131"/>
    </row>
    <row r="19" spans="1:12" s="38" customFormat="1" ht="15.6" x14ac:dyDescent="0.3">
      <c r="A19" s="36"/>
      <c r="B19" s="39">
        <v>1</v>
      </c>
      <c r="C19" s="40" t="s">
        <v>55</v>
      </c>
      <c r="D19" s="41" t="s">
        <v>56</v>
      </c>
      <c r="E19" s="42">
        <v>2</v>
      </c>
      <c r="F19" s="43">
        <v>0.19</v>
      </c>
      <c r="G19" s="44">
        <v>725000</v>
      </c>
      <c r="H19" s="45">
        <f>ROUND(G19*(1+F19),0)</f>
        <v>862750</v>
      </c>
      <c r="I19" s="123">
        <v>1725500</v>
      </c>
      <c r="J19" s="123"/>
      <c r="K19" s="123"/>
    </row>
    <row r="20" spans="1:12" s="38" customFormat="1" ht="15.6" x14ac:dyDescent="0.3">
      <c r="A20" s="36"/>
      <c r="B20" s="39">
        <v>2</v>
      </c>
      <c r="C20" s="40" t="s">
        <v>57</v>
      </c>
      <c r="D20" s="41" t="s">
        <v>56</v>
      </c>
      <c r="E20" s="42">
        <v>2</v>
      </c>
      <c r="F20" s="43">
        <v>0.19</v>
      </c>
      <c r="G20" s="44">
        <v>124800</v>
      </c>
      <c r="H20" s="45">
        <f t="shared" ref="H20:H32" si="0">ROUND(G20*(1+F20),0)</f>
        <v>148512</v>
      </c>
      <c r="I20" s="123">
        <f t="shared" ref="I20:I32" si="1">ROUND(H20*E20,0)</f>
        <v>297024</v>
      </c>
      <c r="J20" s="123"/>
      <c r="K20" s="123"/>
    </row>
    <row r="21" spans="1:12" s="38" customFormat="1" ht="15.6" x14ac:dyDescent="0.3">
      <c r="A21" s="36"/>
      <c r="B21" s="39">
        <v>3</v>
      </c>
      <c r="C21" s="40" t="s">
        <v>58</v>
      </c>
      <c r="D21" s="41" t="s">
        <v>56</v>
      </c>
      <c r="E21" s="42">
        <v>12</v>
      </c>
      <c r="F21" s="43">
        <v>0.19</v>
      </c>
      <c r="G21" s="44">
        <v>748800</v>
      </c>
      <c r="H21" s="45">
        <f t="shared" si="0"/>
        <v>891072</v>
      </c>
      <c r="I21" s="123">
        <f t="shared" si="1"/>
        <v>10692864</v>
      </c>
      <c r="J21" s="123"/>
      <c r="K21" s="123"/>
    </row>
    <row r="22" spans="1:12" s="38" customFormat="1" ht="15.6" x14ac:dyDescent="0.3">
      <c r="A22" s="36"/>
      <c r="B22" s="39">
        <v>4</v>
      </c>
      <c r="C22" s="40" t="s">
        <v>59</v>
      </c>
      <c r="D22" s="41" t="s">
        <v>56</v>
      </c>
      <c r="E22" s="42">
        <v>1</v>
      </c>
      <c r="F22" s="43">
        <v>0.19</v>
      </c>
      <c r="G22" s="44">
        <v>1794000</v>
      </c>
      <c r="H22" s="45">
        <f t="shared" si="0"/>
        <v>2134860</v>
      </c>
      <c r="I22" s="123">
        <f t="shared" si="1"/>
        <v>2134860</v>
      </c>
      <c r="J22" s="123"/>
      <c r="K22" s="123"/>
    </row>
    <row r="23" spans="1:12" s="38" customFormat="1" ht="15.6" x14ac:dyDescent="0.3">
      <c r="A23" s="36"/>
      <c r="B23" s="39">
        <v>5</v>
      </c>
      <c r="C23" s="40" t="s">
        <v>60</v>
      </c>
      <c r="D23" s="41" t="s">
        <v>56</v>
      </c>
      <c r="E23" s="42">
        <v>1</v>
      </c>
      <c r="F23" s="43">
        <v>0.19</v>
      </c>
      <c r="G23" s="44">
        <v>696000</v>
      </c>
      <c r="H23" s="45">
        <f t="shared" si="0"/>
        <v>828240</v>
      </c>
      <c r="I23" s="123">
        <f t="shared" si="1"/>
        <v>828240</v>
      </c>
      <c r="J23" s="123"/>
      <c r="K23" s="123"/>
    </row>
    <row r="24" spans="1:12" s="38" customFormat="1" ht="15.6" x14ac:dyDescent="0.3">
      <c r="A24" s="36"/>
      <c r="B24" s="39">
        <v>6</v>
      </c>
      <c r="C24" s="40" t="s">
        <v>61</v>
      </c>
      <c r="D24" s="41" t="s">
        <v>56</v>
      </c>
      <c r="E24" s="42">
        <v>1</v>
      </c>
      <c r="F24" s="43">
        <v>0.19</v>
      </c>
      <c r="G24" s="44">
        <v>440400</v>
      </c>
      <c r="H24" s="45">
        <f t="shared" si="0"/>
        <v>524076</v>
      </c>
      <c r="I24" s="123">
        <f t="shared" si="1"/>
        <v>524076</v>
      </c>
      <c r="J24" s="123"/>
      <c r="K24" s="123"/>
    </row>
    <row r="25" spans="1:12" s="38" customFormat="1" ht="15.6" x14ac:dyDescent="0.3">
      <c r="A25" s="36"/>
      <c r="B25" s="39">
        <v>7</v>
      </c>
      <c r="C25" s="40" t="s">
        <v>62</v>
      </c>
      <c r="D25" s="41" t="s">
        <v>56</v>
      </c>
      <c r="E25" s="42">
        <v>1</v>
      </c>
      <c r="F25" s="43">
        <v>0.19</v>
      </c>
      <c r="G25" s="44">
        <v>2400000</v>
      </c>
      <c r="H25" s="45">
        <f t="shared" si="0"/>
        <v>2856000</v>
      </c>
      <c r="I25" s="123">
        <f t="shared" si="1"/>
        <v>2856000</v>
      </c>
      <c r="J25" s="123"/>
      <c r="K25" s="123"/>
    </row>
    <row r="26" spans="1:12" s="38" customFormat="1" ht="15.6" x14ac:dyDescent="0.3">
      <c r="A26" s="36"/>
      <c r="B26" s="39">
        <v>8</v>
      </c>
      <c r="C26" s="40" t="s">
        <v>63</v>
      </c>
      <c r="D26" s="41" t="s">
        <v>56</v>
      </c>
      <c r="E26" s="42">
        <v>5</v>
      </c>
      <c r="F26" s="43">
        <v>0.19</v>
      </c>
      <c r="G26" s="44">
        <v>288000</v>
      </c>
      <c r="H26" s="45">
        <f t="shared" si="0"/>
        <v>342720</v>
      </c>
      <c r="I26" s="123">
        <f t="shared" si="1"/>
        <v>1713600</v>
      </c>
      <c r="J26" s="123"/>
      <c r="K26" s="123"/>
    </row>
    <row r="27" spans="1:12" s="38" customFormat="1" ht="15.6" x14ac:dyDescent="0.3">
      <c r="A27" s="36"/>
      <c r="B27" s="39">
        <v>9</v>
      </c>
      <c r="C27" s="40" t="s">
        <v>64</v>
      </c>
      <c r="D27" s="41" t="s">
        <v>56</v>
      </c>
      <c r="E27" s="42">
        <v>8</v>
      </c>
      <c r="F27" s="43">
        <v>0.19</v>
      </c>
      <c r="G27" s="44">
        <v>388800</v>
      </c>
      <c r="H27" s="45">
        <f t="shared" si="0"/>
        <v>462672</v>
      </c>
      <c r="I27" s="123">
        <f t="shared" si="1"/>
        <v>3701376</v>
      </c>
      <c r="J27" s="123"/>
      <c r="K27" s="123"/>
    </row>
    <row r="28" spans="1:12" s="38" customFormat="1" ht="15.6" x14ac:dyDescent="0.3">
      <c r="A28" s="36"/>
      <c r="B28" s="39">
        <v>10</v>
      </c>
      <c r="C28" s="40" t="s">
        <v>65</v>
      </c>
      <c r="D28" s="41" t="s">
        <v>56</v>
      </c>
      <c r="E28" s="42">
        <v>4</v>
      </c>
      <c r="F28" s="43">
        <v>0.19</v>
      </c>
      <c r="G28" s="44">
        <v>859200</v>
      </c>
      <c r="H28" s="45">
        <f t="shared" si="0"/>
        <v>1022448</v>
      </c>
      <c r="I28" s="123">
        <f t="shared" si="1"/>
        <v>4089792</v>
      </c>
      <c r="J28" s="123"/>
      <c r="K28" s="123"/>
    </row>
    <row r="29" spans="1:12" s="38" customFormat="1" ht="15.6" x14ac:dyDescent="0.3">
      <c r="A29" s="36"/>
      <c r="B29" s="39">
        <v>11</v>
      </c>
      <c r="C29" s="40" t="s">
        <v>66</v>
      </c>
      <c r="D29" s="41" t="s">
        <v>56</v>
      </c>
      <c r="E29" s="42">
        <v>3</v>
      </c>
      <c r="F29" s="43">
        <v>0.19</v>
      </c>
      <c r="G29" s="44">
        <v>859200</v>
      </c>
      <c r="H29" s="45">
        <f t="shared" si="0"/>
        <v>1022448</v>
      </c>
      <c r="I29" s="123">
        <f t="shared" si="1"/>
        <v>3067344</v>
      </c>
      <c r="J29" s="123"/>
      <c r="K29" s="123"/>
    </row>
    <row r="30" spans="1:12" s="38" customFormat="1" ht="15.6" x14ac:dyDescent="0.3">
      <c r="A30" s="36"/>
      <c r="B30" s="39">
        <v>12</v>
      </c>
      <c r="C30" s="40" t="s">
        <v>67</v>
      </c>
      <c r="D30" s="41" t="s">
        <v>56</v>
      </c>
      <c r="E30" s="42">
        <v>4</v>
      </c>
      <c r="F30" s="43">
        <v>0.19</v>
      </c>
      <c r="G30" s="44">
        <v>859200</v>
      </c>
      <c r="H30" s="45">
        <f t="shared" si="0"/>
        <v>1022448</v>
      </c>
      <c r="I30" s="123">
        <f t="shared" si="1"/>
        <v>4089792</v>
      </c>
      <c r="J30" s="123"/>
      <c r="K30" s="123"/>
    </row>
    <row r="31" spans="1:12" s="38" customFormat="1" ht="15.6" x14ac:dyDescent="0.3">
      <c r="A31" s="36"/>
      <c r="B31" s="39">
        <v>13</v>
      </c>
      <c r="C31" s="40" t="s">
        <v>68</v>
      </c>
      <c r="D31" s="41" t="s">
        <v>56</v>
      </c>
      <c r="E31" s="42">
        <v>8</v>
      </c>
      <c r="F31" s="43">
        <v>0.19</v>
      </c>
      <c r="G31" s="44">
        <v>507600</v>
      </c>
      <c r="H31" s="45">
        <f t="shared" si="0"/>
        <v>604044</v>
      </c>
      <c r="I31" s="123">
        <f t="shared" si="1"/>
        <v>4832352</v>
      </c>
      <c r="J31" s="123"/>
      <c r="K31" s="123"/>
    </row>
    <row r="32" spans="1:12" s="38" customFormat="1" ht="15.6" x14ac:dyDescent="0.3">
      <c r="A32" s="36"/>
      <c r="B32" s="39">
        <v>14</v>
      </c>
      <c r="C32" s="40" t="s">
        <v>69</v>
      </c>
      <c r="D32" s="41" t="s">
        <v>56</v>
      </c>
      <c r="E32" s="42">
        <v>1</v>
      </c>
      <c r="F32" s="43">
        <v>0.19</v>
      </c>
      <c r="G32" s="44">
        <v>319009</v>
      </c>
      <c r="H32" s="45">
        <f t="shared" si="0"/>
        <v>379621</v>
      </c>
      <c r="I32" s="123">
        <f t="shared" si="1"/>
        <v>379621</v>
      </c>
      <c r="J32" s="123"/>
      <c r="K32" s="123"/>
    </row>
    <row r="33" spans="1:11" s="38" customFormat="1" ht="15.6" x14ac:dyDescent="0.3">
      <c r="A33" s="36"/>
      <c r="B33" s="124" t="s">
        <v>70</v>
      </c>
      <c r="C33" s="124"/>
      <c r="D33" s="124"/>
      <c r="E33" s="124"/>
      <c r="F33" s="124"/>
      <c r="G33" s="124"/>
      <c r="H33" s="124"/>
      <c r="I33" s="125">
        <f>ROUND(SUM(I19:K32),0)</f>
        <v>40932441</v>
      </c>
      <c r="J33" s="126"/>
      <c r="K33" s="126"/>
    </row>
    <row r="34" spans="1:11" s="38" customFormat="1" ht="15.6" x14ac:dyDescent="0.3">
      <c r="A34" s="36"/>
      <c r="B34" s="122" t="s">
        <v>71</v>
      </c>
      <c r="C34" s="122"/>
      <c r="D34" s="122"/>
      <c r="E34" s="122"/>
      <c r="F34" s="122"/>
      <c r="G34" s="122"/>
      <c r="H34" s="122"/>
      <c r="I34" s="122"/>
      <c r="J34" s="122"/>
      <c r="K34" s="122"/>
    </row>
    <row r="35" spans="1:11" s="38" customFormat="1" ht="15.6" x14ac:dyDescent="0.3">
      <c r="A35" s="36"/>
      <c r="B35" s="122" t="s">
        <v>72</v>
      </c>
      <c r="C35" s="122"/>
      <c r="D35" s="122"/>
      <c r="E35" s="122"/>
      <c r="F35" s="122"/>
      <c r="G35" s="122"/>
      <c r="H35" s="122"/>
      <c r="I35" s="122"/>
      <c r="J35" s="122"/>
      <c r="K35" s="122"/>
    </row>
    <row r="36" spans="1:11" ht="75.75" customHeight="1" x14ac:dyDescent="0.3">
      <c r="B36" s="120" t="s">
        <v>73</v>
      </c>
      <c r="C36" s="120"/>
      <c r="D36" s="120"/>
      <c r="E36" s="120"/>
      <c r="F36" s="120"/>
      <c r="G36" s="120"/>
      <c r="H36" s="120"/>
      <c r="I36" s="120"/>
      <c r="J36" s="120"/>
      <c r="K36" s="120"/>
    </row>
    <row r="37" spans="1:11" ht="31.5" customHeight="1" x14ac:dyDescent="0.3">
      <c r="B37" s="121" t="s">
        <v>74</v>
      </c>
      <c r="C37" s="121"/>
      <c r="D37" s="121"/>
      <c r="E37" s="121"/>
      <c r="F37" s="121"/>
      <c r="G37" s="121"/>
      <c r="H37" s="121"/>
      <c r="I37" s="121"/>
      <c r="J37" s="121"/>
      <c r="K37" s="121"/>
    </row>
    <row r="38" spans="1:11" ht="34.5" customHeight="1" x14ac:dyDescent="0.3">
      <c r="B38" s="121" t="s">
        <v>75</v>
      </c>
      <c r="C38" s="121"/>
      <c r="D38" s="121"/>
      <c r="E38" s="121"/>
      <c r="F38" s="121"/>
      <c r="G38" s="121"/>
      <c r="H38" s="121"/>
      <c r="I38" s="121"/>
      <c r="J38" s="121"/>
      <c r="K38" s="121"/>
    </row>
    <row r="39" spans="1:11" ht="32.25" customHeight="1" x14ac:dyDescent="0.3">
      <c r="B39" s="121" t="s">
        <v>76</v>
      </c>
      <c r="C39" s="121"/>
      <c r="D39" s="121"/>
      <c r="E39" s="121"/>
      <c r="F39" s="121"/>
      <c r="G39" s="121"/>
      <c r="H39" s="121"/>
      <c r="I39" s="121"/>
      <c r="J39" s="121"/>
      <c r="K39" s="121"/>
    </row>
    <row r="40" spans="1:11" ht="30.75" customHeight="1" x14ac:dyDescent="0.3">
      <c r="B40" s="120" t="s">
        <v>77</v>
      </c>
      <c r="C40" s="120"/>
      <c r="D40" s="120"/>
      <c r="E40" s="120"/>
      <c r="F40" s="120"/>
      <c r="G40" s="120"/>
      <c r="H40" s="120"/>
      <c r="I40" s="120"/>
      <c r="J40" s="120"/>
      <c r="K40" s="120"/>
    </row>
    <row r="41" spans="1:11" ht="31.5" customHeight="1" x14ac:dyDescent="0.3">
      <c r="B41" s="120" t="s">
        <v>78</v>
      </c>
      <c r="C41" s="120"/>
      <c r="D41" s="120"/>
      <c r="E41" s="120"/>
      <c r="F41" s="120"/>
      <c r="G41" s="120"/>
      <c r="H41" s="120"/>
      <c r="I41" s="120"/>
      <c r="J41" s="120"/>
      <c r="K41" s="120"/>
    </row>
    <row r="42" spans="1:11" ht="27.75" customHeight="1" x14ac:dyDescent="0.3">
      <c r="B42" s="117" t="s">
        <v>79</v>
      </c>
      <c r="C42" s="117"/>
      <c r="D42" s="117"/>
      <c r="E42" s="117"/>
      <c r="F42" s="117"/>
      <c r="G42" s="117"/>
      <c r="H42" s="117"/>
      <c r="I42" s="117"/>
      <c r="J42" s="117"/>
      <c r="K42" s="117"/>
    </row>
    <row r="43" spans="1:11" ht="23.25" customHeight="1" x14ac:dyDescent="0.3">
      <c r="B43" s="118" t="s">
        <v>80</v>
      </c>
      <c r="C43" s="118"/>
      <c r="D43" s="118"/>
      <c r="E43" s="118"/>
      <c r="F43" s="118"/>
      <c r="G43" s="118"/>
      <c r="H43" s="118"/>
      <c r="I43" s="118"/>
      <c r="J43" s="118"/>
      <c r="K43" s="118"/>
    </row>
    <row r="44" spans="1:11" ht="88.5" customHeight="1" x14ac:dyDescent="0.3">
      <c r="B44" s="119"/>
      <c r="C44" s="119"/>
      <c r="D44" s="119"/>
      <c r="E44" s="119"/>
      <c r="F44" s="119"/>
      <c r="G44" s="119"/>
      <c r="H44" s="119"/>
      <c r="I44" s="119"/>
      <c r="J44" s="119"/>
      <c r="K44" s="119"/>
    </row>
    <row r="45" spans="1:11" s="46" customFormat="1" x14ac:dyDescent="0.3">
      <c r="B45" s="46" t="s">
        <v>81</v>
      </c>
    </row>
    <row r="46" spans="1:11" x14ac:dyDescent="0.3">
      <c r="B46" s="47" t="s">
        <v>82</v>
      </c>
    </row>
  </sheetData>
  <mergeCells count="45">
    <mergeCell ref="B12:K12"/>
    <mergeCell ref="B1:H1"/>
    <mergeCell ref="I1:K1"/>
    <mergeCell ref="B2:K2"/>
    <mergeCell ref="B4:K4"/>
    <mergeCell ref="B5:K5"/>
    <mergeCell ref="B6:K6"/>
    <mergeCell ref="B7:K7"/>
    <mergeCell ref="B8:K8"/>
    <mergeCell ref="B9:K9"/>
    <mergeCell ref="B10:K10"/>
    <mergeCell ref="B11:K11"/>
    <mergeCell ref="I24:K24"/>
    <mergeCell ref="D13:K13"/>
    <mergeCell ref="D14:K14"/>
    <mergeCell ref="D15:K15"/>
    <mergeCell ref="D16:K16"/>
    <mergeCell ref="B17:K17"/>
    <mergeCell ref="I18:K18"/>
    <mergeCell ref="I19:K19"/>
    <mergeCell ref="I20:K20"/>
    <mergeCell ref="I21:K21"/>
    <mergeCell ref="I22:K22"/>
    <mergeCell ref="I23:K23"/>
    <mergeCell ref="B35:K35"/>
    <mergeCell ref="I25:K25"/>
    <mergeCell ref="I26:K26"/>
    <mergeCell ref="I27:K27"/>
    <mergeCell ref="I28:K28"/>
    <mergeCell ref="I29:K29"/>
    <mergeCell ref="I30:K30"/>
    <mergeCell ref="I31:K31"/>
    <mergeCell ref="I32:K32"/>
    <mergeCell ref="B33:H33"/>
    <mergeCell ref="I33:K33"/>
    <mergeCell ref="B34:K34"/>
    <mergeCell ref="B42:K42"/>
    <mergeCell ref="B43:K43"/>
    <mergeCell ref="B44:K44"/>
    <mergeCell ref="B36:K36"/>
    <mergeCell ref="B37:K37"/>
    <mergeCell ref="B38:K38"/>
    <mergeCell ref="B39:K39"/>
    <mergeCell ref="B40:K40"/>
    <mergeCell ref="B41:K41"/>
  </mergeCells>
  <conditionalFormatting sqref="C19:C32">
    <cfRule type="duplicateValues" dxfId="2" priority="1"/>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283537-0905-6949-B0AD-4307EFADC1FE}">
  <dimension ref="A1"/>
  <sheetViews>
    <sheetView workbookViewId="0">
      <selection activeCell="M28" sqref="M28"/>
    </sheetView>
  </sheetViews>
  <sheetFormatPr baseColWidth="10" defaultRowHeight="14.4" x14ac:dyDescent="0.3"/>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54BB1-8448-3249-917E-F72ED58D3538}">
  <dimension ref="B1:H51"/>
  <sheetViews>
    <sheetView topLeftCell="A12" workbookViewId="0">
      <selection activeCell="B42" sqref="B42"/>
    </sheetView>
  </sheetViews>
  <sheetFormatPr baseColWidth="10" defaultRowHeight="14.4" x14ac:dyDescent="0.3"/>
  <cols>
    <col min="1" max="1" width="3.44140625" customWidth="1"/>
    <col min="2" max="2" width="56.33203125" customWidth="1"/>
    <col min="3" max="3" width="42.6640625" customWidth="1"/>
    <col min="4" max="4" width="13.109375" customWidth="1"/>
    <col min="5" max="5" width="20.109375" customWidth="1"/>
    <col min="6" max="6" width="18.33203125" bestFit="1" customWidth="1"/>
    <col min="7" max="7" width="29.33203125" customWidth="1"/>
    <col min="8" max="8" width="23.109375" customWidth="1"/>
    <col min="9" max="9" width="21.6640625" customWidth="1"/>
  </cols>
  <sheetData>
    <row r="1" spans="2:8" ht="28.2" thickBot="1" x14ac:dyDescent="0.5">
      <c r="B1" s="56"/>
      <c r="C1" s="57"/>
      <c r="D1" s="57"/>
      <c r="E1" s="57"/>
      <c r="F1" s="58" t="s">
        <v>88</v>
      </c>
      <c r="G1" s="59"/>
      <c r="H1" s="26"/>
    </row>
    <row r="2" spans="2:8" s="60" customFormat="1" x14ac:dyDescent="0.3">
      <c r="B2" s="196"/>
      <c r="C2" s="197"/>
      <c r="D2" s="197"/>
      <c r="E2" s="197"/>
      <c r="F2" s="197"/>
      <c r="G2" s="198"/>
      <c r="H2" s="28"/>
    </row>
    <row r="3" spans="2:8" x14ac:dyDescent="0.3">
      <c r="B3" s="199"/>
      <c r="C3" s="200"/>
      <c r="D3" s="200"/>
      <c r="E3" s="200"/>
      <c r="F3" s="200"/>
      <c r="G3" s="201"/>
      <c r="H3" s="26"/>
    </row>
    <row r="4" spans="2:8" x14ac:dyDescent="0.3">
      <c r="B4" s="61"/>
      <c r="C4" s="62"/>
      <c r="D4" s="62"/>
      <c r="E4" s="62"/>
      <c r="F4" s="62"/>
      <c r="G4" s="63"/>
      <c r="H4" s="26"/>
    </row>
    <row r="5" spans="2:8" x14ac:dyDescent="0.3">
      <c r="B5" s="61"/>
      <c r="C5" s="62"/>
      <c r="D5" s="62"/>
      <c r="E5" s="62"/>
      <c r="F5" s="62"/>
      <c r="G5" s="63"/>
      <c r="H5" s="26"/>
    </row>
    <row r="6" spans="2:8" x14ac:dyDescent="0.3">
      <c r="B6" s="61"/>
      <c r="C6" s="62"/>
      <c r="D6" s="62"/>
      <c r="E6" s="62"/>
      <c r="F6" s="62"/>
      <c r="G6" s="63"/>
      <c r="H6" s="26"/>
    </row>
    <row r="7" spans="2:8" ht="15" thickBot="1" x14ac:dyDescent="0.35">
      <c r="B7" s="61"/>
      <c r="C7" s="62"/>
      <c r="D7" s="62"/>
      <c r="E7" s="62"/>
      <c r="F7" s="62"/>
      <c r="G7" s="63"/>
      <c r="H7" s="26"/>
    </row>
    <row r="8" spans="2:8" ht="16.2" thickBot="1" x14ac:dyDescent="0.35">
      <c r="B8" s="148" t="s">
        <v>89</v>
      </c>
      <c r="C8" s="149"/>
      <c r="D8" s="149"/>
      <c r="E8" s="149"/>
      <c r="F8" s="149"/>
      <c r="G8" s="150"/>
      <c r="H8" s="26"/>
    </row>
    <row r="9" spans="2:8" ht="15" thickBot="1" x14ac:dyDescent="0.35">
      <c r="B9" s="202" t="s">
        <v>28</v>
      </c>
      <c r="C9" s="203"/>
      <c r="D9" s="203"/>
      <c r="E9" s="203"/>
      <c r="F9" s="203"/>
      <c r="G9" s="204"/>
      <c r="H9" s="26"/>
    </row>
    <row r="10" spans="2:8" ht="16.2" thickBot="1" x14ac:dyDescent="0.35">
      <c r="B10" s="148" t="s">
        <v>29</v>
      </c>
      <c r="C10" s="149"/>
      <c r="D10" s="149"/>
      <c r="E10" s="149"/>
      <c r="F10" s="149"/>
      <c r="G10" s="150"/>
      <c r="H10" s="26"/>
    </row>
    <row r="11" spans="2:8" ht="15.6" x14ac:dyDescent="0.3">
      <c r="B11" s="64" t="s">
        <v>90</v>
      </c>
      <c r="C11" s="64" t="s">
        <v>91</v>
      </c>
      <c r="D11" s="64" t="s">
        <v>92</v>
      </c>
      <c r="E11" s="64" t="s">
        <v>93</v>
      </c>
      <c r="F11" s="195" t="s">
        <v>94</v>
      </c>
      <c r="G11" s="195"/>
      <c r="H11" s="26"/>
    </row>
    <row r="12" spans="2:8" ht="55.2" x14ac:dyDescent="0.3">
      <c r="B12" s="65">
        <v>45112004</v>
      </c>
      <c r="C12" s="65" t="s">
        <v>95</v>
      </c>
      <c r="D12" s="65" t="s">
        <v>96</v>
      </c>
      <c r="E12" s="65" t="s">
        <v>97</v>
      </c>
      <c r="F12" s="179" t="s">
        <v>98</v>
      </c>
      <c r="G12" s="180"/>
      <c r="H12" s="26"/>
    </row>
    <row r="13" spans="2:8" ht="55.2" x14ac:dyDescent="0.3">
      <c r="B13" s="65">
        <v>44103103</v>
      </c>
      <c r="C13" s="65" t="s">
        <v>99</v>
      </c>
      <c r="D13" s="65" t="s">
        <v>100</v>
      </c>
      <c r="E13" s="65" t="s">
        <v>101</v>
      </c>
      <c r="F13" s="179" t="s">
        <v>102</v>
      </c>
      <c r="G13" s="180"/>
      <c r="H13" s="26"/>
    </row>
    <row r="14" spans="2:8" ht="55.2" x14ac:dyDescent="0.3">
      <c r="B14" s="65">
        <v>44103125</v>
      </c>
      <c r="C14" s="65" t="s">
        <v>99</v>
      </c>
      <c r="D14" s="65" t="s">
        <v>100</v>
      </c>
      <c r="E14" s="65" t="s">
        <v>101</v>
      </c>
      <c r="F14" s="179" t="s">
        <v>103</v>
      </c>
      <c r="G14" s="180"/>
      <c r="H14" s="26"/>
    </row>
    <row r="15" spans="2:8" ht="55.8" thickBot="1" x14ac:dyDescent="0.35">
      <c r="B15" s="65">
        <v>44103109</v>
      </c>
      <c r="C15" s="65" t="s">
        <v>99</v>
      </c>
      <c r="D15" s="65" t="s">
        <v>100</v>
      </c>
      <c r="E15" s="65" t="s">
        <v>101</v>
      </c>
      <c r="F15" s="181" t="s">
        <v>104</v>
      </c>
      <c r="G15" s="182"/>
      <c r="H15" s="66"/>
    </row>
    <row r="16" spans="2:8" ht="16.2" thickBot="1" x14ac:dyDescent="0.35">
      <c r="B16" s="148" t="s">
        <v>31</v>
      </c>
      <c r="C16" s="149"/>
      <c r="D16" s="149"/>
      <c r="E16" s="149"/>
      <c r="F16" s="149"/>
      <c r="G16" s="150"/>
    </row>
    <row r="17" spans="2:7" ht="15" thickBot="1" x14ac:dyDescent="0.35">
      <c r="B17" s="183" t="s">
        <v>105</v>
      </c>
      <c r="C17" s="184"/>
      <c r="D17" s="184"/>
      <c r="E17" s="184"/>
      <c r="F17" s="184"/>
      <c r="G17" s="185"/>
    </row>
    <row r="18" spans="2:7" ht="15" thickBot="1" x14ac:dyDescent="0.35">
      <c r="B18" s="186" t="s">
        <v>106</v>
      </c>
      <c r="C18" s="187"/>
      <c r="D18" s="187"/>
      <c r="E18" s="187"/>
      <c r="F18" s="187"/>
      <c r="G18" s="188"/>
    </row>
    <row r="19" spans="2:7" ht="15" thickBot="1" x14ac:dyDescent="0.35">
      <c r="B19" s="189" t="s">
        <v>34</v>
      </c>
      <c r="C19" s="190"/>
      <c r="D19" s="190"/>
      <c r="E19" s="190"/>
      <c r="F19" s="190"/>
      <c r="G19" s="191"/>
    </row>
    <row r="20" spans="2:7" ht="15" thickBot="1" x14ac:dyDescent="0.35">
      <c r="B20" s="186" t="s">
        <v>107</v>
      </c>
      <c r="C20" s="187"/>
      <c r="D20" s="187"/>
      <c r="E20" s="187"/>
      <c r="F20" s="187"/>
      <c r="G20" s="188"/>
    </row>
    <row r="21" spans="2:7" ht="15" thickBot="1" x14ac:dyDescent="0.35">
      <c r="B21" s="192" t="s">
        <v>108</v>
      </c>
      <c r="C21" s="193"/>
      <c r="D21" s="193"/>
      <c r="E21" s="193"/>
      <c r="F21" s="193"/>
      <c r="G21" s="194"/>
    </row>
    <row r="22" spans="2:7" ht="16.2" thickBot="1" x14ac:dyDescent="0.35">
      <c r="B22" s="148" t="s">
        <v>35</v>
      </c>
      <c r="C22" s="149"/>
      <c r="D22" s="149"/>
      <c r="E22" s="149"/>
      <c r="F22" s="149"/>
      <c r="G22" s="150"/>
    </row>
    <row r="23" spans="2:7" x14ac:dyDescent="0.3">
      <c r="B23" s="2" t="s">
        <v>36</v>
      </c>
      <c r="C23" s="176" t="s">
        <v>37</v>
      </c>
      <c r="D23" s="177"/>
      <c r="E23" s="178" t="s">
        <v>109</v>
      </c>
      <c r="F23" s="178"/>
      <c r="G23" s="178"/>
    </row>
    <row r="24" spans="2:7" x14ac:dyDescent="0.3">
      <c r="B24" s="67" t="s">
        <v>110</v>
      </c>
      <c r="C24" s="166" t="s">
        <v>111</v>
      </c>
      <c r="D24" s="167"/>
      <c r="E24" s="168" t="s">
        <v>112</v>
      </c>
      <c r="F24" s="169"/>
      <c r="G24" s="170"/>
    </row>
    <row r="25" spans="2:7" ht="15" thickBot="1" x14ac:dyDescent="0.35">
      <c r="B25" s="67" t="s">
        <v>113</v>
      </c>
      <c r="C25" s="171" t="s">
        <v>111</v>
      </c>
      <c r="D25" s="172"/>
      <c r="E25" s="168" t="s">
        <v>43</v>
      </c>
      <c r="F25" s="169"/>
      <c r="G25" s="170"/>
    </row>
    <row r="26" spans="2:7" ht="15" thickBot="1" x14ac:dyDescent="0.35">
      <c r="B26" s="67" t="s">
        <v>114</v>
      </c>
      <c r="C26" s="171" t="s">
        <v>111</v>
      </c>
      <c r="D26" s="172"/>
      <c r="E26" s="173" t="s">
        <v>46</v>
      </c>
      <c r="F26" s="174"/>
      <c r="G26" s="175"/>
    </row>
    <row r="27" spans="2:7" ht="16.2" thickBot="1" x14ac:dyDescent="0.35">
      <c r="B27" s="148" t="s">
        <v>47</v>
      </c>
      <c r="C27" s="149"/>
      <c r="D27" s="149"/>
      <c r="E27" s="149"/>
      <c r="F27" s="149"/>
      <c r="G27" s="150"/>
    </row>
    <row r="28" spans="2:7" x14ac:dyDescent="0.3">
      <c r="B28" s="68" t="s">
        <v>115</v>
      </c>
      <c r="C28" s="69" t="s">
        <v>116</v>
      </c>
      <c r="D28" s="70" t="s">
        <v>117</v>
      </c>
      <c r="E28" s="70" t="s">
        <v>118</v>
      </c>
      <c r="F28" s="70" t="s">
        <v>119</v>
      </c>
      <c r="G28" s="71" t="s">
        <v>120</v>
      </c>
    </row>
    <row r="29" spans="2:7" x14ac:dyDescent="0.3">
      <c r="B29" s="40" t="s">
        <v>21</v>
      </c>
      <c r="C29" s="1" t="s">
        <v>121</v>
      </c>
      <c r="D29" s="41" t="s">
        <v>56</v>
      </c>
      <c r="E29" s="42">
        <v>2</v>
      </c>
      <c r="F29" s="55">
        <v>2050000</v>
      </c>
      <c r="G29" s="72">
        <f>F29*E29</f>
        <v>4100000</v>
      </c>
    </row>
    <row r="30" spans="2:7" x14ac:dyDescent="0.3">
      <c r="B30" s="40" t="s">
        <v>4</v>
      </c>
      <c r="C30" s="1" t="s">
        <v>121</v>
      </c>
      <c r="D30" s="41" t="s">
        <v>56</v>
      </c>
      <c r="E30" s="42">
        <v>2</v>
      </c>
      <c r="F30" s="55">
        <v>190000</v>
      </c>
      <c r="G30" s="73">
        <f t="shared" ref="G30:G42" si="0">F30*E30</f>
        <v>380000</v>
      </c>
    </row>
    <row r="31" spans="2:7" x14ac:dyDescent="0.3">
      <c r="B31" s="40" t="s">
        <v>23</v>
      </c>
      <c r="C31" s="1" t="s">
        <v>122</v>
      </c>
      <c r="D31" s="41" t="s">
        <v>56</v>
      </c>
      <c r="E31" s="42">
        <v>12</v>
      </c>
      <c r="F31" s="55">
        <v>2950000</v>
      </c>
      <c r="G31" s="73">
        <f t="shared" si="0"/>
        <v>35400000</v>
      </c>
    </row>
    <row r="32" spans="2:7" x14ac:dyDescent="0.3">
      <c r="B32" s="40" t="s">
        <v>123</v>
      </c>
      <c r="C32" s="41" t="s">
        <v>124</v>
      </c>
      <c r="D32" s="41" t="s">
        <v>56</v>
      </c>
      <c r="E32" s="42">
        <v>1</v>
      </c>
      <c r="F32" s="55">
        <v>1650000</v>
      </c>
      <c r="G32" s="73">
        <f t="shared" si="0"/>
        <v>1650000</v>
      </c>
    </row>
    <row r="33" spans="2:7" x14ac:dyDescent="0.3">
      <c r="B33" s="40" t="s">
        <v>125</v>
      </c>
      <c r="C33" s="41" t="s">
        <v>124</v>
      </c>
      <c r="D33" s="41" t="s">
        <v>56</v>
      </c>
      <c r="E33" s="42">
        <v>1</v>
      </c>
      <c r="F33" s="55">
        <v>850000</v>
      </c>
      <c r="G33" s="73">
        <f t="shared" si="0"/>
        <v>850000</v>
      </c>
    </row>
    <row r="34" spans="2:7" x14ac:dyDescent="0.3">
      <c r="B34" s="40" t="s">
        <v>126</v>
      </c>
      <c r="C34" s="41" t="s">
        <v>127</v>
      </c>
      <c r="D34" s="41" t="s">
        <v>56</v>
      </c>
      <c r="E34" s="42">
        <v>1</v>
      </c>
      <c r="F34" s="55">
        <v>2150000</v>
      </c>
      <c r="G34" s="73">
        <f t="shared" si="0"/>
        <v>2150000</v>
      </c>
    </row>
    <row r="35" spans="2:7" x14ac:dyDescent="0.3">
      <c r="B35" s="40" t="s">
        <v>128</v>
      </c>
      <c r="C35" s="41" t="s">
        <v>124</v>
      </c>
      <c r="D35" s="41" t="s">
        <v>56</v>
      </c>
      <c r="E35" s="42">
        <v>1</v>
      </c>
      <c r="F35" s="55">
        <v>1598000</v>
      </c>
      <c r="G35" s="73">
        <f t="shared" si="0"/>
        <v>1598000</v>
      </c>
    </row>
    <row r="36" spans="2:7" x14ac:dyDescent="0.3">
      <c r="B36" s="40" t="s">
        <v>129</v>
      </c>
      <c r="C36" s="41" t="s">
        <v>130</v>
      </c>
      <c r="D36" s="41" t="s">
        <v>56</v>
      </c>
      <c r="E36" s="42">
        <v>5</v>
      </c>
      <c r="F36" s="55">
        <v>650000</v>
      </c>
      <c r="G36" s="73">
        <f t="shared" si="0"/>
        <v>3250000</v>
      </c>
    </row>
    <row r="37" spans="2:7" x14ac:dyDescent="0.3">
      <c r="B37" s="40" t="s">
        <v>5</v>
      </c>
      <c r="C37" s="41" t="s">
        <v>121</v>
      </c>
      <c r="D37" s="41" t="s">
        <v>56</v>
      </c>
      <c r="E37" s="42">
        <v>8</v>
      </c>
      <c r="F37" s="55">
        <v>680000</v>
      </c>
      <c r="G37" s="73">
        <f t="shared" si="0"/>
        <v>5440000</v>
      </c>
    </row>
    <row r="38" spans="2:7" x14ac:dyDescent="0.3">
      <c r="B38" s="40" t="s">
        <v>20</v>
      </c>
      <c r="C38" s="41" t="s">
        <v>121</v>
      </c>
      <c r="D38" s="41" t="s">
        <v>56</v>
      </c>
      <c r="E38" s="42">
        <v>4</v>
      </c>
      <c r="F38" s="55">
        <v>1350000</v>
      </c>
      <c r="G38" s="73">
        <f t="shared" si="0"/>
        <v>5400000</v>
      </c>
    </row>
    <row r="39" spans="2:7" x14ac:dyDescent="0.3">
      <c r="B39" s="40" t="s">
        <v>6</v>
      </c>
      <c r="C39" s="41" t="s">
        <v>121</v>
      </c>
      <c r="D39" s="41" t="s">
        <v>56</v>
      </c>
      <c r="E39" s="42">
        <v>3</v>
      </c>
      <c r="F39" s="55">
        <v>1350000</v>
      </c>
      <c r="G39" s="73">
        <f t="shared" si="0"/>
        <v>4050000</v>
      </c>
    </row>
    <row r="40" spans="2:7" x14ac:dyDescent="0.3">
      <c r="B40" s="40" t="s">
        <v>7</v>
      </c>
      <c r="C40" s="41" t="s">
        <v>121</v>
      </c>
      <c r="D40" s="41" t="s">
        <v>56</v>
      </c>
      <c r="E40" s="42">
        <v>4</v>
      </c>
      <c r="F40" s="55">
        <v>1350000</v>
      </c>
      <c r="G40" s="73">
        <f t="shared" si="0"/>
        <v>5400000</v>
      </c>
    </row>
    <row r="41" spans="2:7" x14ac:dyDescent="0.3">
      <c r="B41" s="40" t="s">
        <v>131</v>
      </c>
      <c r="C41" s="41" t="s">
        <v>130</v>
      </c>
      <c r="D41" s="41" t="s">
        <v>56</v>
      </c>
      <c r="E41" s="42">
        <v>8</v>
      </c>
      <c r="F41" s="55">
        <v>376000</v>
      </c>
      <c r="G41" s="73">
        <f t="shared" si="0"/>
        <v>3008000</v>
      </c>
    </row>
    <row r="42" spans="2:7" x14ac:dyDescent="0.3">
      <c r="B42" s="40" t="s">
        <v>132</v>
      </c>
      <c r="C42" s="41" t="s">
        <v>133</v>
      </c>
      <c r="D42" s="41" t="s">
        <v>56</v>
      </c>
      <c r="E42" s="42">
        <v>1</v>
      </c>
      <c r="F42" s="55">
        <v>485000</v>
      </c>
      <c r="G42" s="73">
        <f t="shared" si="0"/>
        <v>485000</v>
      </c>
    </row>
    <row r="43" spans="2:7" x14ac:dyDescent="0.3">
      <c r="B43" s="151" t="s">
        <v>134</v>
      </c>
      <c r="C43" s="152"/>
      <c r="D43" s="152"/>
      <c r="E43" s="152"/>
      <c r="F43" s="153"/>
      <c r="G43" s="74">
        <f>SUM(G29:G42)</f>
        <v>73161000</v>
      </c>
    </row>
    <row r="44" spans="2:7" x14ac:dyDescent="0.3">
      <c r="B44" s="154" t="s">
        <v>135</v>
      </c>
      <c r="C44" s="155"/>
      <c r="D44" s="155"/>
      <c r="E44" s="155"/>
      <c r="F44" s="156"/>
      <c r="G44" s="74">
        <f>G43*0.19</f>
        <v>13900590</v>
      </c>
    </row>
    <row r="45" spans="2:7" x14ac:dyDescent="0.3">
      <c r="B45" s="157" t="s">
        <v>136</v>
      </c>
      <c r="C45" s="158"/>
      <c r="D45" s="158"/>
      <c r="E45" s="158"/>
      <c r="F45" s="159"/>
      <c r="G45" s="75">
        <f>G43+G44</f>
        <v>87061590</v>
      </c>
    </row>
    <row r="46" spans="2:7" ht="82.5" customHeight="1" x14ac:dyDescent="0.3">
      <c r="B46" s="160" t="s">
        <v>137</v>
      </c>
      <c r="C46" s="161"/>
      <c r="D46" s="161"/>
      <c r="E46" s="161"/>
      <c r="F46" s="161"/>
      <c r="G46" s="162"/>
    </row>
    <row r="47" spans="2:7" ht="115.95" customHeight="1" x14ac:dyDescent="0.3">
      <c r="B47" s="163" t="s">
        <v>138</v>
      </c>
      <c r="C47" s="164"/>
      <c r="D47" s="164"/>
      <c r="E47" s="164"/>
      <c r="F47" s="164"/>
      <c r="G47" s="165"/>
    </row>
    <row r="48" spans="2:7" x14ac:dyDescent="0.3">
      <c r="B48" s="142" t="s">
        <v>139</v>
      </c>
      <c r="C48" s="143"/>
      <c r="D48" s="143"/>
      <c r="E48" s="143"/>
      <c r="F48" s="143"/>
      <c r="G48" s="144"/>
    </row>
    <row r="49" spans="2:7" x14ac:dyDescent="0.3">
      <c r="B49" s="142" t="s">
        <v>140</v>
      </c>
      <c r="C49" s="143"/>
      <c r="D49" s="143"/>
      <c r="E49" s="143"/>
      <c r="F49" s="143"/>
      <c r="G49" s="144"/>
    </row>
    <row r="50" spans="2:7" x14ac:dyDescent="0.3">
      <c r="B50" s="142" t="s">
        <v>141</v>
      </c>
      <c r="C50" s="143"/>
      <c r="D50" s="143"/>
      <c r="E50" s="143"/>
      <c r="F50" s="143"/>
      <c r="G50" s="144"/>
    </row>
    <row r="51" spans="2:7" ht="15" thickBot="1" x14ac:dyDescent="0.35">
      <c r="B51" s="145" t="s">
        <v>142</v>
      </c>
      <c r="C51" s="146"/>
      <c r="D51" s="146"/>
      <c r="E51" s="146"/>
      <c r="F51" s="146"/>
      <c r="G51" s="147"/>
    </row>
  </sheetData>
  <mergeCells count="35">
    <mergeCell ref="F11:G11"/>
    <mergeCell ref="B2:G2"/>
    <mergeCell ref="B3:G3"/>
    <mergeCell ref="B8:G8"/>
    <mergeCell ref="B9:G9"/>
    <mergeCell ref="B10:G10"/>
    <mergeCell ref="C23:D23"/>
    <mergeCell ref="E23:G23"/>
    <mergeCell ref="F12:G12"/>
    <mergeCell ref="F13:G13"/>
    <mergeCell ref="F14:G14"/>
    <mergeCell ref="F15:G15"/>
    <mergeCell ref="B16:G16"/>
    <mergeCell ref="B17:G17"/>
    <mergeCell ref="B18:G18"/>
    <mergeCell ref="B19:G19"/>
    <mergeCell ref="B20:G20"/>
    <mergeCell ref="B21:G21"/>
    <mergeCell ref="B22:G22"/>
    <mergeCell ref="C24:D24"/>
    <mergeCell ref="E24:G24"/>
    <mergeCell ref="C25:D25"/>
    <mergeCell ref="E25:G25"/>
    <mergeCell ref="C26:D26"/>
    <mergeCell ref="E26:G26"/>
    <mergeCell ref="B48:G48"/>
    <mergeCell ref="B49:G49"/>
    <mergeCell ref="B50:G50"/>
    <mergeCell ref="B51:G51"/>
    <mergeCell ref="B27:G27"/>
    <mergeCell ref="B43:F43"/>
    <mergeCell ref="B44:F44"/>
    <mergeCell ref="B45:F45"/>
    <mergeCell ref="B46:G46"/>
    <mergeCell ref="B47:G47"/>
  </mergeCells>
  <conditionalFormatting sqref="B29:B42">
    <cfRule type="duplicateValues" dxfId="1" priority="1"/>
  </conditionalFormatting>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234411-30B6-6449-9BBB-C8CF9F50CAD5}">
  <dimension ref="B1:H55"/>
  <sheetViews>
    <sheetView workbookViewId="0">
      <selection activeCell="B19" sqref="B19:G19"/>
    </sheetView>
  </sheetViews>
  <sheetFormatPr baseColWidth="10" defaultRowHeight="14.4" x14ac:dyDescent="0.3"/>
  <cols>
    <col min="1" max="1" width="3.44140625" customWidth="1"/>
    <col min="2" max="2" width="62.44140625" bestFit="1" customWidth="1"/>
    <col min="3" max="3" width="52.44140625" customWidth="1"/>
    <col min="4" max="4" width="25.33203125" customWidth="1"/>
    <col min="5" max="5" width="33" customWidth="1"/>
    <col min="6" max="6" width="18.33203125" bestFit="1" customWidth="1"/>
    <col min="7" max="7" width="29.33203125" style="87" customWidth="1"/>
    <col min="8" max="8" width="23.109375" customWidth="1"/>
    <col min="9" max="9" width="21.6640625" customWidth="1"/>
  </cols>
  <sheetData>
    <row r="1" spans="2:8" ht="54" customHeight="1" thickBot="1" x14ac:dyDescent="0.5">
      <c r="B1" s="56"/>
      <c r="C1" s="57"/>
      <c r="D1" s="57"/>
      <c r="E1" s="57"/>
      <c r="F1" s="58" t="s">
        <v>88</v>
      </c>
      <c r="G1" s="81"/>
      <c r="H1" s="26"/>
    </row>
    <row r="2" spans="2:8" s="60" customFormat="1" ht="38.25" customHeight="1" thickBot="1" x14ac:dyDescent="0.35">
      <c r="B2" s="196"/>
      <c r="C2" s="197"/>
      <c r="D2" s="197"/>
      <c r="E2" s="197"/>
      <c r="F2" s="197"/>
      <c r="G2" s="198"/>
      <c r="H2" s="28"/>
    </row>
    <row r="3" spans="2:8" ht="0.75" customHeight="1" thickBot="1" x14ac:dyDescent="0.35">
      <c r="B3" s="199"/>
      <c r="C3" s="200"/>
      <c r="D3" s="200"/>
      <c r="E3" s="200"/>
      <c r="F3" s="200"/>
      <c r="G3" s="201"/>
      <c r="H3" s="26"/>
    </row>
    <row r="4" spans="2:8" ht="0.75" customHeight="1" thickBot="1" x14ac:dyDescent="0.35">
      <c r="B4" s="61"/>
      <c r="C4" s="62"/>
      <c r="D4" s="62"/>
      <c r="E4" s="62"/>
      <c r="F4" s="62"/>
      <c r="G4" s="82"/>
      <c r="H4" s="26"/>
    </row>
    <row r="5" spans="2:8" ht="0.75" customHeight="1" thickBot="1" x14ac:dyDescent="0.35">
      <c r="B5" s="61"/>
      <c r="C5" s="62"/>
      <c r="D5" s="62"/>
      <c r="E5" s="62"/>
      <c r="F5" s="62"/>
      <c r="G5" s="82"/>
      <c r="H5" s="26"/>
    </row>
    <row r="6" spans="2:8" ht="0.75" customHeight="1" thickBot="1" x14ac:dyDescent="0.35">
      <c r="B6" s="61"/>
      <c r="C6" s="62"/>
      <c r="D6" s="62"/>
      <c r="E6" s="62"/>
      <c r="F6" s="62"/>
      <c r="G6" s="82"/>
      <c r="H6" s="26"/>
    </row>
    <row r="7" spans="2:8" ht="0.75" customHeight="1" thickBot="1" x14ac:dyDescent="0.35">
      <c r="B7" s="61"/>
      <c r="C7" s="62"/>
      <c r="D7" s="62"/>
      <c r="E7" s="62"/>
      <c r="F7" s="62"/>
      <c r="G7" s="82"/>
      <c r="H7" s="26"/>
    </row>
    <row r="8" spans="2:8" ht="34.5" customHeight="1" thickBot="1" x14ac:dyDescent="0.35">
      <c r="B8" s="148" t="s">
        <v>89</v>
      </c>
      <c r="C8" s="149"/>
      <c r="D8" s="149"/>
      <c r="E8" s="149"/>
      <c r="F8" s="149"/>
      <c r="G8" s="150"/>
      <c r="H8" s="26"/>
    </row>
    <row r="9" spans="2:8" ht="218.25" customHeight="1" thickBot="1" x14ac:dyDescent="0.35">
      <c r="B9" s="202" t="s">
        <v>28</v>
      </c>
      <c r="C9" s="203"/>
      <c r="D9" s="203"/>
      <c r="E9" s="203"/>
      <c r="F9" s="203"/>
      <c r="G9" s="204"/>
      <c r="H9" s="26"/>
    </row>
    <row r="10" spans="2:8" ht="16.5" customHeight="1" thickBot="1" x14ac:dyDescent="0.35">
      <c r="B10" s="148" t="s">
        <v>29</v>
      </c>
      <c r="C10" s="149"/>
      <c r="D10" s="149"/>
      <c r="E10" s="149"/>
      <c r="F10" s="149"/>
      <c r="G10" s="150"/>
      <c r="H10" s="26"/>
    </row>
    <row r="11" spans="2:8" ht="15.6" x14ac:dyDescent="0.3">
      <c r="B11" s="64" t="s">
        <v>90</v>
      </c>
      <c r="C11" s="64" t="s">
        <v>91</v>
      </c>
      <c r="D11" s="64" t="s">
        <v>92</v>
      </c>
      <c r="E11" s="64" t="s">
        <v>93</v>
      </c>
      <c r="F11" s="195" t="s">
        <v>94</v>
      </c>
      <c r="G11" s="195"/>
      <c r="H11" s="26"/>
    </row>
    <row r="12" spans="2:8" ht="30.75" customHeight="1" x14ac:dyDescent="0.3">
      <c r="B12" s="83">
        <v>45112004</v>
      </c>
      <c r="C12" s="83" t="s">
        <v>95</v>
      </c>
      <c r="D12" s="83" t="s">
        <v>96</v>
      </c>
      <c r="E12" s="83" t="s">
        <v>97</v>
      </c>
      <c r="F12" s="205" t="s">
        <v>98</v>
      </c>
      <c r="G12" s="206"/>
      <c r="H12" s="26"/>
    </row>
    <row r="13" spans="2:8" ht="31.2" x14ac:dyDescent="0.3">
      <c r="B13" s="83">
        <v>44103103</v>
      </c>
      <c r="C13" s="83" t="s">
        <v>99</v>
      </c>
      <c r="D13" s="83" t="s">
        <v>100</v>
      </c>
      <c r="E13" s="83" t="s">
        <v>101</v>
      </c>
      <c r="F13" s="205" t="s">
        <v>102</v>
      </c>
      <c r="G13" s="206"/>
      <c r="H13" s="26"/>
    </row>
    <row r="14" spans="2:8" ht="31.2" x14ac:dyDescent="0.3">
      <c r="B14" s="83">
        <v>44103125</v>
      </c>
      <c r="C14" s="83" t="s">
        <v>99</v>
      </c>
      <c r="D14" s="83" t="s">
        <v>100</v>
      </c>
      <c r="E14" s="83" t="s">
        <v>101</v>
      </c>
      <c r="F14" s="205" t="s">
        <v>103</v>
      </c>
      <c r="G14" s="206"/>
      <c r="H14" s="26"/>
    </row>
    <row r="15" spans="2:8" ht="31.8" thickBot="1" x14ac:dyDescent="0.35">
      <c r="B15" s="83">
        <v>44103109</v>
      </c>
      <c r="C15" s="83" t="s">
        <v>99</v>
      </c>
      <c r="D15" s="83" t="s">
        <v>100</v>
      </c>
      <c r="E15" s="83" t="s">
        <v>101</v>
      </c>
      <c r="F15" s="207" t="s">
        <v>104</v>
      </c>
      <c r="G15" s="208"/>
      <c r="H15" s="66"/>
    </row>
    <row r="16" spans="2:8" ht="16.2" thickBot="1" x14ac:dyDescent="0.35">
      <c r="B16" s="148" t="s">
        <v>31</v>
      </c>
      <c r="C16" s="149"/>
      <c r="D16" s="149"/>
      <c r="E16" s="149"/>
      <c r="F16" s="149"/>
      <c r="G16" s="150"/>
    </row>
    <row r="17" spans="2:7" ht="15" thickBot="1" x14ac:dyDescent="0.35">
      <c r="B17" s="183" t="s">
        <v>105</v>
      </c>
      <c r="C17" s="184"/>
      <c r="D17" s="184"/>
      <c r="E17" s="184"/>
      <c r="F17" s="184"/>
      <c r="G17" s="185"/>
    </row>
    <row r="18" spans="2:7" ht="15" thickBot="1" x14ac:dyDescent="0.35">
      <c r="B18" s="186" t="s">
        <v>106</v>
      </c>
      <c r="C18" s="187"/>
      <c r="D18" s="187"/>
      <c r="E18" s="187"/>
      <c r="F18" s="187"/>
      <c r="G18" s="188"/>
    </row>
    <row r="19" spans="2:7" ht="296.25" customHeight="1" thickBot="1" x14ac:dyDescent="0.35">
      <c r="B19" s="189" t="s">
        <v>34</v>
      </c>
      <c r="C19" s="190"/>
      <c r="D19" s="190"/>
      <c r="E19" s="190"/>
      <c r="F19" s="190"/>
      <c r="G19" s="191"/>
    </row>
    <row r="20" spans="2:7" ht="15" thickBot="1" x14ac:dyDescent="0.35">
      <c r="B20" s="186" t="s">
        <v>107</v>
      </c>
      <c r="C20" s="187"/>
      <c r="D20" s="187"/>
      <c r="E20" s="187"/>
      <c r="F20" s="187"/>
      <c r="G20" s="188"/>
    </row>
    <row r="21" spans="2:7" ht="76.5" customHeight="1" thickBot="1" x14ac:dyDescent="0.35">
      <c r="B21" s="192" t="s">
        <v>108</v>
      </c>
      <c r="C21" s="193"/>
      <c r="D21" s="193"/>
      <c r="E21" s="193"/>
      <c r="F21" s="193"/>
      <c r="G21" s="194"/>
    </row>
    <row r="22" spans="2:7" ht="16.2" thickBot="1" x14ac:dyDescent="0.35">
      <c r="B22" s="148" t="s">
        <v>35</v>
      </c>
      <c r="C22" s="149"/>
      <c r="D22" s="149"/>
      <c r="E22" s="149"/>
      <c r="F22" s="149"/>
      <c r="G22" s="150"/>
    </row>
    <row r="23" spans="2:7" x14ac:dyDescent="0.3">
      <c r="B23" s="2" t="s">
        <v>36</v>
      </c>
      <c r="C23" s="176" t="s">
        <v>37</v>
      </c>
      <c r="D23" s="177"/>
      <c r="E23" s="178" t="s">
        <v>109</v>
      </c>
      <c r="F23" s="178"/>
      <c r="G23" s="178"/>
    </row>
    <row r="24" spans="2:7" x14ac:dyDescent="0.3">
      <c r="B24" s="67" t="s">
        <v>110</v>
      </c>
      <c r="C24" s="166" t="s">
        <v>111</v>
      </c>
      <c r="D24" s="167"/>
      <c r="E24" s="168" t="s">
        <v>112</v>
      </c>
      <c r="F24" s="169"/>
      <c r="G24" s="170"/>
    </row>
    <row r="25" spans="2:7" ht="17.25" customHeight="1" thickBot="1" x14ac:dyDescent="0.35">
      <c r="B25" s="67" t="s">
        <v>113</v>
      </c>
      <c r="C25" s="171" t="s">
        <v>111</v>
      </c>
      <c r="D25" s="172"/>
      <c r="E25" s="168" t="s">
        <v>43</v>
      </c>
      <c r="F25" s="169"/>
      <c r="G25" s="170"/>
    </row>
    <row r="26" spans="2:7" ht="15" thickBot="1" x14ac:dyDescent="0.35">
      <c r="B26" s="67" t="s">
        <v>114</v>
      </c>
      <c r="C26" s="171" t="s">
        <v>111</v>
      </c>
      <c r="D26" s="172"/>
      <c r="E26" s="173" t="s">
        <v>46</v>
      </c>
      <c r="F26" s="174"/>
      <c r="G26" s="175"/>
    </row>
    <row r="27" spans="2:7" ht="16.2" thickBot="1" x14ac:dyDescent="0.35">
      <c r="B27" s="148" t="s">
        <v>47</v>
      </c>
      <c r="C27" s="149"/>
      <c r="D27" s="149"/>
      <c r="E27" s="149"/>
      <c r="F27" s="149"/>
      <c r="G27" s="150"/>
    </row>
    <row r="28" spans="2:7" x14ac:dyDescent="0.3">
      <c r="B28" s="68" t="s">
        <v>115</v>
      </c>
      <c r="C28" s="69" t="s">
        <v>116</v>
      </c>
      <c r="D28" s="70" t="s">
        <v>117</v>
      </c>
      <c r="E28" s="70" t="s">
        <v>118</v>
      </c>
      <c r="F28" s="70" t="s">
        <v>119</v>
      </c>
      <c r="G28" s="84" t="s">
        <v>120</v>
      </c>
    </row>
    <row r="29" spans="2:7" x14ac:dyDescent="0.3">
      <c r="B29" s="40" t="s">
        <v>21</v>
      </c>
      <c r="C29" s="1" t="s">
        <v>121</v>
      </c>
      <c r="D29" s="41" t="s">
        <v>56</v>
      </c>
      <c r="E29" s="42">
        <v>2</v>
      </c>
      <c r="F29" s="76" t="s">
        <v>144</v>
      </c>
      <c r="G29" s="77"/>
    </row>
    <row r="30" spans="2:7" x14ac:dyDescent="0.3">
      <c r="B30" s="40" t="s">
        <v>4</v>
      </c>
      <c r="C30" s="1" t="s">
        <v>121</v>
      </c>
      <c r="D30" s="41" t="s">
        <v>56</v>
      </c>
      <c r="E30" s="42">
        <v>2</v>
      </c>
      <c r="F30" s="76" t="s">
        <v>144</v>
      </c>
      <c r="G30" s="77"/>
    </row>
    <row r="31" spans="2:7" x14ac:dyDescent="0.3">
      <c r="B31" s="40" t="s">
        <v>23</v>
      </c>
      <c r="C31" s="1" t="s">
        <v>122</v>
      </c>
      <c r="D31" s="41" t="s">
        <v>56</v>
      </c>
      <c r="E31" s="42">
        <v>12</v>
      </c>
      <c r="F31" s="76" t="s">
        <v>144</v>
      </c>
      <c r="G31" s="77"/>
    </row>
    <row r="32" spans="2:7" x14ac:dyDescent="0.3">
      <c r="B32" s="40" t="s">
        <v>123</v>
      </c>
      <c r="C32" s="41" t="s">
        <v>124</v>
      </c>
      <c r="D32" s="41" t="s">
        <v>56</v>
      </c>
      <c r="E32" s="42">
        <v>1</v>
      </c>
      <c r="F32" s="77">
        <v>1380000</v>
      </c>
      <c r="G32" s="77">
        <f t="shared" ref="G32:G41" si="0">F32*E32</f>
        <v>1380000</v>
      </c>
    </row>
    <row r="33" spans="2:7" x14ac:dyDescent="0.3">
      <c r="B33" s="40" t="s">
        <v>125</v>
      </c>
      <c r="C33" s="41" t="s">
        <v>124</v>
      </c>
      <c r="D33" s="41" t="s">
        <v>56</v>
      </c>
      <c r="E33" s="42">
        <v>1</v>
      </c>
      <c r="F33" s="77">
        <v>700000</v>
      </c>
      <c r="G33" s="77">
        <f t="shared" si="0"/>
        <v>700000</v>
      </c>
    </row>
    <row r="34" spans="2:7" ht="27.6" x14ac:dyDescent="0.3">
      <c r="B34" s="40" t="s">
        <v>126</v>
      </c>
      <c r="C34" s="41" t="s">
        <v>127</v>
      </c>
      <c r="D34" s="41" t="s">
        <v>56</v>
      </c>
      <c r="E34" s="42">
        <v>1</v>
      </c>
      <c r="F34" s="77" t="s">
        <v>145</v>
      </c>
      <c r="G34" s="77"/>
    </row>
    <row r="35" spans="2:7" x14ac:dyDescent="0.3">
      <c r="B35" s="40" t="s">
        <v>128</v>
      </c>
      <c r="C35" s="41" t="s">
        <v>124</v>
      </c>
      <c r="D35" s="41" t="s">
        <v>56</v>
      </c>
      <c r="E35" s="42">
        <v>1</v>
      </c>
      <c r="F35" s="77">
        <v>1200000</v>
      </c>
      <c r="G35" s="77">
        <f t="shared" si="0"/>
        <v>1200000</v>
      </c>
    </row>
    <row r="36" spans="2:7" x14ac:dyDescent="0.3">
      <c r="B36" s="40" t="s">
        <v>129</v>
      </c>
      <c r="C36" s="41" t="s">
        <v>130</v>
      </c>
      <c r="D36" s="41" t="s">
        <v>56</v>
      </c>
      <c r="E36" s="42">
        <v>5</v>
      </c>
      <c r="F36" s="77">
        <v>610000</v>
      </c>
      <c r="G36" s="77">
        <f t="shared" si="0"/>
        <v>3050000</v>
      </c>
    </row>
    <row r="37" spans="2:7" x14ac:dyDescent="0.3">
      <c r="B37" s="40" t="s">
        <v>5</v>
      </c>
      <c r="C37" s="41" t="s">
        <v>121</v>
      </c>
      <c r="D37" s="41" t="s">
        <v>56</v>
      </c>
      <c r="E37" s="42">
        <v>8</v>
      </c>
      <c r="F37" s="77">
        <v>510000</v>
      </c>
      <c r="G37" s="77">
        <f t="shared" si="0"/>
        <v>4080000</v>
      </c>
    </row>
    <row r="38" spans="2:7" x14ac:dyDescent="0.3">
      <c r="B38" s="40" t="s">
        <v>20</v>
      </c>
      <c r="C38" s="41" t="s">
        <v>121</v>
      </c>
      <c r="D38" s="41" t="s">
        <v>56</v>
      </c>
      <c r="E38" s="42">
        <v>4</v>
      </c>
      <c r="F38" s="77">
        <v>900000</v>
      </c>
      <c r="G38" s="77">
        <f t="shared" si="0"/>
        <v>3600000</v>
      </c>
    </row>
    <row r="39" spans="2:7" x14ac:dyDescent="0.3">
      <c r="B39" s="40" t="s">
        <v>6</v>
      </c>
      <c r="C39" s="41" t="s">
        <v>121</v>
      </c>
      <c r="D39" s="41" t="s">
        <v>56</v>
      </c>
      <c r="E39" s="42">
        <v>3</v>
      </c>
      <c r="F39" s="77">
        <v>900000</v>
      </c>
      <c r="G39" s="77">
        <f t="shared" si="0"/>
        <v>2700000</v>
      </c>
    </row>
    <row r="40" spans="2:7" x14ac:dyDescent="0.3">
      <c r="B40" s="40" t="s">
        <v>7</v>
      </c>
      <c r="C40" s="41" t="s">
        <v>121</v>
      </c>
      <c r="D40" s="41" t="s">
        <v>56</v>
      </c>
      <c r="E40" s="42">
        <v>4</v>
      </c>
      <c r="F40" s="77">
        <v>900000</v>
      </c>
      <c r="G40" s="77">
        <f t="shared" si="0"/>
        <v>3600000</v>
      </c>
    </row>
    <row r="41" spans="2:7" x14ac:dyDescent="0.3">
      <c r="B41" s="40" t="s">
        <v>131</v>
      </c>
      <c r="C41" s="41" t="s">
        <v>130</v>
      </c>
      <c r="D41" s="41" t="s">
        <v>56</v>
      </c>
      <c r="E41" s="42">
        <v>8</v>
      </c>
      <c r="F41" s="77">
        <v>400000</v>
      </c>
      <c r="G41" s="77">
        <f t="shared" si="0"/>
        <v>3200000</v>
      </c>
    </row>
    <row r="42" spans="2:7" ht="20.399999999999999" x14ac:dyDescent="0.3">
      <c r="B42" s="40" t="s">
        <v>132</v>
      </c>
      <c r="C42" s="41" t="s">
        <v>133</v>
      </c>
      <c r="D42" s="41" t="s">
        <v>56</v>
      </c>
      <c r="E42" s="42">
        <v>1</v>
      </c>
      <c r="F42" s="78" t="s">
        <v>146</v>
      </c>
      <c r="G42" s="77"/>
    </row>
    <row r="43" spans="2:7" x14ac:dyDescent="0.3">
      <c r="B43" s="151" t="s">
        <v>134</v>
      </c>
      <c r="C43" s="152"/>
      <c r="D43" s="152"/>
      <c r="E43" s="152"/>
      <c r="F43" s="153"/>
      <c r="G43" s="85">
        <f>SUM(G29:G42)</f>
        <v>23510000</v>
      </c>
    </row>
    <row r="44" spans="2:7" x14ac:dyDescent="0.3">
      <c r="B44" s="154" t="s">
        <v>135</v>
      </c>
      <c r="C44" s="155"/>
      <c r="D44" s="155"/>
      <c r="E44" s="155"/>
      <c r="F44" s="156"/>
      <c r="G44" s="85">
        <f>G43*0.19</f>
        <v>4466900</v>
      </c>
    </row>
    <row r="45" spans="2:7" x14ac:dyDescent="0.3">
      <c r="B45" s="157" t="s">
        <v>136</v>
      </c>
      <c r="C45" s="158"/>
      <c r="D45" s="158"/>
      <c r="E45" s="158"/>
      <c r="F45" s="159"/>
      <c r="G45" s="86">
        <f>G43+G44</f>
        <v>27976900</v>
      </c>
    </row>
    <row r="46" spans="2:7" ht="82.5" customHeight="1" x14ac:dyDescent="0.3">
      <c r="B46" s="160" t="s">
        <v>137</v>
      </c>
      <c r="C46" s="161"/>
      <c r="D46" s="161"/>
      <c r="E46" s="161"/>
      <c r="F46" s="161"/>
      <c r="G46" s="162"/>
    </row>
    <row r="47" spans="2:7" ht="154.5" customHeight="1" x14ac:dyDescent="0.3">
      <c r="B47" s="163" t="s">
        <v>148</v>
      </c>
      <c r="C47" s="164"/>
      <c r="D47" s="164"/>
      <c r="E47" s="164"/>
      <c r="F47" s="164"/>
      <c r="G47" s="165"/>
    </row>
    <row r="48" spans="2:7" x14ac:dyDescent="0.3">
      <c r="B48" s="142" t="s">
        <v>149</v>
      </c>
      <c r="C48" s="143"/>
      <c r="D48" s="143"/>
      <c r="E48" s="143"/>
      <c r="F48" s="143"/>
      <c r="G48" s="144"/>
    </row>
    <row r="49" spans="2:7" x14ac:dyDescent="0.3">
      <c r="B49" s="142" t="s">
        <v>140</v>
      </c>
      <c r="C49" s="143"/>
      <c r="D49" s="143"/>
      <c r="E49" s="143"/>
      <c r="F49" s="143"/>
      <c r="G49" s="144"/>
    </row>
    <row r="50" spans="2:7" x14ac:dyDescent="0.3">
      <c r="B50" s="142" t="s">
        <v>141</v>
      </c>
      <c r="C50" s="143"/>
      <c r="D50" s="143"/>
      <c r="E50" s="143"/>
      <c r="F50" s="143"/>
      <c r="G50" s="144"/>
    </row>
    <row r="51" spans="2:7" ht="15" thickBot="1" x14ac:dyDescent="0.35">
      <c r="B51" s="145" t="s">
        <v>142</v>
      </c>
      <c r="C51" s="146"/>
      <c r="D51" s="146"/>
      <c r="E51" s="146"/>
      <c r="F51" s="146"/>
      <c r="G51" s="147"/>
    </row>
    <row r="54" spans="2:7" x14ac:dyDescent="0.3">
      <c r="B54" t="s">
        <v>150</v>
      </c>
    </row>
    <row r="55" spans="2:7" x14ac:dyDescent="0.3">
      <c r="B55" s="88">
        <v>315501400</v>
      </c>
    </row>
  </sheetData>
  <mergeCells count="35">
    <mergeCell ref="F11:G11"/>
    <mergeCell ref="B2:G2"/>
    <mergeCell ref="B3:G3"/>
    <mergeCell ref="B8:G8"/>
    <mergeCell ref="B9:G9"/>
    <mergeCell ref="B10:G10"/>
    <mergeCell ref="C23:D23"/>
    <mergeCell ref="E23:G23"/>
    <mergeCell ref="F12:G12"/>
    <mergeCell ref="F13:G13"/>
    <mergeCell ref="F14:G14"/>
    <mergeCell ref="F15:G15"/>
    <mergeCell ref="B16:G16"/>
    <mergeCell ref="B17:G17"/>
    <mergeCell ref="B18:G18"/>
    <mergeCell ref="B19:G19"/>
    <mergeCell ref="B20:G20"/>
    <mergeCell ref="B21:G21"/>
    <mergeCell ref="B22:G22"/>
    <mergeCell ref="C24:D24"/>
    <mergeCell ref="E24:G24"/>
    <mergeCell ref="C25:D25"/>
    <mergeCell ref="E25:G25"/>
    <mergeCell ref="C26:D26"/>
    <mergeCell ref="E26:G26"/>
    <mergeCell ref="B48:G48"/>
    <mergeCell ref="B49:G49"/>
    <mergeCell ref="B50:G50"/>
    <mergeCell ref="B51:G51"/>
    <mergeCell ref="B27:G27"/>
    <mergeCell ref="B43:F43"/>
    <mergeCell ref="B44:F44"/>
    <mergeCell ref="B45:F45"/>
    <mergeCell ref="B46:G46"/>
    <mergeCell ref="B47:G47"/>
  </mergeCells>
  <conditionalFormatting sqref="B29:B42">
    <cfRule type="duplicateValues" dxfId="0" priority="1"/>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PRESUPUESTO IMPRESION</vt:lpstr>
      <vt:lpstr>PC PRONTO</vt:lpstr>
      <vt:lpstr>STATE SOLUTIONS</vt:lpstr>
      <vt:lpstr>MEGACOPIERS</vt:lpstr>
      <vt:lpstr>UNIPLES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Angela Maria Arias Galvez</dc:creator>
  <cp:lastModifiedBy>Sandra Milena Munoz Morales</cp:lastModifiedBy>
  <dcterms:created xsi:type="dcterms:W3CDTF">2023-07-25T17:30:26Z</dcterms:created>
  <dcterms:modified xsi:type="dcterms:W3CDTF">2026-07-10T22:01:23Z</dcterms:modified>
</cp:coreProperties>
</file>