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https://d.docs.live.net/27ed2af29532a7db/Documentos/Licitaciones/CM XXX INTER TIBANICA/para aperturar/"/>
    </mc:Choice>
  </mc:AlternateContent>
  <xr:revisionPtr revIDLastSave="752" documentId="13_ncr:1_{AD9D1B46-6CBC-46BF-B407-AD9D70223208}" xr6:coauthVersionLast="47" xr6:coauthVersionMax="47" xr10:uidLastSave="{319E1896-4451-42F7-8D40-3497988F6A88}"/>
  <bookViews>
    <workbookView xWindow="-108" yWindow="-108" windowWidth="23256" windowHeight="13896" xr2:uid="{83809216-9B93-44BC-B80C-F93ABA21E339}"/>
  </bookViews>
  <sheets>
    <sheet name="Presupuesto Oficial (Entidad)" sheetId="1" r:id="rId1"/>
    <sheet name="Oferta Economica (Proponente)" sheetId="4" r:id="rId2"/>
  </sheets>
  <externalReferences>
    <externalReference r:id="rId3"/>
  </externalReferences>
  <definedNames>
    <definedName name="_________key2" hidden="1">#REF!</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2006" hidden="1">#REF!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ist_Bin" hidden="1">#REF!</definedName>
    <definedName name="_Dist_Values" hidden="1">#REF!</definedName>
    <definedName name="_Fill" hidden="1">#REF!</definedName>
    <definedName name="_Fill1" hidden="1">#REF!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0" hidden="1">{#N/A,#N/A,TRUE,"1842CWN0"}</definedName>
    <definedName name="_hhg1" hidden="1">{#N/A,#N/A,TRUE,"1842CWN0"}</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localSheetId="1" hidden="1">255</definedName>
    <definedName name="_Order1" localSheetId="0" hidden="1">255</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as" hidden="1">{"via1",#N/A,TRUE,"general";"via2",#N/A,TRUE,"general";"via3",#N/A,TRUE,"general"}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pm">5000</definedName>
    <definedName name="ACTAAJUSTE3"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JUSTES4B" hidden="1">#REF!</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'Oferta Economica (Proponente)'!$A$1:$K$71</definedName>
    <definedName name="_xlnm.Print_Area" localSheetId="0">'Presupuesto Oficial (Entidad)'!$A$1:$K$69</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LPH1" hidden="1">#REF!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BWorkbookPriority" hidden="1">-1602700874</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fgrtfd" hidden="1">#REF!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ntro" hidden="1">{#N/A,#N/A,FALSE,"GRAFICO";#N/A,#N/A,FALSE,"CAJA (2)";#N/A,#N/A,FALSE,"TERCEROS-PROMEDIO";#N/A,#N/A,FALSE,"CAJA";#N/A,#N/A,FALSE,"INGRESOS1995-2003";#N/A,#N/A,FALSE,"GASTOS1995-2003"}</definedName>
    <definedName name="cjsa" hidden="1">#REF!</definedName>
    <definedName name="ConseqForMitRisk">3</definedName>
    <definedName name="costo2" hidden="1">#REF!</definedName>
    <definedName name="crt" hidden="1">{#N/A,#N/A,FALSE,"GRAFICO";#N/A,#N/A,FALSE,"CAJA (2)";#N/A,#N/A,FALSE,"TERCEROS-PROMEDIO";#N/A,#N/A,FALSE,"CAJA";#N/A,#N/A,FALSE,"INGRESOS1995-2003";#N/A,#N/A,FALSE,"GASTOS1995-2003"}</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SFRE" hidden="1">{#N/A,#N/A,FALSE,"GRAFICO";#N/A,#N/A,FALSE,"CAJA (2)";#N/A,#N/A,FALSE,"TERCEROS-PROMEDIO";#N/A,#N/A,FALSE,"CAJA";#N/A,#N/A,FALSE,"INGRESOS1995-2003";#N/A,#N/A,FALSE,"GASTOS1995-2003"}</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racion" localSheetId="1">'Oferta Economica (Proponente)'!$J$10</definedName>
    <definedName name="Duracion" localSheetId="0">'Presupuesto Oficial (Entidad)'!$J$10</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DD"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 hidden="1">#REF!</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laborado">"Cuadro de texto 84"</definedName>
    <definedName name="elaborado1">"Cuadro de texto 84"</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fg" localSheetId="1" hidden="1">{#N/A,#N/A,FALSE,"Hoja1";#N/A,#N/A,FALSE,"Hoja2"}</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ill1" hidden="1">#REF!</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gggggbbbbbbbbbbbbbb" hidden="1">#REF!</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0" hidden="1">{#N/A,#N/A,TRUE,"1842CWN0"}</definedName>
    <definedName name="ghnbbfr" hidden="1">{#N/A,#N/A,TRUE,"1842CWN0"}</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g" localSheetId="1" hidden="1">{#N/A,#N/A,TRUE,"1842CWN0"}</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 hidden="1">#REF!</definedName>
    <definedName name="jjjjjjjjjjjjuuuuuuuuuuuuuuuuggggggggggggggg" hidden="1">#REF!</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dmfm" hidden="1">#REF!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G"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kP" hidden="1">{#N/A,#N/A,FALSE,"GRAFICO";#N/A,#N/A,FALSE,"CAJA (2)";#N/A,#N/A,FALSE,"TERCEROS-PROMEDIO";#N/A,#N/A,FALSE,"CAJA";#N/A,#N/A,FALSE,"INGRESOS1995-2003";#N/A,#N/A,FALSE,"GASTOS1995-2003"}</definedName>
    <definedName name="MARYLUZ" hidden="1">{"PRES REHAB ARM-PER POR ITEMS  KM A KM",#N/A,TRUE,"Rehabilitacion Arm-Per"}</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1" hidden="1">{#N/A,#N/A,FALSE,"Hoja1";#N/A,#N/A,FALSE,"Hoja2"}</definedName>
    <definedName name="MOA" localSheetId="0" hidden="1">{#N/A,#N/A,FALSE,"Hoja1";#N/A,#N/A,FALSE,"Hoja2"}</definedName>
    <definedName name="MOA" hidden="1">{#N/A,#N/A,FALSE,"Hoja1";#N/A,#N/A,FALSE,"Hoja2"}</definedName>
    <definedName name="MODIVejec" localSheetId="1" hidden="1">{#N/A,#N/A,FALSE,"Hoja1";#N/A,#N/A,FALSE,"Hoja2"}</definedName>
    <definedName name="MODIVejec" localSheetId="0" hidden="1">{#N/A,#N/A,FALSE,"Hoja1";#N/A,#N/A,FALSE,"Hoja2"}</definedName>
    <definedName name="MODIVejec" hidden="1">{#N/A,#N/A,FALSE,"Hoja1";#N/A,#N/A,FALSE,"Hoja2"}</definedName>
    <definedName name="MOE" localSheetId="1" hidden="1">{#N/A,#N/A,FALSE,"Hoja1";#N/A,#N/A,FALSE,"Hoja2"}</definedName>
    <definedName name="MOE" localSheetId="0" hidden="1">{#N/A,#N/A,FALSE,"Hoja1";#N/A,#N/A,FALSE,"Hoja2"}</definedName>
    <definedName name="MOE" hidden="1">{#N/A,#N/A,FALSE,"Hoja1";#N/A,#N/A,FALSE,"Hoja2"}</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hidden="1">{#N/A,#N/A,FALSE,"Aging Summary";#N/A,#N/A,FALSE,"Ratio Analysis";#N/A,#N/A,FALSE,"Test 120 Day Accts";#N/A,#N/A,FALSE,"Tickmarks"}</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rticulares1" hidden="1">{#N/A,#N/A,FALSE,"Aging Summary";#N/A,#N/A,FALSE,"Ratio Analysis";#N/A,#N/A,FALSE,"Test 120 Day Accts";#N/A,#N/A,FALSE,"Tickmarks"}</definedName>
    <definedName name="Payment_Needed">"Pago necesario"</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qqqqqqq" hidden="1">#REF!</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wertet" localSheetId="1" hidden="1">{#N/A,#N/A,TRUE,"1842CWN0"}</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mbursement">"Reembolso"</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Q" hidden="1">SUMIF(#REF!,#REF!,#REF!)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0" hidden="1">{#N/A,#N/A,TRUE,"1842CWN0"}</definedName>
    <definedName name="SDDSAFF" hidden="1">{#N/A,#N/A,TRUE,"1842CWN0"}</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0" hidden="1">{#N/A,#N/A,TRUE,"1842CWN0"}</definedName>
    <definedName name="sdsdfsdff" hidden="1">{#N/A,#N/A,TRUE,"1842CWN0"}</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panner_Auto_File">"F:\Proyectos\CEI\Tunja-Barbosa\tra2b.x2a"</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WE"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K_1" hidden="1">#REF!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Aging._.and._.Trend._.Analysis." hidden="1">{#N/A,#N/A,FALSE,"Aging Summary";#N/A,#N/A,FALSE,"Ratio Analysis";#N/A,#N/A,FALSE,"Test 120 Day Accts";#N/A,#N/A,FALSE,"Tickmarks"}</definedName>
    <definedName name="wrn.civil._.works." localSheetId="1" hidden="1">{#N/A,#N/A,TRUE,"1842CWN0"}</definedName>
    <definedName name="wrn.civil._.works." localSheetId="0" hidden="1">{#N/A,#N/A,TRUE,"1842CWN0"}</definedName>
    <definedName name="wrn.civil._.works." hidden="1">{#N/A,#N/A,TRUE,"1842CWN0"}</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tems." hidden="1">{#N/A,#N/A,FALSE,"Items"}</definedName>
    <definedName name="wrn.OPERADORES." localSheetId="1" hidden="1">{#N/A,#N/A,TRUE,"T1"}</definedName>
    <definedName name="wrn.OPERADORES." localSheetId="0" hidden="1">{#N/A,#N/A,TRUE,"T1"}</definedName>
    <definedName name="wrn.OPERADORES." hidden="1">{#N/A,#N/A,TRUE,"T1"}</definedName>
    <definedName name="wrn.PROYEC." hidden="1">{#N/A,#N/A,FALSE,"GRAFICO";#N/A,#N/A,FALSE,"CAJA (2)";#N/A,#N/A,FALSE,"TERCEROS-PROMEDIO";#N/A,#N/A,FALSE,"CAJA";#N/A,#N/A,FALSE,"INGRESOS1995-2003";#N/A,#N/A,FALSE,"GASTOS1995-2003"}</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1" hidden="1">{#N/A,#N/A,TRUE,"1842CWN0"}</definedName>
    <definedName name="XSW" localSheetId="0" hidden="1">{#N/A,#N/A,TRUE,"1842CWN0"}</definedName>
    <definedName name="XSW"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YYYYY" hidden="1">#REF!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 hidden="1">SUMIF(#REF!,#REF!,#REF!)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67" i="1" l="1"/>
  <c r="O65" i="1"/>
  <c r="N63" i="1"/>
  <c r="M17" i="1" a="1"/>
  <c r="M17" i="1" s="1"/>
  <c r="J50" i="4" l="1"/>
  <c r="J51" i="4" s="1"/>
  <c r="J45" i="4"/>
  <c r="J44" i="4"/>
  <c r="J43" i="4"/>
  <c r="J42" i="4"/>
  <c r="J37" i="4"/>
  <c r="J36" i="4"/>
  <c r="J35" i="4"/>
  <c r="J34" i="4"/>
  <c r="J33" i="4"/>
  <c r="J30" i="4"/>
  <c r="J29" i="4"/>
  <c r="J28" i="4"/>
  <c r="J27" i="4"/>
  <c r="J26" i="4"/>
  <c r="J25" i="4"/>
  <c r="J24" i="4"/>
  <c r="J23" i="4"/>
  <c r="J22" i="4"/>
  <c r="J21" i="4"/>
  <c r="J20" i="4"/>
  <c r="J19" i="4"/>
  <c r="J18" i="4"/>
  <c r="J17" i="4"/>
  <c r="J46" i="4" l="1"/>
  <c r="J38" i="4"/>
  <c r="J54" i="4" s="1"/>
  <c r="J55" i="4" l="1"/>
  <c r="J57" i="4" s="1"/>
  <c r="J45" i="1"/>
  <c r="J44" i="1"/>
  <c r="J50" i="1" l="1"/>
  <c r="J51" i="1" s="1"/>
  <c r="J43" i="1"/>
  <c r="J42" i="1"/>
  <c r="J46" i="1" l="1"/>
  <c r="J37" i="1" l="1"/>
  <c r="J33" i="1"/>
  <c r="J30" i="1"/>
  <c r="J29" i="1"/>
  <c r="J25" i="1"/>
  <c r="J23" i="1"/>
  <c r="J20" i="1"/>
  <c r="J17" i="1"/>
  <c r="J34" i="1"/>
  <c r="J36" i="1"/>
  <c r="J26" i="1"/>
  <c r="J24" i="1"/>
  <c r="J22" i="1"/>
  <c r="J21" i="1"/>
  <c r="J18" i="1"/>
  <c r="J35" i="1"/>
  <c r="J28" i="1"/>
  <c r="J27" i="1"/>
  <c r="J19" i="1"/>
  <c r="J38" i="1" l="1"/>
  <c r="J54" i="1" s="1"/>
  <c r="J55" i="1" s="1"/>
  <c r="J57" i="1" s="1"/>
  <c r="N5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tc={8F2DE9E0-C0D5-4F22-912A-93EBF949D726}</author>
  </authors>
  <commentList>
    <comment ref="M35" authorId="0" shapeId="0" xr:uid="{8F2DE9E0-C0D5-4F22-912A-93EBF949D726}">
      <text>
        <t>[Comentario encadenado]
Su versión de Excel le permite leer este comentario encadenado; sin embargo, las ediciones que se apliquen se quitarán si el archivo se abre en una versión más reciente de Excel. Más información: https://go.microsoft.com/fwlink/?linkid=870924
Comentario:
    Aqui los cadeneros tenian dos valores diferentes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tc={D2020F71-83CE-4C6D-87D7-F2504443DF06}</author>
  </authors>
  <commentList>
    <comment ref="M35" authorId="0" shapeId="0" xr:uid="{D2020F71-83CE-4C6D-87D7-F2504443DF06}">
      <text>
        <t>[Comentario encadenado]
Su versión de Excel le permite leer este comentario encadenado; sin embargo, las ediciones que se apliquen se quitarán si el archivo se abre en una versión más reciente de Excel. Más información: https://go.microsoft.com/fwlink/?linkid=870924
Comentario:
    Aqui los cadeneros tenian dos valores diferentes</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<sst xmlns="http://schemas.openxmlformats.org/spreadsheetml/2006/main" count="194" uniqueCount="68">
  <si>
    <t>Duración en meses de interventoria</t>
  </si>
  <si>
    <t>Municipio:</t>
  </si>
  <si>
    <t>CLASIFICACIÓN</t>
  </si>
  <si>
    <t>REMUNERACIÓN MENSUAL</t>
  </si>
  <si>
    <t>CAT</t>
  </si>
  <si>
    <t>CANTIDAD</t>
  </si>
  <si>
    <t>% DE DEDICACIÓN
 TOTAL</t>
  </si>
  <si>
    <t>Tiempo en  Meses</t>
  </si>
  <si>
    <t>Factor Multiplicador</t>
  </si>
  <si>
    <t xml:space="preserve">VALOR TOTAL </t>
  </si>
  <si>
    <t>PERSONAL PROFESIONAL</t>
  </si>
  <si>
    <t>Director de interventoria</t>
  </si>
  <si>
    <t>-</t>
  </si>
  <si>
    <t>Especialista en Tránsito y Transporte</t>
  </si>
  <si>
    <t>Especialista en Estructuras</t>
  </si>
  <si>
    <t>Especialista Ambiental</t>
  </si>
  <si>
    <t xml:space="preserve">Profesional Gestor Social </t>
  </si>
  <si>
    <t>Profesional SISO</t>
  </si>
  <si>
    <t>Ingeniero Residente de interventoria</t>
  </si>
  <si>
    <t>PERSONAL TECNICO</t>
  </si>
  <si>
    <t>Inspector de interventoria</t>
  </si>
  <si>
    <t>Topógrafo</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</si>
  <si>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</si>
  <si>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</si>
  <si>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</si>
  <si>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</si>
  <si>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</si>
  <si>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</si>
  <si>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</si>
  <si>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</si>
  <si>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</si>
  <si>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</si>
  <si>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</si>
  <si>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</si>
  <si>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 xml:space="preserve">Subtotal Otros Costos (2) </t>
  </si>
  <si>
    <t>Laboratorio (a monto agotable previo aprobacion de la entidad)</t>
  </si>
  <si>
    <t>Subtotal Otros Costo (3)</t>
  </si>
  <si>
    <t>Presupuesto para Inteventoria</t>
  </si>
  <si>
    <t>TOTAL COSTOS (1) + (2) + (3)= (4)</t>
  </si>
  <si>
    <t xml:space="preserve">IVA  (4) * 19% = (5) </t>
  </si>
  <si>
    <t>AJUSTE AL PESO</t>
  </si>
  <si>
    <t>COSTO TOTAL POR EL TIEMPO DE LA INTERVENTORÍA</t>
  </si>
  <si>
    <t>INSTITUTO DE CAMINOS Y CONSTRUCCIONES DE CUNDINAMARCA</t>
  </si>
  <si>
    <t>Especialista en Geotecnia</t>
  </si>
  <si>
    <t>1. COSTOS DE PERSONAL</t>
  </si>
  <si>
    <t>3. ENSAYOS DE LABORATORIO</t>
  </si>
  <si>
    <t>Especialista en Pavimentos</t>
  </si>
  <si>
    <t>SOACHA - BOGOTA</t>
  </si>
  <si>
    <t>Arqueologo</t>
  </si>
  <si>
    <t>Arquitecto residente de urbanismo y espacio público</t>
  </si>
  <si>
    <t>Cadenero</t>
  </si>
  <si>
    <t>Especialista de redes hidrosanitarias</t>
  </si>
  <si>
    <t>Especialista de redes eléctricas, gas, teléfono y fibra óptica</t>
  </si>
  <si>
    <t>Especialista en Fauna y Flora</t>
  </si>
  <si>
    <t>Profesional Ingeniero Apoyo a la supervisión</t>
  </si>
  <si>
    <t>INTERVENTORÍA TÉCNICA, ADMINISTRATIVA, FINANCIERA, JURÍDICA, SOCIAL Y AMBIENTAL AL PROYECTO “CONSTRUCCION DE LA CONEXIÓN VIAL Y DE ESPACIO PUBLICO SOBRE LA QUEBRADA TIBANICA A LA ALTURA DE LA AV. CIUDAD DE CALI ENTRE EL MUNICIPIO DE SOACHA, CUNDINAMARCA Y EL DISTRITO CAPITAL</t>
  </si>
  <si>
    <t>Nota 1. El valor por Laboratorio (a monto agotable previo aprobacion de la entidad) no debe ser modificado por el proponente.</t>
  </si>
  <si>
    <t>Nota 2. El valor del Ingeniero de apoyo no debe ser modificado por el proponente. Este Ingeniero prestará apoyo exclusivo a la supervisión del ICCU.</t>
  </si>
  <si>
    <t>Nota 3. El presente formato de propuesta economica es inmodificable.</t>
  </si>
  <si>
    <t>Nota 5. Las dedicaciones establecidas por la entidad no pueden ser modificadas por el proponente.</t>
  </si>
  <si>
    <t>Nota 8. El Factor Prestacional correspondiente al componente 1 del FM debe ser ajustado según la modalidad de vinculación del personal a contratar. En todo caso, la Entidad solo reconocerá las prestaciones imputables a la modalidad de vinculación del personal.</t>
  </si>
  <si>
    <t>Nota 9. Durante la ejecución, se debe presentar una relación mensual de los profesionales que han hecho parte de las actividades ejecutadas dentro del periodo del reporte, indicando el tipo de vinculación, prestaciones sociales pagadas y su valor.</t>
  </si>
  <si>
    <t>Nota 10: 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</si>
  <si>
    <t>FIRMA PROPONENTE</t>
  </si>
  <si>
    <t>VALOR MAXIMO UNITARIO</t>
  </si>
  <si>
    <t>Nota 6: El Factor Multiplicador máximo a reconocer por la entidad será de 2,11.
Este Factor Multiplicador (FM) tendrá dos componentes: 1. Factor Prestacional equivalente a 1,60. y 2. Gastos de administración, Legalización, Perfeccionamiento, Imprevistos y Honorarios equivalente a 0,51</t>
  </si>
  <si>
    <t>Nota 7: El valor de 0,51 correspondiente al componente 2 del FM, será el máximo a reconocer por parte de la Entidad.</t>
  </si>
  <si>
    <t>Nota 4. El valor ofrecido para el capitulo de "OTROS COSTOS" no pueden ser superior al establecido en el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</si>
</sst>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 #,##0.00;[Red]\-&quot;$&quot;\ #,##0.00"/>
    <numFmt numFmtId="42" formatCode="_-&quot;$&quot;\ * #,##0_-;\-&quot;$&quot;\ * #,##0_-;_-&quot;$&quot;\ * &quot;-&quot;_-;_-@_-"/>
    <numFmt numFmtId="44" formatCode="_-&quot;$&quot;\ * #,##0.00_-;\-&quot;$&quot;\ * #,##0.0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 #,##0.00\ _€_-;\-* #,##0.00\ _€_-;_-* &quot;-&quot;??\ _€_-;_-@_-"/>
    <numFmt numFmtId="169" formatCode="_(&quot;$&quot;\ * #,##0.00_);_(&quot;$&quot;\ * \(#,##0.00\);_(&quot;$&quot;\ * &quot;-&quot;??_);_(@_)"/>
    <numFmt numFmtId="170" formatCode="_-* #,##0\ _€_-;\-* #,##0\ _€_-;_-* &quot;-&quot;??\ _€_-;_-@_-"/>
    <numFmt numFmtId="171" formatCode="0.0%"/>
  </numFmts>
  <fonts count="17"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sz val="12"/>
      <color theme="0"/>
      <name val="Arial"/>
      <family val="2"/>
    </font>
    <font>
      <sz val="10"/>
      <color theme="0"/>
      <name val="Arial"/>
      <family val="2"/>
    </font>
    <font>
      <sz val="11"/>
      <color theme="0"/>
      <name val="Arial"/>
      <family val="2"/>
    </font>
    <font>
      <sz val="11"/>
      <color theme="0" tint="-4.9989318521683403E-2"/>
      <name val="Arial"/>
      <family val="2"/>
    </font>
    <font>
      <b/>
      <i/>
      <sz val="10"/>
      <color theme="1"/>
      <name val="Arial"/>
      <family val="2"/>
    </font>
    <font>
      <sz val="12"/>
      <color theme="0" tint="-4.9989318521683403E-2"/>
      <name val="Arial"/>
      <family val="2"/>
    </font>
    <font>
      <b/>
      <sz val="10"/>
      <color theme="0" tint="-4.9989318521683403E-2"/>
      <name val="Arial"/>
      <family val="2"/>
    </font>
    <font>
      <b/>
      <sz val="10"/>
      <color theme="0"/>
      <name val="Arial"/>
      <family val="2"/>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thin">
        <color indexed="64"/>
      </left>
      <right/>
      <top style="thin">
        <color indexed="64"/>
      </top>
      <bottom style="thin">
        <color indexed="64"/>
      </bottom>
      <diagonal/>
    </border>
  </borders>
  <cellStyleXfs count="9">
    <xf numFmtId="0" fontId="0" fillId="0" borderId="0"/>
    <xf numFmtId="42" fontId="1" fillId="0" borderId="0" applyFont="0" applyFill="0" applyBorder="0" applyAlignment="0" applyProtection="0"/>
    <xf numFmtId="9" fontId="1" fillId="0" borderId="0" applyFont="0" applyFill="0" applyBorder="0" applyAlignment="0" applyProtection="0"/>
    <xf numFmtId="0" fontId="3" fillId="0" borderId="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148">
    <xf numFmtId="0" fontId="0" fillId="0" borderId="0" xfId="0"/>
    <xf numFmtId="9" fontId="2" fillId="0" borderId="32" xfId="2" applyFont="1" applyFill="1" applyBorder="1" applyAlignment="1" applyProtection="1">
      <alignment horizontal="center" vertical="center" wrapText="1"/>
    </xf>
    <xf numFmtId="2" fontId="2" fillId="0" borderId="32" xfId="2" applyNumberFormat="1" applyFont="1" applyFill="1" applyBorder="1" applyAlignment="1" applyProtection="1">
      <alignment horizontal="center" vertical="center" wrapText="1"/>
    </xf>
    <xf numFmtId="9" fontId="2" fillId="0" borderId="33" xfId="2" applyFont="1" applyFill="1" applyBorder="1" applyAlignment="1" applyProtection="1">
      <alignment horizontal="center" vertical="center" wrapText="1"/>
    </xf>
    <xf numFmtId="9" fontId="2" fillId="0" borderId="33" xfId="2" applyFont="1" applyBorder="1" applyAlignment="1" applyProtection="1">
      <alignment horizontal="center" vertical="center" wrapText="1"/>
    </xf>
    <xf numFmtId="2" fontId="2" fillId="0" borderId="33" xfId="2" applyNumberFormat="1" applyFont="1" applyBorder="1" applyAlignment="1" applyProtection="1">
      <alignment horizontal="center" vertical="center" wrapText="1"/>
    </xf>
    <xf numFmtId="2" fontId="3" fillId="0" borderId="32" xfId="2" applyNumberFormat="1" applyFont="1" applyBorder="1" applyAlignment="1" applyProtection="1">
      <alignment horizontal="center" vertical="center" wrapText="1"/>
    </xf>
    <xf numFmtId="165" fontId="3" fillId="2" borderId="34" xfId="1" applyNumberFormat="1" applyFont="1" applyFill="1" applyBorder="1" applyAlignment="1" applyProtection="1">
      <alignment horizontal="right" vertical="center"/>
    </xf>
    <xf numFmtId="165" fontId="2" fillId="2" borderId="37" xfId="1" applyNumberFormat="1" applyFont="1" applyFill="1" applyBorder="1" applyAlignment="1" applyProtection="1">
      <alignment horizontal="right" vertical="center"/>
    </xf>
    <xf numFmtId="165" fontId="2" fillId="0" borderId="33" xfId="1" applyNumberFormat="1" applyFont="1" applyFill="1" applyBorder="1" applyAlignment="1" applyProtection="1">
      <alignment horizontal="center" vertical="center"/>
    </xf>
    <xf numFmtId="10" fontId="3" fillId="2" borderId="0" xfId="2" applyNumberFormat="1" applyFont="1" applyFill="1" applyAlignment="1" applyProtection="1">
      <alignment horizontal="center"/>
    </xf>
    <xf numFmtId="0" fontId="2" fillId="0" borderId="0" xfId="0" applyFont="1" applyAlignment="1" applyProtection="1">
      <alignment horizontal="center"/>
      <protection locked="0"/>
    </xf>
    <xf numFmtId="0" fontId="2" fillId="2" borderId="0" xfId="0" applyFont="1" applyFill="1" applyAlignment="1" applyProtection="1">
      <alignment horizontal="center"/>
      <protection locked="0"/>
    </xf>
    <xf numFmtId="0" fontId="5" fillId="0" borderId="0" xfId="3" applyFont="1" applyAlignment="1" applyProtection="1">
      <alignment vertical="center"/>
      <protection locked="0"/>
    </xf>
    <xf numFmtId="0" fontId="2" fillId="2" borderId="0" xfId="0" applyFont="1" applyFill="1" applyAlignment="1" applyProtection="1">
      <alignment horizontal="center" vertical="center"/>
      <protection locked="0"/>
    </xf>
    <xf numFmtId="170" fontId="2" fillId="0" borderId="0" xfId="0" applyNumberFormat="1" applyFont="1" applyAlignment="1" applyProtection="1">
      <alignment horizontal="center"/>
      <protection locked="0"/>
    </xf>
    <xf numFmtId="4" fontId="2" fillId="0" borderId="0" xfId="0" applyNumberFormat="1" applyFont="1" applyAlignment="1" applyProtection="1">
      <alignment horizontal="center"/>
      <protection locked="0"/>
    </xf>
    <xf numFmtId="3" fontId="2" fillId="0" borderId="0" xfId="0" applyNumberFormat="1" applyFont="1" applyAlignment="1" applyProtection="1">
      <alignment horizontal="center"/>
      <protection locked="0"/>
    </xf>
    <xf numFmtId="168" fontId="2" fillId="2" borderId="0" xfId="0" applyNumberFormat="1" applyFont="1" applyFill="1" applyAlignment="1" applyProtection="1">
      <alignment horizontal="center"/>
      <protection locked="0"/>
    </xf>
    <xf numFmtId="4" fontId="2" fillId="2" borderId="0" xfId="0" applyNumberFormat="1" applyFont="1" applyFill="1" applyAlignment="1" applyProtection="1">
      <alignment horizontal="center"/>
      <protection locked="0"/>
    </xf>
    <xf numFmtId="8" fontId="2" fillId="2" borderId="0" xfId="0" applyNumberFormat="1" applyFont="1" applyFill="1" applyAlignment="1" applyProtection="1">
      <alignment horizontal="right"/>
      <protection locked="0"/>
    </xf>
    <xf numFmtId="8" fontId="2" fillId="2" borderId="0" xfId="0" applyNumberFormat="1" applyFont="1" applyFill="1" applyAlignment="1" applyProtection="1">
      <alignment horizontal="center"/>
      <protection locked="0"/>
    </xf>
    <xf numFmtId="8" fontId="2" fillId="2" borderId="0" xfId="1" applyNumberFormat="1" applyFont="1" applyFill="1" applyAlignment="1" applyProtection="1">
      <alignment horizontal="center"/>
      <protection locked="0"/>
    </xf>
    <xf numFmtId="8" fontId="2" fillId="2" borderId="0" xfId="0" applyNumberFormat="1" applyFont="1" applyFill="1" applyAlignment="1" applyProtection="1">
      <alignment horizontal="center" vertical="center"/>
      <protection locked="0"/>
    </xf>
    <xf numFmtId="8" fontId="0" fillId="0" borderId="0" xfId="0" applyNumberFormat="1" applyProtection="1">
      <protection locked="0"/>
    </xf>
    <xf numFmtId="8" fontId="2" fillId="2" borderId="0" xfId="2" applyNumberFormat="1" applyFont="1" applyFill="1" applyAlignment="1" applyProtection="1">
      <alignment horizontal="center"/>
      <protection locked="0"/>
    </xf>
    <xf numFmtId="171" fontId="2" fillId="2" borderId="0" xfId="0" applyNumberFormat="1" applyFont="1" applyFill="1" applyAlignment="1" applyProtection="1">
      <alignment horizontal="center"/>
      <protection locked="0"/>
    </xf>
    <xf numFmtId="8" fontId="2" fillId="0" borderId="0" xfId="0" applyNumberFormat="1" applyFont="1" applyAlignment="1" applyProtection="1">
      <alignment horizontal="center"/>
      <protection locked="0"/>
    </xf>
    <xf numFmtId="0" fontId="2" fillId="0" borderId="0" xfId="0" applyFont="1" applyAlignment="1">
      <alignment horizontal="center"/>
    </xf>
    <xf numFmtId="0" fontId="2" fillId="2" borderId="0" xfId="0" applyFont="1" applyFill="1" applyAlignment="1">
      <alignment horizontal="center"/>
    </xf>
    <xf numFmtId="0" fontId="5" fillId="0" borderId="0" xfId="3" applyFont="1" applyAlignment="1">
      <alignment horizontal="center" vertical="center"/>
    </xf>
    <xf numFmtId="0" fontId="2" fillId="2" borderId="4" xfId="0" applyFont="1" applyFill="1" applyBorder="1" applyAlignment="1">
      <alignment horizontal="center"/>
    </xf>
    <xf numFmtId="0" fontId="2" fillId="2" borderId="5" xfId="0" applyFont="1" applyFill="1" applyBorder="1" applyAlignment="1">
      <alignment horizontal="center"/>
    </xf>
    <xf numFmtId="164" fontId="7" fillId="2" borderId="13" xfId="0" applyNumberFormat="1" applyFont="1" applyFill="1" applyBorder="1" applyAlignment="1">
      <alignment horizontal="center"/>
    </xf>
    <xf numFmtId="0" fontId="8" fillId="2" borderId="5" xfId="0" applyFont="1" applyFill="1" applyBorder="1" applyAlignment="1">
      <alignment horizontal="center" wrapText="1"/>
    </xf>
    <xf numFmtId="0" fontId="8" fillId="2" borderId="4" xfId="0" applyFont="1" applyFill="1" applyBorder="1" applyAlignment="1">
      <alignment horizontal="left" indent="1"/>
    </xf>
    <xf numFmtId="0" fontId="7" fillId="2" borderId="14" xfId="0" applyFont="1" applyFill="1" applyBorder="1" applyAlignment="1">
      <alignment horizontal="center"/>
    </xf>
    <xf numFmtId="2" fontId="7" fillId="2" borderId="15" xfId="0" applyNumberFormat="1" applyFont="1" applyFill="1" applyBorder="1" applyAlignment="1">
      <alignment horizontal="center"/>
    </xf>
    <xf numFmtId="0" fontId="2" fillId="2" borderId="7" xfId="0" applyFont="1" applyFill="1" applyBorder="1" applyAlignment="1">
      <alignment horizontal="center"/>
    </xf>
    <xf numFmtId="0" fontId="2" fillId="2" borderId="16" xfId="0" applyFont="1" applyFill="1" applyBorder="1" applyAlignment="1">
      <alignment horizontal="center"/>
    </xf>
    <xf numFmtId="0" fontId="2" fillId="2" borderId="8" xfId="0" applyFont="1" applyFill="1" applyBorder="1" applyAlignment="1">
      <alignment horizontal="center"/>
    </xf>
    <xf numFmtId="0" fontId="2" fillId="2" borderId="0" xfId="0" applyFont="1" applyFill="1" applyAlignment="1">
      <alignment horizontal="left"/>
    </xf>
    <xf numFmtId="0" fontId="2" fillId="2" borderId="0" xfId="0" applyFont="1" applyFill="1" applyAlignment="1">
      <alignment horizontal="right"/>
    </xf>
    <xf numFmtId="0" fontId="2" fillId="2" borderId="0" xfId="0" applyFont="1" applyFill="1"/>
    <xf numFmtId="0" fontId="2" fillId="2" borderId="0" xfId="0" applyFont="1" applyFill="1" applyAlignment="1">
      <alignment horizontal="center" vertical="center"/>
    </xf>
    <xf numFmtId="0" fontId="11" fillId="4" borderId="28" xfId="0" applyFont="1" applyFill="1" applyBorder="1" applyAlignment="1">
      <alignment vertical="center"/>
    </xf>
    <xf numFmtId="0" fontId="11" fillId="4" borderId="29" xfId="0" applyFont="1" applyFill="1" applyBorder="1" applyAlignment="1">
      <alignment vertical="center"/>
    </xf>
    <xf numFmtId="0" fontId="11" fillId="4" borderId="30" xfId="0" applyFont="1" applyFill="1" applyBorder="1" applyAlignment="1">
      <alignment vertical="center"/>
    </xf>
    <xf numFmtId="0" fontId="2" fillId="0" borderId="33" xfId="0" applyFont="1" applyBorder="1" applyAlignment="1">
      <alignment horizontal="center" vertical="center"/>
    </xf>
    <xf numFmtId="166" fontId="2" fillId="0" borderId="32" xfId="0" applyNumberFormat="1" applyFont="1" applyBorder="1" applyAlignment="1">
      <alignment horizontal="center" vertical="center" wrapText="1"/>
    </xf>
    <xf numFmtId="167" fontId="2" fillId="0" borderId="34" xfId="0" applyNumberFormat="1" applyFont="1" applyBorder="1" applyAlignment="1">
      <alignment horizontal="left" vertical="center" wrapText="1"/>
    </xf>
    <xf numFmtId="166" fontId="2" fillId="0" borderId="33" xfId="0" applyNumberFormat="1" applyFont="1" applyBorder="1" applyAlignment="1">
      <alignment horizontal="center" vertical="center" wrapText="1"/>
    </xf>
    <xf numFmtId="2" fontId="2" fillId="0" borderId="33" xfId="0" applyNumberFormat="1" applyFont="1" applyBorder="1" applyAlignment="1">
      <alignment horizontal="center" vertical="center" wrapText="1"/>
    </xf>
    <xf numFmtId="167" fontId="2" fillId="0" borderId="37" xfId="0" applyNumberFormat="1" applyFont="1" applyBorder="1" applyAlignment="1">
      <alignment horizontal="left" vertical="center" wrapText="1"/>
    </xf>
    <xf numFmtId="0" fontId="2" fillId="0" borderId="33" xfId="0" applyFont="1" applyBorder="1" applyAlignment="1">
      <alignment horizontal="center" vertical="center" wrapText="1"/>
    </xf>
    <xf numFmtId="0" fontId="12" fillId="4" borderId="10" xfId="0" applyFont="1" applyFill="1" applyBorder="1" applyAlignment="1">
      <alignment vertical="center"/>
    </xf>
    <xf numFmtId="0" fontId="12" fillId="4" borderId="11" xfId="0" applyFont="1" applyFill="1" applyBorder="1" applyAlignment="1">
      <alignment vertical="center"/>
    </xf>
    <xf numFmtId="0" fontId="12" fillId="4" borderId="12" xfId="0" applyFont="1" applyFill="1" applyBorder="1" applyAlignment="1">
      <alignment vertical="center"/>
    </xf>
    <xf numFmtId="165" fontId="2" fillId="0" borderId="33" xfId="0" applyNumberFormat="1" applyFont="1" applyBorder="1" applyAlignment="1">
      <alignment horizontal="center" vertical="center" wrapText="1"/>
    </xf>
    <xf numFmtId="165" fontId="2" fillId="0" borderId="37" xfId="0" applyNumberFormat="1" applyFont="1" applyBorder="1" applyAlignment="1">
      <alignment horizontal="left" vertical="center" wrapText="1"/>
    </xf>
    <xf numFmtId="169" fontId="13" fillId="5" borderId="41" xfId="0" applyNumberFormat="1" applyFont="1" applyFill="1" applyBorder="1" applyAlignment="1">
      <alignment horizontal="left" vertical="center"/>
    </xf>
    <xf numFmtId="0" fontId="15" fillId="4" borderId="22"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2" fillId="2" borderId="33" xfId="0" applyFont="1" applyFill="1" applyBorder="1" applyAlignment="1">
      <alignment horizontal="center" vertical="center"/>
    </xf>
    <xf numFmtId="169" fontId="13" fillId="5" borderId="45" xfId="0" applyNumberFormat="1" applyFont="1" applyFill="1" applyBorder="1" applyAlignment="1">
      <alignment horizontal="left" vertical="center"/>
    </xf>
    <xf numFmtId="0" fontId="16" fillId="4" borderId="47" xfId="0" applyFont="1" applyFill="1" applyBorder="1" applyAlignment="1">
      <alignment horizontal="center" vertical="center" wrapText="1"/>
    </xf>
    <xf numFmtId="0" fontId="16" fillId="4" borderId="50" xfId="0" applyFont="1" applyFill="1" applyBorder="1" applyAlignment="1">
      <alignment horizontal="center" vertical="center" wrapText="1"/>
    </xf>
    <xf numFmtId="0" fontId="3" fillId="2" borderId="32" xfId="0" applyFont="1" applyFill="1" applyBorder="1" applyAlignment="1">
      <alignment horizontal="center" vertical="center"/>
    </xf>
    <xf numFmtId="169" fontId="13" fillId="6" borderId="45" xfId="0" applyNumberFormat="1" applyFont="1" applyFill="1" applyBorder="1" applyAlignment="1">
      <alignment horizontal="left" vertical="center"/>
    </xf>
    <xf numFmtId="0" fontId="3" fillId="2" borderId="0" xfId="0" applyFont="1" applyFill="1" applyAlignment="1">
      <alignment horizontal="center"/>
    </xf>
    <xf numFmtId="0" fontId="2" fillId="0" borderId="16" xfId="0" applyFont="1" applyBorder="1" applyAlignment="1" applyProtection="1">
      <alignment horizontal="center"/>
      <protection locked="0"/>
    </xf>
    <xf numFmtId="165" fontId="2" fillId="0" borderId="33" xfId="1" applyNumberFormat="1" applyFont="1" applyBorder="1" applyAlignment="1" applyProtection="1">
      <alignment horizontal="center" vertical="center"/>
      <protection locked="0"/>
    </xf>
    <xf numFmtId="8" fontId="2" fillId="2" borderId="0" xfId="0" applyNumberFormat="1" applyFont="1" applyFill="1" applyAlignment="1">
      <alignment horizontal="center" vertical="center"/>
    </xf>
    <xf numFmtId="42" fontId="2" fillId="2" borderId="0" xfId="0" applyNumberFormat="1" applyFont="1" applyFill="1" applyAlignment="1" applyProtection="1">
      <alignment horizontal="center"/>
      <protection locked="0"/>
    </xf>
    <xf numFmtId="0" fontId="3" fillId="0" borderId="0" xfId="0" applyFont="1" applyAlignment="1">
      <alignment horizontal="left"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4" fillId="0" borderId="3" xfId="3" applyFont="1" applyBorder="1" applyAlignment="1">
      <alignment horizontal="center" vertical="center" wrapText="1"/>
    </xf>
    <xf numFmtId="0" fontId="4" fillId="0" borderId="6" xfId="3" applyFont="1" applyBorder="1" applyAlignment="1">
      <alignment horizontal="center" vertical="center" wrapText="1"/>
    </xf>
    <xf numFmtId="0" fontId="4" fillId="0" borderId="9" xfId="3"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7" fillId="2" borderId="4" xfId="0" applyFont="1" applyFill="1" applyBorder="1" applyAlignment="1">
      <alignment horizontal="center" wrapText="1"/>
    </xf>
    <xf numFmtId="0" fontId="7" fillId="2" borderId="0" xfId="0" applyFont="1" applyFill="1" applyAlignment="1">
      <alignment horizontal="center" wrapText="1"/>
    </xf>
    <xf numFmtId="0" fontId="8" fillId="2" borderId="0" xfId="0" applyFont="1" applyFill="1" applyAlignment="1">
      <alignment horizontal="left" indent="6"/>
    </xf>
    <xf numFmtId="0" fontId="7" fillId="2" borderId="13" xfId="0" applyFont="1" applyFill="1" applyBorder="1" applyAlignment="1">
      <alignment horizontal="left" indent="1"/>
    </xf>
    <xf numFmtId="0" fontId="9" fillId="4" borderId="17" xfId="0" applyFont="1" applyFill="1" applyBorder="1" applyAlignment="1">
      <alignment horizontal="center" vertical="center"/>
    </xf>
    <xf numFmtId="0" fontId="9" fillId="4" borderId="18" xfId="0" applyFont="1" applyFill="1" applyBorder="1" applyAlignment="1">
      <alignment horizontal="center" vertical="center"/>
    </xf>
    <xf numFmtId="0" fontId="9" fillId="4" borderId="19"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2" fillId="0" borderId="38" xfId="0" applyFont="1" applyBorder="1" applyAlignment="1">
      <alignment horizontal="left" vertical="center" wrapText="1"/>
    </xf>
    <xf numFmtId="0" fontId="2" fillId="0" borderId="33" xfId="0" applyFont="1" applyBorder="1" applyAlignment="1">
      <alignment horizontal="left" vertical="center" wrapText="1"/>
    </xf>
    <xf numFmtId="0" fontId="3" fillId="2" borderId="0" xfId="0" applyFont="1" applyFill="1" applyAlignment="1">
      <alignment horizontal="left" vertical="center" wrapText="1"/>
    </xf>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0" fontId="14" fillId="4" borderId="19" xfId="0" applyFont="1" applyFill="1" applyBorder="1" applyAlignment="1">
      <alignment horizontal="center" vertical="center"/>
    </xf>
    <xf numFmtId="0" fontId="15" fillId="4" borderId="42" xfId="0" applyFont="1" applyFill="1" applyBorder="1" applyAlignment="1">
      <alignment horizontal="center" vertical="center" wrapText="1"/>
    </xf>
    <xf numFmtId="0" fontId="15" fillId="4" borderId="22" xfId="0" applyFont="1" applyFill="1" applyBorder="1" applyAlignment="1">
      <alignment horizontal="center" vertical="center" wrapText="1"/>
    </xf>
    <xf numFmtId="0" fontId="15" fillId="4" borderId="43" xfId="0" applyFont="1" applyFill="1" applyBorder="1" applyAlignment="1">
      <alignment horizontal="center" vertical="center" wrapText="1"/>
    </xf>
    <xf numFmtId="0" fontId="15" fillId="4" borderId="44" xfId="0" applyFont="1" applyFill="1" applyBorder="1" applyAlignment="1">
      <alignment horizontal="center" vertical="center" wrapText="1"/>
    </xf>
    <xf numFmtId="0" fontId="2" fillId="2" borderId="38" xfId="0" applyFont="1" applyFill="1" applyBorder="1" applyAlignment="1">
      <alignment horizontal="justify" vertical="center" wrapText="1"/>
    </xf>
    <xf numFmtId="0" fontId="2" fillId="2" borderId="33" xfId="0" applyFont="1" applyFill="1" applyBorder="1" applyAlignment="1">
      <alignment horizontal="justify" vertical="center" wrapText="1"/>
    </xf>
    <xf numFmtId="0" fontId="13" fillId="6" borderId="10" xfId="0" applyFont="1" applyFill="1" applyBorder="1" applyAlignment="1">
      <alignment horizontal="right" vertical="center"/>
    </xf>
    <xf numFmtId="0" fontId="13" fillId="6" borderId="11" xfId="0" applyFont="1" applyFill="1" applyBorder="1" applyAlignment="1">
      <alignment horizontal="right" vertical="center"/>
    </xf>
    <xf numFmtId="165" fontId="2" fillId="0" borderId="33" xfId="1" applyNumberFormat="1" applyFont="1" applyFill="1" applyBorder="1" applyAlignment="1" applyProtection="1">
      <alignment horizontal="center" vertical="center"/>
    </xf>
    <xf numFmtId="165" fontId="2" fillId="2" borderId="33" xfId="1" applyNumberFormat="1" applyFont="1" applyFill="1" applyBorder="1" applyAlignment="1" applyProtection="1">
      <alignment horizontal="center" vertical="center"/>
    </xf>
    <xf numFmtId="0" fontId="2" fillId="0" borderId="38" xfId="0" applyFont="1" applyBorder="1" applyAlignment="1">
      <alignment horizontal="justify" vertical="center" wrapText="1"/>
    </xf>
    <xf numFmtId="0" fontId="2" fillId="0" borderId="33" xfId="0" applyFont="1" applyBorder="1" applyAlignment="1">
      <alignment horizontal="justify" vertical="center" wrapText="1"/>
    </xf>
    <xf numFmtId="0" fontId="10" fillId="4" borderId="23" xfId="0" applyFont="1" applyFill="1" applyBorder="1" applyAlignment="1">
      <alignment horizontal="center" vertical="center" wrapText="1"/>
    </xf>
    <xf numFmtId="0" fontId="10" fillId="4" borderId="27" xfId="0" applyFont="1" applyFill="1" applyBorder="1" applyAlignment="1">
      <alignment horizontal="center" vertical="center" wrapText="1"/>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0" borderId="35" xfId="0" applyFont="1" applyBorder="1" applyAlignment="1">
      <alignment horizontal="left" vertical="center" wrapText="1"/>
    </xf>
    <xf numFmtId="0" fontId="2" fillId="0" borderId="36" xfId="0" applyFont="1" applyBorder="1" applyAlignment="1">
      <alignment horizontal="left" vertical="center" wrapText="1"/>
    </xf>
    <xf numFmtId="0" fontId="13" fillId="5" borderId="39" xfId="0" applyFont="1" applyFill="1" applyBorder="1" applyAlignment="1">
      <alignment horizontal="right" vertical="center"/>
    </xf>
    <xf numFmtId="0" fontId="13" fillId="5" borderId="40" xfId="0" applyFont="1" applyFill="1" applyBorder="1" applyAlignment="1">
      <alignment horizontal="right" vertical="center"/>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42" fontId="8" fillId="0" borderId="51" xfId="8" applyNumberFormat="1" applyFont="1" applyBorder="1" applyAlignment="1">
      <alignment horizontal="center" vertical="center" wrapText="1"/>
    </xf>
    <xf numFmtId="8" fontId="8" fillId="0" borderId="14" xfId="8" applyNumberFormat="1" applyFont="1" applyBorder="1" applyAlignment="1">
      <alignment horizontal="center" vertical="center" wrapText="1"/>
    </xf>
    <xf numFmtId="8" fontId="8" fillId="0" borderId="36" xfId="8" applyNumberFormat="1" applyFont="1" applyBorder="1" applyAlignment="1">
      <alignment horizontal="center" vertical="center" wrapText="1"/>
    </xf>
    <xf numFmtId="0" fontId="2" fillId="2" borderId="0" xfId="0" applyFont="1" applyFill="1" applyAlignment="1">
      <alignment horizontal="justify" vertical="center"/>
    </xf>
    <xf numFmtId="0" fontId="0" fillId="0" borderId="0" xfId="0" applyAlignment="1">
      <alignment horizontal="justify" vertical="center"/>
    </xf>
    <xf numFmtId="0" fontId="16" fillId="4" borderId="46"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3" fillId="2" borderId="31" xfId="0" applyFont="1" applyFill="1" applyBorder="1" applyAlignment="1">
      <alignment horizontal="left" vertical="center" wrapText="1"/>
    </xf>
    <xf numFmtId="0" fontId="3" fillId="2" borderId="32" xfId="0" applyFont="1" applyFill="1" applyBorder="1" applyAlignment="1">
      <alignment horizontal="left" vertical="center" wrapText="1"/>
    </xf>
    <xf numFmtId="165" fontId="3" fillId="2" borderId="32" xfId="1" applyNumberFormat="1" applyFont="1" applyFill="1" applyBorder="1" applyAlignment="1" applyProtection="1">
      <alignment horizontal="center" vertical="center"/>
    </xf>
    <xf numFmtId="0" fontId="13" fillId="5" borderId="10" xfId="0" applyFont="1" applyFill="1" applyBorder="1" applyAlignment="1">
      <alignment horizontal="right" vertical="center"/>
    </xf>
    <xf numFmtId="0" fontId="13" fillId="5" borderId="11" xfId="0" applyFont="1" applyFill="1" applyBorder="1" applyAlignment="1">
      <alignment horizontal="right" vertical="center"/>
    </xf>
    <xf numFmtId="165" fontId="2" fillId="2" borderId="33" xfId="1" applyNumberFormat="1" applyFont="1" applyFill="1" applyBorder="1" applyAlignment="1" applyProtection="1">
      <alignment horizontal="center" vertical="center"/>
      <protection locked="0"/>
    </xf>
    <xf numFmtId="0" fontId="8" fillId="0" borderId="0" xfId="0" applyFont="1" applyAlignment="1" applyProtection="1">
      <alignment horizontal="center"/>
      <protection locked="0"/>
    </xf>
    <xf numFmtId="2" fontId="2" fillId="0" borderId="32" xfId="2" applyNumberFormat="1" applyFont="1" applyFill="1" applyBorder="1" applyAlignment="1" applyProtection="1">
      <alignment horizontal="center" vertical="center" wrapText="1"/>
      <protection locked="0"/>
    </xf>
    <xf numFmtId="2" fontId="2" fillId="0" borderId="33" xfId="0" applyNumberFormat="1" applyFont="1" applyBorder="1" applyAlignment="1" applyProtection="1">
      <alignment horizontal="center" vertical="center" wrapText="1"/>
      <protection locked="0"/>
    </xf>
    <xf numFmtId="0" fontId="12" fillId="4" borderId="11" xfId="0" applyFont="1" applyFill="1" applyBorder="1" applyAlignment="1" applyProtection="1">
      <alignment vertical="center"/>
      <protection locked="0"/>
    </xf>
  </cellXfs>
  <cellStyles count="9">
    <cellStyle name="Moneda [0]" xfId="1" builtinId="7"/>
    <cellStyle name="Moneda [0] 2" xfId="4" xr:uid="{546764FB-FB30-4708-8C5F-90272EA236D2}"/>
    <cellStyle name="Moneda 2" xfId="5" xr:uid="{6F00FA58-9437-4F8E-9357-91EE0BF4DD72}"/>
    <cellStyle name="Moneda 3" xfId="6" xr:uid="{4A45EE2F-4E3A-4EFE-93EC-D8657C380131}"/>
    <cellStyle name="Moneda 4" xfId="7" xr:uid="{9D2156A4-2A71-43AE-BAF4-6F55E309F32F}"/>
    <cellStyle name="Normal" xfId="0" builtinId="0"/>
    <cellStyle name="Normal 10 2" xfId="3" xr:uid="{054B62F2-B9A9-42FA-BCF3-612264002FCE}"/>
    <cellStyle name="Normal 2 2 3" xfId="8" xr:uid="{41EA1BD5-4BC2-4991-A81A-16DD11CC15AD}"/>
    <cellStyle name="Porcentaje" xfId="2" builtinId="5"/>
  </cellStyles>
  <dxfs count="3">
    <dxf>
      <fill>
        <patternFill>
          <bgColor rgb="FFFBFEC2"/>
        </patternFill>
      </fill>
    </dxf>
    <dxf>
      <fill>
        <patternFill>
          <bgColor rgb="FFFBFEC2"/>
        </patternFill>
      </fill>
    </dxf>
    <dxf>
      <fill>
        <patternFill>
          <bgColor rgb="FFFBFEC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externalLink" Target="externalLinks/externalLink1.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441512</xdr:colOff>
      <xdr:row>0</xdr:row>
      <xdr:rowOff>94130</xdr:rowOff>
    </xdr:from>
    <xdr:to>
      <xdr:col>2</xdr:col>
      <xdr:colOff>1298014</xdr:colOff>
      <xdr:row>7</xdr:row>
      <xdr:rowOff>15751</xdr:rowOff>
    </xdr:to>
    <xdr:pic>
      <xdr:nvPicPr>
        <xdr:cNvPr id="3" name="Imagen 2">
          <a:extLst>
            <a:ext uri="{FF2B5EF4-FFF2-40B4-BE49-F238E27FC236}">
              <a16:creationId xmlns:a16="http://schemas.microsoft.com/office/drawing/2014/main" id="{D572AF7B-A61F-3F2D-D638-583401D13C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8053" y="94130"/>
          <a:ext cx="2557182" cy="105061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441512</xdr:colOff>
      <xdr:row>0</xdr:row>
      <xdr:rowOff>94130</xdr:rowOff>
    </xdr:from>
    <xdr:to>
      <xdr:col>2</xdr:col>
      <xdr:colOff>1298014</xdr:colOff>
      <xdr:row>7</xdr:row>
      <xdr:rowOff>15751</xdr:rowOff>
    </xdr:to>
    <xdr:pic>
      <xdr:nvPicPr>
        <xdr:cNvPr id="2" name="Imagen 1">
          <a:extLst>
            <a:ext uri="{FF2B5EF4-FFF2-40B4-BE49-F238E27FC236}">
              <a16:creationId xmlns:a16="http://schemas.microsoft.com/office/drawing/2014/main" id="{27B97938-69DC-4820-A5B5-92B63613C2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5812" y="94130"/>
          <a:ext cx="2548142" cy="107224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27ed2af29532a7db/Documentos/Licitaciones/CM%20XXX%20INTER%20TIBANICA/PRESUPUESTO%20DE%20INTERVENTORIA%202026-04-16.xlsx" TargetMode="External"/><Relationship Id="rId1" Type="http://schemas.openxmlformats.org/officeDocument/2006/relationships/externalLinkPath" Target="PRESUPUESTO%20DE%20INTERVENTORIA%202026-04-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INTERVENTORIA 2025"/>
      <sheetName val="PRESUPUESTO ICCU"/>
      <sheetName val="PROFESIONALES OBRA"/>
      <sheetName val="FACTOR MULTIPLICADOR"/>
      <sheetName val="Hoja4"/>
      <sheetName val="PRESUPUESTO DE INTERVENTORIA 20"/>
    </sheetNames>
    <definedNames>
      <definedName name="FActor" refersTo="='FACTOR MULTIPLICADOR'!$F$43"/>
    </definedNames>
    <sheetDataSet>
      <sheetData sheetId="0"/>
      <sheetData sheetId="1"/>
      <sheetData sheetId="2"/>
      <sheetData sheetId="3">
        <row r="43">
          <cell r="F43">
            <v>2.11</v>
          </cell>
        </row>
      </sheetData>
      <sheetData sheetId="4"/>
      <sheetData sheetId="5" refreshError="1"/>
    </sheetDataSet>
  </externalBook>
</externalLink>
</file>

<file path=xl/persons/person.xml><?xml version="1.0" encoding="utf-8"?>
<personList xmlns="http://schemas.microsoft.com/office/spreadsheetml/2018/threadedcomments" xmlns:x="http://schemas.openxmlformats.org/spreadsheetml/2006/main">
  <person displayName="Santiago Barrera" id="{1121546C-B592-49F0-BECC-11624004B476}" userId="27ed2af29532a7db" providerId="Windows Live"/>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35" dT="2026-08-12T22:06:39.97" personId="{1121546C-B592-49F0-BECC-11624004B476}" id="{8F2DE9E0-C0D5-4F22-912A-93EBF949D726}">
    <text>Aqui los cadeneros tenian dos valores diferentes</text>
  </threadedComment>
</ThreadedComments>
</file>

<file path=xl/threadedComments/threadedComment2.xml><?xml version="1.0" encoding="utf-8"?>
<ThreadedComments xmlns="http://schemas.microsoft.com/office/spreadsheetml/2018/threadedcomments" xmlns:x="http://schemas.openxmlformats.org/spreadsheetml/2006/main">
  <threadedComment ref="M35" dT="2026-08-12T22:06:39.97" personId="{1121546C-B592-49F0-BECC-11624004B476}" id="{D2020F71-83CE-4C6D-87D7-F2504443DF06}">
    <text>Aqui los cadeneros tenian dos valores diferentes</text>
  </threadedComment>
</ThreadedComments>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405EA10-DC1A-4A43-8932-9BA267937494}">
  <we:reference id="wa200000556" version="1.1.0.0" store="en-us" storeType="OMEX"/>
  <we:alternateReferences>
    <we:reference id="WA200000556" version="1.1.0.0" store="" storeType="OMEX"/>
  </we:alternateReferences>
  <we:properties>
    <we:property name="documentId" value="&quot;e5a6fac8-9247-4939-8ba1-69040d733469&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_xldudf_JIRA_JQL</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67D01-C877-4938-AB43-EA14FB99E72D}">
  <sheetPr codeName="Hoja1">
    <pageSetUpPr fitToPage="1"/>
  </sheetPr>
  <dimension ref="A1:P69"/>
  <sheetViews>
    <sheetView showGridLines="0" tabSelected="1" view="pageBreakPreview" zoomScale="79" zoomScaleNormal="40" zoomScaleSheetLayoutView="70" zoomScalePageLayoutView="70" workbookViewId="0">
      <selection activeCell="B16" sqref="B16"/>
    </sheetView>
  </sheetViews>
  <sheetFormatPr baseColWidth="10" defaultColWidth="11.44140625" defaultRowHeight="13.2" x14ac:dyDescent="0.25"/>
  <cols>
    <col min="1" max="1" width="1.6640625" style="11" customWidth="1"/>
    <col min="2" max="2" width="24.6640625" style="11" customWidth="1"/>
    <col min="3" max="3" width="26.6640625" style="11" customWidth="1"/>
    <col min="4" max="4" width="17.6640625" style="11" customWidth="1"/>
    <col min="5" max="5" width="10.6640625" style="11" customWidth="1"/>
    <col min="6" max="6" width="13.6640625" style="11" customWidth="1"/>
    <col min="7" max="7" width="14.6640625" style="11" customWidth="1"/>
    <col min="8" max="8" width="12.44140625" style="11" customWidth="1"/>
    <col min="9" max="9" width="11.6640625" style="11" customWidth="1"/>
    <col min="10" max="10" width="22.6640625" style="11" customWidth="1"/>
    <col min="11" max="11" width="2.5546875" style="12" customWidth="1"/>
    <col min="12" max="12" width="24.5546875" style="27" customWidth="1"/>
    <col min="13" max="13" width="20.109375" style="27" bestFit="1" customWidth="1"/>
    <col min="14" max="14" width="20.33203125" style="27" customWidth="1"/>
    <col min="15" max="15" width="18.21875" style="11" bestFit="1" customWidth="1"/>
    <col min="16" max="16384" width="11.44140625" style="11"/>
  </cols>
  <sheetData>
    <row r="1" spans="1:14" ht="13.8" thickBot="1" x14ac:dyDescent="0.3">
      <c r="A1" s="28"/>
      <c r="B1" s="28"/>
      <c r="C1" s="28"/>
      <c r="D1" s="28"/>
      <c r="E1" s="28"/>
      <c r="F1" s="28"/>
      <c r="G1" s="28"/>
      <c r="H1" s="28"/>
      <c r="I1" s="28"/>
      <c r="J1" s="28"/>
      <c r="K1" s="29"/>
      <c r="L1" s="11"/>
      <c r="M1" s="11"/>
      <c r="N1" s="11"/>
    </row>
    <row r="2" spans="1:14" ht="14.4" customHeight="1" x14ac:dyDescent="0.25">
      <c r="A2" s="28"/>
      <c r="B2" s="75"/>
      <c r="C2" s="76"/>
      <c r="D2" s="81" t="s">
        <v>42</v>
      </c>
      <c r="E2" s="81"/>
      <c r="F2" s="81"/>
      <c r="G2" s="81"/>
      <c r="H2" s="81"/>
      <c r="I2" s="81"/>
      <c r="J2" s="81"/>
      <c r="K2" s="29"/>
      <c r="L2" s="11"/>
      <c r="M2" s="11"/>
      <c r="N2" s="11"/>
    </row>
    <row r="3" spans="1:14" s="13" customFormat="1" ht="14.4" customHeight="1" x14ac:dyDescent="0.3">
      <c r="A3" s="30"/>
      <c r="B3" s="77"/>
      <c r="C3" s="78"/>
      <c r="D3" s="82"/>
      <c r="E3" s="82"/>
      <c r="F3" s="82"/>
      <c r="G3" s="82"/>
      <c r="H3" s="82"/>
      <c r="I3" s="82"/>
      <c r="J3" s="82"/>
      <c r="K3" s="30"/>
    </row>
    <row r="4" spans="1:14" s="13" customFormat="1" ht="14.4" customHeight="1" x14ac:dyDescent="0.3">
      <c r="A4" s="30"/>
      <c r="B4" s="77"/>
      <c r="C4" s="78"/>
      <c r="D4" s="82"/>
      <c r="E4" s="82"/>
      <c r="F4" s="82"/>
      <c r="G4" s="82"/>
      <c r="H4" s="82"/>
      <c r="I4" s="82"/>
      <c r="J4" s="82"/>
      <c r="K4" s="30"/>
    </row>
    <row r="5" spans="1:14" s="13" customFormat="1" ht="14.4" customHeight="1" x14ac:dyDescent="0.3">
      <c r="A5" s="30"/>
      <c r="B5" s="77"/>
      <c r="C5" s="78"/>
      <c r="D5" s="82"/>
      <c r="E5" s="82"/>
      <c r="F5" s="82"/>
      <c r="G5" s="82"/>
      <c r="H5" s="82"/>
      <c r="I5" s="82"/>
      <c r="J5" s="82"/>
      <c r="K5" s="30"/>
    </row>
    <row r="6" spans="1:14" s="13" customFormat="1" ht="15" customHeight="1" thickBot="1" x14ac:dyDescent="0.35">
      <c r="A6" s="30"/>
      <c r="B6" s="79"/>
      <c r="C6" s="80"/>
      <c r="D6" s="83"/>
      <c r="E6" s="83"/>
      <c r="F6" s="83"/>
      <c r="G6" s="83"/>
      <c r="H6" s="83"/>
      <c r="I6" s="83"/>
      <c r="J6" s="83"/>
      <c r="K6" s="30"/>
    </row>
    <row r="7" spans="1:14" s="12" customFormat="1" ht="4.3499999999999996" customHeight="1" thickBot="1" x14ac:dyDescent="0.3">
      <c r="A7" s="29"/>
      <c r="B7" s="31"/>
      <c r="C7" s="29"/>
      <c r="D7" s="29"/>
      <c r="E7" s="29"/>
      <c r="F7" s="29"/>
      <c r="G7" s="29"/>
      <c r="H7" s="29"/>
      <c r="I7" s="29"/>
      <c r="J7" s="32"/>
      <c r="K7" s="29"/>
    </row>
    <row r="8" spans="1:14" s="12" customFormat="1" ht="73.95" customHeight="1" thickBot="1" x14ac:dyDescent="0.3">
      <c r="A8" s="29"/>
      <c r="B8" s="84" t="s">
        <v>55</v>
      </c>
      <c r="C8" s="85"/>
      <c r="D8" s="85"/>
      <c r="E8" s="85"/>
      <c r="F8" s="85"/>
      <c r="G8" s="85"/>
      <c r="H8" s="85"/>
      <c r="I8" s="85"/>
      <c r="J8" s="86"/>
      <c r="K8" s="29"/>
    </row>
    <row r="9" spans="1:14" s="12" customFormat="1" ht="26.4" x14ac:dyDescent="0.25">
      <c r="A9" s="29"/>
      <c r="B9" s="87"/>
      <c r="C9" s="88"/>
      <c r="D9" s="88"/>
      <c r="E9" s="88"/>
      <c r="F9" s="89"/>
      <c r="G9" s="89"/>
      <c r="H9" s="33"/>
      <c r="I9" s="29"/>
      <c r="J9" s="34" t="s">
        <v>0</v>
      </c>
      <c r="K9" s="29"/>
    </row>
    <row r="10" spans="1:14" s="12" customFormat="1" ht="17.399999999999999" customHeight="1" x14ac:dyDescent="0.25">
      <c r="A10" s="29"/>
      <c r="B10" s="35" t="s">
        <v>1</v>
      </c>
      <c r="C10" s="90" t="s">
        <v>47</v>
      </c>
      <c r="D10" s="90"/>
      <c r="E10" s="90"/>
      <c r="F10" s="89"/>
      <c r="G10" s="89"/>
      <c r="H10" s="36"/>
      <c r="I10" s="29"/>
      <c r="J10" s="37">
        <v>19</v>
      </c>
      <c r="K10" s="29"/>
    </row>
    <row r="11" spans="1:14" s="12" customFormat="1" ht="8.1" customHeight="1" thickBot="1" x14ac:dyDescent="0.3">
      <c r="A11" s="29"/>
      <c r="B11" s="38"/>
      <c r="C11" s="39"/>
      <c r="D11" s="39"/>
      <c r="E11" s="39"/>
      <c r="F11" s="39"/>
      <c r="G11" s="39"/>
      <c r="H11" s="39"/>
      <c r="I11" s="39"/>
      <c r="J11" s="40"/>
      <c r="K11" s="29"/>
    </row>
    <row r="12" spans="1:14" s="12" customFormat="1" ht="14.1" customHeight="1" thickBot="1" x14ac:dyDescent="0.3">
      <c r="A12" s="29"/>
      <c r="B12" s="41"/>
      <c r="C12" s="41"/>
      <c r="D12" s="41"/>
      <c r="E12" s="41"/>
      <c r="F12" s="42"/>
      <c r="G12" s="42"/>
      <c r="H12" s="29"/>
      <c r="I12" s="29"/>
      <c r="J12" s="43"/>
      <c r="K12" s="29"/>
    </row>
    <row r="13" spans="1:14" s="14" customFormat="1" ht="15" x14ac:dyDescent="0.3">
      <c r="A13" s="44"/>
      <c r="B13" s="91" t="s">
        <v>44</v>
      </c>
      <c r="C13" s="92"/>
      <c r="D13" s="92"/>
      <c r="E13" s="92"/>
      <c r="F13" s="92"/>
      <c r="G13" s="92"/>
      <c r="H13" s="92"/>
      <c r="I13" s="92"/>
      <c r="J13" s="93"/>
      <c r="K13" s="44"/>
    </row>
    <row r="14" spans="1:14" s="12" customFormat="1" x14ac:dyDescent="0.25">
      <c r="A14" s="29"/>
      <c r="B14" s="94" t="s">
        <v>2</v>
      </c>
      <c r="C14" s="95"/>
      <c r="D14" s="98" t="s">
        <v>3</v>
      </c>
      <c r="E14" s="98" t="s">
        <v>4</v>
      </c>
      <c r="F14" s="98" t="s">
        <v>5</v>
      </c>
      <c r="G14" s="98" t="s">
        <v>6</v>
      </c>
      <c r="H14" s="98" t="s">
        <v>7</v>
      </c>
      <c r="I14" s="98" t="s">
        <v>8</v>
      </c>
      <c r="J14" s="118" t="s">
        <v>9</v>
      </c>
      <c r="K14" s="29"/>
    </row>
    <row r="15" spans="1:14" s="12" customFormat="1" ht="12.75" customHeight="1" x14ac:dyDescent="0.25">
      <c r="A15" s="29"/>
      <c r="B15" s="96"/>
      <c r="C15" s="97"/>
      <c r="D15" s="99"/>
      <c r="E15" s="99"/>
      <c r="F15" s="99"/>
      <c r="G15" s="99"/>
      <c r="H15" s="99"/>
      <c r="I15" s="99"/>
      <c r="J15" s="119"/>
      <c r="K15" s="29"/>
    </row>
    <row r="16" spans="1:14" s="12" customFormat="1" ht="21" customHeight="1" thickBot="1" x14ac:dyDescent="0.3">
      <c r="A16" s="29"/>
      <c r="B16" s="45" t="s">
        <v>10</v>
      </c>
      <c r="C16" s="46"/>
      <c r="D16" s="46"/>
      <c r="E16" s="46"/>
      <c r="F16" s="46"/>
      <c r="G16" s="46"/>
      <c r="H16" s="46"/>
      <c r="I16" s="46"/>
      <c r="J16" s="47"/>
      <c r="K16" s="29"/>
    </row>
    <row r="17" spans="1:16" x14ac:dyDescent="0.25">
      <c r="A17" s="28"/>
      <c r="B17" s="120" t="s">
        <v>11</v>
      </c>
      <c r="C17" s="121"/>
      <c r="D17" s="9">
        <v>11183000</v>
      </c>
      <c r="E17" s="48" t="s">
        <v>12</v>
      </c>
      <c r="F17" s="49">
        <v>1</v>
      </c>
      <c r="G17" s="1">
        <v>1</v>
      </c>
      <c r="H17" s="2">
        <v>19</v>
      </c>
      <c r="I17" s="2">
        <v>2.11</v>
      </c>
      <c r="J17" s="50">
        <f>+IF(F17&lt;&gt;0,IF(I17&lt;&gt;0,(ROUNDUP(D17*F17*G17*H17*(I17),0)),(ROUNDUP(D17*F17*G17*H17,0))),0)</f>
        <v>448326470</v>
      </c>
      <c r="K17" s="28"/>
      <c r="L17" s="15"/>
      <c r="M17" s="16" cm="1">
        <f t="array" ref="M17">+[1]!FActor</f>
        <v>2.11</v>
      </c>
      <c r="N17" s="16"/>
    </row>
    <row r="18" spans="1:16" ht="12.75" customHeight="1" x14ac:dyDescent="0.25">
      <c r="A18" s="28"/>
      <c r="B18" s="122" t="s">
        <v>43</v>
      </c>
      <c r="C18" s="123"/>
      <c r="D18" s="9">
        <v>11183000</v>
      </c>
      <c r="E18" s="48" t="s">
        <v>12</v>
      </c>
      <c r="F18" s="51">
        <v>1</v>
      </c>
      <c r="G18" s="3">
        <v>0.4</v>
      </c>
      <c r="H18" s="52">
        <v>16</v>
      </c>
      <c r="I18" s="52">
        <v>2.11</v>
      </c>
      <c r="J18" s="53">
        <f t="shared" ref="J18:J30" si="0">+IF(F18&lt;&gt;0,IF(I18&lt;&gt;0,(ROUNDUP(D18*F18*G18*H18*(I18),0)),(ROUNDUP(D18*F18*G18*H18,0))),0)</f>
        <v>151015232</v>
      </c>
      <c r="K18" s="28"/>
      <c r="L18" s="15"/>
      <c r="M18" s="16"/>
      <c r="N18" s="16"/>
    </row>
    <row r="19" spans="1:16" ht="12.75" customHeight="1" x14ac:dyDescent="0.25">
      <c r="A19" s="28"/>
      <c r="B19" s="100" t="s">
        <v>13</v>
      </c>
      <c r="C19" s="101"/>
      <c r="D19" s="9">
        <v>11183000</v>
      </c>
      <c r="E19" s="48" t="s">
        <v>12</v>
      </c>
      <c r="F19" s="51">
        <v>1</v>
      </c>
      <c r="G19" s="3">
        <v>0.3</v>
      </c>
      <c r="H19" s="52">
        <v>16</v>
      </c>
      <c r="I19" s="52">
        <v>2.11</v>
      </c>
      <c r="J19" s="53">
        <f t="shared" si="0"/>
        <v>113261424</v>
      </c>
      <c r="K19" s="28"/>
      <c r="L19" s="15"/>
      <c r="M19" s="16"/>
      <c r="N19" s="16"/>
    </row>
    <row r="20" spans="1:16" x14ac:dyDescent="0.25">
      <c r="A20" s="28"/>
      <c r="B20" s="100" t="s">
        <v>46</v>
      </c>
      <c r="C20" s="101"/>
      <c r="D20" s="9">
        <v>11183000</v>
      </c>
      <c r="E20" s="48" t="s">
        <v>12</v>
      </c>
      <c r="F20" s="51">
        <v>1</v>
      </c>
      <c r="G20" s="3">
        <v>0.4</v>
      </c>
      <c r="H20" s="52">
        <v>16</v>
      </c>
      <c r="I20" s="52">
        <v>2.11</v>
      </c>
      <c r="J20" s="53">
        <f t="shared" si="0"/>
        <v>151015232</v>
      </c>
      <c r="K20" s="28"/>
      <c r="L20" s="15"/>
      <c r="M20" s="16"/>
      <c r="N20" s="16"/>
    </row>
    <row r="21" spans="1:16" ht="12.75" customHeight="1" x14ac:dyDescent="0.25">
      <c r="A21" s="28"/>
      <c r="B21" s="100" t="s">
        <v>14</v>
      </c>
      <c r="C21" s="101"/>
      <c r="D21" s="9">
        <v>11183000</v>
      </c>
      <c r="E21" s="48" t="s">
        <v>12</v>
      </c>
      <c r="F21" s="51">
        <v>1</v>
      </c>
      <c r="G21" s="3">
        <v>0.5</v>
      </c>
      <c r="H21" s="52">
        <v>16</v>
      </c>
      <c r="I21" s="52">
        <v>2.11</v>
      </c>
      <c r="J21" s="53">
        <f t="shared" si="0"/>
        <v>188769040</v>
      </c>
      <c r="K21" s="28"/>
      <c r="L21" s="15"/>
      <c r="M21" s="16"/>
      <c r="N21" s="16"/>
    </row>
    <row r="22" spans="1:16" x14ac:dyDescent="0.25">
      <c r="A22" s="28"/>
      <c r="B22" s="100" t="s">
        <v>51</v>
      </c>
      <c r="C22" s="101"/>
      <c r="D22" s="9">
        <v>11183000</v>
      </c>
      <c r="E22" s="54" t="s">
        <v>12</v>
      </c>
      <c r="F22" s="51">
        <v>1</v>
      </c>
      <c r="G22" s="3">
        <v>0.3</v>
      </c>
      <c r="H22" s="52">
        <v>16</v>
      </c>
      <c r="I22" s="52">
        <v>2.11</v>
      </c>
      <c r="J22" s="53">
        <f t="shared" si="0"/>
        <v>113261424</v>
      </c>
      <c r="K22" s="28"/>
      <c r="L22" s="15"/>
      <c r="M22" s="16"/>
      <c r="N22" s="16"/>
    </row>
    <row r="23" spans="1:16" ht="12.45" customHeight="1" x14ac:dyDescent="0.25">
      <c r="A23" s="28"/>
      <c r="B23" s="100" t="s">
        <v>52</v>
      </c>
      <c r="C23" s="101"/>
      <c r="D23" s="9">
        <v>11183000</v>
      </c>
      <c r="E23" s="54" t="s">
        <v>12</v>
      </c>
      <c r="F23" s="51">
        <v>1</v>
      </c>
      <c r="G23" s="3">
        <v>0.3</v>
      </c>
      <c r="H23" s="52">
        <v>16</v>
      </c>
      <c r="I23" s="52">
        <v>2.11</v>
      </c>
      <c r="J23" s="53">
        <f t="shared" ref="J23:J24" si="1">+IF(F23&lt;&gt;0,IF(I23&lt;&gt;0,(ROUNDUP(D23*F23*G23*H23*(I23),0)),(ROUNDUP(D23*F23*G23*H23,0))),0)</f>
        <v>113261424</v>
      </c>
      <c r="K23" s="28"/>
      <c r="L23" s="15"/>
      <c r="M23" s="16"/>
      <c r="N23" s="16"/>
    </row>
    <row r="24" spans="1:16" ht="12.45" customHeight="1" x14ac:dyDescent="0.25">
      <c r="A24" s="28"/>
      <c r="B24" s="100" t="s">
        <v>53</v>
      </c>
      <c r="C24" s="101"/>
      <c r="D24" s="9">
        <v>11183000</v>
      </c>
      <c r="E24" s="54" t="s">
        <v>12</v>
      </c>
      <c r="F24" s="51">
        <v>1</v>
      </c>
      <c r="G24" s="3">
        <v>0.2</v>
      </c>
      <c r="H24" s="52">
        <v>16</v>
      </c>
      <c r="I24" s="52">
        <v>2.11</v>
      </c>
      <c r="J24" s="53">
        <f t="shared" si="1"/>
        <v>75507616</v>
      </c>
      <c r="K24" s="28"/>
      <c r="L24" s="15"/>
      <c r="M24" s="16"/>
      <c r="N24" s="16"/>
    </row>
    <row r="25" spans="1:16" x14ac:dyDescent="0.25">
      <c r="A25" s="28"/>
      <c r="B25" s="100" t="s">
        <v>16</v>
      </c>
      <c r="C25" s="101"/>
      <c r="D25" s="9">
        <v>8428754</v>
      </c>
      <c r="E25" s="48" t="s">
        <v>12</v>
      </c>
      <c r="F25" s="51">
        <v>1</v>
      </c>
      <c r="G25" s="3">
        <v>1</v>
      </c>
      <c r="H25" s="52">
        <v>18</v>
      </c>
      <c r="I25" s="52">
        <v>2.11</v>
      </c>
      <c r="J25" s="53">
        <f t="shared" ref="J25" si="2">+IF(F25&lt;&gt;0,IF(I25&lt;&gt;0,(ROUNDUP(D25*F25*G25*H25*(I25),0)),(ROUNDUP(D25*F25*G25*H25,0))),0)</f>
        <v>320124077</v>
      </c>
      <c r="K25" s="28"/>
      <c r="L25" s="15"/>
      <c r="M25" s="16"/>
      <c r="N25" s="16"/>
      <c r="O25" s="17"/>
      <c r="P25" s="17"/>
    </row>
    <row r="26" spans="1:16" x14ac:dyDescent="0.25">
      <c r="A26" s="28"/>
      <c r="B26" s="100" t="s">
        <v>17</v>
      </c>
      <c r="C26" s="101"/>
      <c r="D26" s="9">
        <v>6795750</v>
      </c>
      <c r="E26" s="48" t="s">
        <v>12</v>
      </c>
      <c r="F26" s="51">
        <v>1</v>
      </c>
      <c r="G26" s="3">
        <v>1</v>
      </c>
      <c r="H26" s="52">
        <v>18</v>
      </c>
      <c r="I26" s="52">
        <v>2.11</v>
      </c>
      <c r="J26" s="53">
        <f t="shared" si="0"/>
        <v>258102585</v>
      </c>
      <c r="K26" s="28"/>
      <c r="L26" s="15"/>
      <c r="M26" s="16"/>
      <c r="N26" s="16"/>
    </row>
    <row r="27" spans="1:16" ht="12.75" customHeight="1" x14ac:dyDescent="0.25">
      <c r="A27" s="28"/>
      <c r="B27" s="100" t="s">
        <v>15</v>
      </c>
      <c r="C27" s="101"/>
      <c r="D27" s="9">
        <v>11133493</v>
      </c>
      <c r="E27" s="48" t="s">
        <v>12</v>
      </c>
      <c r="F27" s="51">
        <v>1</v>
      </c>
      <c r="G27" s="3">
        <v>1</v>
      </c>
      <c r="H27" s="52">
        <v>18</v>
      </c>
      <c r="I27" s="52">
        <v>2.11</v>
      </c>
      <c r="J27" s="53">
        <f t="shared" si="0"/>
        <v>422850065</v>
      </c>
      <c r="K27" s="28"/>
      <c r="L27" s="15"/>
      <c r="M27" s="16"/>
      <c r="N27" s="16"/>
      <c r="O27" s="17"/>
      <c r="P27" s="17"/>
    </row>
    <row r="28" spans="1:16" ht="12.75" customHeight="1" x14ac:dyDescent="0.25">
      <c r="A28" s="28"/>
      <c r="B28" s="100" t="s">
        <v>49</v>
      </c>
      <c r="C28" s="101"/>
      <c r="D28" s="9">
        <v>9522000</v>
      </c>
      <c r="E28" s="48" t="s">
        <v>12</v>
      </c>
      <c r="F28" s="51">
        <v>1</v>
      </c>
      <c r="G28" s="3">
        <v>0.3</v>
      </c>
      <c r="H28" s="52">
        <v>6</v>
      </c>
      <c r="I28" s="52">
        <v>2.11</v>
      </c>
      <c r="J28" s="53">
        <f t="shared" ref="J28" si="3">+IF(F28&lt;&gt;0,IF(I28&lt;&gt;0,(ROUNDUP(D28*F28*G28*H28*(I28),0)),(ROUNDUP(D28*F28*G28*H28,0))),0)</f>
        <v>36164556</v>
      </c>
      <c r="K28" s="28"/>
      <c r="L28" s="15"/>
      <c r="M28" s="16"/>
      <c r="N28" s="16"/>
    </row>
    <row r="29" spans="1:16" ht="12.75" customHeight="1" x14ac:dyDescent="0.25">
      <c r="A29" s="28"/>
      <c r="B29" s="100" t="s">
        <v>48</v>
      </c>
      <c r="C29" s="101"/>
      <c r="D29" s="9">
        <v>8428754</v>
      </c>
      <c r="E29" s="48" t="s">
        <v>12</v>
      </c>
      <c r="F29" s="51">
        <v>1</v>
      </c>
      <c r="G29" s="3">
        <v>0.3</v>
      </c>
      <c r="H29" s="52">
        <v>6</v>
      </c>
      <c r="I29" s="52">
        <v>2.11</v>
      </c>
      <c r="J29" s="53">
        <f t="shared" ref="J29" si="4">+IF(F29&lt;&gt;0,IF(I29&lt;&gt;0,(ROUNDUP(D29*F29*G29*H29*(I29),0)),(ROUNDUP(D29*F29*G29*H29,0))),0)</f>
        <v>32012408</v>
      </c>
      <c r="K29" s="28"/>
      <c r="L29" s="15"/>
      <c r="M29" s="16"/>
      <c r="N29" s="16"/>
    </row>
    <row r="30" spans="1:16" ht="12.75" customHeight="1" x14ac:dyDescent="0.25">
      <c r="A30" s="28"/>
      <c r="B30" s="100" t="s">
        <v>18</v>
      </c>
      <c r="C30" s="101"/>
      <c r="D30" s="9">
        <v>9522000</v>
      </c>
      <c r="E30" s="54" t="s">
        <v>12</v>
      </c>
      <c r="F30" s="51">
        <v>1</v>
      </c>
      <c r="G30" s="3">
        <v>1</v>
      </c>
      <c r="H30" s="52">
        <v>19</v>
      </c>
      <c r="I30" s="52">
        <v>2.11</v>
      </c>
      <c r="J30" s="53">
        <f t="shared" si="0"/>
        <v>381736980</v>
      </c>
      <c r="K30" s="28"/>
      <c r="L30" s="15"/>
      <c r="M30" s="16"/>
      <c r="N30" s="16"/>
    </row>
    <row r="31" spans="1:16" ht="6" customHeight="1" thickBot="1" x14ac:dyDescent="0.3">
      <c r="A31" s="28"/>
      <c r="B31" s="28"/>
      <c r="C31" s="28"/>
      <c r="D31" s="28"/>
      <c r="E31" s="28"/>
      <c r="F31" s="28"/>
      <c r="G31" s="28"/>
      <c r="H31" s="28"/>
      <c r="I31" s="28"/>
      <c r="J31" s="28"/>
      <c r="K31" s="28"/>
      <c r="L31" s="11"/>
      <c r="M31" s="11"/>
      <c r="N31" s="11"/>
    </row>
    <row r="32" spans="1:16" s="12" customFormat="1" ht="14.4" thickBot="1" x14ac:dyDescent="0.3">
      <c r="A32" s="29"/>
      <c r="B32" s="55" t="s">
        <v>19</v>
      </c>
      <c r="C32" s="56"/>
      <c r="D32" s="56"/>
      <c r="E32" s="56"/>
      <c r="F32" s="56"/>
      <c r="G32" s="56"/>
      <c r="H32" s="56"/>
      <c r="I32" s="56"/>
      <c r="J32" s="57"/>
      <c r="K32" s="29"/>
    </row>
    <row r="33" spans="1:15" s="12" customFormat="1" x14ac:dyDescent="0.25">
      <c r="A33" s="29"/>
      <c r="B33" s="100" t="s">
        <v>54</v>
      </c>
      <c r="C33" s="101"/>
      <c r="D33" s="58">
        <v>6000000</v>
      </c>
      <c r="E33" s="54" t="s">
        <v>12</v>
      </c>
      <c r="F33" s="51">
        <v>1</v>
      </c>
      <c r="G33" s="4">
        <v>1</v>
      </c>
      <c r="H33" s="52">
        <v>19</v>
      </c>
      <c r="I33" s="52">
        <v>2.11</v>
      </c>
      <c r="J33" s="59">
        <f>+IF(F33&lt;&gt;0,IF(I33&lt;&gt;0,(ROUNDUP(D33*F33*G33*H33*(I33),0)),(ROUNDUP(D33*F33*G33*H33,0))),0)</f>
        <v>240540000</v>
      </c>
      <c r="K33" s="29"/>
      <c r="L33" s="18"/>
      <c r="M33" s="19"/>
      <c r="N33" s="19"/>
    </row>
    <row r="34" spans="1:15" s="12" customFormat="1" x14ac:dyDescent="0.25">
      <c r="A34" s="29"/>
      <c r="B34" s="100" t="s">
        <v>20</v>
      </c>
      <c r="C34" s="101"/>
      <c r="D34" s="58">
        <v>5200000</v>
      </c>
      <c r="E34" s="54" t="s">
        <v>12</v>
      </c>
      <c r="F34" s="51">
        <v>2</v>
      </c>
      <c r="G34" s="4">
        <v>1</v>
      </c>
      <c r="H34" s="52">
        <v>18</v>
      </c>
      <c r="I34" s="52">
        <v>2.11</v>
      </c>
      <c r="J34" s="59">
        <f>+IF(F34&lt;&gt;0,IF(I34&lt;&gt;0,(ROUNDUP(D34*F34*G34*H34*(I34),0)),(ROUNDUP(D34*F34*G34*H34,0))),0)</f>
        <v>394992000</v>
      </c>
      <c r="K34" s="29"/>
      <c r="L34" s="18"/>
      <c r="M34" s="19"/>
      <c r="N34" s="19"/>
    </row>
    <row r="35" spans="1:15" s="12" customFormat="1" x14ac:dyDescent="0.25">
      <c r="A35" s="29"/>
      <c r="B35" s="100" t="s">
        <v>21</v>
      </c>
      <c r="C35" s="101"/>
      <c r="D35" s="58">
        <v>3680000</v>
      </c>
      <c r="E35" s="54" t="s">
        <v>12</v>
      </c>
      <c r="F35" s="51">
        <v>1</v>
      </c>
      <c r="G35" s="4">
        <v>1</v>
      </c>
      <c r="H35" s="52">
        <v>18</v>
      </c>
      <c r="I35" s="52">
        <v>2.11</v>
      </c>
      <c r="J35" s="59">
        <f t="shared" ref="J35:J37" si="5">+IF(F35&lt;&gt;0,IF(I35&lt;&gt;0,(ROUNDUP(D35*F35*G35*H35*(I35),0)),(ROUNDUP(D35*F35*G35*H35,0))),0)</f>
        <v>139766400</v>
      </c>
      <c r="K35" s="29"/>
      <c r="L35" s="18"/>
      <c r="M35" s="19"/>
      <c r="N35" s="19"/>
    </row>
    <row r="36" spans="1:15" s="12" customFormat="1" x14ac:dyDescent="0.25">
      <c r="A36" s="29"/>
      <c r="B36" s="100" t="s">
        <v>50</v>
      </c>
      <c r="C36" s="101"/>
      <c r="D36" s="58">
        <v>2922389</v>
      </c>
      <c r="E36" s="54" t="s">
        <v>12</v>
      </c>
      <c r="F36" s="51">
        <v>2</v>
      </c>
      <c r="G36" s="4">
        <v>1</v>
      </c>
      <c r="H36" s="52">
        <v>18</v>
      </c>
      <c r="I36" s="52">
        <v>2.11</v>
      </c>
      <c r="J36" s="59">
        <f t="shared" si="5"/>
        <v>221984669</v>
      </c>
      <c r="K36" s="29"/>
      <c r="L36" s="18"/>
      <c r="M36" s="19"/>
      <c r="N36" s="19"/>
    </row>
    <row r="37" spans="1:15" s="12" customFormat="1" x14ac:dyDescent="0.25">
      <c r="A37" s="29"/>
      <c r="B37" s="100" t="s">
        <v>22</v>
      </c>
      <c r="C37" s="101"/>
      <c r="D37" s="58">
        <v>2922389</v>
      </c>
      <c r="E37" s="54" t="s">
        <v>12</v>
      </c>
      <c r="F37" s="51">
        <v>1</v>
      </c>
      <c r="G37" s="4">
        <v>1</v>
      </c>
      <c r="H37" s="52">
        <v>19</v>
      </c>
      <c r="I37" s="52">
        <v>2.11</v>
      </c>
      <c r="J37" s="59">
        <f t="shared" si="5"/>
        <v>117158576</v>
      </c>
      <c r="K37" s="29"/>
      <c r="L37" s="18"/>
      <c r="M37" s="19"/>
      <c r="N37" s="19"/>
    </row>
    <row r="38" spans="1:15" s="14" customFormat="1" ht="13.8" thickBot="1" x14ac:dyDescent="0.35">
      <c r="A38" s="44"/>
      <c r="B38" s="124" t="s">
        <v>23</v>
      </c>
      <c r="C38" s="125"/>
      <c r="D38" s="125"/>
      <c r="E38" s="125"/>
      <c r="F38" s="125"/>
      <c r="G38" s="125"/>
      <c r="H38" s="125"/>
      <c r="I38" s="125"/>
      <c r="J38" s="60">
        <f>+ROUND(SUM(J17:J37),0)</f>
        <v>3919850178</v>
      </c>
      <c r="K38" s="44"/>
    </row>
    <row r="39" spans="1:15" s="12" customFormat="1" ht="13.8" thickBot="1" x14ac:dyDescent="0.3">
      <c r="A39" s="29"/>
      <c r="B39" s="28"/>
      <c r="C39" s="28"/>
      <c r="D39" s="28"/>
      <c r="E39" s="28"/>
      <c r="F39" s="28"/>
      <c r="G39" s="28"/>
      <c r="H39" s="28"/>
      <c r="I39" s="28"/>
      <c r="J39" s="28"/>
      <c r="K39" s="29"/>
    </row>
    <row r="40" spans="1:15" s="12" customFormat="1" ht="15.75" customHeight="1" x14ac:dyDescent="0.25">
      <c r="A40" s="29"/>
      <c r="B40" s="103" t="s">
        <v>24</v>
      </c>
      <c r="C40" s="104"/>
      <c r="D40" s="104"/>
      <c r="E40" s="104"/>
      <c r="F40" s="104"/>
      <c r="G40" s="104"/>
      <c r="H40" s="104"/>
      <c r="I40" s="104"/>
      <c r="J40" s="105"/>
      <c r="K40" s="29"/>
    </row>
    <row r="41" spans="1:15" s="12" customFormat="1" ht="32.4" customHeight="1" x14ac:dyDescent="0.25">
      <c r="A41" s="29"/>
      <c r="B41" s="106" t="s">
        <v>25</v>
      </c>
      <c r="C41" s="107"/>
      <c r="D41" s="107"/>
      <c r="E41" s="61" t="s">
        <v>26</v>
      </c>
      <c r="F41" s="61" t="s">
        <v>5</v>
      </c>
      <c r="G41" s="61" t="s">
        <v>27</v>
      </c>
      <c r="H41" s="108" t="s">
        <v>28</v>
      </c>
      <c r="I41" s="109"/>
      <c r="J41" s="62" t="s">
        <v>9</v>
      </c>
      <c r="K41" s="29"/>
    </row>
    <row r="42" spans="1:15" s="12" customFormat="1" ht="40.049999999999997" customHeight="1" x14ac:dyDescent="0.25">
      <c r="A42" s="29"/>
      <c r="B42" s="110" t="s">
        <v>29</v>
      </c>
      <c r="C42" s="111"/>
      <c r="D42" s="111"/>
      <c r="E42" s="63" t="s">
        <v>30</v>
      </c>
      <c r="F42" s="63">
        <v>1</v>
      </c>
      <c r="G42" s="5">
        <v>18</v>
      </c>
      <c r="H42" s="114">
        <v>6997000</v>
      </c>
      <c r="I42" s="114"/>
      <c r="J42" s="8">
        <f>+H42*G42*F42</f>
        <v>125946000</v>
      </c>
      <c r="K42" s="29"/>
      <c r="L42" s="20"/>
      <c r="M42" s="21"/>
    </row>
    <row r="43" spans="1:15" s="12" customFormat="1" x14ac:dyDescent="0.25">
      <c r="A43" s="29"/>
      <c r="B43" s="116" t="s">
        <v>31</v>
      </c>
      <c r="C43" s="117"/>
      <c r="D43" s="117"/>
      <c r="E43" s="63" t="s">
        <v>30</v>
      </c>
      <c r="F43" s="63">
        <v>1</v>
      </c>
      <c r="G43" s="5">
        <v>18</v>
      </c>
      <c r="H43" s="114">
        <v>1000000</v>
      </c>
      <c r="I43" s="114"/>
      <c r="J43" s="8">
        <f>+ROUND(H43*G43*F43,0)</f>
        <v>18000000</v>
      </c>
      <c r="K43" s="29"/>
      <c r="L43" s="20"/>
      <c r="M43" s="22"/>
      <c r="N43" s="21"/>
    </row>
    <row r="44" spans="1:15" s="12" customFormat="1" x14ac:dyDescent="0.25">
      <c r="A44" s="29"/>
      <c r="B44" s="100" t="s">
        <v>32</v>
      </c>
      <c r="C44" s="101"/>
      <c r="D44" s="101"/>
      <c r="E44" s="63" t="s">
        <v>30</v>
      </c>
      <c r="F44" s="63">
        <v>1</v>
      </c>
      <c r="G44" s="5">
        <v>18</v>
      </c>
      <c r="H44" s="114">
        <v>2856000</v>
      </c>
      <c r="I44" s="114"/>
      <c r="J44" s="8">
        <f>+H44*G44*F44</f>
        <v>51408000</v>
      </c>
      <c r="K44" s="29"/>
      <c r="L44" s="20"/>
      <c r="M44" s="22"/>
      <c r="N44" s="21"/>
    </row>
    <row r="45" spans="1:15" s="12" customFormat="1" x14ac:dyDescent="0.25">
      <c r="A45" s="29"/>
      <c r="B45" s="100" t="s">
        <v>33</v>
      </c>
      <c r="C45" s="101"/>
      <c r="D45" s="101"/>
      <c r="E45" s="63" t="s">
        <v>30</v>
      </c>
      <c r="F45" s="63">
        <v>1</v>
      </c>
      <c r="G45" s="5">
        <v>18</v>
      </c>
      <c r="H45" s="115">
        <v>1200000</v>
      </c>
      <c r="I45" s="115"/>
      <c r="J45" s="8">
        <f>+H45*G45*F45</f>
        <v>21600000</v>
      </c>
      <c r="K45" s="29"/>
      <c r="L45" s="21"/>
      <c r="M45" s="21"/>
      <c r="N45" s="21"/>
    </row>
    <row r="46" spans="1:15" s="14" customFormat="1" ht="13.8" thickBot="1" x14ac:dyDescent="0.35">
      <c r="A46" s="44"/>
      <c r="B46" s="124" t="s">
        <v>34</v>
      </c>
      <c r="C46" s="125"/>
      <c r="D46" s="125"/>
      <c r="E46" s="125"/>
      <c r="F46" s="125"/>
      <c r="G46" s="125"/>
      <c r="H46" s="125"/>
      <c r="I46" s="125"/>
      <c r="J46" s="64">
        <f>SUM(J42:J45)</f>
        <v>216954000</v>
      </c>
      <c r="K46" s="44"/>
      <c r="L46" s="23"/>
      <c r="M46" s="23"/>
      <c r="N46" s="23"/>
    </row>
    <row r="47" spans="1:15" s="12" customFormat="1" ht="6" customHeight="1" thickBot="1" x14ac:dyDescent="0.3">
      <c r="A47" s="29"/>
      <c r="B47" s="28"/>
      <c r="C47" s="28"/>
      <c r="D47" s="28"/>
      <c r="E47" s="28"/>
      <c r="F47" s="28"/>
      <c r="G47" s="28"/>
      <c r="H47" s="28"/>
      <c r="I47" s="28"/>
      <c r="J47" s="28"/>
      <c r="K47" s="29"/>
      <c r="L47" s="21"/>
      <c r="M47" s="21"/>
      <c r="N47" s="21"/>
    </row>
    <row r="48" spans="1:15" s="12" customFormat="1" ht="18" customHeight="1" x14ac:dyDescent="0.25">
      <c r="A48" s="29"/>
      <c r="B48" s="91" t="s">
        <v>45</v>
      </c>
      <c r="C48" s="92"/>
      <c r="D48" s="92"/>
      <c r="E48" s="92"/>
      <c r="F48" s="92"/>
      <c r="G48" s="92"/>
      <c r="H48" s="92"/>
      <c r="I48" s="92"/>
      <c r="J48" s="93"/>
      <c r="K48" s="29"/>
      <c r="L48" s="21"/>
      <c r="M48" s="21"/>
      <c r="N48" s="21"/>
      <c r="O48" s="73"/>
    </row>
    <row r="49" spans="1:16" s="12" customFormat="1" ht="38.1" customHeight="1" thickBot="1" x14ac:dyDescent="0.3">
      <c r="A49" s="29"/>
      <c r="B49" s="134" t="s">
        <v>25</v>
      </c>
      <c r="C49" s="135"/>
      <c r="D49" s="135"/>
      <c r="E49" s="65" t="s">
        <v>26</v>
      </c>
      <c r="F49" s="65" t="s">
        <v>5</v>
      </c>
      <c r="G49" s="65" t="s">
        <v>27</v>
      </c>
      <c r="H49" s="136" t="s">
        <v>28</v>
      </c>
      <c r="I49" s="137"/>
      <c r="J49" s="66" t="s">
        <v>9</v>
      </c>
      <c r="K49" s="29"/>
      <c r="L49" s="21"/>
      <c r="M49" s="21"/>
      <c r="N49" s="21"/>
    </row>
    <row r="50" spans="1:16" s="12" customFormat="1" x14ac:dyDescent="0.25">
      <c r="A50" s="29"/>
      <c r="B50" s="138" t="s">
        <v>35</v>
      </c>
      <c r="C50" s="139"/>
      <c r="D50" s="139"/>
      <c r="E50" s="67" t="s">
        <v>30</v>
      </c>
      <c r="F50" s="67">
        <v>1</v>
      </c>
      <c r="G50" s="6">
        <v>18</v>
      </c>
      <c r="H50" s="140">
        <v>2000000</v>
      </c>
      <c r="I50" s="140"/>
      <c r="J50" s="7">
        <f>+ROUND(H50*G50*F50,0)</f>
        <v>36000000</v>
      </c>
      <c r="K50" s="29"/>
      <c r="L50" s="21"/>
      <c r="M50" s="21">
        <v>4832993700</v>
      </c>
      <c r="N50" s="129">
        <v>4983520723.552</v>
      </c>
      <c r="O50" s="130"/>
      <c r="P50" s="131"/>
    </row>
    <row r="51" spans="1:16" s="14" customFormat="1" ht="13.8" thickBot="1" x14ac:dyDescent="0.35">
      <c r="A51" s="44"/>
      <c r="B51" s="124" t="s">
        <v>36</v>
      </c>
      <c r="C51" s="125"/>
      <c r="D51" s="125"/>
      <c r="E51" s="125"/>
      <c r="F51" s="125"/>
      <c r="G51" s="125"/>
      <c r="H51" s="125"/>
      <c r="I51" s="125"/>
      <c r="J51" s="60">
        <f>+J50</f>
        <v>36000000</v>
      </c>
      <c r="K51" s="44"/>
      <c r="L51" s="23"/>
      <c r="M51" s="23"/>
      <c r="N51" s="23"/>
    </row>
    <row r="52" spans="1:16" s="12" customFormat="1" ht="9.6" customHeight="1" thickBot="1" x14ac:dyDescent="0.35">
      <c r="A52" s="29"/>
      <c r="B52" s="28"/>
      <c r="C52" s="28"/>
      <c r="D52" s="28"/>
      <c r="E52" s="28"/>
      <c r="F52" s="28"/>
      <c r="G52" s="28"/>
      <c r="H52" s="28"/>
      <c r="I52" s="28"/>
      <c r="J52" s="28"/>
      <c r="K52" s="29"/>
      <c r="L52" s="21"/>
      <c r="M52" s="24"/>
      <c r="N52" s="24"/>
    </row>
    <row r="53" spans="1:16" s="12" customFormat="1" ht="15.6" thickBot="1" x14ac:dyDescent="0.35">
      <c r="A53" s="29"/>
      <c r="B53" s="126" t="s">
        <v>37</v>
      </c>
      <c r="C53" s="127"/>
      <c r="D53" s="127"/>
      <c r="E53" s="127"/>
      <c r="F53" s="127"/>
      <c r="G53" s="127"/>
      <c r="H53" s="127"/>
      <c r="I53" s="127"/>
      <c r="J53" s="128"/>
      <c r="K53" s="29"/>
      <c r="L53" s="21"/>
      <c r="M53" s="24"/>
      <c r="N53" s="24">
        <f>+N50-J57</f>
        <v>17883752.552000046</v>
      </c>
    </row>
    <row r="54" spans="1:16" s="14" customFormat="1" ht="15" thickBot="1" x14ac:dyDescent="0.35">
      <c r="A54" s="44"/>
      <c r="B54" s="112" t="s">
        <v>38</v>
      </c>
      <c r="C54" s="113"/>
      <c r="D54" s="113"/>
      <c r="E54" s="113"/>
      <c r="F54" s="113"/>
      <c r="G54" s="113"/>
      <c r="H54" s="113"/>
      <c r="I54" s="113"/>
      <c r="J54" s="68">
        <f>+J51+J46+J38</f>
        <v>4172804178</v>
      </c>
      <c r="K54" s="44"/>
      <c r="L54" s="23"/>
      <c r="M54" s="24"/>
      <c r="N54" s="24"/>
    </row>
    <row r="55" spans="1:16" s="14" customFormat="1" ht="15" thickBot="1" x14ac:dyDescent="0.35">
      <c r="A55" s="44"/>
      <c r="B55" s="112" t="s">
        <v>39</v>
      </c>
      <c r="C55" s="113"/>
      <c r="D55" s="113"/>
      <c r="E55" s="113"/>
      <c r="F55" s="113"/>
      <c r="G55" s="113"/>
      <c r="H55" s="113"/>
      <c r="I55" s="113"/>
      <c r="J55" s="68">
        <f>+ROUNDDOWN(J54*0.19,0)</f>
        <v>792832793</v>
      </c>
      <c r="K55" s="44"/>
      <c r="L55" s="23"/>
      <c r="M55" s="24"/>
      <c r="N55" s="24"/>
    </row>
    <row r="56" spans="1:16" s="14" customFormat="1" ht="20.100000000000001" hidden="1" customHeight="1" thickBot="1" x14ac:dyDescent="0.35">
      <c r="A56" s="44"/>
      <c r="B56" s="112" t="s">
        <v>40</v>
      </c>
      <c r="C56" s="113"/>
      <c r="D56" s="113"/>
      <c r="E56" s="113"/>
      <c r="F56" s="113"/>
      <c r="G56" s="113"/>
      <c r="H56" s="113"/>
      <c r="I56" s="113"/>
      <c r="J56" s="68"/>
      <c r="K56" s="44"/>
      <c r="L56" s="23"/>
      <c r="M56" s="24"/>
      <c r="N56" s="24"/>
    </row>
    <row r="57" spans="1:16" s="12" customFormat="1" ht="15" thickBot="1" x14ac:dyDescent="0.35">
      <c r="A57" s="29"/>
      <c r="B57" s="141" t="s">
        <v>41</v>
      </c>
      <c r="C57" s="142"/>
      <c r="D57" s="142"/>
      <c r="E57" s="142"/>
      <c r="F57" s="142"/>
      <c r="G57" s="142"/>
      <c r="H57" s="142"/>
      <c r="I57" s="142"/>
      <c r="J57" s="64">
        <f>+ROUND(J54+J55,0)</f>
        <v>4965636971</v>
      </c>
      <c r="K57" s="29"/>
      <c r="L57" s="21"/>
      <c r="M57" s="24"/>
      <c r="N57" s="24"/>
    </row>
    <row r="58" spans="1:16" s="12" customFormat="1" ht="14.4" x14ac:dyDescent="0.3">
      <c r="A58" s="29"/>
      <c r="B58" s="29"/>
      <c r="C58" s="29"/>
      <c r="D58" s="29"/>
      <c r="E58" s="29"/>
      <c r="F58" s="29"/>
      <c r="G58" s="29"/>
      <c r="H58" s="29"/>
      <c r="I58" s="29"/>
      <c r="J58" s="29"/>
      <c r="K58" s="29"/>
      <c r="L58" s="21"/>
      <c r="M58" s="24"/>
      <c r="N58" s="24"/>
    </row>
    <row r="59" spans="1:16" s="12" customFormat="1" x14ac:dyDescent="0.25">
      <c r="A59" s="29"/>
      <c r="B59" s="69"/>
      <c r="C59" s="69"/>
      <c r="D59" s="69"/>
      <c r="E59" s="69"/>
      <c r="F59" s="69"/>
      <c r="G59" s="69"/>
      <c r="H59" s="69"/>
      <c r="I59" s="69"/>
      <c r="J59" s="10"/>
      <c r="K59" s="29"/>
      <c r="L59" s="21"/>
      <c r="M59" s="25"/>
      <c r="N59" s="21"/>
    </row>
    <row r="60" spans="1:16" s="12" customFormat="1" ht="20.100000000000001" customHeight="1" x14ac:dyDescent="0.25">
      <c r="A60" s="29"/>
      <c r="B60" s="132" t="s">
        <v>56</v>
      </c>
      <c r="C60" s="133"/>
      <c r="D60" s="133"/>
      <c r="E60" s="133"/>
      <c r="F60" s="133"/>
      <c r="G60" s="133"/>
      <c r="H60" s="133"/>
      <c r="I60" s="133"/>
      <c r="J60" s="133"/>
      <c r="K60" s="29"/>
      <c r="L60" s="21"/>
      <c r="M60" s="22"/>
      <c r="N60" s="21"/>
    </row>
    <row r="61" spans="1:16" s="12" customFormat="1" ht="39.9" customHeight="1" x14ac:dyDescent="0.25">
      <c r="A61" s="29"/>
      <c r="B61" s="132" t="s">
        <v>57</v>
      </c>
      <c r="C61" s="133"/>
      <c r="D61" s="133"/>
      <c r="E61" s="133"/>
      <c r="F61" s="133"/>
      <c r="G61" s="133"/>
      <c r="H61" s="133"/>
      <c r="I61" s="133"/>
      <c r="J61" s="133"/>
      <c r="K61" s="29"/>
      <c r="L61" s="21"/>
      <c r="N61" s="21"/>
      <c r="O61" s="18"/>
      <c r="P61" s="26"/>
    </row>
    <row r="62" spans="1:16" s="12" customFormat="1" ht="20.100000000000001" customHeight="1" x14ac:dyDescent="0.25">
      <c r="A62" s="29"/>
      <c r="B62" s="132" t="s">
        <v>58</v>
      </c>
      <c r="C62" s="133"/>
      <c r="D62" s="133"/>
      <c r="E62" s="133"/>
      <c r="F62" s="133"/>
      <c r="G62" s="133"/>
      <c r="H62" s="133"/>
      <c r="I62" s="133"/>
      <c r="J62" s="133"/>
      <c r="K62" s="29"/>
      <c r="L62" s="21"/>
      <c r="M62" s="21"/>
      <c r="N62" s="21">
        <v>2.11</v>
      </c>
    </row>
    <row r="63" spans="1:16" s="12" customFormat="1" ht="27" customHeight="1" x14ac:dyDescent="0.25">
      <c r="A63" s="29"/>
      <c r="B63" s="132" t="s">
        <v>67</v>
      </c>
      <c r="C63" s="133"/>
      <c r="D63" s="133"/>
      <c r="E63" s="133"/>
      <c r="F63" s="133"/>
      <c r="G63" s="133"/>
      <c r="H63" s="133"/>
      <c r="I63" s="133"/>
      <c r="J63" s="133"/>
      <c r="K63" s="29"/>
      <c r="L63" s="21"/>
      <c r="M63" s="21"/>
      <c r="N63" s="21">
        <f>+N62-1.6</f>
        <v>0.50999999999999979</v>
      </c>
    </row>
    <row r="64" spans="1:16" ht="48" customHeight="1" x14ac:dyDescent="0.25">
      <c r="A64" s="28"/>
      <c r="B64" s="132" t="s">
        <v>59</v>
      </c>
      <c r="C64" s="133"/>
      <c r="D64" s="133"/>
      <c r="E64" s="133"/>
      <c r="F64" s="133"/>
      <c r="G64" s="133"/>
      <c r="H64" s="133"/>
      <c r="I64" s="133"/>
      <c r="J64" s="133"/>
      <c r="K64" s="29"/>
      <c r="O64" s="27"/>
    </row>
    <row r="65" spans="1:15" ht="55.8" customHeight="1" x14ac:dyDescent="0.25">
      <c r="A65" s="28"/>
      <c r="B65" s="102" t="s">
        <v>65</v>
      </c>
      <c r="C65" s="102"/>
      <c r="D65" s="102"/>
      <c r="E65" s="102"/>
      <c r="F65" s="102"/>
      <c r="G65" s="102"/>
      <c r="H65" s="102"/>
      <c r="I65" s="102"/>
      <c r="J65" s="102"/>
      <c r="K65" s="29"/>
      <c r="M65" s="27">
        <v>1.6</v>
      </c>
      <c r="N65" s="27">
        <v>2.11</v>
      </c>
      <c r="O65" s="27">
        <f>+N65-1.6</f>
        <v>0.50999999999999979</v>
      </c>
    </row>
    <row r="66" spans="1:15" ht="33.6" customHeight="1" x14ac:dyDescent="0.25">
      <c r="A66" s="28"/>
      <c r="B66" s="74" t="s">
        <v>66</v>
      </c>
      <c r="C66" s="74"/>
      <c r="D66" s="74"/>
      <c r="E66" s="74"/>
      <c r="F66" s="74"/>
      <c r="G66" s="74"/>
      <c r="H66" s="74"/>
      <c r="I66" s="74"/>
      <c r="J66" s="74"/>
      <c r="K66" s="29"/>
      <c r="M66" s="27">
        <v>0.51</v>
      </c>
    </row>
    <row r="67" spans="1:15" ht="36.6" customHeight="1" x14ac:dyDescent="0.25">
      <c r="A67" s="28"/>
      <c r="B67" s="74" t="s">
        <v>60</v>
      </c>
      <c r="C67" s="74"/>
      <c r="D67" s="74"/>
      <c r="E67" s="74"/>
      <c r="F67" s="74"/>
      <c r="G67" s="74"/>
      <c r="H67" s="74"/>
      <c r="I67" s="74"/>
      <c r="J67" s="74"/>
      <c r="K67" s="29"/>
      <c r="M67" s="27">
        <f>SUM(M65:M66)</f>
        <v>2.1100000000000003</v>
      </c>
    </row>
    <row r="68" spans="1:15" ht="42.6" customHeight="1" x14ac:dyDescent="0.25">
      <c r="A68" s="28"/>
      <c r="B68" s="74" t="s">
        <v>61</v>
      </c>
      <c r="C68" s="74"/>
      <c r="D68" s="74"/>
      <c r="E68" s="74"/>
      <c r="F68" s="74"/>
      <c r="G68" s="74"/>
      <c r="H68" s="74"/>
      <c r="I68" s="74"/>
      <c r="J68" s="74"/>
      <c r="K68" s="29"/>
    </row>
    <row r="69" spans="1:15" ht="33.6" customHeight="1" x14ac:dyDescent="0.25">
      <c r="B69" s="74" t="s">
        <v>62</v>
      </c>
      <c r="C69" s="74"/>
      <c r="D69" s="74"/>
      <c r="E69" s="74"/>
      <c r="F69" s="74"/>
      <c r="G69" s="74"/>
      <c r="H69" s="74"/>
      <c r="I69" s="74"/>
      <c r="J69" s="74"/>
    </row>
  </sheetData>
  <sheetProtection algorithmName="SHA-512" hashValue="yBYiqoD1h2sK+DE93UlcK4YtKLKJ6MxT+m/MeKcF5xgKba1INrpUh1oGVLHlu4qBsJcwbkXFIUnc8m6WwlIErA==" saltValue="Vfjus9rXsowFEWowii2x8w==" spinCount="100000" sheet="1" formatCells="0" formatColumns="0"/>
  <mergeCells count="71">
    <mergeCell ref="B54:I54"/>
    <mergeCell ref="N50:P50"/>
    <mergeCell ref="H43:I43"/>
    <mergeCell ref="B69:J69"/>
    <mergeCell ref="B64:J64"/>
    <mergeCell ref="B46:I46"/>
    <mergeCell ref="B48:J48"/>
    <mergeCell ref="B49:D49"/>
    <mergeCell ref="H49:I49"/>
    <mergeCell ref="B50:D50"/>
    <mergeCell ref="H50:I50"/>
    <mergeCell ref="B57:I57"/>
    <mergeCell ref="B60:J60"/>
    <mergeCell ref="B61:J61"/>
    <mergeCell ref="B62:J62"/>
    <mergeCell ref="B63:J63"/>
    <mergeCell ref="B21:C21"/>
    <mergeCell ref="B22:C22"/>
    <mergeCell ref="B37:C37"/>
    <mergeCell ref="B38:I38"/>
    <mergeCell ref="B29:C29"/>
    <mergeCell ref="B28:C28"/>
    <mergeCell ref="B34:C34"/>
    <mergeCell ref="B27:C27"/>
    <mergeCell ref="B30:C30"/>
    <mergeCell ref="B33:C33"/>
    <mergeCell ref="B35:C35"/>
    <mergeCell ref="B36:C36"/>
    <mergeCell ref="B24:C24"/>
    <mergeCell ref="B26:C26"/>
    <mergeCell ref="J14:J15"/>
    <mergeCell ref="B17:C17"/>
    <mergeCell ref="B18:C18"/>
    <mergeCell ref="B19:C19"/>
    <mergeCell ref="B20:C20"/>
    <mergeCell ref="F14:F15"/>
    <mergeCell ref="G14:G15"/>
    <mergeCell ref="H14:H15"/>
    <mergeCell ref="I14:I15"/>
    <mergeCell ref="B65:J65"/>
    <mergeCell ref="B66:J66"/>
    <mergeCell ref="B40:J40"/>
    <mergeCell ref="B41:D41"/>
    <mergeCell ref="H41:I41"/>
    <mergeCell ref="B42:D42"/>
    <mergeCell ref="B55:I55"/>
    <mergeCell ref="H42:I42"/>
    <mergeCell ref="B56:I56"/>
    <mergeCell ref="B44:D44"/>
    <mergeCell ref="H44:I44"/>
    <mergeCell ref="B45:D45"/>
    <mergeCell ref="H45:I45"/>
    <mergeCell ref="B43:D43"/>
    <mergeCell ref="B51:I51"/>
    <mergeCell ref="B53:J53"/>
    <mergeCell ref="B67:J67"/>
    <mergeCell ref="B68:J68"/>
    <mergeCell ref="B2:C6"/>
    <mergeCell ref="D2:H6"/>
    <mergeCell ref="I2:J6"/>
    <mergeCell ref="B8:J8"/>
    <mergeCell ref="B9:E9"/>
    <mergeCell ref="F9:G9"/>
    <mergeCell ref="C10:E10"/>
    <mergeCell ref="F10:G10"/>
    <mergeCell ref="B13:J13"/>
    <mergeCell ref="B14:C15"/>
    <mergeCell ref="D14:D15"/>
    <mergeCell ref="E14:E15"/>
    <mergeCell ref="B25:C25"/>
    <mergeCell ref="B23:C23"/>
  </mergeCells>
  <printOptions horizontalCentered="1"/>
  <pageMargins left="0.59055118110236227" right="0.59055118110236227" top="0.39370078740157483" bottom="0.27559055118110237" header="0.39370078740157483" footer="0.31496062992125984"/>
  <pageSetup paperSize="9" scale="56" orientation="portrait" r:id="rId1"/>
  <cellWatches>
    <cellWatch r="N53"/>
  </cellWatches>
  <ignoredErrors>
    <ignoredError sqref="J43" formula="1"/>
  </ignoredError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9D882-CC01-4756-BF20-1412A542F959}">
  <sheetPr>
    <pageSetUpPr fitToPage="1"/>
  </sheetPr>
  <dimension ref="A1:P71"/>
  <sheetViews>
    <sheetView showGridLines="0" view="pageBreakPreview" topLeftCell="A23" zoomScale="79" zoomScaleNormal="40" zoomScaleSheetLayoutView="70" zoomScalePageLayoutView="70" workbookViewId="0">
      <selection activeCell="H21" sqref="H21"/>
    </sheetView>
  </sheetViews>
  <sheetFormatPr baseColWidth="10" defaultColWidth="11.44140625" defaultRowHeight="13.2" x14ac:dyDescent="0.25"/>
  <cols>
    <col min="1" max="1" width="1.6640625" style="11" customWidth="1"/>
    <col min="2" max="2" width="24.6640625" style="11" customWidth="1"/>
    <col min="3" max="3" width="26.6640625" style="11" customWidth="1"/>
    <col min="4" max="4" width="17.6640625" style="11" customWidth="1"/>
    <col min="5" max="5" width="10.6640625" style="11" customWidth="1"/>
    <col min="6" max="6" width="13.6640625" style="11" customWidth="1"/>
    <col min="7" max="7" width="14.6640625" style="11" customWidth="1"/>
    <col min="8" max="8" width="12.44140625" style="11" customWidth="1"/>
    <col min="9" max="9" width="11.6640625" style="11" customWidth="1"/>
    <col min="10" max="10" width="22.6640625" style="11" customWidth="1"/>
    <col min="11" max="11" width="2.5546875" style="12" customWidth="1"/>
    <col min="12" max="12" width="24.5546875" style="27" customWidth="1"/>
    <col min="13" max="13" width="20.109375" style="27" bestFit="1" customWidth="1"/>
    <col min="14" max="14" width="20.33203125" style="27" customWidth="1"/>
    <col min="15" max="15" width="18.21875" style="11" bestFit="1" customWidth="1"/>
    <col min="16" max="16384" width="11.44140625" style="11"/>
  </cols>
  <sheetData>
    <row r="1" spans="1:14" ht="13.8" thickBot="1" x14ac:dyDescent="0.3">
      <c r="A1" s="28"/>
      <c r="B1" s="28"/>
      <c r="C1" s="28"/>
      <c r="D1" s="28"/>
      <c r="E1" s="28"/>
      <c r="F1" s="28"/>
      <c r="G1" s="28"/>
      <c r="H1" s="28"/>
      <c r="I1" s="28"/>
      <c r="J1" s="28"/>
      <c r="K1" s="29"/>
      <c r="L1" s="11"/>
      <c r="M1" s="11"/>
      <c r="N1" s="11"/>
    </row>
    <row r="2" spans="1:14" ht="14.4" customHeight="1" x14ac:dyDescent="0.25">
      <c r="A2" s="28"/>
      <c r="B2" s="75"/>
      <c r="C2" s="76"/>
      <c r="D2" s="81" t="s">
        <v>42</v>
      </c>
      <c r="E2" s="81"/>
      <c r="F2" s="81"/>
      <c r="G2" s="81"/>
      <c r="H2" s="81"/>
      <c r="I2" s="81"/>
      <c r="J2" s="81"/>
      <c r="K2" s="29"/>
      <c r="L2" s="11"/>
      <c r="M2" s="11"/>
      <c r="N2" s="11"/>
    </row>
    <row r="3" spans="1:14" s="13" customFormat="1" ht="14.4" customHeight="1" x14ac:dyDescent="0.3">
      <c r="A3" s="30"/>
      <c r="B3" s="77"/>
      <c r="C3" s="78"/>
      <c r="D3" s="82"/>
      <c r="E3" s="82"/>
      <c r="F3" s="82"/>
      <c r="G3" s="82"/>
      <c r="H3" s="82"/>
      <c r="I3" s="82"/>
      <c r="J3" s="82"/>
      <c r="K3" s="30"/>
    </row>
    <row r="4" spans="1:14" s="13" customFormat="1" ht="14.4" customHeight="1" x14ac:dyDescent="0.3">
      <c r="A4" s="30"/>
      <c r="B4" s="77"/>
      <c r="C4" s="78"/>
      <c r="D4" s="82"/>
      <c r="E4" s="82"/>
      <c r="F4" s="82"/>
      <c r="G4" s="82"/>
      <c r="H4" s="82"/>
      <c r="I4" s="82"/>
      <c r="J4" s="82"/>
      <c r="K4" s="30"/>
    </row>
    <row r="5" spans="1:14" s="13" customFormat="1" ht="14.4" customHeight="1" x14ac:dyDescent="0.3">
      <c r="A5" s="30"/>
      <c r="B5" s="77"/>
      <c r="C5" s="78"/>
      <c r="D5" s="82"/>
      <c r="E5" s="82"/>
      <c r="F5" s="82"/>
      <c r="G5" s="82"/>
      <c r="H5" s="82"/>
      <c r="I5" s="82"/>
      <c r="J5" s="82"/>
      <c r="K5" s="30"/>
    </row>
    <row r="6" spans="1:14" s="13" customFormat="1" ht="15" customHeight="1" thickBot="1" x14ac:dyDescent="0.35">
      <c r="A6" s="30"/>
      <c r="B6" s="79"/>
      <c r="C6" s="80"/>
      <c r="D6" s="83"/>
      <c r="E6" s="83"/>
      <c r="F6" s="83"/>
      <c r="G6" s="83"/>
      <c r="H6" s="83"/>
      <c r="I6" s="83"/>
      <c r="J6" s="83"/>
      <c r="K6" s="30"/>
    </row>
    <row r="7" spans="1:14" s="12" customFormat="1" ht="4.3499999999999996" customHeight="1" thickBot="1" x14ac:dyDescent="0.3">
      <c r="A7" s="29"/>
      <c r="B7" s="31"/>
      <c r="C7" s="29"/>
      <c r="D7" s="29"/>
      <c r="E7" s="29"/>
      <c r="F7" s="29"/>
      <c r="G7" s="29"/>
      <c r="H7" s="29"/>
      <c r="I7" s="29"/>
      <c r="J7" s="32"/>
      <c r="K7" s="29"/>
    </row>
    <row r="8" spans="1:14" s="12" customFormat="1" ht="73.95" customHeight="1" thickBot="1" x14ac:dyDescent="0.3">
      <c r="A8" s="29"/>
      <c r="B8" s="84" t="s">
        <v>55</v>
      </c>
      <c r="C8" s="85"/>
      <c r="D8" s="85"/>
      <c r="E8" s="85"/>
      <c r="F8" s="85"/>
      <c r="G8" s="85"/>
      <c r="H8" s="85"/>
      <c r="I8" s="85"/>
      <c r="J8" s="86"/>
      <c r="K8" s="29"/>
    </row>
    <row r="9" spans="1:14" s="12" customFormat="1" ht="26.4" x14ac:dyDescent="0.25">
      <c r="A9" s="29"/>
      <c r="B9" s="87"/>
      <c r="C9" s="88"/>
      <c r="D9" s="88"/>
      <c r="E9" s="88"/>
      <c r="F9" s="89"/>
      <c r="G9" s="89"/>
      <c r="H9" s="33"/>
      <c r="I9" s="29"/>
      <c r="J9" s="34" t="s">
        <v>0</v>
      </c>
      <c r="K9" s="29"/>
    </row>
    <row r="10" spans="1:14" s="12" customFormat="1" ht="17.399999999999999" customHeight="1" x14ac:dyDescent="0.25">
      <c r="A10" s="29"/>
      <c r="B10" s="35" t="s">
        <v>1</v>
      </c>
      <c r="C10" s="90" t="s">
        <v>47</v>
      </c>
      <c r="D10" s="90"/>
      <c r="E10" s="90"/>
      <c r="F10" s="89"/>
      <c r="G10" s="89"/>
      <c r="H10" s="36"/>
      <c r="I10" s="29"/>
      <c r="J10" s="37">
        <v>19</v>
      </c>
      <c r="K10" s="29"/>
    </row>
    <row r="11" spans="1:14" s="12" customFormat="1" ht="8.1" customHeight="1" thickBot="1" x14ac:dyDescent="0.3">
      <c r="A11" s="29"/>
      <c r="B11" s="38"/>
      <c r="C11" s="39"/>
      <c r="D11" s="39"/>
      <c r="E11" s="39"/>
      <c r="F11" s="39"/>
      <c r="G11" s="39"/>
      <c r="H11" s="39"/>
      <c r="I11" s="39"/>
      <c r="J11" s="40"/>
      <c r="K11" s="29"/>
    </row>
    <row r="12" spans="1:14" s="12" customFormat="1" ht="14.1" customHeight="1" thickBot="1" x14ac:dyDescent="0.3">
      <c r="A12" s="29"/>
      <c r="B12" s="41"/>
      <c r="C12" s="41"/>
      <c r="D12" s="41"/>
      <c r="E12" s="41"/>
      <c r="F12" s="42"/>
      <c r="G12" s="42"/>
      <c r="H12" s="29"/>
      <c r="I12" s="29"/>
      <c r="J12" s="43"/>
      <c r="K12" s="29"/>
    </row>
    <row r="13" spans="1:14" s="14" customFormat="1" ht="15" x14ac:dyDescent="0.3">
      <c r="A13" s="44"/>
      <c r="B13" s="91" t="s">
        <v>44</v>
      </c>
      <c r="C13" s="92"/>
      <c r="D13" s="92"/>
      <c r="E13" s="92"/>
      <c r="F13" s="92"/>
      <c r="G13" s="92"/>
      <c r="H13" s="92"/>
      <c r="I13" s="92"/>
      <c r="J13" s="93"/>
      <c r="K13" s="44"/>
    </row>
    <row r="14" spans="1:14" s="12" customFormat="1" x14ac:dyDescent="0.25">
      <c r="A14" s="29"/>
      <c r="B14" s="94" t="s">
        <v>2</v>
      </c>
      <c r="C14" s="95"/>
      <c r="D14" s="98" t="s">
        <v>3</v>
      </c>
      <c r="E14" s="98" t="s">
        <v>4</v>
      </c>
      <c r="F14" s="98" t="s">
        <v>5</v>
      </c>
      <c r="G14" s="98" t="s">
        <v>6</v>
      </c>
      <c r="H14" s="98" t="s">
        <v>7</v>
      </c>
      <c r="I14" s="98" t="s">
        <v>8</v>
      </c>
      <c r="J14" s="118" t="s">
        <v>9</v>
      </c>
      <c r="K14" s="29"/>
    </row>
    <row r="15" spans="1:14" s="12" customFormat="1" ht="12.75" customHeight="1" x14ac:dyDescent="0.25">
      <c r="A15" s="29"/>
      <c r="B15" s="96"/>
      <c r="C15" s="97"/>
      <c r="D15" s="99"/>
      <c r="E15" s="99"/>
      <c r="F15" s="99"/>
      <c r="G15" s="99"/>
      <c r="H15" s="99"/>
      <c r="I15" s="99"/>
      <c r="J15" s="119"/>
      <c r="K15" s="29"/>
    </row>
    <row r="16" spans="1:14" s="12" customFormat="1" ht="21" customHeight="1" thickBot="1" x14ac:dyDescent="0.3">
      <c r="A16" s="29"/>
      <c r="B16" s="45" t="s">
        <v>10</v>
      </c>
      <c r="C16" s="46"/>
      <c r="D16" s="46"/>
      <c r="E16" s="46"/>
      <c r="F16" s="46"/>
      <c r="G16" s="46"/>
      <c r="H16" s="46"/>
      <c r="I16" s="46"/>
      <c r="J16" s="47"/>
      <c r="K16" s="29"/>
    </row>
    <row r="17" spans="1:16" x14ac:dyDescent="0.25">
      <c r="A17" s="28"/>
      <c r="B17" s="120" t="s">
        <v>11</v>
      </c>
      <c r="C17" s="121"/>
      <c r="D17" s="71"/>
      <c r="E17" s="48" t="s">
        <v>12</v>
      </c>
      <c r="F17" s="49">
        <v>1</v>
      </c>
      <c r="G17" s="1">
        <v>1</v>
      </c>
      <c r="H17" s="2">
        <v>19</v>
      </c>
      <c r="I17" s="145">
        <v>2.11</v>
      </c>
      <c r="J17" s="50">
        <f>+IF(F17&lt;&gt;0,IF(I17&lt;&gt;0,(ROUNDUP(D17*F17*G17*H17*(I17),0)),(ROUNDUP(D17*F17*G17*H17,0))),0)</f>
        <v>0</v>
      </c>
      <c r="K17" s="28"/>
      <c r="L17" s="15"/>
      <c r="M17" s="16"/>
      <c r="N17" s="16"/>
    </row>
    <row r="18" spans="1:16" ht="12.75" customHeight="1" x14ac:dyDescent="0.25">
      <c r="A18" s="28"/>
      <c r="B18" s="122" t="s">
        <v>43</v>
      </c>
      <c r="C18" s="123"/>
      <c r="D18" s="71"/>
      <c r="E18" s="48" t="s">
        <v>12</v>
      </c>
      <c r="F18" s="51">
        <v>1</v>
      </c>
      <c r="G18" s="3">
        <v>0.4</v>
      </c>
      <c r="H18" s="52">
        <v>16</v>
      </c>
      <c r="I18" s="146">
        <v>2.11</v>
      </c>
      <c r="J18" s="53">
        <f t="shared" ref="J18:J30" si="0">+IF(F18&lt;&gt;0,IF(I18&lt;&gt;0,(ROUNDUP(D18*F18*G18*H18*(I18),0)),(ROUNDUP(D18*F18*G18*H18,0))),0)</f>
        <v>0</v>
      </c>
      <c r="K18" s="28"/>
      <c r="L18" s="15"/>
      <c r="M18" s="16"/>
      <c r="N18" s="16"/>
    </row>
    <row r="19" spans="1:16" ht="12.75" customHeight="1" x14ac:dyDescent="0.25">
      <c r="A19" s="28"/>
      <c r="B19" s="100" t="s">
        <v>13</v>
      </c>
      <c r="C19" s="101"/>
      <c r="D19" s="71"/>
      <c r="E19" s="48" t="s">
        <v>12</v>
      </c>
      <c r="F19" s="51">
        <v>1</v>
      </c>
      <c r="G19" s="3">
        <v>0.3</v>
      </c>
      <c r="H19" s="52">
        <v>16</v>
      </c>
      <c r="I19" s="146">
        <v>2.11</v>
      </c>
      <c r="J19" s="53">
        <f t="shared" si="0"/>
        <v>0</v>
      </c>
      <c r="K19" s="28"/>
      <c r="L19" s="15"/>
      <c r="M19" s="16"/>
      <c r="N19" s="16"/>
    </row>
    <row r="20" spans="1:16" x14ac:dyDescent="0.25">
      <c r="A20" s="28"/>
      <c r="B20" s="100" t="s">
        <v>46</v>
      </c>
      <c r="C20" s="101"/>
      <c r="D20" s="71"/>
      <c r="E20" s="48" t="s">
        <v>12</v>
      </c>
      <c r="F20" s="51">
        <v>1</v>
      </c>
      <c r="G20" s="3">
        <v>0.4</v>
      </c>
      <c r="H20" s="52">
        <v>16</v>
      </c>
      <c r="I20" s="146">
        <v>2.11</v>
      </c>
      <c r="J20" s="53">
        <f t="shared" si="0"/>
        <v>0</v>
      </c>
      <c r="K20" s="28"/>
      <c r="L20" s="15"/>
      <c r="M20" s="16"/>
      <c r="N20" s="16"/>
    </row>
    <row r="21" spans="1:16" ht="12.75" customHeight="1" x14ac:dyDescent="0.25">
      <c r="A21" s="28"/>
      <c r="B21" s="100" t="s">
        <v>14</v>
      </c>
      <c r="C21" s="101"/>
      <c r="D21" s="71"/>
      <c r="E21" s="48" t="s">
        <v>12</v>
      </c>
      <c r="F21" s="51">
        <v>1</v>
      </c>
      <c r="G21" s="3">
        <v>0.5</v>
      </c>
      <c r="H21" s="52">
        <v>16</v>
      </c>
      <c r="I21" s="146">
        <v>2.11</v>
      </c>
      <c r="J21" s="53">
        <f t="shared" si="0"/>
        <v>0</v>
      </c>
      <c r="K21" s="28"/>
      <c r="L21" s="15"/>
      <c r="M21" s="16"/>
      <c r="N21" s="16"/>
    </row>
    <row r="22" spans="1:16" x14ac:dyDescent="0.25">
      <c r="A22" s="28"/>
      <c r="B22" s="100" t="s">
        <v>51</v>
      </c>
      <c r="C22" s="101"/>
      <c r="D22" s="71"/>
      <c r="E22" s="54" t="s">
        <v>12</v>
      </c>
      <c r="F22" s="51">
        <v>1</v>
      </c>
      <c r="G22" s="3">
        <v>0.3</v>
      </c>
      <c r="H22" s="52">
        <v>16</v>
      </c>
      <c r="I22" s="146">
        <v>2.11</v>
      </c>
      <c r="J22" s="53">
        <f t="shared" si="0"/>
        <v>0</v>
      </c>
      <c r="K22" s="28"/>
      <c r="L22" s="15"/>
      <c r="M22" s="16"/>
      <c r="N22" s="16"/>
    </row>
    <row r="23" spans="1:16" ht="12.45" customHeight="1" x14ac:dyDescent="0.25">
      <c r="A23" s="28"/>
      <c r="B23" s="100" t="s">
        <v>52</v>
      </c>
      <c r="C23" s="101"/>
      <c r="D23" s="71"/>
      <c r="E23" s="54" t="s">
        <v>12</v>
      </c>
      <c r="F23" s="51">
        <v>1</v>
      </c>
      <c r="G23" s="3">
        <v>0.3</v>
      </c>
      <c r="H23" s="52">
        <v>16</v>
      </c>
      <c r="I23" s="146">
        <v>2.11</v>
      </c>
      <c r="J23" s="53">
        <f t="shared" si="0"/>
        <v>0</v>
      </c>
      <c r="K23" s="28"/>
      <c r="L23" s="15"/>
      <c r="M23" s="16"/>
      <c r="N23" s="16"/>
    </row>
    <row r="24" spans="1:16" ht="12.45" customHeight="1" x14ac:dyDescent="0.25">
      <c r="A24" s="28"/>
      <c r="B24" s="100" t="s">
        <v>53</v>
      </c>
      <c r="C24" s="101"/>
      <c r="D24" s="71"/>
      <c r="E24" s="54" t="s">
        <v>12</v>
      </c>
      <c r="F24" s="51">
        <v>1</v>
      </c>
      <c r="G24" s="3">
        <v>0.2</v>
      </c>
      <c r="H24" s="52">
        <v>16</v>
      </c>
      <c r="I24" s="146">
        <v>2.11</v>
      </c>
      <c r="J24" s="53">
        <f t="shared" si="0"/>
        <v>0</v>
      </c>
      <c r="K24" s="28"/>
      <c r="L24" s="15"/>
      <c r="M24" s="16"/>
      <c r="N24" s="16"/>
    </row>
    <row r="25" spans="1:16" x14ac:dyDescent="0.25">
      <c r="A25" s="28"/>
      <c r="B25" s="100" t="s">
        <v>16</v>
      </c>
      <c r="C25" s="101"/>
      <c r="D25" s="71"/>
      <c r="E25" s="48" t="s">
        <v>12</v>
      </c>
      <c r="F25" s="51">
        <v>1</v>
      </c>
      <c r="G25" s="3">
        <v>1</v>
      </c>
      <c r="H25" s="52">
        <v>18</v>
      </c>
      <c r="I25" s="146">
        <v>2.11</v>
      </c>
      <c r="J25" s="53">
        <f t="shared" si="0"/>
        <v>0</v>
      </c>
      <c r="K25" s="28"/>
      <c r="L25" s="15"/>
      <c r="M25" s="16"/>
      <c r="N25" s="16"/>
      <c r="O25" s="17"/>
      <c r="P25" s="17"/>
    </row>
    <row r="26" spans="1:16" x14ac:dyDescent="0.25">
      <c r="A26" s="28"/>
      <c r="B26" s="100" t="s">
        <v>17</v>
      </c>
      <c r="C26" s="101"/>
      <c r="D26" s="71"/>
      <c r="E26" s="48" t="s">
        <v>12</v>
      </c>
      <c r="F26" s="51">
        <v>1</v>
      </c>
      <c r="G26" s="3">
        <v>1</v>
      </c>
      <c r="H26" s="52">
        <v>18</v>
      </c>
      <c r="I26" s="146">
        <v>2.11</v>
      </c>
      <c r="J26" s="53">
        <f t="shared" si="0"/>
        <v>0</v>
      </c>
      <c r="K26" s="28"/>
      <c r="L26" s="15"/>
      <c r="M26" s="16"/>
      <c r="N26" s="16"/>
    </row>
    <row r="27" spans="1:16" ht="12.75" customHeight="1" x14ac:dyDescent="0.25">
      <c r="A27" s="28"/>
      <c r="B27" s="100" t="s">
        <v>15</v>
      </c>
      <c r="C27" s="101"/>
      <c r="D27" s="71"/>
      <c r="E27" s="48" t="s">
        <v>12</v>
      </c>
      <c r="F27" s="51">
        <v>1</v>
      </c>
      <c r="G27" s="3">
        <v>1</v>
      </c>
      <c r="H27" s="52">
        <v>18</v>
      </c>
      <c r="I27" s="146">
        <v>2.11</v>
      </c>
      <c r="J27" s="53">
        <f t="shared" si="0"/>
        <v>0</v>
      </c>
      <c r="K27" s="28"/>
      <c r="L27" s="15"/>
      <c r="M27" s="16"/>
      <c r="N27" s="16"/>
      <c r="O27" s="17"/>
      <c r="P27" s="17"/>
    </row>
    <row r="28" spans="1:16" ht="12.75" customHeight="1" x14ac:dyDescent="0.25">
      <c r="A28" s="28"/>
      <c r="B28" s="100" t="s">
        <v>49</v>
      </c>
      <c r="C28" s="101"/>
      <c r="D28" s="71"/>
      <c r="E28" s="48" t="s">
        <v>12</v>
      </c>
      <c r="F28" s="51">
        <v>1</v>
      </c>
      <c r="G28" s="3">
        <v>0.3</v>
      </c>
      <c r="H28" s="52">
        <v>6</v>
      </c>
      <c r="I28" s="146">
        <v>2.11</v>
      </c>
      <c r="J28" s="53">
        <f t="shared" si="0"/>
        <v>0</v>
      </c>
      <c r="K28" s="28"/>
      <c r="L28" s="15"/>
      <c r="M28" s="16"/>
      <c r="N28" s="16"/>
    </row>
    <row r="29" spans="1:16" ht="12.75" customHeight="1" x14ac:dyDescent="0.25">
      <c r="A29" s="28"/>
      <c r="B29" s="100" t="s">
        <v>48</v>
      </c>
      <c r="C29" s="101"/>
      <c r="D29" s="71"/>
      <c r="E29" s="48" t="s">
        <v>12</v>
      </c>
      <c r="F29" s="51">
        <v>1</v>
      </c>
      <c r="G29" s="3">
        <v>0.3</v>
      </c>
      <c r="H29" s="52">
        <v>6</v>
      </c>
      <c r="I29" s="146">
        <v>2.11</v>
      </c>
      <c r="J29" s="53">
        <f t="shared" si="0"/>
        <v>0</v>
      </c>
      <c r="K29" s="28"/>
      <c r="L29" s="15"/>
      <c r="M29" s="16"/>
      <c r="N29" s="16"/>
    </row>
    <row r="30" spans="1:16" ht="12.75" customHeight="1" x14ac:dyDescent="0.25">
      <c r="A30" s="28"/>
      <c r="B30" s="100" t="s">
        <v>18</v>
      </c>
      <c r="C30" s="101"/>
      <c r="D30" s="71"/>
      <c r="E30" s="54" t="s">
        <v>12</v>
      </c>
      <c r="F30" s="51">
        <v>1</v>
      </c>
      <c r="G30" s="3">
        <v>1</v>
      </c>
      <c r="H30" s="52">
        <v>19</v>
      </c>
      <c r="I30" s="146">
        <v>2.11</v>
      </c>
      <c r="J30" s="53">
        <f t="shared" si="0"/>
        <v>0</v>
      </c>
      <c r="K30" s="28"/>
      <c r="L30" s="15"/>
      <c r="M30" s="16"/>
      <c r="N30" s="16"/>
    </row>
    <row r="31" spans="1:16" ht="6" customHeight="1" thickBot="1" x14ac:dyDescent="0.3">
      <c r="A31" s="28"/>
      <c r="B31" s="28"/>
      <c r="C31" s="28"/>
      <c r="D31" s="28"/>
      <c r="E31" s="28"/>
      <c r="F31" s="28"/>
      <c r="G31" s="28"/>
      <c r="H31" s="28"/>
      <c r="J31" s="28"/>
      <c r="K31" s="28"/>
      <c r="L31" s="11"/>
      <c r="M31" s="11"/>
      <c r="N31" s="11"/>
    </row>
    <row r="32" spans="1:16" s="12" customFormat="1" ht="14.4" thickBot="1" x14ac:dyDescent="0.3">
      <c r="A32" s="29"/>
      <c r="B32" s="55" t="s">
        <v>19</v>
      </c>
      <c r="C32" s="56"/>
      <c r="D32" s="56"/>
      <c r="E32" s="56"/>
      <c r="F32" s="56"/>
      <c r="G32" s="56"/>
      <c r="H32" s="56"/>
      <c r="I32" s="147"/>
      <c r="J32" s="57"/>
      <c r="K32" s="29"/>
    </row>
    <row r="33" spans="1:14" s="12" customFormat="1" x14ac:dyDescent="0.25">
      <c r="A33" s="29"/>
      <c r="B33" s="100" t="s">
        <v>54</v>
      </c>
      <c r="C33" s="101"/>
      <c r="D33" s="58">
        <v>6000000</v>
      </c>
      <c r="E33" s="54" t="s">
        <v>12</v>
      </c>
      <c r="F33" s="51">
        <v>1</v>
      </c>
      <c r="G33" s="4">
        <v>1</v>
      </c>
      <c r="H33" s="52">
        <v>19</v>
      </c>
      <c r="I33" s="146">
        <v>2.11</v>
      </c>
      <c r="J33" s="59">
        <f>+IF(F33&lt;&gt;0,IF(I33&lt;&gt;0,(ROUNDUP(D33*F33*G33*H33*(I33),0)),(ROUNDUP(D33*F33*G33*H33,0))),0)</f>
        <v>240540000</v>
      </c>
      <c r="K33" s="29"/>
      <c r="L33" s="18"/>
      <c r="M33" s="19"/>
      <c r="N33" s="19"/>
    </row>
    <row r="34" spans="1:14" s="12" customFormat="1" x14ac:dyDescent="0.25">
      <c r="A34" s="29"/>
      <c r="B34" s="100" t="s">
        <v>20</v>
      </c>
      <c r="C34" s="101"/>
      <c r="D34" s="71"/>
      <c r="E34" s="54" t="s">
        <v>12</v>
      </c>
      <c r="F34" s="51">
        <v>2</v>
      </c>
      <c r="G34" s="4">
        <v>1</v>
      </c>
      <c r="H34" s="52">
        <v>18</v>
      </c>
      <c r="I34" s="146">
        <v>2.11</v>
      </c>
      <c r="J34" s="59">
        <f>+IF(F34&lt;&gt;0,IF(I34&lt;&gt;0,(ROUNDUP(D34*F34*G34*H34*(I34),0)),(ROUNDUP(D34*F34*G34*H34,0))),0)</f>
        <v>0</v>
      </c>
      <c r="K34" s="29"/>
      <c r="L34" s="18"/>
      <c r="M34" s="19"/>
      <c r="N34" s="19"/>
    </row>
    <row r="35" spans="1:14" s="12" customFormat="1" x14ac:dyDescent="0.25">
      <c r="A35" s="29"/>
      <c r="B35" s="100" t="s">
        <v>21</v>
      </c>
      <c r="C35" s="101"/>
      <c r="D35" s="71"/>
      <c r="E35" s="54" t="s">
        <v>12</v>
      </c>
      <c r="F35" s="51">
        <v>1</v>
      </c>
      <c r="G35" s="4">
        <v>1</v>
      </c>
      <c r="H35" s="52">
        <v>18</v>
      </c>
      <c r="I35" s="146">
        <v>2.11</v>
      </c>
      <c r="J35" s="59">
        <f t="shared" ref="J35:J37" si="1">+IF(F35&lt;&gt;0,IF(I35&lt;&gt;0,(ROUNDUP(D35*F35*G35*H35*(I35),0)),(ROUNDUP(D35*F35*G35*H35,0))),0)</f>
        <v>0</v>
      </c>
      <c r="K35" s="29"/>
      <c r="L35" s="18"/>
      <c r="M35" s="19"/>
      <c r="N35" s="19"/>
    </row>
    <row r="36" spans="1:14" s="12" customFormat="1" x14ac:dyDescent="0.25">
      <c r="A36" s="29"/>
      <c r="B36" s="100" t="s">
        <v>50</v>
      </c>
      <c r="C36" s="101"/>
      <c r="D36" s="71"/>
      <c r="E36" s="54" t="s">
        <v>12</v>
      </c>
      <c r="F36" s="51">
        <v>2</v>
      </c>
      <c r="G36" s="4">
        <v>1</v>
      </c>
      <c r="H36" s="52">
        <v>18</v>
      </c>
      <c r="I36" s="146">
        <v>2.11</v>
      </c>
      <c r="J36" s="59">
        <f t="shared" si="1"/>
        <v>0</v>
      </c>
      <c r="K36" s="29"/>
      <c r="L36" s="18"/>
      <c r="M36" s="19"/>
      <c r="N36" s="19"/>
    </row>
    <row r="37" spans="1:14" s="12" customFormat="1" x14ac:dyDescent="0.25">
      <c r="A37" s="29"/>
      <c r="B37" s="100" t="s">
        <v>22</v>
      </c>
      <c r="C37" s="101"/>
      <c r="D37" s="71"/>
      <c r="E37" s="54" t="s">
        <v>12</v>
      </c>
      <c r="F37" s="51">
        <v>1</v>
      </c>
      <c r="G37" s="4">
        <v>1</v>
      </c>
      <c r="H37" s="52">
        <v>19</v>
      </c>
      <c r="I37" s="146">
        <v>2.11</v>
      </c>
      <c r="J37" s="59">
        <f t="shared" si="1"/>
        <v>0</v>
      </c>
      <c r="K37" s="29"/>
      <c r="L37" s="18"/>
      <c r="M37" s="19"/>
      <c r="N37" s="19"/>
    </row>
    <row r="38" spans="1:14" s="14" customFormat="1" ht="13.8" thickBot="1" x14ac:dyDescent="0.35">
      <c r="A38" s="44"/>
      <c r="B38" s="124" t="s">
        <v>23</v>
      </c>
      <c r="C38" s="125"/>
      <c r="D38" s="125"/>
      <c r="E38" s="125"/>
      <c r="F38" s="125"/>
      <c r="G38" s="125"/>
      <c r="H38" s="125"/>
      <c r="I38" s="125"/>
      <c r="J38" s="60">
        <f>+ROUND(SUM(J17:J37),0)</f>
        <v>240540000</v>
      </c>
      <c r="K38" s="44"/>
    </row>
    <row r="39" spans="1:14" s="12" customFormat="1" ht="13.8" thickBot="1" x14ac:dyDescent="0.3">
      <c r="A39" s="29"/>
      <c r="B39" s="28"/>
      <c r="C39" s="28"/>
      <c r="D39" s="28"/>
      <c r="E39" s="28"/>
      <c r="F39" s="28"/>
      <c r="G39" s="28"/>
      <c r="H39" s="28"/>
      <c r="I39" s="28"/>
      <c r="J39" s="28"/>
      <c r="K39" s="29"/>
    </row>
    <row r="40" spans="1:14" s="12" customFormat="1" ht="15.75" customHeight="1" x14ac:dyDescent="0.25">
      <c r="A40" s="29"/>
      <c r="B40" s="103" t="s">
        <v>24</v>
      </c>
      <c r="C40" s="104"/>
      <c r="D40" s="104"/>
      <c r="E40" s="104"/>
      <c r="F40" s="104"/>
      <c r="G40" s="104"/>
      <c r="H40" s="104"/>
      <c r="I40" s="104"/>
      <c r="J40" s="105"/>
      <c r="K40" s="29"/>
    </row>
    <row r="41" spans="1:14" s="12" customFormat="1" ht="32.4" customHeight="1" x14ac:dyDescent="0.25">
      <c r="A41" s="29"/>
      <c r="B41" s="106" t="s">
        <v>25</v>
      </c>
      <c r="C41" s="107"/>
      <c r="D41" s="107"/>
      <c r="E41" s="61" t="s">
        <v>26</v>
      </c>
      <c r="F41" s="61" t="s">
        <v>5</v>
      </c>
      <c r="G41" s="61" t="s">
        <v>27</v>
      </c>
      <c r="H41" s="108" t="s">
        <v>28</v>
      </c>
      <c r="I41" s="109"/>
      <c r="J41" s="62" t="s">
        <v>9</v>
      </c>
      <c r="K41" s="29"/>
      <c r="L41" s="29" t="s">
        <v>64</v>
      </c>
    </row>
    <row r="42" spans="1:14" s="12" customFormat="1" ht="40.049999999999997" customHeight="1" x14ac:dyDescent="0.25">
      <c r="A42" s="29"/>
      <c r="B42" s="110" t="s">
        <v>29</v>
      </c>
      <c r="C42" s="111"/>
      <c r="D42" s="111"/>
      <c r="E42" s="63" t="s">
        <v>30</v>
      </c>
      <c r="F42" s="63">
        <v>1</v>
      </c>
      <c r="G42" s="5">
        <v>18</v>
      </c>
      <c r="H42" s="143"/>
      <c r="I42" s="143"/>
      <c r="J42" s="8">
        <f>+H42*G42*F42</f>
        <v>0</v>
      </c>
      <c r="K42" s="29"/>
      <c r="L42" s="72">
        <v>6997000</v>
      </c>
      <c r="M42" s="21"/>
    </row>
    <row r="43" spans="1:14" s="12" customFormat="1" x14ac:dyDescent="0.25">
      <c r="A43" s="29"/>
      <c r="B43" s="116" t="s">
        <v>31</v>
      </c>
      <c r="C43" s="117"/>
      <c r="D43" s="117"/>
      <c r="E43" s="63" t="s">
        <v>30</v>
      </c>
      <c r="F43" s="63">
        <v>1</v>
      </c>
      <c r="G43" s="5">
        <v>18</v>
      </c>
      <c r="H43" s="143"/>
      <c r="I43" s="143"/>
      <c r="J43" s="8">
        <f>+ROUND(H43*G43*F43,0)</f>
        <v>0</v>
      </c>
      <c r="K43" s="29"/>
      <c r="L43" s="72">
        <v>1000000</v>
      </c>
      <c r="M43" s="22"/>
      <c r="N43" s="21"/>
    </row>
    <row r="44" spans="1:14" s="12" customFormat="1" x14ac:dyDescent="0.25">
      <c r="A44" s="29"/>
      <c r="B44" s="100" t="s">
        <v>32</v>
      </c>
      <c r="C44" s="101"/>
      <c r="D44" s="101"/>
      <c r="E44" s="63" t="s">
        <v>30</v>
      </c>
      <c r="F44" s="63">
        <v>1</v>
      </c>
      <c r="G44" s="5">
        <v>18</v>
      </c>
      <c r="H44" s="143"/>
      <c r="I44" s="143"/>
      <c r="J44" s="8">
        <f>+H44*G44*F44</f>
        <v>0</v>
      </c>
      <c r="K44" s="29"/>
      <c r="L44" s="72">
        <v>2856000</v>
      </c>
      <c r="M44" s="22"/>
      <c r="N44" s="21"/>
    </row>
    <row r="45" spans="1:14" s="12" customFormat="1" x14ac:dyDescent="0.25">
      <c r="A45" s="29"/>
      <c r="B45" s="100" t="s">
        <v>33</v>
      </c>
      <c r="C45" s="101"/>
      <c r="D45" s="101"/>
      <c r="E45" s="63" t="s">
        <v>30</v>
      </c>
      <c r="F45" s="63">
        <v>1</v>
      </c>
      <c r="G45" s="5">
        <v>18</v>
      </c>
      <c r="H45" s="143"/>
      <c r="I45" s="143"/>
      <c r="J45" s="8">
        <f>+H45*G45*F45</f>
        <v>0</v>
      </c>
      <c r="K45" s="29"/>
      <c r="L45" s="72">
        <v>1200000</v>
      </c>
      <c r="M45" s="21"/>
      <c r="N45" s="21"/>
    </row>
    <row r="46" spans="1:14" s="14" customFormat="1" ht="13.8" thickBot="1" x14ac:dyDescent="0.35">
      <c r="A46" s="44"/>
      <c r="B46" s="124" t="s">
        <v>34</v>
      </c>
      <c r="C46" s="125"/>
      <c r="D46" s="125"/>
      <c r="E46" s="125"/>
      <c r="F46" s="125"/>
      <c r="G46" s="125"/>
      <c r="H46" s="125"/>
      <c r="I46" s="125"/>
      <c r="J46" s="64">
        <f>SUM(J42:J45)</f>
        <v>0</v>
      </c>
      <c r="K46" s="44"/>
      <c r="L46" s="23"/>
      <c r="M46" s="23"/>
      <c r="N46" s="23"/>
    </row>
    <row r="47" spans="1:14" s="12" customFormat="1" ht="6" customHeight="1" thickBot="1" x14ac:dyDescent="0.3">
      <c r="A47" s="29"/>
      <c r="B47" s="28"/>
      <c r="C47" s="28"/>
      <c r="D47" s="28"/>
      <c r="E47" s="28"/>
      <c r="F47" s="28"/>
      <c r="G47" s="28"/>
      <c r="H47" s="28"/>
      <c r="I47" s="28"/>
      <c r="J47" s="28"/>
      <c r="K47" s="29"/>
      <c r="L47" s="21"/>
      <c r="M47" s="21"/>
      <c r="N47" s="21"/>
    </row>
    <row r="48" spans="1:14" s="12" customFormat="1" ht="18" customHeight="1" x14ac:dyDescent="0.25">
      <c r="A48" s="29"/>
      <c r="B48" s="91" t="s">
        <v>45</v>
      </c>
      <c r="C48" s="92"/>
      <c r="D48" s="92"/>
      <c r="E48" s="92"/>
      <c r="F48" s="92"/>
      <c r="G48" s="92"/>
      <c r="H48" s="92"/>
      <c r="I48" s="92"/>
      <c r="J48" s="93"/>
      <c r="K48" s="29"/>
      <c r="L48" s="21"/>
      <c r="M48" s="21"/>
      <c r="N48" s="21"/>
    </row>
    <row r="49" spans="1:16" s="12" customFormat="1" ht="38.1" customHeight="1" thickBot="1" x14ac:dyDescent="0.3">
      <c r="A49" s="29"/>
      <c r="B49" s="134" t="s">
        <v>25</v>
      </c>
      <c r="C49" s="135"/>
      <c r="D49" s="135"/>
      <c r="E49" s="65" t="s">
        <v>26</v>
      </c>
      <c r="F49" s="65" t="s">
        <v>5</v>
      </c>
      <c r="G49" s="65" t="s">
        <v>27</v>
      </c>
      <c r="H49" s="136" t="s">
        <v>28</v>
      </c>
      <c r="I49" s="137"/>
      <c r="J49" s="66" t="s">
        <v>9</v>
      </c>
      <c r="K49" s="29"/>
      <c r="L49" s="21"/>
      <c r="M49" s="21"/>
      <c r="N49" s="21"/>
    </row>
    <row r="50" spans="1:16" s="12" customFormat="1" x14ac:dyDescent="0.25">
      <c r="A50" s="29"/>
      <c r="B50" s="138" t="s">
        <v>35</v>
      </c>
      <c r="C50" s="139"/>
      <c r="D50" s="139"/>
      <c r="E50" s="67" t="s">
        <v>30</v>
      </c>
      <c r="F50" s="67">
        <v>1</v>
      </c>
      <c r="G50" s="6">
        <v>18</v>
      </c>
      <c r="H50" s="140">
        <v>2000000</v>
      </c>
      <c r="I50" s="140"/>
      <c r="J50" s="7">
        <f>+ROUND(H50*G50*F50,0)</f>
        <v>36000000</v>
      </c>
      <c r="K50" s="29"/>
      <c r="L50" s="21"/>
      <c r="M50" s="21"/>
      <c r="N50" s="21"/>
    </row>
    <row r="51" spans="1:16" s="14" customFormat="1" ht="13.8" thickBot="1" x14ac:dyDescent="0.35">
      <c r="A51" s="44"/>
      <c r="B51" s="124" t="s">
        <v>36</v>
      </c>
      <c r="C51" s="125"/>
      <c r="D51" s="125"/>
      <c r="E51" s="125"/>
      <c r="F51" s="125"/>
      <c r="G51" s="125"/>
      <c r="H51" s="125"/>
      <c r="I51" s="125"/>
      <c r="J51" s="60">
        <f>+J50</f>
        <v>36000000</v>
      </c>
      <c r="K51" s="44"/>
      <c r="L51" s="23"/>
      <c r="M51" s="23"/>
      <c r="N51" s="23"/>
    </row>
    <row r="52" spans="1:16" s="12" customFormat="1" ht="9.6" customHeight="1" thickBot="1" x14ac:dyDescent="0.35">
      <c r="A52" s="29"/>
      <c r="B52" s="28"/>
      <c r="C52" s="28"/>
      <c r="D52" s="28"/>
      <c r="E52" s="28"/>
      <c r="F52" s="28"/>
      <c r="G52" s="28"/>
      <c r="H52" s="28"/>
      <c r="I52" s="28"/>
      <c r="J52" s="28"/>
      <c r="K52" s="29"/>
      <c r="L52" s="21"/>
      <c r="M52" s="24"/>
      <c r="N52" s="24"/>
    </row>
    <row r="53" spans="1:16" s="12" customFormat="1" ht="15.6" thickBot="1" x14ac:dyDescent="0.35">
      <c r="A53" s="29"/>
      <c r="B53" s="126" t="s">
        <v>37</v>
      </c>
      <c r="C53" s="127"/>
      <c r="D53" s="127"/>
      <c r="E53" s="127"/>
      <c r="F53" s="127"/>
      <c r="G53" s="127"/>
      <c r="H53" s="127"/>
      <c r="I53" s="127"/>
      <c r="J53" s="128"/>
      <c r="K53" s="29"/>
      <c r="L53" s="21"/>
      <c r="M53" s="24"/>
      <c r="N53" s="24"/>
    </row>
    <row r="54" spans="1:16" s="14" customFormat="1" ht="15" thickBot="1" x14ac:dyDescent="0.35">
      <c r="A54" s="44"/>
      <c r="B54" s="112" t="s">
        <v>38</v>
      </c>
      <c r="C54" s="113"/>
      <c r="D54" s="113"/>
      <c r="E54" s="113"/>
      <c r="F54" s="113"/>
      <c r="G54" s="113"/>
      <c r="H54" s="113"/>
      <c r="I54" s="113"/>
      <c r="J54" s="68">
        <f>+J51+J46+J38</f>
        <v>276540000</v>
      </c>
      <c r="K54" s="44"/>
      <c r="L54" s="23"/>
      <c r="M54" s="24"/>
      <c r="N54" s="24"/>
    </row>
    <row r="55" spans="1:16" s="14" customFormat="1" ht="15" thickBot="1" x14ac:dyDescent="0.35">
      <c r="A55" s="44"/>
      <c r="B55" s="112" t="s">
        <v>39</v>
      </c>
      <c r="C55" s="113"/>
      <c r="D55" s="113"/>
      <c r="E55" s="113"/>
      <c r="F55" s="113"/>
      <c r="G55" s="113"/>
      <c r="H55" s="113"/>
      <c r="I55" s="113"/>
      <c r="J55" s="68">
        <f>+ROUNDDOWN(J54*0.19,0)</f>
        <v>52542600</v>
      </c>
      <c r="K55" s="44"/>
      <c r="L55" s="23"/>
      <c r="M55" s="24"/>
      <c r="N55" s="24"/>
    </row>
    <row r="56" spans="1:16" s="14" customFormat="1" ht="20.100000000000001" hidden="1" customHeight="1" thickBot="1" x14ac:dyDescent="0.35">
      <c r="A56" s="44"/>
      <c r="B56" s="112" t="s">
        <v>40</v>
      </c>
      <c r="C56" s="113"/>
      <c r="D56" s="113"/>
      <c r="E56" s="113"/>
      <c r="F56" s="113"/>
      <c r="G56" s="113"/>
      <c r="H56" s="113"/>
      <c r="I56" s="113"/>
      <c r="J56" s="68"/>
      <c r="K56" s="44"/>
      <c r="L56" s="23"/>
      <c r="M56" s="24"/>
      <c r="N56" s="24"/>
    </row>
    <row r="57" spans="1:16" s="12" customFormat="1" ht="15" thickBot="1" x14ac:dyDescent="0.35">
      <c r="A57" s="29"/>
      <c r="B57" s="141" t="s">
        <v>41</v>
      </c>
      <c r="C57" s="142"/>
      <c r="D57" s="142"/>
      <c r="E57" s="142"/>
      <c r="F57" s="142"/>
      <c r="G57" s="142"/>
      <c r="H57" s="142"/>
      <c r="I57" s="142"/>
      <c r="J57" s="64">
        <f>+ROUND(J54+J55,0)</f>
        <v>329082600</v>
      </c>
      <c r="K57" s="29"/>
      <c r="L57" s="21"/>
      <c r="M57" s="24"/>
      <c r="N57" s="24"/>
    </row>
    <row r="58" spans="1:16" s="12" customFormat="1" ht="14.4" x14ac:dyDescent="0.3">
      <c r="A58" s="29"/>
      <c r="B58" s="29"/>
      <c r="C58" s="29"/>
      <c r="D58" s="29"/>
      <c r="E58" s="29"/>
      <c r="F58" s="29"/>
      <c r="G58" s="29"/>
      <c r="H58" s="29"/>
      <c r="I58" s="29"/>
      <c r="J58" s="29"/>
      <c r="K58" s="29"/>
      <c r="L58" s="21"/>
      <c r="M58" s="24"/>
      <c r="N58" s="24"/>
    </row>
    <row r="59" spans="1:16" s="12" customFormat="1" ht="14.4" x14ac:dyDescent="0.3">
      <c r="A59" s="29"/>
      <c r="B59" s="29"/>
      <c r="C59" s="29"/>
      <c r="D59" s="29"/>
      <c r="E59" s="29"/>
      <c r="F59" s="29"/>
      <c r="G59" s="29"/>
      <c r="H59" s="29"/>
      <c r="I59" s="29"/>
      <c r="J59" s="29"/>
      <c r="K59" s="29"/>
      <c r="L59" s="21"/>
      <c r="M59" s="24"/>
      <c r="N59" s="24"/>
    </row>
    <row r="60" spans="1:16" s="12" customFormat="1" ht="14.4" customHeight="1" x14ac:dyDescent="0.25">
      <c r="A60" s="29"/>
      <c r="B60" s="132" t="s">
        <v>56</v>
      </c>
      <c r="C60" s="133"/>
      <c r="D60" s="133"/>
      <c r="E60" s="133"/>
      <c r="F60" s="133"/>
      <c r="G60" s="133"/>
      <c r="H60" s="133"/>
      <c r="I60" s="133"/>
      <c r="J60" s="133"/>
      <c r="K60" s="29"/>
      <c r="L60" s="21"/>
      <c r="M60" s="25"/>
      <c r="N60" s="21"/>
    </row>
    <row r="61" spans="1:16" s="12" customFormat="1" ht="20.100000000000001" customHeight="1" x14ac:dyDescent="0.25">
      <c r="A61" s="29"/>
      <c r="B61" s="132" t="s">
        <v>57</v>
      </c>
      <c r="C61" s="133"/>
      <c r="D61" s="133"/>
      <c r="E61" s="133"/>
      <c r="F61" s="133"/>
      <c r="G61" s="133"/>
      <c r="H61" s="133"/>
      <c r="I61" s="133"/>
      <c r="J61" s="133"/>
      <c r="K61" s="29"/>
      <c r="L61" s="21"/>
      <c r="M61" s="22"/>
      <c r="N61" s="21"/>
    </row>
    <row r="62" spans="1:16" s="12" customFormat="1" ht="39.9" customHeight="1" x14ac:dyDescent="0.25">
      <c r="A62" s="29"/>
      <c r="B62" s="132" t="s">
        <v>58</v>
      </c>
      <c r="C62" s="133"/>
      <c r="D62" s="133"/>
      <c r="E62" s="133"/>
      <c r="F62" s="133"/>
      <c r="G62" s="133"/>
      <c r="H62" s="133"/>
      <c r="I62" s="133"/>
      <c r="J62" s="133"/>
      <c r="K62" s="29"/>
      <c r="L62" s="21"/>
      <c r="N62" s="21"/>
      <c r="O62" s="18"/>
      <c r="P62" s="26"/>
    </row>
    <row r="63" spans="1:16" s="12" customFormat="1" ht="20.100000000000001" customHeight="1" x14ac:dyDescent="0.25">
      <c r="A63" s="29"/>
      <c r="B63" s="132" t="s">
        <v>67</v>
      </c>
      <c r="C63" s="133"/>
      <c r="D63" s="133"/>
      <c r="E63" s="133"/>
      <c r="F63" s="133"/>
      <c r="G63" s="133"/>
      <c r="H63" s="133"/>
      <c r="I63" s="133"/>
      <c r="J63" s="133"/>
      <c r="K63" s="29"/>
      <c r="L63" s="21"/>
      <c r="M63" s="21"/>
      <c r="N63" s="21"/>
    </row>
    <row r="64" spans="1:16" s="12" customFormat="1" ht="27" customHeight="1" x14ac:dyDescent="0.25">
      <c r="A64" s="29"/>
      <c r="B64" s="132" t="s">
        <v>59</v>
      </c>
      <c r="C64" s="133"/>
      <c r="D64" s="133"/>
      <c r="E64" s="133"/>
      <c r="F64" s="133"/>
      <c r="G64" s="133"/>
      <c r="H64" s="133"/>
      <c r="I64" s="133"/>
      <c r="J64" s="133"/>
      <c r="K64" s="29"/>
      <c r="L64" s="21"/>
      <c r="M64" s="21"/>
      <c r="N64" s="21"/>
    </row>
    <row r="65" spans="1:15" ht="48" customHeight="1" x14ac:dyDescent="0.25">
      <c r="A65" s="28"/>
      <c r="B65" s="102" t="s">
        <v>65</v>
      </c>
      <c r="C65" s="102"/>
      <c r="D65" s="102"/>
      <c r="E65" s="102"/>
      <c r="F65" s="102"/>
      <c r="G65" s="102"/>
      <c r="H65" s="102"/>
      <c r="I65" s="102"/>
      <c r="J65" s="102"/>
      <c r="K65" s="29"/>
      <c r="O65" s="27"/>
    </row>
    <row r="66" spans="1:15" ht="24" customHeight="1" x14ac:dyDescent="0.25">
      <c r="A66" s="28"/>
      <c r="B66" s="74" t="s">
        <v>66</v>
      </c>
      <c r="C66" s="74"/>
      <c r="D66" s="74"/>
      <c r="E66" s="74"/>
      <c r="F66" s="74"/>
      <c r="G66" s="74"/>
      <c r="H66" s="74"/>
      <c r="I66" s="74"/>
      <c r="J66" s="74"/>
      <c r="K66" s="29"/>
    </row>
    <row r="67" spans="1:15" ht="33.6" customHeight="1" x14ac:dyDescent="0.25">
      <c r="A67" s="28"/>
      <c r="B67" s="74" t="s">
        <v>60</v>
      </c>
      <c r="C67" s="74"/>
      <c r="D67" s="74"/>
      <c r="E67" s="74"/>
      <c r="F67" s="74"/>
      <c r="G67" s="74"/>
      <c r="H67" s="74"/>
      <c r="I67" s="74"/>
      <c r="J67" s="74"/>
      <c r="K67" s="29"/>
    </row>
    <row r="68" spans="1:15" ht="36.6" customHeight="1" x14ac:dyDescent="0.25">
      <c r="A68" s="28"/>
      <c r="B68" s="74" t="s">
        <v>61</v>
      </c>
      <c r="C68" s="74"/>
      <c r="D68" s="74"/>
      <c r="E68" s="74"/>
      <c r="F68" s="74"/>
      <c r="G68" s="74"/>
      <c r="H68" s="74"/>
      <c r="I68" s="74"/>
      <c r="J68" s="74"/>
      <c r="K68" s="29"/>
    </row>
    <row r="69" spans="1:15" ht="42.6" customHeight="1" x14ac:dyDescent="0.25">
      <c r="A69" s="28"/>
      <c r="B69" s="74" t="s">
        <v>62</v>
      </c>
      <c r="C69" s="74"/>
      <c r="D69" s="74"/>
      <c r="E69" s="74"/>
      <c r="F69" s="74"/>
      <c r="G69" s="74"/>
      <c r="H69" s="74"/>
      <c r="I69" s="74"/>
      <c r="J69" s="74"/>
      <c r="K69" s="29"/>
    </row>
    <row r="70" spans="1:15" ht="60.6" customHeight="1" thickBot="1" x14ac:dyDescent="0.3">
      <c r="A70" s="28"/>
      <c r="D70" s="70"/>
      <c r="E70" s="70"/>
      <c r="F70" s="70"/>
      <c r="G70" s="70"/>
      <c r="K70" s="29"/>
    </row>
    <row r="71" spans="1:15" x14ac:dyDescent="0.25">
      <c r="A71" s="28"/>
      <c r="B71" s="144" t="s">
        <v>63</v>
      </c>
      <c r="C71" s="144"/>
      <c r="D71" s="144"/>
      <c r="E71" s="144"/>
      <c r="F71" s="144"/>
      <c r="G71" s="144"/>
      <c r="H71" s="144"/>
      <c r="I71" s="144"/>
      <c r="J71" s="144"/>
      <c r="K71" s="29"/>
    </row>
  </sheetData>
  <sheetProtection algorithmName="SHA-512" hashValue="hJ69x04+JZVaCGCwHZNqnCVx5beCgsubdpiQwAfXnCf6E42myB+gHM+PfJXiPmulU0/rOzC5+v1DL1trTrK+yQ==" saltValue="eo05ZLuUxovNtuaBF/i29w==" spinCount="100000" sheet="1" formatCells="0" formatColumns="0"/>
  <mergeCells count="71">
    <mergeCell ref="B71:J71"/>
    <mergeCell ref="B69:J69"/>
    <mergeCell ref="B60:J60"/>
    <mergeCell ref="B61:J61"/>
    <mergeCell ref="B63:J63"/>
    <mergeCell ref="B64:J64"/>
    <mergeCell ref="B62:J62"/>
    <mergeCell ref="B65:J65"/>
    <mergeCell ref="B66:J66"/>
    <mergeCell ref="B67:J67"/>
    <mergeCell ref="B68:J68"/>
    <mergeCell ref="B56:I56"/>
    <mergeCell ref="B57:I57"/>
    <mergeCell ref="B50:D50"/>
    <mergeCell ref="H50:I50"/>
    <mergeCell ref="B51:I51"/>
    <mergeCell ref="B53:J53"/>
    <mergeCell ref="B54:I54"/>
    <mergeCell ref="B55:I55"/>
    <mergeCell ref="B45:D45"/>
    <mergeCell ref="H45:I45"/>
    <mergeCell ref="B46:I46"/>
    <mergeCell ref="B48:J48"/>
    <mergeCell ref="B49:D49"/>
    <mergeCell ref="H49:I49"/>
    <mergeCell ref="B42:D42"/>
    <mergeCell ref="H42:I42"/>
    <mergeCell ref="B43:D43"/>
    <mergeCell ref="H43:I43"/>
    <mergeCell ref="B44:D44"/>
    <mergeCell ref="H44:I44"/>
    <mergeCell ref="B36:C36"/>
    <mergeCell ref="B37:C37"/>
    <mergeCell ref="B38:I38"/>
    <mergeCell ref="B40:J40"/>
    <mergeCell ref="B41:D41"/>
    <mergeCell ref="H41:I41"/>
    <mergeCell ref="B35:C35"/>
    <mergeCell ref="B22:C22"/>
    <mergeCell ref="B23:C23"/>
    <mergeCell ref="B24:C24"/>
    <mergeCell ref="B25:C25"/>
    <mergeCell ref="B26:C26"/>
    <mergeCell ref="B27:C27"/>
    <mergeCell ref="B28:C28"/>
    <mergeCell ref="B29:C29"/>
    <mergeCell ref="B30:C30"/>
    <mergeCell ref="B33:C33"/>
    <mergeCell ref="B34:C34"/>
    <mergeCell ref="B21:C21"/>
    <mergeCell ref="C10:E10"/>
    <mergeCell ref="F10:G10"/>
    <mergeCell ref="B13:J13"/>
    <mergeCell ref="B14:C15"/>
    <mergeCell ref="D14:D15"/>
    <mergeCell ref="E14:E15"/>
    <mergeCell ref="F14:F15"/>
    <mergeCell ref="G14:G15"/>
    <mergeCell ref="H14:H15"/>
    <mergeCell ref="I14:I15"/>
    <mergeCell ref="J14:J15"/>
    <mergeCell ref="B17:C17"/>
    <mergeCell ref="B18:C18"/>
    <mergeCell ref="B19:C19"/>
    <mergeCell ref="B20:C20"/>
    <mergeCell ref="B2:C6"/>
    <mergeCell ref="D2:H6"/>
    <mergeCell ref="I2:J6"/>
    <mergeCell ref="B8:J8"/>
    <mergeCell ref="B9:E9"/>
    <mergeCell ref="F9:G9"/>
  </mergeCells>
  <conditionalFormatting sqref="D17:D30">
    <cfRule type="cellIs" dxfId="2" priority="3" operator="equal">
      <formula>0</formula>
    </cfRule>
  </conditionalFormatting>
  <conditionalFormatting sqref="D34:D37">
    <cfRule type="cellIs" dxfId="1" priority="2" operator="equal">
      <formula>0</formula>
    </cfRule>
  </conditionalFormatting>
  <conditionalFormatting sqref="H42:I45">
    <cfRule type="cellIs" dxfId="0" priority="1" operator="equal">
      <formula>0</formula>
    </cfRule>
  </conditionalFormatting>
  <printOptions horizontalCentered="1"/>
  <pageMargins left="0.59055118110236227" right="0.59055118110236227" top="0.39370078740157483" bottom="0.27559055118110237" header="0.39370078740157483" footer="0.31496062992125984"/>
  <pageSetup paperSize="9" scale="56"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Presupuesto Oficial (Entidad)</vt:lpstr>
      <vt:lpstr>Oferta Economica (Proponente)</vt:lpstr>
      <vt:lpstr>'Oferta Economica (Proponente)'!Área_de_impresión</vt:lpstr>
      <vt:lpstr>'Presupuesto Oficial (Entidad)'!Área_de_impresión</vt:lpstr>
      <vt:lpstr>'Oferta Economica (Proponente)'!Duracion</vt:lpstr>
      <vt:lpstr>'Presupuesto Oficial (Entidad)'!Duracion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Rubiano</dc:creator>
  <cp:lastModifiedBy>Santiago Barrera</cp:lastModifiedBy>
  <dcterms:created xsi:type="dcterms:W3CDTF">2026-03-09T03:29:40Z</dcterms:created>
  <dcterms:modified xsi:type="dcterms:W3CDTF">2026-09-21T21:49:10Z</dcterms:modified>
</cp:coreProperties>
</file>