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6e1cf040c688e036/SDDE Bogota 26/MC- 014 Huella de Carbono/"/>
    </mc:Choice>
  </mc:AlternateContent>
  <xr:revisionPtr revIDLastSave="23" documentId="8_{935ACC28-8695-4025-A4DA-1B97B6E65C5B}" xr6:coauthVersionLast="47" xr6:coauthVersionMax="47" xr10:uidLastSave="{045B4F8C-8D95-48D6-825D-0B3B5D8FAFBB}"/>
  <bookViews>
    <workbookView xWindow="-108" yWindow="-108" windowWidth="23256" windowHeight="12456" firstSheet="2" activeTab="2" xr2:uid="{73B0B5F5-7A9C-4C82-92EC-66EAF312046B}"/>
  </bookViews>
  <sheets>
    <sheet name="5 cotiza" sheetId="1" state="hidden" r:id="rId1"/>
    <sheet name="11 ofertas" sheetId="5" state="hidden" r:id="rId2"/>
    <sheet name="ESTUDIO DE MERCADO" sheetId="6" r:id="rId3"/>
    <sheet name="HISTORICO 2025" sheetId="7"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7" i="6" l="1"/>
  <c r="N16" i="7"/>
  <c r="J15" i="7"/>
  <c r="G15" i="7"/>
  <c r="H15" i="7" s="1"/>
  <c r="I15" i="7" s="1"/>
  <c r="J14" i="7"/>
  <c r="G14" i="7"/>
  <c r="H14" i="7" s="1"/>
  <c r="I14" i="7" s="1"/>
  <c r="J13" i="7"/>
  <c r="K13" i="7" s="1"/>
  <c r="L13" i="7" s="1"/>
  <c r="M13" i="7" s="1"/>
  <c r="H13" i="7"/>
  <c r="I13" i="7" s="1"/>
  <c r="G13" i="7"/>
  <c r="K12" i="7"/>
  <c r="L12" i="7" s="1"/>
  <c r="M12" i="7" s="1"/>
  <c r="J12" i="7"/>
  <c r="G12" i="7"/>
  <c r="H12" i="7" s="1"/>
  <c r="I12" i="7" s="1"/>
  <c r="J11" i="7"/>
  <c r="G11" i="7"/>
  <c r="H11" i="7" s="1"/>
  <c r="I11" i="7" s="1"/>
  <c r="J10" i="7"/>
  <c r="G10" i="7"/>
  <c r="H10" i="7" s="1"/>
  <c r="I10" i="7" s="1"/>
  <c r="J9" i="7"/>
  <c r="K9" i="7" s="1"/>
  <c r="L9" i="7" s="1"/>
  <c r="M9" i="7" s="1"/>
  <c r="H9" i="7"/>
  <c r="I9" i="7" s="1"/>
  <c r="G9" i="7"/>
  <c r="K8" i="7"/>
  <c r="L8" i="7" s="1"/>
  <c r="M8" i="7" s="1"/>
  <c r="J8" i="7"/>
  <c r="G8" i="7"/>
  <c r="H8" i="7" s="1"/>
  <c r="I8" i="7" s="1"/>
  <c r="J7" i="7"/>
  <c r="K7" i="7" s="1"/>
  <c r="G7" i="7"/>
  <c r="H7" i="7" s="1"/>
  <c r="I7" i="7" s="1"/>
  <c r="K15" i="6"/>
  <c r="N15" i="6" s="1"/>
  <c r="L15" i="6"/>
  <c r="M15" i="6"/>
  <c r="K16" i="6"/>
  <c r="L16" i="6"/>
  <c r="M16" i="6"/>
  <c r="K17" i="6"/>
  <c r="M17" i="6"/>
  <c r="M14" i="6"/>
  <c r="L14" i="6"/>
  <c r="K14" i="6"/>
  <c r="F18" i="6"/>
  <c r="G18" i="6"/>
  <c r="H18" i="6"/>
  <c r="I18" i="6"/>
  <c r="J18" i="6"/>
  <c r="D18" i="6"/>
  <c r="E18" i="6"/>
  <c r="M5" i="6"/>
  <c r="O6" i="6"/>
  <c r="O7" i="6"/>
  <c r="O8" i="6"/>
  <c r="O5" i="6"/>
  <c r="N6" i="6"/>
  <c r="N7" i="6"/>
  <c r="N8" i="6"/>
  <c r="N5" i="6"/>
  <c r="M6" i="6"/>
  <c r="M7" i="6"/>
  <c r="Q7" i="6" s="1"/>
  <c r="M8" i="6"/>
  <c r="G11" i="1"/>
  <c r="D11" i="1"/>
  <c r="E11" i="1"/>
  <c r="F11" i="1"/>
  <c r="C11" i="1"/>
  <c r="G7" i="1"/>
  <c r="G8" i="1"/>
  <c r="G9" i="1"/>
  <c r="G10" i="1"/>
  <c r="G6" i="1"/>
  <c r="G15" i="5"/>
  <c r="F15" i="5"/>
  <c r="E15" i="5"/>
  <c r="D15" i="5"/>
  <c r="C15" i="5"/>
  <c r="G5" i="1"/>
  <c r="N17" i="6" l="1"/>
  <c r="I16" i="7"/>
  <c r="L14" i="7"/>
  <c r="M14" i="7" s="1"/>
  <c r="K11" i="7"/>
  <c r="L11" i="7" s="1"/>
  <c r="M11" i="7" s="1"/>
  <c r="K10" i="7"/>
  <c r="L10" i="7" s="1"/>
  <c r="M10" i="7" s="1"/>
  <c r="K15" i="7"/>
  <c r="L15" i="7" s="1"/>
  <c r="M15" i="7" s="1"/>
  <c r="L7" i="7"/>
  <c r="M7" i="7" s="1"/>
  <c r="K14" i="7"/>
  <c r="L18" i="6"/>
  <c r="K18" i="6"/>
  <c r="N16" i="6"/>
  <c r="M18" i="6"/>
  <c r="O17" i="6"/>
  <c r="O15" i="6"/>
  <c r="O16" i="6"/>
  <c r="O14" i="6"/>
  <c r="N14" i="6"/>
  <c r="N9" i="6"/>
  <c r="M9" i="6"/>
  <c r="P5" i="6"/>
  <c r="Q8" i="6"/>
  <c r="P6" i="6"/>
  <c r="O9" i="6"/>
  <c r="Q5" i="6"/>
  <c r="P8" i="6"/>
  <c r="Q6" i="6"/>
  <c r="P7" i="6"/>
  <c r="M16" i="7" l="1"/>
  <c r="N18" i="6"/>
  <c r="O18" i="6"/>
  <c r="P9" i="6"/>
  <c r="Q9" i="6"/>
</calcChain>
</file>

<file path=xl/sharedStrings.xml><?xml version="1.0" encoding="utf-8"?>
<sst xmlns="http://schemas.openxmlformats.org/spreadsheetml/2006/main" count="125" uniqueCount="75">
  <si>
    <t>FULECOL</t>
  </si>
  <si>
    <t>HILL CONSULTING SAS</t>
  </si>
  <si>
    <t>IDOM CONSULTING</t>
  </si>
  <si>
    <t>OCRE SAS</t>
  </si>
  <si>
    <t>ANALQUIM S.A.S.</t>
  </si>
  <si>
    <t>ICONTEC</t>
  </si>
  <si>
    <t>Proponente / Firma</t>
  </si>
  <si>
    <t>Ítem 1: Diagnóstico y recolección</t>
  </si>
  <si>
    <t>Ítem 2: Cuantificación y análisis</t>
  </si>
  <si>
    <t>Ítem 3: Estrategias de reducción</t>
  </si>
  <si>
    <t>Ítem 4: Equipo de trabajo</t>
  </si>
  <si>
    <t>SUBTOTAL REPORTADO</t>
  </si>
  <si>
    <t>PROMEDIO POR ÍTEM</t>
  </si>
  <si>
    <t>INERCO CONSULTORÍA</t>
  </si>
  <si>
    <t>ECOACCIONES S.A.S BIC</t>
  </si>
  <si>
    <t>JUAN CARLOS MURILLO</t>
  </si>
  <si>
    <t>PORTAFOLIO VERDE</t>
  </si>
  <si>
    <t>“Contratar los servicios especializados para el cálculo, análisis y reporte de la huella de carbono de la Secretaría Distrital de Desarrollo Económico (SDDE), en la totalidad de sus (6) sedes, mediante la elaboración del inventario de gases de efecto invernadero (GEI), bajo los lineamientos del GHG Protocol y la norma técnica ISO 14064 en sus versiones vigentes, incluyendo la identificación de fuentes de emisión en los alcances 1, 2 y 3, en articulación con el Plan Institucional de Gestión Ambiental (PIGA) y demás instrumentos de gestión ambiental de la entidad”</t>
  </si>
  <si>
    <t>COTIZACIONES SECOP II</t>
  </si>
  <si>
    <t>Promedio</t>
  </si>
  <si>
    <t>Mediana</t>
  </si>
  <si>
    <t>Desviación Estándar</t>
  </si>
  <si>
    <t>Límite Inferior</t>
  </si>
  <si>
    <t>Límite Superior</t>
  </si>
  <si>
    <t>Conforme a las metodologías y fórmulas de análisis estadístico contempladas en las orientaciones de la Agencia Nacional de Contratación Pública – Colombia Compra Eficiente, se procedió a analizar las once (10) cotizaciones allegadas en el marco del estudio de mercado. Para tal efecto, se calcularon, entre otros, el promedio, la mediana, la desviación estándar y los límites superior e inferior, con el propósito de identificar posibles valores atípicos y determinar un comportamiento representativo de los precios del mercado.
Como resultado del ejercicio estadístico, se evidenció que algunas de las cotizaciones presentaban valores significativamente superiores al comportamiento general de los demás datos analizados, situación que incidía de manera considerable en los resultados obtenidos y, particularmente, en la estimación del presupuesto, al generar una referencia que no se consideraba representativa de las condiciones actuales de la necesidad a satisfacer.
En ese sentido, y con el propósito de contar con una estimación económica que reflejara de manera razonable las condiciones reales del mercado, se realizó una revisión individual de las cotizaciones y de los resultados obtenidos mediante el análisis estadístico. Como resultado de dicha revisión, se determinó excluir del cálculo las cotizaciones correspondientes a **FULECOL, IDOM CONSULTING, INERCO CONSULTORÍA y OCRE S.A.S.**, al evidenciarse que sus valores presentaban un comportamiento atípico frente al conjunto de información analizada y generaban una distorsión significativa en la determinación del valor de referencia.
Adicionalmente, teniendo en cuenta que los valores correspondientes a la vigencia 2025 no reflejan de manera directa las condiciones económicas actuales, se procedió a su respectiva indexación, con el propósito de actualizar dichos valores y obtener una referencia económica acorde con la vigencia en la cual se adelantará la contratación.
Una vez realizada la exclusión de las cotizaciones señaladas y efectuada la correspondiente actualización de los valores, se procedió nuevamente a desarrollar el ejercicio estadístico, aplicando los parámetros establecidos para la determinación del valor de referencia. Este segundo análisis permitió obtener resultados más consistentes con el comportamiento observado en el mercado y con las características y condiciones particulares de la necesidad que pretende atender la Entidad.
Por lo anterior, el presupuesto oficial se determina con fundamento en el análisis estadístico ajustado de las cotizaciones consideradas representativas, la actualización de los valores correspondientes a vigencias anteriores y las condiciones actuales observadas en el mercado, procurando que el valor estimado responda de manera razonable y objetiva a los precios que actualmente podrían presentarse para la adquisición del bien o servicio objeto del proceso de contratación.</t>
  </si>
  <si>
    <t xml:space="preserve"> 	HSEQ HIGIENISTAS CONSULTORES SAS contrato SDDE 749-2025</t>
  </si>
  <si>
    <t>SECRETARIA DISTRITAL DE DESARROLLO ECONOMICO</t>
  </si>
  <si>
    <t>FORMATO PARA PRESENTAR OFERTA ECONOMICA</t>
  </si>
  <si>
    <t>Objeto: Contratar los servicios para la medicion, analisis y compensacion de la huella de carbono, inventario de gases de efecto invernadero GEI y emisiones generadas en los eventos desarrollados por la Secretaria Distrital de Desarrollo Economico.</t>
  </si>
  <si>
    <t>Fuente IPC: DANE, variación anual del IPC a diciembre 2025 = 5,10% (dane.gov.co/files/operaciones/IPC/dic2025/cp-IPC-dic2025.pdf)</t>
  </si>
  <si>
    <t>El contratista se obliga a dar cumplimiento al objeto contractual segun lo requerido en el anexo tecnico.</t>
  </si>
  <si>
    <t>IPC 2025 certificado (DANE)</t>
  </si>
  <si>
    <t>PLAZO: 4 MESES</t>
  </si>
  <si>
    <t>ITEM</t>
  </si>
  <si>
    <t>ACTIVIDADES</t>
  </si>
  <si>
    <t>DESCRIPCION (ENTREGABLE)</t>
  </si>
  <si>
    <t>UNIDAD DE MEDIDA</t>
  </si>
  <si>
    <t>CANTIDAD</t>
  </si>
  <si>
    <t>VALOR UNITARIO</t>
  </si>
  <si>
    <t>IVA</t>
  </si>
  <si>
    <t>VALOR UNITARIO (IVA INCLUIDO)</t>
  </si>
  <si>
    <t>VALOR TOTAL (*) ,(**)</t>
  </si>
  <si>
    <t>VALOR UNITARIO 2026</t>
  </si>
  <si>
    <t>IVA 2026</t>
  </si>
  <si>
    <t>VALOR UNITARIO 2026 (IVA INCLUIDO)</t>
  </si>
  <si>
    <t>VALOR TOTAL 2026</t>
  </si>
  <si>
    <t>Identificacion de fuentes de emision en los eventos organizados por la SDDE.</t>
  </si>
  <si>
    <t>Producto 1. Diagnostico inicial: Presentar un documento de diagnostico inicial que contenga: Cronograma y plan de trabajo con definicion de responsables de recoleccion de datos y del personal minimo requerido; identificacion de las fuentes de emision/sumideros de GEI de los mercados campesinos; definicion de metodologia para efectuar la medicion; documentos para la recopilacion de la informacion. La informacion debera ser tomada de Mercados Campesinos desarrollados por la SDDE.</t>
  </si>
  <si>
    <t>INFORME</t>
  </si>
  <si>
    <t>Medicion y analisis de la huella de carbono de cada evento mediante metodologias estandarizadas.</t>
  </si>
  <si>
    <t>Producto 2. Calculo de la huella de carbono: informe describiendo la elaboracion y reporte de resultados del calculo de la huella de carbono, con plantillas y memorias del calculo, calculo de compensacion de carbono, socializacion de resultados con analisis de brechas y plan de accion, y datos de incertidumbre de los calculos realizados.</t>
  </si>
  <si>
    <t>Producto 2 (continuacion): documento de diseno para la politica o plan de Gestion de Emisiones de GEI de la SDDE, especificando estrategias de mitigacion, compensacion y mejora, con porcentajes de conversion, consumo, reduccion de emisiones, ahorro y retorno de inversion segun el caso.</t>
  </si>
  <si>
    <t>PLAN</t>
  </si>
  <si>
    <t>Producto 3. Analisis de la huella de carbono y generacion de estrategias de mitigacion: informe detallado sobre el impacto proyectado anual de las actividades a medir, evaluacion de emisiones de GEI por actividad especifica, calculo y presentacion de la compensacion de carbono proyectada, y analisis comparativo entre emisiones proyectadas y acciones de reduccion previstas.</t>
  </si>
  <si>
    <t>Producto 3 (continuacion): como producto final, libro de memorias de la actividad con toda la informacion referenciada.</t>
  </si>
  <si>
    <t>LIBRO DE MEMORIAS</t>
  </si>
  <si>
    <t>Diseno de estrategias de mitigacion y reduccion de GEI, incluyendo eficiencia energetica y movilidad sostenible.</t>
  </si>
  <si>
    <t>Producto 4. Compensacion de la huella de carbono: inventario de las fuentes de emision de GEI desagregado por punto georreferenciado y total, reflejando las condiciones especificas de cada punto medido en mercados campesinos.</t>
  </si>
  <si>
    <t>INVENTARIO</t>
  </si>
  <si>
    <t>Producto 4 (continuacion): herramienta y memorias de calculo de GEI con resultados por evento y total de jornadas, en formato PDF y editable (Excel y Word), junto con analisis de resultados (informe de huella de carbono) y manual de uso especifico.</t>
  </si>
  <si>
    <t>Producto 4 (continuacion): socializacion de resultados y plan de accion con estrategias de reduccion y compensacion de GEI, de manera presencial en las instalaciones de la SDDE (participantes pueden asistir presencial o virtualmente).</t>
  </si>
  <si>
    <t>REUNION</t>
  </si>
  <si>
    <t>Producto 4 (continuacion): propuestas de reduccion y compensacion viables y acordes con la naturaleza de la entidad publica, considerando aspectos ambientales, economicos y sociales distintos a los ya implementados en el PIGA.</t>
  </si>
  <si>
    <t>CARTILLA Y/O REVISTA</t>
  </si>
  <si>
    <t>TOTAL PROPUESTA (*)</t>
  </si>
  <si>
    <t>FIRMA: _______________________________</t>
  </si>
  <si>
    <t xml:space="preserve">NOMBRE DE REPRESENTANTE LEGAL: </t>
  </si>
  <si>
    <t xml:space="preserve">NOMBRE DE EMPRESA: </t>
  </si>
  <si>
    <t>NOTA: Sera causal de rechazo cuando la Oferta Economica presentada no se encuentre firmada en debida forma ya sea de manera Digital o Manuscrita por quien se encuentre legalmente facultado para hacerlo.</t>
  </si>
  <si>
    <t>El proponente debera diligenciar los valores unitarios y valor total de la propuesta los cuales no podran superar los valores techo definidos en el Estudio de Mercado.</t>
  </si>
  <si>
    <t>(*) Sobre los valores cotizados se establecera el precio techo para cada una de las actividades.</t>
  </si>
  <si>
    <t>(**) El valor cotizado debera incluir todo lo que se requiera para la toma de muestras y demas trabajo de campo.</t>
  </si>
  <si>
    <t>Para la cotizacion se debera tener en cuenta las descripciones detalladas en el anexo tecnico.</t>
  </si>
  <si>
    <t>Para la cotizacion se debera tener en cuenta que el contratista asumira los costos directos, indirectos, impuestos nacionales y distritales, y los demas gastos en los que deba incurrir el contratista para la ejecucion del objeto contractual, incluidos gastos de transporte o desplazamiento del personal designado por el contratista para el cumplimiento de las obligaciones contractuales.</t>
  </si>
  <si>
    <t>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</si>
</sst>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_-&quot;$&quot;\ * #,##0.00_-;\-&quot;$&quot;\ * #,##0.00_-;_-&quot;$&quot;\ * &quot;-&quot;??_-;_-@_-"/>
    <numFmt numFmtId="166" formatCode="_-&quot;$&quot;\ * #,##0_-;\-&quot;$&quot;\ * #,##0_-;_-&quot;$&quot;\ * &quot;-&quot;??_-;_-@_-"/>
    <numFmt numFmtId="167" formatCode="0.0%"/>
    <numFmt numFmtId="168" formatCode="&quot;$ &quot;#,##0.00"/>
  </numFmts>
  <fonts count="17" x14ac:knownFonts="1">
    <font>
      <sz val="11"/>
      <color theme="1"/>
      <name val="Aptos Narrow"/>
      <family val="2"/>
      <scheme val="minor"/>
    </font>
    <font>
      <b/>
      <sz val="11"/>
      <color rgb="FF1F1F1F"/>
      <name val="Arial"/>
      <family val="2"/>
    </font>
    <font>
      <sz val="11"/>
      <color rgb="FF1F1F1F"/>
      <name val="Arial"/>
      <family val="2"/>
    </font>
    <font>
      <b/>
      <sz val="11"/>
      <color theme="1"/>
      <name val="Aptos Narrow"/>
      <family val="2"/>
      <scheme val="minor"/>
    </font>
    <font>
      <sz val="11"/>
      <color theme="1"/>
      <name val="Aptos Narrow"/>
      <family val="2"/>
      <scheme val="minor"/>
    </font>
    <font>
      <sz val="11"/>
      <color theme="1"/>
      <name val="Arial"/>
      <family val="2"/>
    </font>
    <font>
      <sz val="10"/>
      <color theme="1"/>
      <name val="Arial"/>
      <family val="2"/>
    </font>
    <font>
      <b/>
      <sz val="10"/>
      <color rgb="FF1F1F1F"/>
      <name val="Arial"/>
      <family val="2"/>
    </font>
    <font>
      <sz val="10"/>
      <color rgb="FF1F1F1F"/>
      <name val="Arial"/>
      <family val="2"/>
    </font>
    <font>
      <b/>
      <sz val="10"/>
      <color theme="1"/>
      <name val="Arial"/>
      <family val="2"/>
    </font>
    <font>
      <b/>
      <sz val="11"/>
      <name val="Arial"/>
      <family val="2"/>
    </font>
    <font>
      <b/>
      <sz val="10"/>
      <color rgb="FF000000"/>
      <name val="Arial"/>
      <family val="2"/>
    </font>
    <font>
      <b/>
      <sz val="11"/>
      <color rgb="FF0000FF"/>
      <name val="Arial"/>
      <family val="2"/>
    </font>
    <font>
      <b/>
      <sz val="11"/>
      <color rgb="FF000000"/>
      <name val="Arial"/>
      <family val="2"/>
    </font>
    <font>
      <sz val="11"/>
      <name val="Arial"/>
      <family val="2"/>
    </font>
    <font>
      <sz val="11"/>
      <color rgb="FF000000"/>
      <name val="Arial"/>
      <family val="2"/>
    </font>
    <font>
      <i/>
      <sz val="11"/>
      <color rgb="FF000000"/>
      <name val="Arial"/>
      <family val="2"/>
    </font>
  </fonts>
  <fills count="14">
    <fill>
      <patternFill patternType="none"/>
    </fill>
    <fill>
      <patternFill patternType="gray125"/>
    </fill>
    <fill>
      <patternFill patternType="solid">
        <fgColor theme="3" tint="0.749992370372631"/>
        <bgColor indexed="64"/>
      </patternFill>
    </fill>
    <fill>
      <patternFill patternType="solid">
        <fgColor theme="0"/>
        <bgColor indexed="64"/>
      </patternFill>
    </fill>
    <fill>
      <patternFill patternType="solid">
        <fgColor rgb="FFA6C9EC"/>
        <bgColor indexed="64"/>
      </patternFill>
    </fill>
    <fill>
      <patternFill patternType="solid">
        <fgColor rgb="FFB4C6E7"/>
        <bgColor indexed="64"/>
      </patternFill>
    </fill>
    <fill>
      <patternFill patternType="solid">
        <fgColor rgb="FFFAE2D5"/>
        <bgColor indexed="64"/>
      </patternFill>
    </fill>
    <fill>
      <patternFill patternType="solid">
        <fgColor rgb="FFFFFFFF"/>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rgb="FFD9D9D9"/>
        <bgColor rgb="FFC0C0C0"/>
      </patternFill>
    </fill>
    <fill>
      <patternFill patternType="solid">
        <fgColor rgb="FF92D05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indexed="64"/>
      </left>
      <right/>
      <top/>
      <bottom style="thin">
        <color rgb="FF000000"/>
      </bottom>
      <diagonal/>
    </border>
    <border>
      <left style="thin">
        <color indexed="64"/>
      </left>
      <right/>
      <top/>
      <bottom/>
      <diagonal/>
    </border>
  </borders>
  <cellStyleXfs count="2">
    <xf numFmtId="0" fontId="0" fillId="0" borderId="0"/>
    <xf numFmtId="165" fontId="4" fillId="0" borderId="0" applyFont="0" applyFill="0" applyBorder="0" applyAlignment="0" applyProtection="0"/>
  </cellStyleXfs>
  <cellXfs count="74">
    <xf numFmtId="0" fontId="0" fillId="0" borderId="0" xfId="0"/>
    <xf numFmtId="0" fontId="1" fillId="2" borderId="1" xfId="0" applyFont="1" applyFill="1" applyBorder="1" applyAlignment="1">
      <alignment horizontal="center" vertical="center" wrapText="1"/>
    </xf>
    <xf numFmtId="0" fontId="0" fillId="0" borderId="0" xfId="0" applyAlignment="1">
      <alignment wrapText="1"/>
    </xf>
    <xf numFmtId="0" fontId="1" fillId="4" borderId="1" xfId="0" applyFont="1" applyFill="1" applyBorder="1" applyAlignment="1">
      <alignment vertical="center"/>
    </xf>
    <xf numFmtId="164" fontId="2" fillId="3" borderId="1" xfId="0" applyNumberFormat="1" applyFont="1" applyFill="1" applyBorder="1" applyAlignment="1">
      <alignment horizontal="right" vertical="center"/>
    </xf>
    <xf numFmtId="164" fontId="1" fillId="2" borderId="1" xfId="0" applyNumberFormat="1" applyFont="1" applyFill="1" applyBorder="1" applyAlignment="1">
      <alignment horizontal="right" vertical="center"/>
    </xf>
    <xf numFmtId="0" fontId="1" fillId="6" borderId="2" xfId="0" applyFont="1" applyFill="1" applyBorder="1" applyAlignment="1">
      <alignment vertical="center"/>
    </xf>
    <xf numFmtId="164" fontId="2" fillId="7" borderId="3" xfId="0" applyNumberFormat="1" applyFont="1" applyFill="1" applyBorder="1" applyAlignment="1">
      <alignment horizontal="right" vertical="center"/>
    </xf>
    <xf numFmtId="0" fontId="1" fillId="5" borderId="2" xfId="0" applyFont="1" applyFill="1" applyBorder="1" applyAlignment="1">
      <alignment vertical="center"/>
    </xf>
    <xf numFmtId="164" fontId="1" fillId="5" borderId="3" xfId="0" applyNumberFormat="1" applyFont="1" applyFill="1" applyBorder="1" applyAlignment="1">
      <alignment horizontal="right" vertical="center"/>
    </xf>
    <xf numFmtId="0" fontId="1" fillId="2" borderId="4" xfId="0" applyFont="1" applyFill="1" applyBorder="1" applyAlignment="1">
      <alignment horizontal="center" vertical="center" wrapText="1"/>
    </xf>
    <xf numFmtId="164" fontId="1" fillId="0" borderId="3" xfId="0" applyNumberFormat="1" applyFont="1" applyBorder="1" applyAlignment="1">
      <alignment horizontal="right" vertical="center"/>
    </xf>
    <xf numFmtId="164" fontId="1" fillId="0" borderId="1" xfId="0" applyNumberFormat="1" applyFont="1" applyBorder="1" applyAlignment="1">
      <alignment horizontal="right" vertical="center"/>
    </xf>
    <xf numFmtId="0" fontId="6" fillId="0" borderId="0" xfId="0" applyFont="1"/>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7" fillId="8" borderId="11" xfId="0" applyFont="1" applyFill="1" applyBorder="1" applyAlignment="1">
      <alignment horizontal="center" vertical="center" wrapText="1"/>
    </xf>
    <xf numFmtId="164" fontId="8" fillId="3" borderId="1" xfId="0" applyNumberFormat="1" applyFont="1" applyFill="1" applyBorder="1" applyAlignment="1">
      <alignment horizontal="right" vertical="center"/>
    </xf>
    <xf numFmtId="164" fontId="8" fillId="3" borderId="8" xfId="0" applyNumberFormat="1" applyFont="1" applyFill="1" applyBorder="1" applyAlignment="1">
      <alignment horizontal="right" vertical="center"/>
    </xf>
    <xf numFmtId="166" fontId="6" fillId="0" borderId="12" xfId="1" applyNumberFormat="1" applyFont="1" applyBorder="1" applyAlignment="1">
      <alignment horizontal="center" vertical="center"/>
    </xf>
    <xf numFmtId="166" fontId="6" fillId="0" borderId="1" xfId="1" applyNumberFormat="1" applyFont="1" applyBorder="1" applyAlignment="1">
      <alignment horizontal="center" vertical="center"/>
    </xf>
    <xf numFmtId="166" fontId="6" fillId="0" borderId="13" xfId="1" applyNumberFormat="1" applyFont="1" applyBorder="1" applyAlignment="1">
      <alignment horizontal="center" vertical="center"/>
    </xf>
    <xf numFmtId="0" fontId="7" fillId="9" borderId="1" xfId="0" applyFont="1" applyFill="1" applyBorder="1" applyAlignment="1">
      <alignment horizontal="center" vertical="center" wrapText="1"/>
    </xf>
    <xf numFmtId="164" fontId="7" fillId="9" borderId="1" xfId="0" applyNumberFormat="1" applyFont="1" applyFill="1" applyBorder="1" applyAlignment="1">
      <alignment horizontal="right" vertical="center"/>
    </xf>
    <xf numFmtId="164" fontId="7" fillId="9" borderId="8" xfId="0" applyNumberFormat="1" applyFont="1" applyFill="1" applyBorder="1" applyAlignment="1">
      <alignment horizontal="right" vertical="center"/>
    </xf>
    <xf numFmtId="166" fontId="9" fillId="9" borderId="14" xfId="1" applyNumberFormat="1" applyFont="1" applyFill="1" applyBorder="1" applyAlignment="1">
      <alignment horizontal="center" vertical="center"/>
    </xf>
    <xf numFmtId="164" fontId="7" fillId="0" borderId="0" xfId="0" applyNumberFormat="1" applyFont="1" applyAlignment="1">
      <alignment horizontal="right" vertical="center"/>
    </xf>
    <xf numFmtId="165" fontId="6" fillId="0" borderId="0" xfId="0" applyNumberFormat="1" applyFont="1"/>
    <xf numFmtId="0" fontId="7" fillId="2" borderId="15"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166" fontId="6" fillId="0" borderId="1" xfId="1" applyNumberFormat="1" applyFont="1" applyBorder="1" applyAlignment="1">
      <alignment vertical="center"/>
    </xf>
    <xf numFmtId="0" fontId="11" fillId="0" borderId="0" xfId="0" applyFont="1" applyAlignment="1">
      <alignment horizontal="left"/>
    </xf>
    <xf numFmtId="167" fontId="12" fillId="11" borderId="0" xfId="0" applyNumberFormat="1" applyFont="1" applyFill="1" applyAlignment="1">
      <alignment horizontal="center"/>
    </xf>
    <xf numFmtId="0" fontId="10" fillId="1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168" fontId="14" fillId="0" borderId="1" xfId="0" applyNumberFormat="1" applyFont="1" applyBorder="1" applyAlignment="1">
      <alignment vertical="center"/>
    </xf>
    <xf numFmtId="0" fontId="14" fillId="0" borderId="1" xfId="0" applyFont="1" applyBorder="1" applyAlignment="1">
      <alignment horizontal="left" vertical="center" wrapText="1"/>
    </xf>
    <xf numFmtId="168" fontId="15" fillId="0" borderId="17" xfId="0" applyNumberFormat="1" applyFont="1" applyBorder="1" applyAlignment="1">
      <alignment horizontal="center" vertical="center"/>
    </xf>
    <xf numFmtId="168" fontId="10" fillId="0" borderId="1" xfId="0" applyNumberFormat="1" applyFont="1" applyBorder="1" applyAlignment="1">
      <alignment vertical="center"/>
    </xf>
    <xf numFmtId="168" fontId="13" fillId="0" borderId="17" xfId="0" applyNumberFormat="1" applyFont="1" applyBorder="1" applyAlignment="1">
      <alignment horizontal="center" vertical="center"/>
    </xf>
    <xf numFmtId="0" fontId="5" fillId="0" borderId="0" xfId="0" applyFont="1" applyAlignment="1">
      <alignment vertical="center"/>
    </xf>
    <xf numFmtId="0" fontId="5" fillId="0" borderId="17" xfId="0" applyFont="1" applyBorder="1" applyAlignment="1">
      <alignment vertical="center"/>
    </xf>
    <xf numFmtId="0" fontId="13" fillId="8" borderId="17" xfId="0" applyFont="1" applyFill="1" applyBorder="1" applyAlignment="1">
      <alignment horizontal="center" vertical="center" wrapText="1"/>
    </xf>
    <xf numFmtId="0" fontId="13" fillId="8" borderId="17" xfId="0" applyFont="1" applyFill="1" applyBorder="1" applyAlignment="1">
      <alignment horizontal="center" vertical="center"/>
    </xf>
    <xf numFmtId="168" fontId="5" fillId="0" borderId="0" xfId="0" applyNumberFormat="1" applyFont="1" applyAlignment="1">
      <alignment vertical="center"/>
    </xf>
    <xf numFmtId="0" fontId="16" fillId="0" borderId="20" xfId="0" applyFont="1" applyBorder="1" applyAlignment="1">
      <alignment horizontal="left" vertical="center"/>
    </xf>
    <xf numFmtId="0" fontId="13" fillId="0" borderId="20" xfId="0" applyFont="1" applyBorder="1" applyAlignment="1">
      <alignment horizontal="left" vertical="center"/>
    </xf>
    <xf numFmtId="167" fontId="12" fillId="11" borderId="19" xfId="0" applyNumberFormat="1" applyFont="1" applyFill="1" applyBorder="1" applyAlignment="1">
      <alignment horizontal="center" vertical="center"/>
    </xf>
    <xf numFmtId="0" fontId="7" fillId="13" borderId="10"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3" fillId="0" borderId="1" xfId="0" applyFont="1" applyBorder="1" applyAlignment="1">
      <alignment horizontal="left"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14" fillId="0" borderId="0" xfId="0" applyFont="1" applyAlignment="1">
      <alignment horizontal="left" vertical="center" wrapText="1"/>
    </xf>
    <xf numFmtId="168" fontId="5" fillId="0" borderId="18" xfId="0" applyNumberFormat="1" applyFont="1" applyBorder="1" applyAlignment="1">
      <alignment horizontal="center" vertical="center"/>
    </xf>
    <xf numFmtId="0" fontId="5" fillId="0" borderId="18" xfId="0" applyFont="1" applyBorder="1" applyAlignment="1">
      <alignment horizontal="center" vertical="center"/>
    </xf>
    <xf numFmtId="0" fontId="10" fillId="0" borderId="0" xfId="0" applyFont="1" applyAlignment="1">
      <alignment horizontal="left" vertical="center" wrapText="1"/>
    </xf>
    <xf numFmtId="0" fontId="14" fillId="0" borderId="1" xfId="0" applyFont="1" applyBorder="1" applyAlignment="1">
      <alignment horizontal="center" vertical="center" wrapText="1"/>
    </xf>
    <xf numFmtId="0" fontId="10" fillId="0" borderId="0" xfId="0" applyFont="1" applyAlignment="1">
      <alignment horizontal="center" vertical="center"/>
    </xf>
    <xf numFmtId="0" fontId="10" fillId="0" borderId="1" xfId="0" applyFont="1" applyBorder="1" applyAlignment="1">
      <alignment horizontal="left" vertical="center"/>
    </xf>
    <xf numFmtId="0" fontId="5" fillId="0" borderId="1" xfId="0" applyFont="1" applyBorder="1" applyAlignment="1">
      <alignment vertical="center"/>
    </xf>
    <xf numFmtId="0" fontId="10" fillId="0" borderId="0" xfId="0" applyFont="1" applyAlignment="1">
      <alignment vertical="center"/>
    </xf>
    <xf numFmtId="166" fontId="6" fillId="0" borderId="1" xfId="1" applyNumberFormat="1" applyFont="1" applyBorder="1"/>
    <xf numFmtId="166" fontId="9" fillId="10" borderId="1" xfId="0" applyNumberFormat="1"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5F001-7C42-476D-A720-F0891F15E7F3}">
  <dimension ref="B1:G11"/>
  <sheetViews>
    <sheetView workbookViewId="0">
      <selection activeCell="E19" sqref="E19"/>
    </sheetView>
  </sheetViews>
  <sheetFormatPr baseColWidth="10" defaultColWidth="11.44140625" defaultRowHeight="14.4" x14ac:dyDescent="0.3"/>
  <cols>
    <col min="2" max="2" width="27.44140625" bestFit="1" customWidth="1"/>
    <col min="3" max="3" width="20.33203125" customWidth="1"/>
    <col min="4" max="4" width="16.44140625" customWidth="1"/>
    <col min="5" max="5" width="18.33203125" customWidth="1"/>
    <col min="6" max="6" width="17.44140625" customWidth="1"/>
    <col min="7" max="7" width="19.44140625" customWidth="1"/>
  </cols>
  <sheetData>
    <row r="1" spans="2:7" x14ac:dyDescent="0.3">
      <c r="B1" s="59" t="s">
        <v>17</v>
      </c>
      <c r="C1" s="59"/>
      <c r="D1" s="59"/>
      <c r="E1" s="59"/>
      <c r="F1" s="59"/>
      <c r="G1" s="59"/>
    </row>
    <row r="2" spans="2:7" x14ac:dyDescent="0.3">
      <c r="B2" s="59"/>
      <c r="C2" s="59"/>
      <c r="D2" s="59"/>
      <c r="E2" s="59"/>
      <c r="F2" s="59"/>
      <c r="G2" s="59"/>
    </row>
    <row r="3" spans="2:7" ht="51" customHeight="1" x14ac:dyDescent="0.3">
      <c r="B3" s="59"/>
      <c r="C3" s="59"/>
      <c r="D3" s="59"/>
      <c r="E3" s="59"/>
      <c r="F3" s="59"/>
      <c r="G3" s="59"/>
    </row>
    <row r="4" spans="2:7" s="2" customFormat="1" ht="41.4" x14ac:dyDescent="0.3">
      <c r="B4" s="1" t="s">
        <v>6</v>
      </c>
      <c r="C4" s="1" t="s">
        <v>7</v>
      </c>
      <c r="D4" s="1" t="s">
        <v>8</v>
      </c>
      <c r="E4" s="1" t="s">
        <v>9</v>
      </c>
      <c r="F4" s="1" t="s">
        <v>10</v>
      </c>
      <c r="G4" s="1" t="s">
        <v>11</v>
      </c>
    </row>
    <row r="5" spans="2:7" hidden="1" x14ac:dyDescent="0.3">
      <c r="B5" s="3" t="s">
        <v>1</v>
      </c>
      <c r="C5" s="4">
        <v>16022081</v>
      </c>
      <c r="D5" s="4">
        <v>10547566</v>
      </c>
      <c r="E5" s="4">
        <v>10304254</v>
      </c>
      <c r="F5" s="4">
        <v>15803100</v>
      </c>
      <c r="G5" s="5">
        <f>SUM(C5:F5)</f>
        <v>52677001</v>
      </c>
    </row>
    <row r="6" spans="2:7" ht="15" thickBot="1" x14ac:dyDescent="0.35">
      <c r="B6" s="6" t="s">
        <v>1</v>
      </c>
      <c r="C6" s="7">
        <v>16022081</v>
      </c>
      <c r="D6" s="7">
        <v>10547566</v>
      </c>
      <c r="E6" s="7">
        <v>10304254</v>
      </c>
      <c r="F6" s="7">
        <v>15803100</v>
      </c>
      <c r="G6" s="11">
        <f>SUM(C6:F6)</f>
        <v>52677001</v>
      </c>
    </row>
    <row r="7" spans="2:7" ht="15" thickBot="1" x14ac:dyDescent="0.35">
      <c r="B7" s="6" t="s">
        <v>14</v>
      </c>
      <c r="C7" s="7">
        <v>4936217</v>
      </c>
      <c r="D7" s="7">
        <v>14034343</v>
      </c>
      <c r="E7" s="7">
        <v>8952943</v>
      </c>
      <c r="F7" s="7">
        <v>1638907</v>
      </c>
      <c r="G7" s="11">
        <f t="shared" ref="G7:G10" si="0">SUM(C7:F7)</f>
        <v>29562410</v>
      </c>
    </row>
    <row r="8" spans="2:7" ht="15" thickBot="1" x14ac:dyDescent="0.35">
      <c r="B8" s="6" t="s">
        <v>15</v>
      </c>
      <c r="C8" s="7">
        <v>4000000</v>
      </c>
      <c r="D8" s="7">
        <v>7000000</v>
      </c>
      <c r="E8" s="7">
        <v>5000000</v>
      </c>
      <c r="F8" s="7">
        <v>18000000</v>
      </c>
      <c r="G8" s="11">
        <f t="shared" si="0"/>
        <v>34000000</v>
      </c>
    </row>
    <row r="9" spans="2:7" ht="15" thickBot="1" x14ac:dyDescent="0.35">
      <c r="B9" s="6" t="s">
        <v>16</v>
      </c>
      <c r="C9" s="7">
        <v>16700000</v>
      </c>
      <c r="D9" s="7">
        <v>20300000</v>
      </c>
      <c r="E9" s="7">
        <v>10600000</v>
      </c>
      <c r="F9" s="7">
        <v>3600000</v>
      </c>
      <c r="G9" s="11">
        <f t="shared" si="0"/>
        <v>51200000</v>
      </c>
    </row>
    <row r="10" spans="2:7" ht="15" thickBot="1" x14ac:dyDescent="0.35">
      <c r="B10" s="6" t="s">
        <v>4</v>
      </c>
      <c r="C10" s="7">
        <v>11500000</v>
      </c>
      <c r="D10" s="7">
        <v>13800000</v>
      </c>
      <c r="E10" s="7">
        <v>7200000</v>
      </c>
      <c r="F10" s="7">
        <v>9500000</v>
      </c>
      <c r="G10" s="11">
        <f t="shared" si="0"/>
        <v>42000000</v>
      </c>
    </row>
    <row r="11" spans="2:7" ht="15" thickBot="1" x14ac:dyDescent="0.35">
      <c r="B11" s="8" t="s">
        <v>12</v>
      </c>
      <c r="C11" s="9">
        <f>SUM(C6:C10)/5</f>
        <v>10631659.6</v>
      </c>
      <c r="D11" s="9">
        <f>SUM(D6:D10)/5</f>
        <v>13136381.800000001</v>
      </c>
      <c r="E11" s="9">
        <f t="shared" ref="E11:F11" si="1">SUM(E6:E10)/5</f>
        <v>8411439.4000000004</v>
      </c>
      <c r="F11" s="9">
        <f t="shared" si="1"/>
        <v>9708401.4000000004</v>
      </c>
      <c r="G11" s="9">
        <f>SUM(C11:F11)</f>
        <v>41887882.199999996</v>
      </c>
    </row>
  </sheetData>
  <mergeCells count="1">
    <mergeCell ref="B1:G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12303-12C9-44B3-9DAD-0F250E7D7C9F}">
  <dimension ref="B2:G15"/>
  <sheetViews>
    <sheetView workbookViewId="0">
      <selection activeCell="G27" sqref="G27"/>
    </sheetView>
  </sheetViews>
  <sheetFormatPr baseColWidth="10" defaultRowHeight="14.4" x14ac:dyDescent="0.3"/>
  <cols>
    <col min="2" max="2" width="25.88671875" bestFit="1" customWidth="1"/>
    <col min="3" max="3" width="19.44140625" customWidth="1"/>
    <col min="4" max="4" width="18" customWidth="1"/>
    <col min="5" max="5" width="19.6640625" customWidth="1"/>
    <col min="6" max="6" width="17" customWidth="1"/>
    <col min="7" max="7" width="19.33203125" customWidth="1"/>
  </cols>
  <sheetData>
    <row r="2" spans="2:7" ht="15" thickBot="1" x14ac:dyDescent="0.35"/>
    <row r="3" spans="2:7" ht="15" thickBot="1" x14ac:dyDescent="0.35">
      <c r="B3" s="60" t="s">
        <v>18</v>
      </c>
      <c r="C3" s="61"/>
      <c r="D3" s="61"/>
      <c r="E3" s="61"/>
      <c r="F3" s="61"/>
      <c r="G3" s="62"/>
    </row>
    <row r="4" spans="2:7" ht="41.4" x14ac:dyDescent="0.3">
      <c r="B4" s="10" t="s">
        <v>6</v>
      </c>
      <c r="C4" s="10" t="s">
        <v>7</v>
      </c>
      <c r="D4" s="10" t="s">
        <v>8</v>
      </c>
      <c r="E4" s="10" t="s">
        <v>9</v>
      </c>
      <c r="F4" s="10" t="s">
        <v>10</v>
      </c>
      <c r="G4" s="10" t="s">
        <v>11</v>
      </c>
    </row>
    <row r="5" spans="2:7" x14ac:dyDescent="0.3">
      <c r="B5" s="3" t="s">
        <v>0</v>
      </c>
      <c r="C5" s="4">
        <v>30000000</v>
      </c>
      <c r="D5" s="4">
        <v>30000000</v>
      </c>
      <c r="E5" s="4">
        <v>30000000</v>
      </c>
      <c r="F5" s="4">
        <v>29000000</v>
      </c>
      <c r="G5" s="12">
        <v>119000000</v>
      </c>
    </row>
    <row r="6" spans="2:7" x14ac:dyDescent="0.3">
      <c r="B6" s="3" t="s">
        <v>1</v>
      </c>
      <c r="C6" s="4">
        <v>16022081</v>
      </c>
      <c r="D6" s="4">
        <v>10547566</v>
      </c>
      <c r="E6" s="4">
        <v>10304254</v>
      </c>
      <c r="F6" s="4">
        <v>15803100</v>
      </c>
      <c r="G6" s="12">
        <v>52677002</v>
      </c>
    </row>
    <row r="7" spans="2:7" x14ac:dyDescent="0.3">
      <c r="B7" s="3" t="s">
        <v>2</v>
      </c>
      <c r="C7" s="4">
        <v>40415385</v>
      </c>
      <c r="D7" s="4">
        <v>40130769</v>
      </c>
      <c r="E7" s="4">
        <v>42692308</v>
      </c>
      <c r="F7" s="4">
        <v>53292308</v>
      </c>
      <c r="G7" s="12">
        <v>215753609</v>
      </c>
    </row>
    <row r="8" spans="2:7" x14ac:dyDescent="0.3">
      <c r="B8" s="3" t="s">
        <v>13</v>
      </c>
      <c r="C8" s="4">
        <v>12800000</v>
      </c>
      <c r="D8" s="4">
        <v>29000000</v>
      </c>
      <c r="E8" s="4">
        <v>34300000</v>
      </c>
      <c r="F8" s="4">
        <v>60300000</v>
      </c>
      <c r="G8" s="12">
        <v>136400000</v>
      </c>
    </row>
    <row r="9" spans="2:7" x14ac:dyDescent="0.3">
      <c r="B9" s="3" t="s">
        <v>3</v>
      </c>
      <c r="C9" s="4">
        <v>35481373</v>
      </c>
      <c r="D9" s="4">
        <v>44351717</v>
      </c>
      <c r="E9" s="4">
        <v>29567811</v>
      </c>
      <c r="F9" s="4">
        <v>32300970</v>
      </c>
      <c r="G9" s="12">
        <v>124234500</v>
      </c>
    </row>
    <row r="10" spans="2:7" x14ac:dyDescent="0.3">
      <c r="B10" s="3" t="s">
        <v>14</v>
      </c>
      <c r="C10" s="4">
        <v>4936217</v>
      </c>
      <c r="D10" s="4">
        <v>14034343</v>
      </c>
      <c r="E10" s="4">
        <v>8952943</v>
      </c>
      <c r="F10" s="4">
        <v>1638907</v>
      </c>
      <c r="G10" s="12">
        <v>34817611</v>
      </c>
    </row>
    <row r="11" spans="2:7" x14ac:dyDescent="0.3">
      <c r="B11" s="3" t="s">
        <v>15</v>
      </c>
      <c r="C11" s="4">
        <v>4000000</v>
      </c>
      <c r="D11" s="4">
        <v>7000000</v>
      </c>
      <c r="E11" s="4">
        <v>5000000</v>
      </c>
      <c r="F11" s="4">
        <v>18000000</v>
      </c>
      <c r="G11" s="12">
        <v>34000000</v>
      </c>
    </row>
    <row r="12" spans="2:7" x14ac:dyDescent="0.3">
      <c r="B12" s="3" t="s">
        <v>16</v>
      </c>
      <c r="C12" s="4">
        <v>16700000</v>
      </c>
      <c r="D12" s="4">
        <v>20300000</v>
      </c>
      <c r="E12" s="4">
        <v>10600000</v>
      </c>
      <c r="F12" s="4">
        <v>3600000</v>
      </c>
      <c r="G12" s="12">
        <v>51200000</v>
      </c>
    </row>
    <row r="13" spans="2:7" x14ac:dyDescent="0.3">
      <c r="B13" s="3" t="s">
        <v>4</v>
      </c>
      <c r="C13" s="4">
        <v>11500000</v>
      </c>
      <c r="D13" s="4">
        <v>13800000</v>
      </c>
      <c r="E13" s="4">
        <v>7200000</v>
      </c>
      <c r="F13" s="4">
        <v>9500000</v>
      </c>
      <c r="G13" s="12">
        <v>42000000</v>
      </c>
    </row>
    <row r="14" spans="2:7" x14ac:dyDescent="0.3">
      <c r="B14" s="3" t="s">
        <v>5</v>
      </c>
      <c r="C14" s="4">
        <v>8800000</v>
      </c>
      <c r="D14" s="4">
        <v>13000000</v>
      </c>
      <c r="E14" s="4">
        <v>12000000</v>
      </c>
      <c r="F14" s="4">
        <v>20800000</v>
      </c>
      <c r="G14" s="12">
        <v>54600000</v>
      </c>
    </row>
    <row r="15" spans="2:7" x14ac:dyDescent="0.3">
      <c r="B15" s="3" t="s">
        <v>12</v>
      </c>
      <c r="C15" s="5">
        <f>AVERAGE(C6:C13)</f>
        <v>17731882</v>
      </c>
      <c r="D15" s="5">
        <f t="shared" ref="D15:G15" si="0">AVERAGE(D6:D13)</f>
        <v>22395549.375</v>
      </c>
      <c r="E15" s="5">
        <f t="shared" si="0"/>
        <v>18577164.5</v>
      </c>
      <c r="F15" s="5">
        <f t="shared" si="0"/>
        <v>24304410.625</v>
      </c>
      <c r="G15" s="5">
        <f t="shared" si="0"/>
        <v>86385340.25</v>
      </c>
    </row>
  </sheetData>
  <mergeCells count="1">
    <mergeCell ref="B3: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ABB52-4583-4847-A0CB-2F65D4DC1E28}">
  <dimension ref="B1:Q30"/>
  <sheetViews>
    <sheetView tabSelected="1" topLeftCell="A13" zoomScale="70" zoomScaleNormal="70" workbookViewId="0">
      <selection activeCell="L21" sqref="L21"/>
    </sheetView>
  </sheetViews>
  <sheetFormatPr baseColWidth="10" defaultColWidth="11.44140625" defaultRowHeight="13.2" x14ac:dyDescent="0.25"/>
  <cols>
    <col min="1" max="1" width="11.44140625" style="13"/>
    <col min="2" max="2" width="16" style="13" customWidth="1"/>
    <col min="3" max="3" width="15.88671875" style="13" customWidth="1"/>
    <col min="4" max="4" width="18.109375" style="13" customWidth="1"/>
    <col min="5" max="5" width="15.88671875" style="13" customWidth="1"/>
    <col min="6" max="6" width="21.33203125" style="13" customWidth="1"/>
    <col min="7" max="7" width="17.88671875" style="13" customWidth="1"/>
    <col min="8" max="8" width="15" style="13" customWidth="1"/>
    <col min="9" max="9" width="17.109375" style="13" bestFit="1" customWidth="1"/>
    <col min="10" max="10" width="16.5546875" style="13" customWidth="1"/>
    <col min="11" max="11" width="16.44140625" style="13" bestFit="1" customWidth="1"/>
    <col min="12" max="12" width="17.33203125" style="13" customWidth="1"/>
    <col min="13" max="14" width="17.44140625" style="13" bestFit="1" customWidth="1"/>
    <col min="15" max="16" width="17.5546875" style="13" bestFit="1" customWidth="1"/>
    <col min="17" max="17" width="18.5546875" style="13" bestFit="1" customWidth="1"/>
    <col min="18" max="16384" width="11.44140625" style="13"/>
  </cols>
  <sheetData>
    <row r="1" spans="2:17" ht="13.8" thickBot="1" x14ac:dyDescent="0.3"/>
    <row r="2" spans="2:17" ht="24.6" customHeight="1" thickBot="1" x14ac:dyDescent="0.3">
      <c r="E2" s="56" t="s">
        <v>74</v>
      </c>
      <c r="F2" s="57"/>
      <c r="G2" s="57"/>
      <c r="H2" s="57"/>
      <c r="I2" s="57"/>
      <c r="J2" s="57"/>
      <c r="K2" s="57"/>
      <c r="L2" s="58"/>
    </row>
    <row r="3" spans="2:17" ht="13.8" thickBot="1" x14ac:dyDescent="0.3"/>
    <row r="4" spans="2:17" ht="26.4" x14ac:dyDescent="0.25">
      <c r="B4" s="14" t="s">
        <v>6</v>
      </c>
      <c r="C4" s="15" t="s">
        <v>0</v>
      </c>
      <c r="D4" s="15" t="s">
        <v>1</v>
      </c>
      <c r="E4" s="15" t="s">
        <v>2</v>
      </c>
      <c r="F4" s="15" t="s">
        <v>13</v>
      </c>
      <c r="G4" s="15" t="s">
        <v>3</v>
      </c>
      <c r="H4" s="15" t="s">
        <v>14</v>
      </c>
      <c r="I4" s="15" t="s">
        <v>15</v>
      </c>
      <c r="J4" s="15" t="s">
        <v>16</v>
      </c>
      <c r="K4" s="15" t="s">
        <v>4</v>
      </c>
      <c r="L4" s="16" t="s">
        <v>5</v>
      </c>
      <c r="M4" s="17" t="s">
        <v>19</v>
      </c>
      <c r="N4" s="18" t="s">
        <v>20</v>
      </c>
      <c r="O4" s="18" t="s">
        <v>21</v>
      </c>
      <c r="P4" s="18" t="s">
        <v>22</v>
      </c>
      <c r="Q4" s="19" t="s">
        <v>23</v>
      </c>
    </row>
    <row r="5" spans="2:17" ht="39.6" x14ac:dyDescent="0.25">
      <c r="B5" s="14" t="s">
        <v>7</v>
      </c>
      <c r="C5" s="20">
        <v>30000000</v>
      </c>
      <c r="D5" s="20">
        <v>16022081</v>
      </c>
      <c r="E5" s="20">
        <v>40415385</v>
      </c>
      <c r="F5" s="20">
        <v>12800000</v>
      </c>
      <c r="G5" s="20">
        <v>35481373</v>
      </c>
      <c r="H5" s="20">
        <v>4936217</v>
      </c>
      <c r="I5" s="20">
        <v>4000000</v>
      </c>
      <c r="J5" s="20">
        <v>16700000</v>
      </c>
      <c r="K5" s="20">
        <v>11500000</v>
      </c>
      <c r="L5" s="21">
        <v>8800000</v>
      </c>
      <c r="M5" s="22">
        <f>ROUND(AVERAGE(C5:L5),0)</f>
        <v>18065506</v>
      </c>
      <c r="N5" s="23">
        <f>MEDIAN(C5:L5)</f>
        <v>14411040.5</v>
      </c>
      <c r="O5" s="23">
        <f>ROUND(_xlfn.STDEV.P(C5:L5),0)</f>
        <v>12158123</v>
      </c>
      <c r="P5" s="23">
        <f>ROUND(M5-O5,0)</f>
        <v>5907383</v>
      </c>
      <c r="Q5" s="24">
        <f>ROUND(M5+O5,0)</f>
        <v>30223629</v>
      </c>
    </row>
    <row r="6" spans="2:17" ht="39.6" x14ac:dyDescent="0.25">
      <c r="B6" s="14" t="s">
        <v>8</v>
      </c>
      <c r="C6" s="20">
        <v>30000000</v>
      </c>
      <c r="D6" s="20">
        <v>10547566</v>
      </c>
      <c r="E6" s="20">
        <v>40130769</v>
      </c>
      <c r="F6" s="20">
        <v>29000000</v>
      </c>
      <c r="G6" s="20">
        <v>44351717</v>
      </c>
      <c r="H6" s="20">
        <v>14034343</v>
      </c>
      <c r="I6" s="20">
        <v>7000000</v>
      </c>
      <c r="J6" s="20">
        <v>20300000</v>
      </c>
      <c r="K6" s="20">
        <v>13800000</v>
      </c>
      <c r="L6" s="21">
        <v>13000000</v>
      </c>
      <c r="M6" s="22">
        <f>ROUND(AVERAGE(C6:L6),0)</f>
        <v>22216440</v>
      </c>
      <c r="N6" s="23">
        <f>MEDIAN(C6:L6)</f>
        <v>17167171.5</v>
      </c>
      <c r="O6" s="23">
        <f>ROUND(_xlfn.STDEV.P(C6:L6),0)</f>
        <v>12294696</v>
      </c>
      <c r="P6" s="23">
        <f t="shared" ref="P6:P8" si="0">ROUND(M6-O6,0)</f>
        <v>9921744</v>
      </c>
      <c r="Q6" s="24">
        <f t="shared" ref="Q6:Q8" si="1">ROUND(M6+O6,0)</f>
        <v>34511136</v>
      </c>
    </row>
    <row r="7" spans="2:17" ht="39.6" x14ac:dyDescent="0.25">
      <c r="B7" s="14" t="s">
        <v>9</v>
      </c>
      <c r="C7" s="20">
        <v>30000000</v>
      </c>
      <c r="D7" s="20">
        <v>10304254</v>
      </c>
      <c r="E7" s="20">
        <v>42692308</v>
      </c>
      <c r="F7" s="20">
        <v>34300000</v>
      </c>
      <c r="G7" s="20">
        <v>29567811</v>
      </c>
      <c r="H7" s="20">
        <v>8952943</v>
      </c>
      <c r="I7" s="20">
        <v>5000000</v>
      </c>
      <c r="J7" s="20">
        <v>10600000</v>
      </c>
      <c r="K7" s="20">
        <v>7200000</v>
      </c>
      <c r="L7" s="21">
        <v>12000000</v>
      </c>
      <c r="M7" s="22">
        <f>ROUND(AVERAGE(C7:L7),0)</f>
        <v>19061732</v>
      </c>
      <c r="N7" s="23">
        <f>MEDIAN(C7:L7)</f>
        <v>11300000</v>
      </c>
      <c r="O7" s="23">
        <f>ROUND(_xlfn.STDEV.P(C7:L7),0)</f>
        <v>12881830</v>
      </c>
      <c r="P7" s="23">
        <f t="shared" si="0"/>
        <v>6179902</v>
      </c>
      <c r="Q7" s="24">
        <f t="shared" si="1"/>
        <v>31943562</v>
      </c>
    </row>
    <row r="8" spans="2:17" ht="26.4" x14ac:dyDescent="0.25">
      <c r="B8" s="14" t="s">
        <v>10</v>
      </c>
      <c r="C8" s="20">
        <v>29000000</v>
      </c>
      <c r="D8" s="20">
        <v>15803100</v>
      </c>
      <c r="E8" s="20">
        <v>53292308</v>
      </c>
      <c r="F8" s="20">
        <v>60300000</v>
      </c>
      <c r="G8" s="20">
        <v>32300970</v>
      </c>
      <c r="H8" s="20">
        <v>1638907</v>
      </c>
      <c r="I8" s="20">
        <v>18000000</v>
      </c>
      <c r="J8" s="20">
        <v>3600000</v>
      </c>
      <c r="K8" s="20">
        <v>9500000</v>
      </c>
      <c r="L8" s="21">
        <v>20800000</v>
      </c>
      <c r="M8" s="22">
        <f>ROUND(AVERAGE(C8:L8),0)</f>
        <v>24423529</v>
      </c>
      <c r="N8" s="23">
        <f>MEDIAN(C8:L8)</f>
        <v>19400000</v>
      </c>
      <c r="O8" s="23">
        <f>ROUND(_xlfn.STDEV.P(C8:L8),0)</f>
        <v>18728853</v>
      </c>
      <c r="P8" s="23">
        <f t="shared" si="0"/>
        <v>5694676</v>
      </c>
      <c r="Q8" s="24">
        <f t="shared" si="1"/>
        <v>43152382</v>
      </c>
    </row>
    <row r="9" spans="2:17" ht="27" thickBot="1" x14ac:dyDescent="0.3">
      <c r="B9" s="25" t="s">
        <v>11</v>
      </c>
      <c r="C9" s="26">
        <v>119000000</v>
      </c>
      <c r="D9" s="26">
        <v>52677002</v>
      </c>
      <c r="E9" s="26">
        <v>215753609</v>
      </c>
      <c r="F9" s="26">
        <v>136400000</v>
      </c>
      <c r="G9" s="26">
        <v>124234500</v>
      </c>
      <c r="H9" s="26">
        <v>34817611</v>
      </c>
      <c r="I9" s="26">
        <v>34000000</v>
      </c>
      <c r="J9" s="26">
        <v>51200000</v>
      </c>
      <c r="K9" s="26">
        <v>42000000</v>
      </c>
      <c r="L9" s="27">
        <v>54600000</v>
      </c>
      <c r="M9" s="28">
        <f>SUM(M5:M8)</f>
        <v>83767207</v>
      </c>
      <c r="N9" s="28">
        <f t="shared" ref="N9:Q9" si="2">SUM(N5:N8)</f>
        <v>62278212</v>
      </c>
      <c r="O9" s="28">
        <f t="shared" si="2"/>
        <v>56063502</v>
      </c>
      <c r="P9" s="28">
        <f t="shared" si="2"/>
        <v>27703705</v>
      </c>
      <c r="Q9" s="28">
        <f t="shared" si="2"/>
        <v>139830709</v>
      </c>
    </row>
    <row r="11" spans="2:17" x14ac:dyDescent="0.25">
      <c r="D11" s="35" t="s">
        <v>31</v>
      </c>
    </row>
    <row r="12" spans="2:17" ht="14.4" thickBot="1" x14ac:dyDescent="0.3">
      <c r="D12" s="36">
        <v>5.0999999999999997E-2</v>
      </c>
    </row>
    <row r="13" spans="2:17" ht="66" x14ac:dyDescent="0.25">
      <c r="C13" s="31" t="s">
        <v>6</v>
      </c>
      <c r="D13" s="32" t="s">
        <v>25</v>
      </c>
      <c r="E13" s="32" t="s">
        <v>1</v>
      </c>
      <c r="F13" s="32" t="s">
        <v>14</v>
      </c>
      <c r="G13" s="32" t="s">
        <v>15</v>
      </c>
      <c r="H13" s="32" t="s">
        <v>16</v>
      </c>
      <c r="I13" s="32" t="s">
        <v>4</v>
      </c>
      <c r="J13" s="33" t="s">
        <v>5</v>
      </c>
      <c r="K13" s="17" t="s">
        <v>19</v>
      </c>
      <c r="L13" s="53" t="s">
        <v>20</v>
      </c>
      <c r="M13" s="18" t="s">
        <v>21</v>
      </c>
      <c r="N13" s="18" t="s">
        <v>22</v>
      </c>
      <c r="O13" s="19" t="s">
        <v>23</v>
      </c>
    </row>
    <row r="14" spans="2:17" ht="39.6" x14ac:dyDescent="0.25">
      <c r="C14" s="14" t="s">
        <v>7</v>
      </c>
      <c r="D14" s="34">
        <v>6003312</v>
      </c>
      <c r="E14" s="20">
        <v>16022081</v>
      </c>
      <c r="F14" s="20">
        <v>4936217</v>
      </c>
      <c r="G14" s="20">
        <v>4000000</v>
      </c>
      <c r="H14" s="20">
        <v>16700000</v>
      </c>
      <c r="I14" s="20">
        <v>11500000</v>
      </c>
      <c r="J14" s="20">
        <v>8800000</v>
      </c>
      <c r="K14" s="72">
        <f>ROUND(AVERAGE(D14:J14),0)</f>
        <v>9708801</v>
      </c>
      <c r="L14" s="72">
        <f>MEDIAN(D14:J14)</f>
        <v>8800000</v>
      </c>
      <c r="M14" s="72">
        <f>ROUND(_xlfn.STDEV.P(D14:J14),0)</f>
        <v>4808732</v>
      </c>
      <c r="N14" s="72">
        <f>ROUND(K14-M14,0)</f>
        <v>4900069</v>
      </c>
      <c r="O14" s="72">
        <f>ROUND(K14+M14,0)</f>
        <v>14517533</v>
      </c>
    </row>
    <row r="15" spans="2:17" ht="39.6" x14ac:dyDescent="0.25">
      <c r="C15" s="14" t="s">
        <v>8</v>
      </c>
      <c r="D15" s="34">
        <v>10318192.5</v>
      </c>
      <c r="E15" s="20">
        <v>10547566</v>
      </c>
      <c r="F15" s="20">
        <v>14034343</v>
      </c>
      <c r="G15" s="20">
        <v>7000000</v>
      </c>
      <c r="H15" s="20">
        <v>20300000</v>
      </c>
      <c r="I15" s="20">
        <v>13800000</v>
      </c>
      <c r="J15" s="20">
        <v>13000000</v>
      </c>
      <c r="K15" s="72">
        <f t="shared" ref="K15:K17" si="3">ROUND(AVERAGE(D15:J15),0)</f>
        <v>12714300</v>
      </c>
      <c r="L15" s="72">
        <f t="shared" ref="L15:L17" si="4">MEDIAN(D15:J15)</f>
        <v>13000000</v>
      </c>
      <c r="M15" s="72">
        <f t="shared" ref="M15:M17" si="5">ROUND(_xlfn.STDEV.P(D15:J15),0)</f>
        <v>3847727</v>
      </c>
      <c r="N15" s="72">
        <f t="shared" ref="N15:N17" si="6">ROUND(K15-M15,0)</f>
        <v>8866573</v>
      </c>
      <c r="O15" s="72">
        <f t="shared" ref="O15:O17" si="7">ROUND(K15+M15,0)</f>
        <v>16562027</v>
      </c>
    </row>
    <row r="16" spans="2:17" ht="39.6" x14ac:dyDescent="0.25">
      <c r="C16" s="14" t="s">
        <v>9</v>
      </c>
      <c r="D16" s="34">
        <v>8129485</v>
      </c>
      <c r="E16" s="20">
        <v>10304254</v>
      </c>
      <c r="F16" s="20">
        <v>8952943</v>
      </c>
      <c r="G16" s="20">
        <v>5000000</v>
      </c>
      <c r="H16" s="20">
        <v>10600000</v>
      </c>
      <c r="I16" s="20">
        <v>7200000</v>
      </c>
      <c r="J16" s="20">
        <v>12000000</v>
      </c>
      <c r="K16" s="72">
        <f t="shared" si="3"/>
        <v>8883812</v>
      </c>
      <c r="L16" s="72">
        <f t="shared" si="4"/>
        <v>8952943</v>
      </c>
      <c r="M16" s="72">
        <f t="shared" si="5"/>
        <v>2176714</v>
      </c>
      <c r="N16" s="72">
        <f t="shared" si="6"/>
        <v>6707098</v>
      </c>
      <c r="O16" s="72">
        <f t="shared" si="7"/>
        <v>11060526</v>
      </c>
    </row>
    <row r="17" spans="3:15" ht="26.4" x14ac:dyDescent="0.25">
      <c r="C17" s="14" t="s">
        <v>10</v>
      </c>
      <c r="D17" s="34">
        <v>9728804.8375000004</v>
      </c>
      <c r="E17" s="20">
        <v>15803100</v>
      </c>
      <c r="F17" s="20">
        <v>1638907</v>
      </c>
      <c r="G17" s="20">
        <v>18000000</v>
      </c>
      <c r="H17" s="20">
        <v>3600000</v>
      </c>
      <c r="I17" s="20">
        <v>9500000</v>
      </c>
      <c r="J17" s="20">
        <v>20800000</v>
      </c>
      <c r="K17" s="72">
        <f t="shared" si="3"/>
        <v>11295830</v>
      </c>
      <c r="L17" s="72">
        <f>MEDIAN(D17:J17)</f>
        <v>9728804.8375000004</v>
      </c>
      <c r="M17" s="72">
        <f t="shared" si="5"/>
        <v>6694914</v>
      </c>
      <c r="N17" s="72">
        <f t="shared" si="6"/>
        <v>4600916</v>
      </c>
      <c r="O17" s="72">
        <f t="shared" si="7"/>
        <v>17990744</v>
      </c>
    </row>
    <row r="18" spans="3:15" ht="26.4" x14ac:dyDescent="0.25">
      <c r="C18" s="25" t="s">
        <v>11</v>
      </c>
      <c r="D18" s="26">
        <f>SUM(D14:D17)</f>
        <v>34179794.337499999</v>
      </c>
      <c r="E18" s="26">
        <f>SUM(E14:E17)</f>
        <v>52677001</v>
      </c>
      <c r="F18" s="26">
        <f t="shared" ref="F18:J18" si="8">SUM(F14:F17)</f>
        <v>29562410</v>
      </c>
      <c r="G18" s="26">
        <f t="shared" si="8"/>
        <v>34000000</v>
      </c>
      <c r="H18" s="26">
        <f t="shared" si="8"/>
        <v>51200000</v>
      </c>
      <c r="I18" s="26">
        <f t="shared" si="8"/>
        <v>42000000</v>
      </c>
      <c r="J18" s="26">
        <f t="shared" si="8"/>
        <v>54600000</v>
      </c>
      <c r="K18" s="73">
        <f>SUM(K14:K17)</f>
        <v>42602743</v>
      </c>
      <c r="L18" s="73">
        <f t="shared" ref="L18:O18" si="9">SUM(L14:L17)</f>
        <v>40481747.837499999</v>
      </c>
      <c r="M18" s="73">
        <f t="shared" si="9"/>
        <v>17528087</v>
      </c>
      <c r="N18" s="73">
        <f t="shared" si="9"/>
        <v>25074656</v>
      </c>
      <c r="O18" s="73">
        <f t="shared" si="9"/>
        <v>60130830</v>
      </c>
    </row>
    <row r="19" spans="3:15" x14ac:dyDescent="0.25">
      <c r="D19" s="29"/>
      <c r="E19" s="29"/>
      <c r="F19" s="29"/>
      <c r="G19" s="29"/>
      <c r="H19" s="29"/>
      <c r="I19" s="29"/>
      <c r="J19" s="30"/>
      <c r="K19" s="30"/>
      <c r="L19" s="30"/>
      <c r="M19" s="30"/>
      <c r="N19" s="30"/>
    </row>
    <row r="20" spans="3:15" x14ac:dyDescent="0.25">
      <c r="C20" s="54" t="s">
        <v>24</v>
      </c>
      <c r="D20" s="55"/>
      <c r="E20" s="55"/>
      <c r="F20" s="55"/>
      <c r="G20" s="55"/>
      <c r="H20" s="55"/>
      <c r="I20" s="55"/>
      <c r="J20" s="55"/>
      <c r="K20" s="55"/>
    </row>
    <row r="21" spans="3:15" ht="60.75" customHeight="1" x14ac:dyDescent="0.25">
      <c r="C21" s="55"/>
      <c r="D21" s="55"/>
      <c r="E21" s="55"/>
      <c r="F21" s="55"/>
      <c r="G21" s="55"/>
      <c r="H21" s="55"/>
      <c r="I21" s="55"/>
      <c r="J21" s="55"/>
      <c r="K21" s="55"/>
    </row>
    <row r="22" spans="3:15" x14ac:dyDescent="0.25">
      <c r="C22" s="55"/>
      <c r="D22" s="55"/>
      <c r="E22" s="55"/>
      <c r="F22" s="55"/>
      <c r="G22" s="55"/>
      <c r="H22" s="55"/>
      <c r="I22" s="55"/>
      <c r="J22" s="55"/>
      <c r="K22" s="55"/>
    </row>
    <row r="23" spans="3:15" ht="56.25" customHeight="1" x14ac:dyDescent="0.25">
      <c r="C23" s="55"/>
      <c r="D23" s="55"/>
      <c r="E23" s="55"/>
      <c r="F23" s="55"/>
      <c r="G23" s="55"/>
      <c r="H23" s="55"/>
      <c r="I23" s="55"/>
      <c r="J23" s="55"/>
      <c r="K23" s="55"/>
    </row>
    <row r="24" spans="3:15" x14ac:dyDescent="0.25">
      <c r="C24" s="55"/>
      <c r="D24" s="55"/>
      <c r="E24" s="55"/>
      <c r="F24" s="55"/>
      <c r="G24" s="55"/>
      <c r="H24" s="55"/>
      <c r="I24" s="55"/>
      <c r="J24" s="55"/>
      <c r="K24" s="55"/>
    </row>
    <row r="25" spans="3:15" x14ac:dyDescent="0.25">
      <c r="C25" s="55"/>
      <c r="D25" s="55"/>
      <c r="E25" s="55"/>
      <c r="F25" s="55"/>
      <c r="G25" s="55"/>
      <c r="H25" s="55"/>
      <c r="I25" s="55"/>
      <c r="J25" s="55"/>
      <c r="K25" s="55"/>
    </row>
    <row r="26" spans="3:15" x14ac:dyDescent="0.25">
      <c r="C26" s="55"/>
      <c r="D26" s="55"/>
      <c r="E26" s="55"/>
      <c r="F26" s="55"/>
      <c r="G26" s="55"/>
      <c r="H26" s="55"/>
      <c r="I26" s="55"/>
      <c r="J26" s="55"/>
      <c r="K26" s="55"/>
    </row>
    <row r="27" spans="3:15" ht="42" customHeight="1" x14ac:dyDescent="0.25">
      <c r="C27" s="55"/>
      <c r="D27" s="55"/>
      <c r="E27" s="55"/>
      <c r="F27" s="55"/>
      <c r="G27" s="55"/>
      <c r="H27" s="55"/>
      <c r="I27" s="55"/>
      <c r="J27" s="55"/>
      <c r="K27" s="55"/>
    </row>
    <row r="28" spans="3:15" x14ac:dyDescent="0.25">
      <c r="C28" s="55"/>
      <c r="D28" s="55"/>
      <c r="E28" s="55"/>
      <c r="F28" s="55"/>
      <c r="G28" s="55"/>
      <c r="H28" s="55"/>
      <c r="I28" s="55"/>
      <c r="J28" s="55"/>
      <c r="K28" s="55"/>
    </row>
    <row r="29" spans="3:15" x14ac:dyDescent="0.25">
      <c r="C29" s="55"/>
      <c r="D29" s="55"/>
      <c r="E29" s="55"/>
      <c r="F29" s="55"/>
      <c r="G29" s="55"/>
      <c r="H29" s="55"/>
      <c r="I29" s="55"/>
      <c r="J29" s="55"/>
      <c r="K29" s="55"/>
    </row>
    <row r="30" spans="3:15" ht="48" customHeight="1" x14ac:dyDescent="0.25">
      <c r="C30" s="55"/>
      <c r="D30" s="55"/>
      <c r="E30" s="55"/>
      <c r="F30" s="55"/>
      <c r="G30" s="55"/>
      <c r="H30" s="55"/>
      <c r="I30" s="55"/>
      <c r="J30" s="55"/>
      <c r="K30" s="55"/>
    </row>
  </sheetData>
  <mergeCells count="2">
    <mergeCell ref="C20:K30"/>
    <mergeCell ref="E2:L2"/>
  </mergeCells>
  <pageMargins left="0.7" right="0.7" top="0.75" bottom="0.75" header="0.3" footer="0.3"/>
  <pageSetup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1202C-945A-4768-BC18-4E19745AD7F7}">
  <dimension ref="A1:N27"/>
  <sheetViews>
    <sheetView zoomScale="70" zoomScaleNormal="70" workbookViewId="0">
      <selection activeCell="J7" sqref="J7"/>
    </sheetView>
  </sheetViews>
  <sheetFormatPr baseColWidth="10" defaultColWidth="8.6640625" defaultRowHeight="13.8" x14ac:dyDescent="0.3"/>
  <cols>
    <col min="1" max="1" width="7" style="45" customWidth="1"/>
    <col min="2" max="2" width="24" style="45" customWidth="1"/>
    <col min="3" max="3" width="55" style="45" customWidth="1"/>
    <col min="4" max="4" width="16" style="45" customWidth="1"/>
    <col min="5" max="5" width="10" style="45" customWidth="1"/>
    <col min="6" max="6" width="15" style="45" customWidth="1"/>
    <col min="7" max="7" width="13" style="45" customWidth="1"/>
    <col min="8" max="8" width="18" style="45" customWidth="1"/>
    <col min="9" max="9" width="16" style="45" customWidth="1"/>
    <col min="10" max="13" width="18.109375" style="45" customWidth="1"/>
    <col min="14" max="14" width="15.88671875" style="45" bestFit="1" customWidth="1"/>
    <col min="15" max="16384" width="8.6640625" style="45"/>
  </cols>
  <sheetData>
    <row r="1" spans="1:14" ht="19.2" customHeight="1" x14ac:dyDescent="0.3">
      <c r="A1" s="68" t="s">
        <v>26</v>
      </c>
      <c r="B1" s="68"/>
      <c r="C1" s="68"/>
      <c r="D1" s="68"/>
      <c r="E1" s="68"/>
      <c r="F1" s="68"/>
      <c r="G1" s="68"/>
      <c r="H1" s="68"/>
      <c r="I1" s="68"/>
      <c r="J1" s="68"/>
      <c r="K1" s="68"/>
      <c r="L1" s="68"/>
      <c r="M1" s="68"/>
    </row>
    <row r="2" spans="1:14" ht="21.6" customHeight="1" x14ac:dyDescent="0.3">
      <c r="A2" s="68" t="s">
        <v>27</v>
      </c>
      <c r="B2" s="68"/>
      <c r="C2" s="68"/>
      <c r="D2" s="68"/>
      <c r="E2" s="68"/>
      <c r="F2" s="68"/>
      <c r="G2" s="68"/>
      <c r="H2" s="68"/>
      <c r="I2" s="68"/>
      <c r="J2" s="68"/>
      <c r="K2" s="68"/>
      <c r="L2" s="68"/>
      <c r="M2" s="68"/>
    </row>
    <row r="3" spans="1:14" ht="30" customHeight="1" x14ac:dyDescent="0.3">
      <c r="A3" s="66" t="s">
        <v>28</v>
      </c>
      <c r="B3" s="66"/>
      <c r="C3" s="66"/>
      <c r="D3" s="66"/>
      <c r="E3" s="66"/>
      <c r="F3" s="66"/>
      <c r="G3" s="66"/>
      <c r="H3" s="66"/>
      <c r="I3" s="66"/>
      <c r="J3" s="50" t="s">
        <v>29</v>
      </c>
    </row>
    <row r="4" spans="1:14" x14ac:dyDescent="0.3">
      <c r="A4" s="71" t="s">
        <v>30</v>
      </c>
      <c r="B4" s="71"/>
      <c r="C4" s="71"/>
      <c r="D4" s="71"/>
      <c r="E4" s="71"/>
      <c r="F4" s="71"/>
      <c r="G4" s="71"/>
      <c r="H4" s="71"/>
      <c r="I4" s="71"/>
      <c r="J4" s="51" t="s">
        <v>31</v>
      </c>
    </row>
    <row r="5" spans="1:14" x14ac:dyDescent="0.3">
      <c r="A5" s="68" t="s">
        <v>32</v>
      </c>
      <c r="B5" s="68"/>
      <c r="C5" s="68"/>
      <c r="D5" s="68"/>
      <c r="E5" s="68"/>
      <c r="F5" s="68"/>
      <c r="G5" s="68"/>
      <c r="H5" s="68"/>
      <c r="I5" s="68"/>
      <c r="J5" s="52">
        <v>5.0999999999999997E-2</v>
      </c>
    </row>
    <row r="6" spans="1:14" ht="41.4" x14ac:dyDescent="0.3">
      <c r="A6" s="37" t="s">
        <v>33</v>
      </c>
      <c r="B6" s="37" t="s">
        <v>34</v>
      </c>
      <c r="C6" s="37" t="s">
        <v>35</v>
      </c>
      <c r="D6" s="37" t="s">
        <v>36</v>
      </c>
      <c r="E6" s="37" t="s">
        <v>37</v>
      </c>
      <c r="F6" s="37" t="s">
        <v>38</v>
      </c>
      <c r="G6" s="37" t="s">
        <v>39</v>
      </c>
      <c r="H6" s="37" t="s">
        <v>40</v>
      </c>
      <c r="I6" s="37" t="s">
        <v>41</v>
      </c>
      <c r="J6" s="47" t="s">
        <v>42</v>
      </c>
      <c r="K6" s="47" t="s">
        <v>43</v>
      </c>
      <c r="L6" s="48" t="s">
        <v>44</v>
      </c>
      <c r="M6" s="48" t="s">
        <v>45</v>
      </c>
    </row>
    <row r="7" spans="1:14" ht="124.2" x14ac:dyDescent="0.3">
      <c r="A7" s="38">
        <v>1</v>
      </c>
      <c r="B7" s="38" t="s">
        <v>46</v>
      </c>
      <c r="C7" s="41" t="s">
        <v>47</v>
      </c>
      <c r="D7" s="38" t="s">
        <v>48</v>
      </c>
      <c r="E7" s="39">
        <v>1</v>
      </c>
      <c r="F7" s="40">
        <v>4800000</v>
      </c>
      <c r="G7" s="40">
        <f t="shared" ref="G7:G15" si="0">F7*0.19</f>
        <v>912000</v>
      </c>
      <c r="H7" s="40">
        <f t="shared" ref="H7:H15" si="1">F7+G7</f>
        <v>5712000</v>
      </c>
      <c r="I7" s="40">
        <f t="shared" ref="I7:I15" si="2">E7*H7</f>
        <v>5712000</v>
      </c>
      <c r="J7" s="42">
        <f t="shared" ref="J7:J15" si="3">F7*(1+$J$5)</f>
        <v>5044800</v>
      </c>
      <c r="K7" s="42">
        <f>J7*0.19</f>
        <v>958512</v>
      </c>
      <c r="L7" s="42">
        <f>J7+K7</f>
        <v>6003312</v>
      </c>
      <c r="M7" s="42">
        <f t="shared" ref="M7:M15" si="4">E7*L7</f>
        <v>6003312</v>
      </c>
      <c r="N7" s="49">
        <v>6003312</v>
      </c>
    </row>
    <row r="8" spans="1:14" ht="96.6" x14ac:dyDescent="0.3">
      <c r="A8" s="67">
        <v>2</v>
      </c>
      <c r="B8" s="67" t="s">
        <v>49</v>
      </c>
      <c r="C8" s="41" t="s">
        <v>50</v>
      </c>
      <c r="D8" s="38" t="s">
        <v>48</v>
      </c>
      <c r="E8" s="39">
        <v>1</v>
      </c>
      <c r="F8" s="40">
        <v>4250000</v>
      </c>
      <c r="G8" s="40">
        <f t="shared" si="0"/>
        <v>807500</v>
      </c>
      <c r="H8" s="40">
        <f t="shared" si="1"/>
        <v>5057500</v>
      </c>
      <c r="I8" s="40">
        <f t="shared" si="2"/>
        <v>5057500</v>
      </c>
      <c r="J8" s="42">
        <f t="shared" si="3"/>
        <v>4466750</v>
      </c>
      <c r="K8" s="42">
        <f t="shared" ref="K8:K15" si="5">J8*0.19</f>
        <v>848682.5</v>
      </c>
      <c r="L8" s="42">
        <f t="shared" ref="L8:L15" si="6">J8+K8</f>
        <v>5315432.5</v>
      </c>
      <c r="M8" s="42">
        <f t="shared" si="4"/>
        <v>5315432.5</v>
      </c>
      <c r="N8" s="64">
        <v>10318192.5</v>
      </c>
    </row>
    <row r="9" spans="1:14" ht="69" x14ac:dyDescent="0.3">
      <c r="A9" s="67"/>
      <c r="B9" s="67"/>
      <c r="C9" s="41" t="s">
        <v>51</v>
      </c>
      <c r="D9" s="38" t="s">
        <v>52</v>
      </c>
      <c r="E9" s="39">
        <v>1</v>
      </c>
      <c r="F9" s="40">
        <v>4000000</v>
      </c>
      <c r="G9" s="40">
        <f t="shared" si="0"/>
        <v>760000</v>
      </c>
      <c r="H9" s="40">
        <f t="shared" si="1"/>
        <v>4760000</v>
      </c>
      <c r="I9" s="40">
        <f t="shared" si="2"/>
        <v>4760000</v>
      </c>
      <c r="J9" s="42">
        <f t="shared" si="3"/>
        <v>4204000</v>
      </c>
      <c r="K9" s="42">
        <f t="shared" si="5"/>
        <v>798760</v>
      </c>
      <c r="L9" s="42">
        <f t="shared" si="6"/>
        <v>5002760</v>
      </c>
      <c r="M9" s="42">
        <f t="shared" si="4"/>
        <v>5002760</v>
      </c>
      <c r="N9" s="65"/>
    </row>
    <row r="10" spans="1:14" ht="96.6" x14ac:dyDescent="0.3">
      <c r="A10" s="67">
        <v>3</v>
      </c>
      <c r="B10" s="67"/>
      <c r="C10" s="41" t="s">
        <v>53</v>
      </c>
      <c r="D10" s="38" t="s">
        <v>48</v>
      </c>
      <c r="E10" s="39">
        <v>1</v>
      </c>
      <c r="F10" s="40">
        <v>3500000</v>
      </c>
      <c r="G10" s="40">
        <f t="shared" si="0"/>
        <v>665000</v>
      </c>
      <c r="H10" s="40">
        <f t="shared" si="1"/>
        <v>4165000</v>
      </c>
      <c r="I10" s="40">
        <f t="shared" si="2"/>
        <v>4165000</v>
      </c>
      <c r="J10" s="42">
        <f t="shared" si="3"/>
        <v>3678500</v>
      </c>
      <c r="K10" s="42">
        <f t="shared" si="5"/>
        <v>698915</v>
      </c>
      <c r="L10" s="42">
        <f t="shared" si="6"/>
        <v>4377415</v>
      </c>
      <c r="M10" s="42">
        <f t="shared" si="4"/>
        <v>4377415</v>
      </c>
      <c r="N10" s="64">
        <v>8129485</v>
      </c>
    </row>
    <row r="11" spans="1:14" ht="41.4" x14ac:dyDescent="0.3">
      <c r="A11" s="67"/>
      <c r="B11" s="67"/>
      <c r="C11" s="41" t="s">
        <v>54</v>
      </c>
      <c r="D11" s="38" t="s">
        <v>55</v>
      </c>
      <c r="E11" s="39">
        <v>1</v>
      </c>
      <c r="F11" s="40">
        <v>3000000</v>
      </c>
      <c r="G11" s="40">
        <f t="shared" si="0"/>
        <v>570000</v>
      </c>
      <c r="H11" s="40">
        <f t="shared" si="1"/>
        <v>3570000</v>
      </c>
      <c r="I11" s="40">
        <f t="shared" si="2"/>
        <v>3570000</v>
      </c>
      <c r="J11" s="42">
        <f t="shared" si="3"/>
        <v>3153000</v>
      </c>
      <c r="K11" s="42">
        <f t="shared" si="5"/>
        <v>599070</v>
      </c>
      <c r="L11" s="42">
        <f t="shared" si="6"/>
        <v>3752070</v>
      </c>
      <c r="M11" s="42">
        <f t="shared" si="4"/>
        <v>3752070</v>
      </c>
      <c r="N11" s="65"/>
    </row>
    <row r="12" spans="1:14" ht="69" x14ac:dyDescent="0.3">
      <c r="A12" s="67">
        <v>4</v>
      </c>
      <c r="B12" s="67" t="s">
        <v>56</v>
      </c>
      <c r="C12" s="41" t="s">
        <v>57</v>
      </c>
      <c r="D12" s="38" t="s">
        <v>58</v>
      </c>
      <c r="E12" s="39">
        <v>1</v>
      </c>
      <c r="F12" s="40">
        <v>2450000</v>
      </c>
      <c r="G12" s="40">
        <f t="shared" si="0"/>
        <v>465500</v>
      </c>
      <c r="H12" s="40">
        <f t="shared" si="1"/>
        <v>2915500</v>
      </c>
      <c r="I12" s="40">
        <f t="shared" si="2"/>
        <v>2915500</v>
      </c>
      <c r="J12" s="42">
        <f t="shared" si="3"/>
        <v>2574950</v>
      </c>
      <c r="K12" s="42">
        <f t="shared" si="5"/>
        <v>489240.5</v>
      </c>
      <c r="L12" s="42">
        <f t="shared" si="6"/>
        <v>3064190.5</v>
      </c>
      <c r="M12" s="42">
        <f t="shared" si="4"/>
        <v>3064190.5</v>
      </c>
      <c r="N12" s="64">
        <v>9728804.8375000004</v>
      </c>
    </row>
    <row r="13" spans="1:14" ht="69" x14ac:dyDescent="0.3">
      <c r="A13" s="67"/>
      <c r="B13" s="67"/>
      <c r="C13" s="41" t="s">
        <v>59</v>
      </c>
      <c r="D13" s="38" t="s">
        <v>48</v>
      </c>
      <c r="E13" s="39">
        <v>1</v>
      </c>
      <c r="F13" s="40">
        <v>2430000</v>
      </c>
      <c r="G13" s="40">
        <f t="shared" si="0"/>
        <v>461700</v>
      </c>
      <c r="H13" s="40">
        <f t="shared" si="1"/>
        <v>2891700</v>
      </c>
      <c r="I13" s="40">
        <f t="shared" si="2"/>
        <v>2891700</v>
      </c>
      <c r="J13" s="42">
        <f t="shared" si="3"/>
        <v>2553930</v>
      </c>
      <c r="K13" s="42">
        <f t="shared" si="5"/>
        <v>485246.7</v>
      </c>
      <c r="L13" s="42">
        <f t="shared" si="6"/>
        <v>3039176.7</v>
      </c>
      <c r="M13" s="42">
        <f t="shared" si="4"/>
        <v>3039176.7</v>
      </c>
      <c r="N13" s="65"/>
    </row>
    <row r="14" spans="1:14" ht="69" x14ac:dyDescent="0.3">
      <c r="A14" s="67"/>
      <c r="B14" s="67"/>
      <c r="C14" s="41" t="s">
        <v>60</v>
      </c>
      <c r="D14" s="38" t="s">
        <v>61</v>
      </c>
      <c r="E14" s="39">
        <v>1</v>
      </c>
      <c r="F14" s="40">
        <v>1098750</v>
      </c>
      <c r="G14" s="40">
        <f t="shared" si="0"/>
        <v>208762.5</v>
      </c>
      <c r="H14" s="40">
        <f t="shared" si="1"/>
        <v>1307512.5</v>
      </c>
      <c r="I14" s="40">
        <f t="shared" si="2"/>
        <v>1307512.5</v>
      </c>
      <c r="J14" s="42">
        <f t="shared" si="3"/>
        <v>1154786.25</v>
      </c>
      <c r="K14" s="42">
        <f t="shared" si="5"/>
        <v>219409.38750000001</v>
      </c>
      <c r="L14" s="42">
        <f t="shared" si="6"/>
        <v>1374195.6375</v>
      </c>
      <c r="M14" s="42">
        <f t="shared" si="4"/>
        <v>1374195.6375</v>
      </c>
      <c r="N14" s="65"/>
    </row>
    <row r="15" spans="1:14" ht="69" x14ac:dyDescent="0.3">
      <c r="A15" s="67"/>
      <c r="B15" s="67"/>
      <c r="C15" s="41" t="s">
        <v>62</v>
      </c>
      <c r="D15" s="38" t="s">
        <v>63</v>
      </c>
      <c r="E15" s="39">
        <v>1</v>
      </c>
      <c r="F15" s="40">
        <v>1800000</v>
      </c>
      <c r="G15" s="40">
        <f t="shared" si="0"/>
        <v>342000</v>
      </c>
      <c r="H15" s="40">
        <f t="shared" si="1"/>
        <v>2142000</v>
      </c>
      <c r="I15" s="40">
        <f t="shared" si="2"/>
        <v>2142000</v>
      </c>
      <c r="J15" s="42">
        <f t="shared" si="3"/>
        <v>1891799.9999999998</v>
      </c>
      <c r="K15" s="42">
        <f t="shared" si="5"/>
        <v>359441.99999999994</v>
      </c>
      <c r="L15" s="42">
        <f t="shared" si="6"/>
        <v>2251241.9999999995</v>
      </c>
      <c r="M15" s="42">
        <f t="shared" si="4"/>
        <v>2251241.9999999995</v>
      </c>
      <c r="N15" s="65"/>
    </row>
    <row r="16" spans="1:14" ht="19.5" customHeight="1" x14ac:dyDescent="0.3">
      <c r="A16" s="69" t="s">
        <v>64</v>
      </c>
      <c r="B16" s="69"/>
      <c r="C16" s="69"/>
      <c r="D16" s="69"/>
      <c r="E16" s="69"/>
      <c r="F16" s="69"/>
      <c r="G16" s="70"/>
      <c r="H16" s="70"/>
      <c r="I16" s="43">
        <f>SUM(I7:I15)</f>
        <v>32521212.5</v>
      </c>
      <c r="J16" s="46"/>
      <c r="K16" s="46"/>
      <c r="L16" s="46"/>
      <c r="M16" s="44">
        <f>SUM(M7:M15)</f>
        <v>34179794.337499999</v>
      </c>
      <c r="N16" s="49">
        <f>SUM(N7:N15)</f>
        <v>34179794.337499999</v>
      </c>
    </row>
    <row r="18" spans="1:9" ht="15" customHeight="1" x14ac:dyDescent="0.3">
      <c r="A18" s="66" t="s">
        <v>65</v>
      </c>
      <c r="B18" s="66"/>
      <c r="C18" s="66"/>
      <c r="D18" s="66"/>
      <c r="E18" s="66"/>
      <c r="F18" s="66"/>
      <c r="G18" s="66"/>
      <c r="H18" s="66"/>
      <c r="I18" s="66"/>
    </row>
    <row r="19" spans="1:9" ht="15" customHeight="1" x14ac:dyDescent="0.3">
      <c r="A19" s="66" t="s">
        <v>66</v>
      </c>
      <c r="B19" s="66"/>
      <c r="C19" s="66"/>
      <c r="D19" s="66"/>
      <c r="E19" s="66"/>
      <c r="F19" s="66"/>
      <c r="G19" s="66"/>
      <c r="H19" s="66"/>
      <c r="I19" s="66"/>
    </row>
    <row r="20" spans="1:9" ht="15" customHeight="1" x14ac:dyDescent="0.3">
      <c r="A20" s="66" t="s">
        <v>67</v>
      </c>
      <c r="B20" s="66"/>
      <c r="C20" s="66"/>
      <c r="D20" s="66"/>
      <c r="E20" s="66"/>
      <c r="F20" s="66"/>
      <c r="G20" s="66"/>
      <c r="H20" s="66"/>
      <c r="I20" s="66"/>
    </row>
    <row r="21" spans="1:9" x14ac:dyDescent="0.3">
      <c r="A21" s="63"/>
      <c r="B21" s="63"/>
      <c r="C21" s="63"/>
      <c r="D21" s="63"/>
      <c r="E21" s="63"/>
      <c r="F21" s="63"/>
      <c r="G21" s="63"/>
      <c r="H21" s="63"/>
      <c r="I21" s="63"/>
    </row>
    <row r="22" spans="1:9" ht="27.75" customHeight="1" x14ac:dyDescent="0.3">
      <c r="A22" s="63" t="s">
        <v>68</v>
      </c>
      <c r="B22" s="63"/>
      <c r="C22" s="63"/>
      <c r="D22" s="63"/>
      <c r="E22" s="63"/>
      <c r="F22" s="63"/>
      <c r="G22" s="63"/>
      <c r="H22" s="63"/>
      <c r="I22" s="63"/>
    </row>
    <row r="23" spans="1:9" ht="27.75" customHeight="1" x14ac:dyDescent="0.3">
      <c r="A23" s="63" t="s">
        <v>69</v>
      </c>
      <c r="B23" s="63"/>
      <c r="C23" s="63"/>
      <c r="D23" s="63"/>
      <c r="E23" s="63"/>
      <c r="F23" s="63"/>
      <c r="G23" s="63"/>
      <c r="H23" s="63"/>
      <c r="I23" s="63"/>
    </row>
    <row r="24" spans="1:9" ht="27.75" customHeight="1" x14ac:dyDescent="0.3">
      <c r="A24" s="63" t="s">
        <v>70</v>
      </c>
      <c r="B24" s="63"/>
      <c r="C24" s="63"/>
      <c r="D24" s="63"/>
      <c r="E24" s="63"/>
      <c r="F24" s="63"/>
      <c r="G24" s="63"/>
      <c r="H24" s="63"/>
      <c r="I24" s="63"/>
    </row>
    <row r="25" spans="1:9" ht="27.75" customHeight="1" x14ac:dyDescent="0.3">
      <c r="A25" s="63" t="s">
        <v>71</v>
      </c>
      <c r="B25" s="63"/>
      <c r="C25" s="63"/>
      <c r="D25" s="63"/>
      <c r="E25" s="63"/>
      <c r="F25" s="63"/>
      <c r="G25" s="63"/>
      <c r="H25" s="63"/>
      <c r="I25" s="63"/>
    </row>
    <row r="26" spans="1:9" ht="27.75" customHeight="1" x14ac:dyDescent="0.3">
      <c r="A26" s="63" t="s">
        <v>72</v>
      </c>
      <c r="B26" s="63"/>
      <c r="C26" s="63"/>
      <c r="D26" s="63"/>
      <c r="E26" s="63"/>
      <c r="F26" s="63"/>
      <c r="G26" s="63"/>
      <c r="H26" s="63"/>
      <c r="I26" s="63"/>
    </row>
    <row r="27" spans="1:9" ht="27.75" customHeight="1" x14ac:dyDescent="0.3">
      <c r="A27" s="63" t="s">
        <v>73</v>
      </c>
      <c r="B27" s="63"/>
      <c r="C27" s="63"/>
      <c r="D27" s="63"/>
      <c r="E27" s="63"/>
      <c r="F27" s="63"/>
      <c r="G27" s="63"/>
      <c r="H27" s="63"/>
      <c r="I27" s="63"/>
    </row>
  </sheetData>
  <mergeCells count="26">
    <mergeCell ref="A1:M1"/>
    <mergeCell ref="A2:M2"/>
    <mergeCell ref="B12:B15"/>
    <mergeCell ref="A16:F16"/>
    <mergeCell ref="G16:H16"/>
    <mergeCell ref="A3:I3"/>
    <mergeCell ref="A4:I4"/>
    <mergeCell ref="A5:I5"/>
    <mergeCell ref="A8:A9"/>
    <mergeCell ref="B8:B9"/>
    <mergeCell ref="A24:I24"/>
    <mergeCell ref="A25:I25"/>
    <mergeCell ref="A26:I26"/>
    <mergeCell ref="A27:I27"/>
    <mergeCell ref="N8:N9"/>
    <mergeCell ref="N10:N11"/>
    <mergeCell ref="N12:N15"/>
    <mergeCell ref="A18:I18"/>
    <mergeCell ref="A19:I19"/>
    <mergeCell ref="A20:I20"/>
    <mergeCell ref="A21:I21"/>
    <mergeCell ref="A22:I22"/>
    <mergeCell ref="A23:I23"/>
    <mergeCell ref="A10:A11"/>
    <mergeCell ref="B10:B11"/>
    <mergeCell ref="A12:A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5 cotiza</vt:lpstr>
      <vt:lpstr>11 ofertas</vt:lpstr>
      <vt:lpstr>ESTUDIO DE MERCADO</vt:lpstr>
      <vt:lpstr>HISTORICO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ALEJANDRO RUIZ HERRERA</dc:creator>
  <cp:lastModifiedBy>yamid E.P.</cp:lastModifiedBy>
  <dcterms:created xsi:type="dcterms:W3CDTF">2026-06-23T03:43:42Z</dcterms:created>
  <dcterms:modified xsi:type="dcterms:W3CDTF">2026-09-23T22:35:03Z</dcterms:modified>
</cp:coreProperties>
</file>