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yeimy.achury\Desktop\REVISIÓN 2026\ESTUDIOS PREVIOS\49. EP 1303 - MOBILIARIO\"/>
    </mc:Choice>
  </mc:AlternateContent>
  <bookViews>
    <workbookView xWindow="-120" yWindow="-120" windowWidth="29040" windowHeight="15840" tabRatio="500"/>
  </bookViews>
  <sheets>
    <sheet name="COTIZACIONES"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D5" i="1" l="1"/>
  <c r="F10" i="1" l="1"/>
  <c r="E10" i="1"/>
  <c r="D10" i="1"/>
  <c r="F9" i="1"/>
  <c r="E9" i="1"/>
  <c r="D9" i="1"/>
  <c r="F8" i="1"/>
  <c r="E8" i="1"/>
  <c r="D8" i="1"/>
  <c r="F7" i="1"/>
  <c r="E7" i="1"/>
  <c r="D7" i="1"/>
  <c r="F6" i="1"/>
  <c r="E6" i="1"/>
  <c r="D6" i="1"/>
  <c r="D11" i="1" s="1"/>
  <c r="F5" i="1"/>
  <c r="E5" i="1"/>
  <c r="D12" i="1" l="1"/>
  <c r="D13" i="1"/>
  <c r="F11" i="1"/>
  <c r="F12" i="1" s="1"/>
  <c r="F13" i="1" s="1"/>
  <c r="E11" i="1"/>
  <c r="E12" i="1" s="1"/>
  <c r="E13" i="1" s="1"/>
  <c r="G11" i="1" l="1"/>
  <c r="G12" i="1" l="1"/>
  <c r="G13" i="1" s="1"/>
</calcChain>
</file>

<file path=xl/sharedStrings.xml><?xml version="1.0" encoding="utf-8"?>
<sst xmlns="http://schemas.openxmlformats.org/spreadsheetml/2006/main" count="31" uniqueCount="24">
  <si>
    <t>CONSOLIDADO DE COTIZACIONES – SUMINISTRO DE MOBILIARIO</t>
  </si>
  <si>
    <t>GOBERNACIÓN DEL HUILA – SECRETARÍA GENERAL</t>
  </si>
  <si>
    <t>ÍTEM</t>
  </si>
  <si>
    <t>DESCRIPCIÓN</t>
  </si>
  <si>
    <t>CANT.</t>
  </si>
  <si>
    <t>COTIZACIÓN 1
CASA DE LA VITRINA
NIT: 4.935.071-0</t>
  </si>
  <si>
    <t>COTIZACIÓN 2
VITRIMUEBLES DEL HUILA
NIT: 1.075.271.432-4</t>
  </si>
  <si>
    <t>COTIZACIÓN 3
GLOBAL INGINNEERING SAS
NIT: 901.809.317</t>
  </si>
  <si>
    <t>V. MÍNIMO UNITARIO
(sin IVA)</t>
  </si>
  <si>
    <t>TRATAMIENTO
TRIBUTARIO</t>
  </si>
  <si>
    <t>V. UNITARIO
(antes de impuesto)</t>
  </si>
  <si>
    <t>Silla ejecutiva ergonómica, espalda con marco en polipropileno de alto impacto con malla traslucida, asiento interno de polipropileno abullonado con espuma inyectada de alta densidad tapizado color negro, apoyo lumbar graduable en alta y profundidad tapizado. Cabecero graduable en altura e inclinación, conjunto giratorio con sistema de mecanismo syncro con 4 posiciones de recueste según necesidad del usuario, palanca de bloqueo para cada graduación. Graduación de altura mediante palanca que activa el cilindro neumático con cubierta en polipropileno. Brazo en polipropileno gradual en altura, base en nylon reforzada al 30% con fibra de vidrio, ruedas 100% en nylon doble pista de suave rodamiento e inmediata respuesta a cambio de dirección.</t>
  </si>
  <si>
    <t>IVA 19% - Art. 468 E.T.</t>
  </si>
  <si>
    <t>Silla presidencial ergonómica, cabecero tapizado en malla, regulable en altura y ángulo. Espaldar alto, marco perimetral inyectado en nylon, malla en nylon tensada y estructura en aluminio, regulación de profundidad mediante sistema slider (5 cm). Brazos con estructura inyectada en polipropileno graduable en 5 posiciones de altura (8,5 cm) y ángulo. Neumática cromada con elevación a gas (9 cm). Mecanismo syncro, con 4 posiciones de bloqueo y sistema antirretorno. Regulación de tensión mediante perilla. Base aluminio 70 cm, ruedas en nylon 60 mm.</t>
  </si>
  <si>
    <t>Silla auxiliar multipropósito. Estructura en metal con pintura electrostática, silla en paño negro de alto tráfico, ergonómica, capacidad de carga 100 kg, fácil armado, diseño que garantiza estabilidad y durabilidad. Ancho 46 cm, Alto 42 cm, Profundidad 40 cm, Dimensiones 46 x 42 x 40 cm, peso máximo soportado 90 kg.</t>
  </si>
  <si>
    <t>Locker metálico 12 puestos, dimensiones 200x93x30 cm, color gris.</t>
  </si>
  <si>
    <t>Escritorio profesional módulo individual de 3 cajones con correderas metálicas y 1 estante. Color Negro/Haya. Alto 0,74 m. Ancho 1,50 m. Cajones 3. Correderas metálicas. Profundidad 0,70 m. Interior revestido. Cerradura en 1 cajón.</t>
  </si>
  <si>
    <t>Archivador metálico 4 gavetas, dimensiones 136x47x60 cm. Fabricado en metal resistente, con 4 cajones y 4 niveles, garantiza durabilidad y protección para documentos. Ancho 47 cm, Alto 136 cm, Profundidad 60 cm.</t>
  </si>
  <si>
    <t>SUBTOTAL (sin IVA)</t>
  </si>
  <si>
    <t>IVA 19% (Art. 468 E.T. – bienes gravados)</t>
  </si>
  <si>
    <t>TOTAL GENERAL (incluye IVA)</t>
  </si>
  <si>
    <t>Los tres proveedores presentan los precios con IVA incluido. Para efectos del consolidado, se extrajeron los valores sin IVA aplicando la fórmula: Valor sin IVA = Precio cotizado / 1.19, conforme a la tarifa general del 19% establecida en el artículo 468 del Estatuto Tributario. Los cálculos de subtotal, IVA y total de los tres proveedores cuadran exactamente con los valores declarados en sus cotizaciones.</t>
  </si>
  <si>
    <t>CARLOS ARTURO OLAYA CRUZ – Contratista S.G.</t>
  </si>
  <si>
    <t>NOVEDAD 1 – VERIFICACIÓN DE CÁLCULOS TRIBUTARIOS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</si>
</sst>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9" formatCode="\$#,##0.00"/>
  </numFmts>
  <fonts count="4" x14ac:knownFonts="1">
    <font>
      <sz val="11"/>
      <color theme="1"/>
      <name val="Calibri"/>
      <family val="2"/>
      <charset val="1"/>
    </font>
    <font>
      <sz val="8"/>
      <color theme="1"/>
      <name val="Arial"/>
      <family val="2"/>
    </font>
    <font>
      <sz val="8"/>
      <name val="Arial"/>
      <family val="2"/>
    </font>
    <font>
      <b/>
      <sz val="8"/>
      <name val="Arial"/>
      <family val="2"/>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0" borderId="0" xfId="0" applyFont="1"/>
    <xf numFmtId="0" fontId="2" fillId="0" borderId="0" xfId="0" applyFont="1" applyFill="1"/>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2" fillId="0" borderId="3" xfId="0" applyFont="1" applyFill="1" applyBorder="1" applyAlignment="1">
      <alignment horizontal="left" vertical="center" wrapText="1"/>
    </xf>
    <xf numFmtId="0" fontId="2" fillId="0" borderId="3" xfId="0" applyFont="1" applyFill="1" applyBorder="1" applyAlignment="1">
      <alignment horizontal="center" vertical="center"/>
    </xf>
    <xf numFmtId="0" fontId="1" fillId="0" borderId="0" xfId="0" applyFont="1" applyAlignment="1">
      <alignment horizontal="center" vertical="center"/>
    </xf>
    <xf numFmtId="0" fontId="2" fillId="0" borderId="0" xfId="0" applyFont="1" applyFill="1" applyAlignment="1">
      <alignment horizontal="center" vertical="center"/>
    </xf>
    <xf numFmtId="0" fontId="3"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Border="1" applyAlignment="1">
      <alignment horizontal="left" vertical="center"/>
    </xf>
    <xf numFmtId="0" fontId="3" fillId="0" borderId="2" xfId="0" applyFont="1" applyFill="1" applyBorder="1" applyAlignment="1">
      <alignment horizontal="left" vertical="center"/>
    </xf>
    <xf numFmtId="0" fontId="2" fillId="0" borderId="3" xfId="0" applyFont="1" applyFill="1" applyBorder="1" applyAlignment="1">
      <alignment horizontal="left" vertical="center" wrapText="1"/>
    </xf>
    <xf numFmtId="0" fontId="3" fillId="0" borderId="2" xfId="0" applyFont="1" applyFill="1" applyBorder="1" applyAlignment="1">
      <alignment horizontal="right" vertical="center"/>
    </xf>
    <xf numFmtId="169" fontId="2" fillId="0" borderId="3" xfId="0" applyNumberFormat="1" applyFont="1" applyFill="1" applyBorder="1" applyAlignment="1">
      <alignment horizontal="center" vertical="center"/>
    </xf>
    <xf numFmtId="169" fontId="3" fillId="0"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99"/>
      <rgbColor rgb="FF808000"/>
      <rgbColor rgb="FF800080"/>
      <rgbColor rgb="FF008080"/>
      <rgbColor rgb="FFC0C0C0"/>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D7D7"/>
      <rgbColor rgb="FF2E75B6"/>
      <rgbColor rgb="FF33CCCC"/>
      <rgbColor rgb="FF99CC00"/>
      <rgbColor rgb="FFFFCC00"/>
      <rgbColor rgb="FFFF9900"/>
      <rgbColor rgb="FFC65911"/>
      <rgbColor rgb="FF666699"/>
      <rgbColor rgb="FF969696"/>
      <rgbColor rgb="FF1F3864"/>
      <rgbColor rgb="FF339966"/>
      <rgbColor rgb="FF003300"/>
      <rgbColor rgb="FF333300"/>
      <rgbColor rgb="FF993300"/>
      <rgbColor rgb="FF993366"/>
      <rgbColor rgb="FF333399"/>
      <rgbColor rgb="FF37562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abSelected="1" zoomScale="110" zoomScaleNormal="110" workbookViewId="0">
      <pane ySplit="4" topLeftCell="A5" activePane="bottomLeft" state="frozen"/>
      <selection pane="bottomLeft" sqref="A1:H16"/>
    </sheetView>
  </sheetViews>
  <sheetFormatPr baseColWidth="10" defaultColWidth="8.7109375" defaultRowHeight="11.25" x14ac:dyDescent="0.2"/>
  <cols>
    <col min="1" max="1" width="6" style="1" customWidth="1"/>
    <col min="2" max="2" width="52" style="1" customWidth="1"/>
    <col min="3" max="3" width="7" style="1" customWidth="1"/>
    <col min="4" max="7" width="16" style="1" customWidth="1"/>
    <col min="8" max="8" width="11.85546875" style="7" customWidth="1"/>
    <col min="9" max="16384" width="8.7109375" style="1"/>
  </cols>
  <sheetData>
    <row r="1" spans="1:8" ht="30" customHeight="1" x14ac:dyDescent="0.2">
      <c r="A1" s="11" t="s">
        <v>0</v>
      </c>
      <c r="B1" s="11"/>
      <c r="C1" s="11"/>
      <c r="D1" s="11"/>
      <c r="E1" s="11"/>
      <c r="F1" s="11"/>
      <c r="G1" s="11"/>
      <c r="H1" s="11"/>
    </row>
    <row r="2" spans="1:8" ht="21.75" customHeight="1" x14ac:dyDescent="0.2">
      <c r="A2" s="11" t="s">
        <v>1</v>
      </c>
      <c r="B2" s="11"/>
      <c r="C2" s="11"/>
      <c r="D2" s="11"/>
      <c r="E2" s="11"/>
      <c r="F2" s="11"/>
      <c r="G2" s="11"/>
      <c r="H2" s="11"/>
    </row>
    <row r="3" spans="1:8" ht="45" x14ac:dyDescent="0.2">
      <c r="A3" s="12" t="s">
        <v>2</v>
      </c>
      <c r="B3" s="12" t="s">
        <v>3</v>
      </c>
      <c r="C3" s="12" t="s">
        <v>4</v>
      </c>
      <c r="D3" s="9" t="s">
        <v>5</v>
      </c>
      <c r="E3" s="9" t="s">
        <v>6</v>
      </c>
      <c r="F3" s="9" t="s">
        <v>7</v>
      </c>
      <c r="G3" s="13" t="s">
        <v>8</v>
      </c>
      <c r="H3" s="13" t="s">
        <v>9</v>
      </c>
    </row>
    <row r="4" spans="1:8" ht="33.75" x14ac:dyDescent="0.2">
      <c r="A4" s="12"/>
      <c r="B4" s="12"/>
      <c r="C4" s="12"/>
      <c r="D4" s="3" t="s">
        <v>10</v>
      </c>
      <c r="E4" s="3" t="s">
        <v>10</v>
      </c>
      <c r="F4" s="3" t="s">
        <v>10</v>
      </c>
      <c r="G4" s="13"/>
      <c r="H4" s="13"/>
    </row>
    <row r="5" spans="1:8" ht="123.75" x14ac:dyDescent="0.2">
      <c r="A5" s="4">
        <v>1</v>
      </c>
      <c r="B5" s="5" t="s">
        <v>11</v>
      </c>
      <c r="C5" s="6">
        <v>1</v>
      </c>
      <c r="D5" s="18">
        <f>660000/1.19</f>
        <v>554621.84873949585</v>
      </c>
      <c r="E5" s="18">
        <f>720000/1.19</f>
        <v>605042.01680672274</v>
      </c>
      <c r="F5" s="18">
        <f>700000/1.19</f>
        <v>588235.29411764711</v>
      </c>
      <c r="G5" s="18">
        <v>554621.85</v>
      </c>
      <c r="H5" s="10" t="s">
        <v>12</v>
      </c>
    </row>
    <row r="6" spans="1:8" ht="96.75" customHeight="1" x14ac:dyDescent="0.2">
      <c r="A6" s="4">
        <v>2</v>
      </c>
      <c r="B6" s="5" t="s">
        <v>13</v>
      </c>
      <c r="C6" s="6">
        <v>1</v>
      </c>
      <c r="D6" s="18">
        <f>2800000/1.19</f>
        <v>2352941.1764705884</v>
      </c>
      <c r="E6" s="18">
        <f>2850000/1.19</f>
        <v>2394957.9831932774</v>
      </c>
      <c r="F6" s="18">
        <f>2860000/1.19</f>
        <v>2403361.3445378151</v>
      </c>
      <c r="G6" s="18">
        <v>2352941.1800000002</v>
      </c>
      <c r="H6" s="10" t="s">
        <v>12</v>
      </c>
    </row>
    <row r="7" spans="1:8" ht="69" customHeight="1" x14ac:dyDescent="0.2">
      <c r="A7" s="4">
        <v>3</v>
      </c>
      <c r="B7" s="5" t="s">
        <v>14</v>
      </c>
      <c r="C7" s="6">
        <v>1</v>
      </c>
      <c r="D7" s="18">
        <f>230000/1.19</f>
        <v>193277.31092436975</v>
      </c>
      <c r="E7" s="18">
        <f>255000/1.19</f>
        <v>214285.71428571429</v>
      </c>
      <c r="F7" s="18">
        <f>250000/1.19</f>
        <v>210084.03361344538</v>
      </c>
      <c r="G7" s="18">
        <v>193277.31</v>
      </c>
      <c r="H7" s="10" t="s">
        <v>12</v>
      </c>
    </row>
    <row r="8" spans="1:8" ht="18.75" customHeight="1" x14ac:dyDescent="0.2">
      <c r="A8" s="4">
        <v>4</v>
      </c>
      <c r="B8" s="5" t="s">
        <v>15</v>
      </c>
      <c r="C8" s="6">
        <v>1</v>
      </c>
      <c r="D8" s="18">
        <f>1720000/1.19</f>
        <v>1445378.1512605043</v>
      </c>
      <c r="E8" s="18">
        <f>1810000/1.19</f>
        <v>1521008.4033613447</v>
      </c>
      <c r="F8" s="18">
        <f>1800000/1.19</f>
        <v>1512605.0420168068</v>
      </c>
      <c r="G8" s="18">
        <v>1445378.15</v>
      </c>
      <c r="H8" s="10" t="s">
        <v>12</v>
      </c>
    </row>
    <row r="9" spans="1:8" ht="45" x14ac:dyDescent="0.2">
      <c r="A9" s="4">
        <v>5</v>
      </c>
      <c r="B9" s="5" t="s">
        <v>16</v>
      </c>
      <c r="C9" s="6">
        <v>1</v>
      </c>
      <c r="D9" s="18">
        <f>1500000/1.19</f>
        <v>1260504.2016806724</v>
      </c>
      <c r="E9" s="18">
        <f>1700000/1.19</f>
        <v>1428571.4285714286</v>
      </c>
      <c r="F9" s="18">
        <f>1600000/1.19</f>
        <v>1344537.8151260505</v>
      </c>
      <c r="G9" s="18">
        <v>1260504.2</v>
      </c>
      <c r="H9" s="10" t="s">
        <v>12</v>
      </c>
    </row>
    <row r="10" spans="1:8" ht="45" x14ac:dyDescent="0.2">
      <c r="A10" s="4">
        <v>6</v>
      </c>
      <c r="B10" s="5" t="s">
        <v>17</v>
      </c>
      <c r="C10" s="6">
        <v>1</v>
      </c>
      <c r="D10" s="18">
        <f>1200000/1.19</f>
        <v>1008403.3613445378</v>
      </c>
      <c r="E10" s="18">
        <f>1350000/1.19</f>
        <v>1134453.781512605</v>
      </c>
      <c r="F10" s="18">
        <f>1250000/1.19</f>
        <v>1050420.1680672269</v>
      </c>
      <c r="G10" s="18">
        <v>1008403.36</v>
      </c>
      <c r="H10" s="10" t="s">
        <v>12</v>
      </c>
    </row>
    <row r="11" spans="1:8" ht="19.5" customHeight="1" x14ac:dyDescent="0.2">
      <c r="A11" s="17" t="s">
        <v>18</v>
      </c>
      <c r="B11" s="17"/>
      <c r="C11" s="17"/>
      <c r="D11" s="19">
        <f>SUM(D5:D10)</f>
        <v>6815126.0504201688</v>
      </c>
      <c r="E11" s="19">
        <f t="shared" ref="E11:F11" si="0">SUM(E5:E10)</f>
        <v>7298319.3277310934</v>
      </c>
      <c r="F11" s="19">
        <f t="shared" si="0"/>
        <v>7109243.6974789919</v>
      </c>
      <c r="G11" s="19">
        <f>SUM(G5:G10)</f>
        <v>6815126.0500000007</v>
      </c>
      <c r="H11" s="6"/>
    </row>
    <row r="12" spans="1:8" ht="19.5" customHeight="1" x14ac:dyDescent="0.2">
      <c r="A12" s="17" t="s">
        <v>19</v>
      </c>
      <c r="B12" s="17"/>
      <c r="C12" s="17"/>
      <c r="D12" s="19">
        <f>D11*0.19</f>
        <v>1294873.9495798321</v>
      </c>
      <c r="E12" s="19">
        <f t="shared" ref="E12:G12" si="1">E11*0.19</f>
        <v>1386680.6722689078</v>
      </c>
      <c r="F12" s="19">
        <f t="shared" si="1"/>
        <v>1350756.3025210085</v>
      </c>
      <c r="G12" s="19">
        <f t="shared" si="1"/>
        <v>1294873.9495000001</v>
      </c>
      <c r="H12" s="6"/>
    </row>
    <row r="13" spans="1:8" ht="24" customHeight="1" x14ac:dyDescent="0.2">
      <c r="A13" s="17" t="s">
        <v>20</v>
      </c>
      <c r="B13" s="17"/>
      <c r="C13" s="17"/>
      <c r="D13" s="19">
        <f>D11+D12</f>
        <v>8110000.0000000009</v>
      </c>
      <c r="E13" s="19">
        <f t="shared" ref="E13:G13" si="2">E11+E12</f>
        <v>8685000.0000000019</v>
      </c>
      <c r="F13" s="19">
        <f t="shared" si="2"/>
        <v>8460000</v>
      </c>
      <c r="G13" s="19">
        <f t="shared" si="2"/>
        <v>8109999.9995000008</v>
      </c>
      <c r="H13" s="6"/>
    </row>
    <row r="14" spans="1:8" x14ac:dyDescent="0.2">
      <c r="A14" s="2"/>
      <c r="B14" s="2"/>
      <c r="C14" s="2"/>
      <c r="D14" s="2"/>
      <c r="E14" s="2"/>
      <c r="F14" s="2"/>
      <c r="G14" s="2"/>
      <c r="H14" s="8"/>
    </row>
    <row r="15" spans="1:8" ht="18" customHeight="1" x14ac:dyDescent="0.2">
      <c r="A15" s="15" t="s">
        <v>23</v>
      </c>
      <c r="B15" s="15"/>
      <c r="C15" s="15"/>
      <c r="D15" s="15"/>
      <c r="E15" s="15"/>
      <c r="F15" s="15"/>
      <c r="G15" s="15"/>
      <c r="H15" s="15"/>
    </row>
    <row r="16" spans="1:8" ht="23.25" customHeight="1" x14ac:dyDescent="0.2">
      <c r="A16" s="16" t="s">
        <v>21</v>
      </c>
      <c r="B16" s="16"/>
      <c r="C16" s="16"/>
      <c r="D16" s="16"/>
      <c r="E16" s="16"/>
      <c r="F16" s="16"/>
      <c r="G16" s="16"/>
      <c r="H16" s="16"/>
    </row>
    <row r="17" spans="1:8" x14ac:dyDescent="0.2">
      <c r="A17" s="2"/>
      <c r="B17" s="2"/>
      <c r="C17" s="2"/>
      <c r="D17" s="2"/>
      <c r="E17" s="2"/>
      <c r="F17" s="2"/>
      <c r="G17" s="2"/>
      <c r="H17" s="8"/>
    </row>
    <row r="19" spans="1:8" ht="18" customHeight="1" x14ac:dyDescent="0.2">
      <c r="A19" s="14" t="s">
        <v>22</v>
      </c>
      <c r="B19" s="14"/>
      <c r="C19" s="14"/>
      <c r="D19" s="14"/>
      <c r="E19" s="14"/>
      <c r="F19" s="14"/>
      <c r="G19" s="14"/>
      <c r="H19" s="14"/>
    </row>
  </sheetData>
  <mergeCells count="13">
    <mergeCell ref="A19:H19"/>
    <mergeCell ref="A15:H15"/>
    <mergeCell ref="A16:H16"/>
    <mergeCell ref="A11:C11"/>
    <mergeCell ref="A12:C12"/>
    <mergeCell ref="A13:C13"/>
    <mergeCell ref="A1:H1"/>
    <mergeCell ref="A2:H2"/>
    <mergeCell ref="A3:A4"/>
    <mergeCell ref="B3:B4"/>
    <mergeCell ref="C3:C4"/>
    <mergeCell ref="G3:G4"/>
    <mergeCell ref="H3:H4"/>
  </mergeCells>
  <pageMargins left="0.75" right="0.75" top="1" bottom="1"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Yeimy Johana Achury Chavez</cp:lastModifiedBy>
  <cp:revision>0</cp:revision>
  <dcterms:created xsi:type="dcterms:W3CDTF">2026-06-16T22:21:28Z</dcterms:created>
  <dcterms:modified xsi:type="dcterms:W3CDTF">2026-08-04T15:46:24Z</dcterms:modified>
  <dc:language>en-US</dc:language>
</cp:coreProperties>
</file>