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laura\Downloads\SDG\2026\BRIGADAS\"/>
    </mc:Choice>
  </mc:AlternateContent>
  <xr:revisionPtr revIDLastSave="0" documentId="8_{E0B24660-33CC-4770-927B-FFDE5EEA704E}" xr6:coauthVersionLast="47" xr6:coauthVersionMax="47" xr10:uidLastSave="{00000000-0000-0000-0000-000000000000}"/>
  <bookViews>
    <workbookView xWindow="-108" yWindow="-108" windowWidth="23256" windowHeight="12456" xr2:uid="{00000000-000D-0000-FFFF-FFFF00000000}"/>
  </bookViews>
  <sheets>
    <sheet name="Cotizació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 i="1" l="1"/>
  <c r="R10" i="1"/>
  <c r="R7" i="1"/>
  <c r="R6" i="1"/>
  <c r="R9" i="1"/>
  <c r="S9" i="1" s="1"/>
  <c r="R8" i="1"/>
  <c r="S8" i="1" s="1"/>
  <c r="U5" i="1"/>
  <c r="T5" i="1"/>
  <c r="S5" i="1"/>
  <c r="R5" i="1"/>
  <c r="T9" i="1" l="1"/>
  <c r="U9" i="1" s="1"/>
  <c r="S7" i="1"/>
  <c r="T7" i="1" s="1"/>
  <c r="U7" i="1" s="1"/>
  <c r="S10" i="1"/>
  <c r="T10" i="1" s="1"/>
  <c r="U10" i="1" s="1"/>
  <c r="S6" i="1"/>
  <c r="T6" i="1" s="1"/>
  <c r="U6" i="1" s="1"/>
  <c r="T8" i="1"/>
  <c r="U8" i="1" s="1"/>
  <c r="AE10" i="1" l="1"/>
  <c r="AD10" i="1"/>
  <c r="AE9" i="1"/>
  <c r="AD9" i="1"/>
  <c r="AE8" i="1"/>
  <c r="AD8" i="1"/>
  <c r="AE7" i="1"/>
  <c r="AD7" i="1"/>
  <c r="AE6" i="1"/>
  <c r="AD6" i="1"/>
  <c r="AE5" i="1"/>
  <c r="AD5" i="1"/>
  <c r="Z10" i="1"/>
  <c r="AC10" i="1" s="1"/>
  <c r="Y10" i="1"/>
  <c r="X10" i="1"/>
  <c r="W10" i="1"/>
  <c r="Z9" i="1"/>
  <c r="AB9" i="1" s="1"/>
  <c r="Y9" i="1"/>
  <c r="AC9" i="1" s="1"/>
  <c r="X9" i="1"/>
  <c r="W9" i="1"/>
  <c r="AA9" i="1" s="1"/>
  <c r="Z8" i="1"/>
  <c r="AA8" i="1" s="1"/>
  <c r="Y8" i="1"/>
  <c r="AC8" i="1" s="1"/>
  <c r="X8" i="1"/>
  <c r="AB8" i="1" s="1"/>
  <c r="W8" i="1"/>
  <c r="Z7" i="1"/>
  <c r="Y7" i="1"/>
  <c r="AC7" i="1" s="1"/>
  <c r="X7" i="1"/>
  <c r="AB7" i="1" s="1"/>
  <c r="W7" i="1"/>
  <c r="AA7" i="1" s="1"/>
  <c r="Z6" i="1"/>
  <c r="AB6" i="1" s="1"/>
  <c r="Y6" i="1"/>
  <c r="AC6" i="1" s="1"/>
  <c r="X6" i="1"/>
  <c r="W6" i="1"/>
  <c r="AC5" i="1"/>
  <c r="Z5" i="1"/>
  <c r="Y5" i="1"/>
  <c r="X5" i="1"/>
  <c r="W5" i="1"/>
  <c r="AA6" i="1" l="1"/>
  <c r="AA10" i="1"/>
  <c r="AB10" i="1"/>
  <c r="Q10" i="1"/>
  <c r="Q9" i="1"/>
  <c r="Q8" i="1"/>
  <c r="Q6" i="1"/>
  <c r="O10" i="1"/>
  <c r="P10" i="1" s="1"/>
  <c r="O9" i="1"/>
  <c r="P9" i="1" s="1"/>
  <c r="O8" i="1"/>
  <c r="P8" i="1" s="1"/>
  <c r="O7" i="1"/>
  <c r="P7" i="1" s="1"/>
  <c r="Q7" i="1" s="1"/>
  <c r="O6" i="1"/>
  <c r="P6" i="1" s="1"/>
  <c r="O5" i="1"/>
  <c r="P5" i="1" s="1"/>
  <c r="Q5" i="1" s="1"/>
  <c r="Q11" i="1" s="1"/>
  <c r="K9" i="1"/>
  <c r="L9" i="1"/>
  <c r="M9" i="1"/>
  <c r="K8" i="1"/>
  <c r="L8" i="1" s="1"/>
  <c r="M8" i="1" s="1"/>
  <c r="K7" i="1"/>
  <c r="L7" i="1" s="1"/>
  <c r="M7" i="1" s="1"/>
  <c r="M6" i="1"/>
  <c r="M5" i="1"/>
  <c r="M11" i="1" s="1"/>
  <c r="K10" i="1"/>
  <c r="L10" i="1" s="1"/>
  <c r="M10" i="1" s="1"/>
  <c r="K6" i="1"/>
  <c r="L6" i="1" s="1"/>
  <c r="K5" i="1"/>
  <c r="L5" i="1" s="1"/>
  <c r="G10" i="1"/>
  <c r="H10" i="1" s="1"/>
  <c r="I10" i="1" s="1"/>
  <c r="G6" i="1"/>
  <c r="H6" i="1" s="1"/>
  <c r="I6" i="1" s="1"/>
  <c r="G5" i="1"/>
  <c r="H5" i="1" s="1"/>
  <c r="I5" i="1" s="1"/>
  <c r="H7" i="1"/>
  <c r="I7" i="1" s="1"/>
  <c r="H8" i="1"/>
  <c r="I8" i="1" s="1"/>
  <c r="I11" i="1" l="1"/>
  <c r="AA5" i="1" l="1"/>
  <c r="AB5" i="1"/>
</calcChain>
</file>

<file path=xl/sharedStrings.xml><?xml version="1.0" encoding="utf-8"?>
<sst xmlns="http://schemas.openxmlformats.org/spreadsheetml/2006/main" count="48" uniqueCount="33">
  <si>
    <t>ÍTEM</t>
  </si>
  <si>
    <t>DESCRIPCIÓN</t>
  </si>
  <si>
    <t>CANTIDAD</t>
  </si>
  <si>
    <t>VALOR UNITARIO</t>
  </si>
  <si>
    <t>IVA</t>
  </si>
  <si>
    <t>VALOR UNITARIO + IVA</t>
  </si>
  <si>
    <t>VALOR TOTAL</t>
  </si>
  <si>
    <t>ELEMENTO</t>
  </si>
  <si>
    <t>Linterna Manual con Dínamo Recargable</t>
  </si>
  <si>
    <t>Pulsioxímetro portátil</t>
  </si>
  <si>
    <t>Equipo portátil para medición de saturación de oxígeno (SpO₂) y frecuencia cardíaca, pantalla digital, apagado automático, funcionamiento con baterías incluidas, fácil lectura, manual de usuario y registro sanitario cuando aplique.</t>
  </si>
  <si>
    <t>Glucómetro</t>
  </si>
  <si>
    <t>Equipo portátil para medición de glucemia capilar, pantalla digital, memoria, baterías incluidas, estuche, manual de uso y registro sanitario vigente cuando aplique.</t>
  </si>
  <si>
    <t>Tirillas reactivas compatibles con el glucómetro ofertado</t>
  </si>
  <si>
    <t>Compatibles con el glucómetro ofertado, originales del fabricante, empaque sellado, fecha de vencimiento vigente (mínimo 24 meses), registro sanitario cuando aplique.</t>
  </si>
  <si>
    <t>Lancetas estériles compatibles con el glucómetro ofertado</t>
  </si>
  <si>
    <t>Compatibles con el dispositivo de punción, estériles, desechables, empaque original, registro sanitario cuando aplique.</t>
  </si>
  <si>
    <t>Dinamo integrado de accionamiento manual mediante palanca de presión.
Tecnología LED (Diodo Emisor de Luz) de alta eficiencia energética
Interruptor manual con posiciones de encendido (ON) y apagado (OFF).
Plástico ABS de alta resistencia a impactos y caídas accidentales.
Correa de muñeca integrada de nailon de alta resistencia para evitar caídas</t>
  </si>
  <si>
    <t>Termómetro infrarrojo digital sin contacto</t>
  </si>
  <si>
    <t>Equipo portátil para medición de temperatura corporal mediante tecnología infrarroja, sin contacto directo con la persona. 
Pantalla LCD con iluminación, medición en grados Celsius (°C), tiempo de respuesta máximo de un (1) segundo, precisión de acuerdo con las especificaciones del fabricante, memoria de mediciones (preferiblemente), alarma de temperatura elevada, apagado automático, funcionamiento con baterías incluidas, manual de uso y registro sanitario vigente expedido por el INVIMA o el documento que autorice su comercialización en Colombia, cuando corresponda.</t>
  </si>
  <si>
    <t>COIMPORMÉDICA</t>
  </si>
  <si>
    <t>SUMEQ SAS</t>
  </si>
  <si>
    <t>PRECIOS DE REFERENCIA COMERCIALES EN WEB</t>
  </si>
  <si>
    <t>RESULTADO ESTUDIO DE MERCADO</t>
  </si>
  <si>
    <t xml:space="preserve">PROMEDIO </t>
  </si>
  <si>
    <t>MEDIA GEOMETRICA</t>
  </si>
  <si>
    <t>MEDIANA</t>
  </si>
  <si>
    <t>DESVIACIÓN</t>
  </si>
  <si>
    <t>DISPER PROM</t>
  </si>
  <si>
    <t>DISPER MEDIA GEOM</t>
  </si>
  <si>
    <t>DISPER MEDIANA</t>
  </si>
  <si>
    <t>LÍMITE INFERIOR</t>
  </si>
  <si>
    <t>LÍMITE SUPERIOR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</si>
</sst>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_-[$$-2C0A]\ * #,##0.00_-;\-[$$-2C0A]\ * #,##0.00_-;_-[$$-2C0A]\ * &quot;-&quot;??_-;_-@_-"/>
    <numFmt numFmtId="166" formatCode="_-[$$-2C0A]\ * #,##0_-;\-[$$-2C0A]\ * #,##0_-;_-[$$-2C0A]\ * &quot;-&quot;??_-;_-@_-"/>
    <numFmt numFmtId="168" formatCode="_-&quot;$&quot;\ * #,##0_-;\-&quot;$&quot;\ * #,##0_-;_-&quot;$&quot;\ * &quot;-&quot;??_-;_-@_-"/>
  </numFmts>
  <fonts count="12" x14ac:knownFonts="1">
    <font>
      <sz val="11"/>
      <color theme="1"/>
      <name val="Calibri"/>
      <family val="2"/>
      <scheme val="minor"/>
    </font>
    <font>
      <sz val="11"/>
      <color theme="1"/>
      <name val="Calibri"/>
      <family val="2"/>
      <scheme val="minor"/>
    </font>
    <font>
      <sz val="11"/>
      <color theme="1"/>
      <name val="Garamond"/>
      <family val="1"/>
    </font>
    <font>
      <b/>
      <sz val="11"/>
      <color theme="1"/>
      <name val="Garamond"/>
      <family val="1"/>
    </font>
    <font>
      <sz val="11"/>
      <color rgb="FF000000"/>
      <name val="Garamond"/>
      <family val="1"/>
    </font>
    <font>
      <sz val="11"/>
      <name val="Garamond"/>
      <family val="1"/>
    </font>
    <font>
      <sz val="10"/>
      <color theme="1"/>
      <name val="Garamond"/>
      <family val="1"/>
    </font>
    <font>
      <b/>
      <sz val="11"/>
      <color theme="1"/>
      <name val="Calibri"/>
      <family val="2"/>
      <scheme val="minor"/>
    </font>
    <font>
      <b/>
      <sz val="10"/>
      <color theme="1"/>
      <name val="Garamond"/>
      <family val="1"/>
    </font>
    <font>
      <b/>
      <sz val="9"/>
      <color theme="1"/>
      <name val="Calibri"/>
      <family val="2"/>
      <scheme val="minor"/>
    </font>
    <font>
      <sz val="11"/>
      <color rgb="FF00000A"/>
      <name val="Garamond"/>
      <family val="1"/>
    </font>
    <font>
      <sz val="11"/>
      <color rgb="FFFF0000"/>
      <name val="Garamond"/>
      <family val="1"/>
    </font>
  </fonts>
  <fills count="8">
    <fill>
      <patternFill patternType="none"/>
    </fill>
    <fill>
      <patternFill patternType="gray125"/>
    </fill>
    <fill>
      <patternFill patternType="solid">
        <fgColor theme="0" tint="-4.9989318521683403E-2"/>
        <bgColor indexed="64"/>
      </patternFill>
    </fill>
    <fill>
      <patternFill patternType="solid">
        <fgColor rgb="FFFFFFFF"/>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0" tint="-0.3499862666707357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3">
    <xf numFmtId="0" fontId="0" fillId="0" borderId="0" xfId="0"/>
    <xf numFmtId="0" fontId="2" fillId="0" borderId="0" xfId="0" applyFont="1" applyAlignment="1">
      <alignment horizontal="center" vertical="center"/>
    </xf>
    <xf numFmtId="0" fontId="2" fillId="0" borderId="0" xfId="0" applyFont="1" applyAlignment="1">
      <alignment vertical="center"/>
    </xf>
    <xf numFmtId="164"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3" fillId="2" borderId="5" xfId="0" applyFont="1" applyFill="1" applyBorder="1" applyAlignment="1">
      <alignment horizontal="center" vertical="center"/>
    </xf>
    <xf numFmtId="0" fontId="3" fillId="0" borderId="0" xfId="0" applyFont="1" applyAlignment="1">
      <alignment vertical="center"/>
    </xf>
    <xf numFmtId="164" fontId="2" fillId="0" borderId="3" xfId="0" applyNumberFormat="1" applyFont="1" applyBorder="1" applyAlignment="1">
      <alignment horizontal="center" vertical="center" wrapText="1"/>
    </xf>
    <xf numFmtId="0" fontId="3" fillId="2" borderId="5" xfId="0" applyFont="1" applyFill="1" applyBorder="1" applyAlignment="1">
      <alignment horizontal="center" vertical="center" wrapText="1"/>
    </xf>
    <xf numFmtId="0" fontId="4" fillId="3" borderId="1" xfId="0" applyFont="1" applyFill="1" applyBorder="1" applyAlignment="1">
      <alignment horizontal="center" vertical="center"/>
    </xf>
    <xf numFmtId="3" fontId="4" fillId="3" borderId="1" xfId="0" applyNumberFormat="1" applyFont="1" applyFill="1" applyBorder="1" applyAlignment="1">
      <alignment horizontal="center" vertical="center"/>
    </xf>
    <xf numFmtId="0" fontId="5"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2" fillId="0" borderId="6" xfId="0" applyFont="1" applyBorder="1" applyAlignment="1">
      <alignment horizontal="left" vertical="center" wrapText="1"/>
    </xf>
    <xf numFmtId="0" fontId="3"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166" fontId="3" fillId="0" borderId="1" xfId="1" applyNumberFormat="1" applyFont="1" applyBorder="1" applyAlignment="1">
      <alignment horizontal="center" vertical="center"/>
    </xf>
    <xf numFmtId="168" fontId="2" fillId="0" borderId="1" xfId="1" applyNumberFormat="1" applyFont="1" applyBorder="1" applyAlignment="1">
      <alignment horizontal="center" vertical="center" wrapText="1"/>
    </xf>
    <xf numFmtId="166" fontId="2" fillId="0" borderId="1" xfId="0" applyNumberFormat="1" applyFont="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166" fontId="3" fillId="4" borderId="1" xfId="1" applyNumberFormat="1" applyFont="1" applyFill="1" applyBorder="1" applyAlignment="1">
      <alignment horizontal="center" vertical="center"/>
    </xf>
    <xf numFmtId="166" fontId="3" fillId="5" borderId="1" xfId="0" applyNumberFormat="1" applyFont="1" applyFill="1" applyBorder="1" applyAlignment="1">
      <alignment vertical="center"/>
    </xf>
    <xf numFmtId="0" fontId="3" fillId="6"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166" fontId="3" fillId="6" borderId="1" xfId="0" applyNumberFormat="1" applyFont="1" applyFill="1" applyBorder="1" applyAlignment="1">
      <alignment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6" fontId="10" fillId="3" borderId="1" xfId="0" applyNumberFormat="1" applyFont="1" applyFill="1" applyBorder="1" applyAlignment="1">
      <alignment horizontal="center" vertical="center"/>
    </xf>
    <xf numFmtId="9" fontId="0" fillId="0" borderId="1" xfId="2" applyFont="1" applyBorder="1" applyAlignment="1">
      <alignment horizontal="center" vertical="center"/>
    </xf>
    <xf numFmtId="0" fontId="3" fillId="6" borderId="2" xfId="0" applyFont="1" applyFill="1" applyBorder="1" applyAlignment="1">
      <alignment horizontal="center" vertical="center" wrapText="1"/>
    </xf>
    <xf numFmtId="0" fontId="3" fillId="7" borderId="7" xfId="0" applyFont="1" applyFill="1" applyBorder="1" applyAlignment="1">
      <alignment horizontal="center" vertical="center" wrapText="1"/>
    </xf>
    <xf numFmtId="164" fontId="10" fillId="3" borderId="1" xfId="0" applyNumberFormat="1" applyFont="1" applyFill="1" applyBorder="1" applyAlignment="1">
      <alignment horizontal="center" vertical="center"/>
    </xf>
    <xf numFmtId="164" fontId="2" fillId="0" borderId="1" xfId="0" applyNumberFormat="1" applyFont="1" applyBorder="1" applyAlignment="1">
      <alignment vertical="center"/>
    </xf>
    <xf numFmtId="164" fontId="11" fillId="0" borderId="3" xfId="0" applyNumberFormat="1" applyFont="1" applyBorder="1" applyAlignment="1">
      <alignment horizontal="center" vertical="center" wrapText="1"/>
    </xf>
    <xf numFmtId="164" fontId="2" fillId="7" borderId="1" xfId="0" applyNumberFormat="1" applyFont="1" applyFill="1" applyBorder="1" applyAlignment="1">
      <alignment vertical="center"/>
    </xf>
    <xf numFmtId="0" fontId="7" fillId="7" borderId="1" xfId="0" applyFont="1" applyFill="1" applyBorder="1" applyAlignment="1">
      <alignment horizontal="center" vertical="center"/>
    </xf>
    <xf numFmtId="166" fontId="3" fillId="7" borderId="1" xfId="0" applyNumberFormat="1" applyFont="1" applyFill="1" applyBorder="1" applyAlignment="1">
      <alignment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E16"/>
  <sheetViews>
    <sheetView tabSelected="1" topLeftCell="J8" zoomScale="96" zoomScaleNormal="100" workbookViewId="0">
      <selection activeCell="S12" sqref="S12"/>
    </sheetView>
  </sheetViews>
  <sheetFormatPr baseColWidth="10" defaultColWidth="11.44140625" defaultRowHeight="14.4" x14ac:dyDescent="0.3"/>
  <cols>
    <col min="1" max="1" width="4.5546875" style="2" customWidth="1"/>
    <col min="2" max="2" width="6.6640625" style="1" bestFit="1" customWidth="1"/>
    <col min="3" max="3" width="16.6640625" style="1" customWidth="1"/>
    <col min="4" max="4" width="35.44140625" style="2" customWidth="1"/>
    <col min="5" max="5" width="12.6640625" style="2" bestFit="1" customWidth="1"/>
    <col min="6" max="6" width="16.5546875" style="2" customWidth="1"/>
    <col min="7" max="7" width="14.77734375" style="2" customWidth="1"/>
    <col min="8" max="8" width="13.5546875" style="2" customWidth="1"/>
    <col min="9" max="9" width="16.109375" style="2" customWidth="1"/>
    <col min="10" max="10" width="15.33203125" style="2" customWidth="1"/>
    <col min="11" max="11" width="15.6640625" style="2" customWidth="1"/>
    <col min="12" max="12" width="11.44140625" style="2"/>
    <col min="13" max="13" width="15.5546875" style="2" customWidth="1"/>
    <col min="14" max="14" width="14.6640625" style="2" customWidth="1"/>
    <col min="15" max="16" width="11.44140625" style="2"/>
    <col min="17" max="17" width="15.5546875" style="2" customWidth="1"/>
    <col min="18" max="18" width="17.33203125" style="2" customWidth="1"/>
    <col min="19" max="19" width="11.44140625" style="2"/>
    <col min="20" max="20" width="14.44140625" style="2" customWidth="1"/>
    <col min="21" max="21" width="16.5546875" style="2" customWidth="1"/>
    <col min="22" max="22" width="11.44140625" style="2"/>
    <col min="23" max="23" width="13.44140625" style="2" customWidth="1"/>
    <col min="24" max="24" width="15.6640625" style="2" customWidth="1"/>
    <col min="25" max="29" width="11.44140625" style="2"/>
    <col min="30" max="30" width="15.109375" style="2" customWidth="1"/>
    <col min="31" max="31" width="15.33203125" style="2" customWidth="1"/>
    <col min="32" max="16384" width="11.44140625" style="2"/>
  </cols>
  <sheetData>
    <row r="2" spans="2:31" ht="16.2" customHeight="1" x14ac:dyDescent="0.3">
      <c r="B2" s="2"/>
      <c r="C2" s="2"/>
    </row>
    <row r="3" spans="2:31" ht="35.4" customHeight="1" x14ac:dyDescent="0.3">
      <c r="B3" s="2"/>
      <c r="C3" s="2"/>
      <c r="F3" s="22" t="s">
        <v>20</v>
      </c>
      <c r="G3" s="22"/>
      <c r="H3" s="22"/>
      <c r="I3" s="22"/>
      <c r="J3" s="24" t="s">
        <v>21</v>
      </c>
      <c r="K3" s="24"/>
      <c r="L3" s="24"/>
      <c r="M3" s="24"/>
      <c r="N3" s="28" t="s">
        <v>22</v>
      </c>
      <c r="O3" s="28"/>
      <c r="P3" s="28"/>
      <c r="Q3" s="35"/>
      <c r="R3" s="41" t="s">
        <v>23</v>
      </c>
      <c r="S3" s="41"/>
      <c r="T3" s="41"/>
      <c r="U3" s="41"/>
      <c r="W3" s="31" t="s">
        <v>24</v>
      </c>
      <c r="X3" s="31" t="s">
        <v>25</v>
      </c>
      <c r="Y3" s="31" t="s">
        <v>26</v>
      </c>
      <c r="Z3" s="32" t="s">
        <v>27</v>
      </c>
      <c r="AA3" s="31" t="s">
        <v>28</v>
      </c>
      <c r="AB3" s="31" t="s">
        <v>29</v>
      </c>
      <c r="AC3" s="31" t="s">
        <v>30</v>
      </c>
      <c r="AD3" s="31" t="s">
        <v>31</v>
      </c>
      <c r="AE3" s="31" t="s">
        <v>32</v>
      </c>
    </row>
    <row r="4" spans="2:31" ht="43.2" x14ac:dyDescent="0.3">
      <c r="B4" s="5" t="s">
        <v>0</v>
      </c>
      <c r="C4" s="5" t="s">
        <v>7</v>
      </c>
      <c r="D4" s="5" t="s">
        <v>1</v>
      </c>
      <c r="E4" s="8" t="s">
        <v>2</v>
      </c>
      <c r="F4" s="23" t="s">
        <v>3</v>
      </c>
      <c r="G4" s="23" t="s">
        <v>4</v>
      </c>
      <c r="H4" s="23" t="s">
        <v>5</v>
      </c>
      <c r="I4" s="23" t="s">
        <v>6</v>
      </c>
      <c r="J4" s="25" t="s">
        <v>3</v>
      </c>
      <c r="K4" s="25" t="s">
        <v>4</v>
      </c>
      <c r="L4" s="25" t="s">
        <v>5</v>
      </c>
      <c r="M4" s="25" t="s">
        <v>6</v>
      </c>
      <c r="N4" s="29" t="s">
        <v>3</v>
      </c>
      <c r="O4" s="29" t="s">
        <v>4</v>
      </c>
      <c r="P4" s="29" t="s">
        <v>5</v>
      </c>
      <c r="Q4" s="29" t="s">
        <v>6</v>
      </c>
      <c r="R4" s="36" t="s">
        <v>3</v>
      </c>
      <c r="S4" s="36" t="s">
        <v>4</v>
      </c>
      <c r="T4" s="36" t="s">
        <v>5</v>
      </c>
      <c r="U4" s="36" t="s">
        <v>6</v>
      </c>
      <c r="W4" s="31"/>
      <c r="X4" s="31"/>
      <c r="Y4" s="31"/>
      <c r="Z4" s="32"/>
      <c r="AA4" s="31"/>
      <c r="AB4" s="31"/>
      <c r="AC4" s="31"/>
      <c r="AD4" s="31" t="s">
        <v>31</v>
      </c>
      <c r="AE4" s="31" t="s">
        <v>32</v>
      </c>
    </row>
    <row r="5" spans="2:31" ht="105.6" customHeight="1" x14ac:dyDescent="0.3">
      <c r="B5" s="11">
        <v>1</v>
      </c>
      <c r="C5" s="11" t="s">
        <v>8</v>
      </c>
      <c r="D5" s="14" t="s">
        <v>17</v>
      </c>
      <c r="E5" s="4">
        <v>60</v>
      </c>
      <c r="F5" s="7">
        <v>8403.36</v>
      </c>
      <c r="G5" s="3">
        <f>F5*19%</f>
        <v>1596.6384</v>
      </c>
      <c r="H5" s="20">
        <f>+F5+G5</f>
        <v>9999.9984000000004</v>
      </c>
      <c r="I5" s="19">
        <f>+H5*E5</f>
        <v>599999.90399999998</v>
      </c>
      <c r="J5" s="7">
        <v>14000</v>
      </c>
      <c r="K5" s="3">
        <f>J5*19%</f>
        <v>2660</v>
      </c>
      <c r="L5" s="20">
        <f>+J5+K5</f>
        <v>16660</v>
      </c>
      <c r="M5" s="19">
        <f>+L5*E5</f>
        <v>999600</v>
      </c>
      <c r="N5" s="7">
        <v>20000</v>
      </c>
      <c r="O5" s="3">
        <f>N5*19%</f>
        <v>3800</v>
      </c>
      <c r="P5" s="20">
        <f>+N5+O5</f>
        <v>23800</v>
      </c>
      <c r="Q5" s="19">
        <f>+P5*E5</f>
        <v>1428000</v>
      </c>
      <c r="R5" s="38">
        <f>ROUND(AVERAGE(F5,J5,N5),0)</f>
        <v>14134</v>
      </c>
      <c r="S5" s="38">
        <f>R5*19%</f>
        <v>2685.46</v>
      </c>
      <c r="T5" s="38">
        <f>R5+S5</f>
        <v>16819.46</v>
      </c>
      <c r="U5" s="40">
        <f>T5*E5</f>
        <v>1009167.6</v>
      </c>
      <c r="W5" s="37">
        <f>AVERAGE(F5,J5,N5)</f>
        <v>14134.453333333333</v>
      </c>
      <c r="X5" s="37">
        <f>GEOMEAN(F5,J5,N5)</f>
        <v>13300.572459201014</v>
      </c>
      <c r="Y5" s="37">
        <f>MEDIAN(F5,J5,N5)</f>
        <v>14000</v>
      </c>
      <c r="Z5" s="33">
        <f>STDEV(F5,J5,N5)</f>
        <v>5799.4890375388504</v>
      </c>
      <c r="AA5" s="34">
        <f>Z5/W5</f>
        <v>0.410308690457939</v>
      </c>
      <c r="AB5" s="34">
        <f>Z5/X5</f>
        <v>0.43603303957995465</v>
      </c>
      <c r="AC5" s="34">
        <f>Z5/Y5</f>
        <v>0.41424921696706074</v>
      </c>
      <c r="AD5" s="38">
        <f>W5-Z5</f>
        <v>8334.9642957944816</v>
      </c>
      <c r="AE5" s="38">
        <f>W5+Z5</f>
        <v>19933.942370872184</v>
      </c>
    </row>
    <row r="6" spans="2:31" ht="86.4" x14ac:dyDescent="0.3">
      <c r="B6" s="13">
        <v>2</v>
      </c>
      <c r="C6" s="12" t="s">
        <v>9</v>
      </c>
      <c r="D6" s="14" t="s">
        <v>10</v>
      </c>
      <c r="E6" s="9">
        <v>4</v>
      </c>
      <c r="F6" s="7">
        <v>71428.570000000007</v>
      </c>
      <c r="G6" s="3">
        <f>F6*19%</f>
        <v>13571.428300000001</v>
      </c>
      <c r="H6" s="21">
        <f t="shared" ref="H6:H10" si="0">+F6+G6</f>
        <v>84999.998300000007</v>
      </c>
      <c r="I6" s="19">
        <f t="shared" ref="I6:I10" si="1">+H6*E6</f>
        <v>339999.99320000003</v>
      </c>
      <c r="J6" s="7">
        <v>72000</v>
      </c>
      <c r="K6" s="3">
        <f>J6*19%</f>
        <v>13680</v>
      </c>
      <c r="L6" s="21">
        <f t="shared" ref="L6:L10" si="2">+J6+K6</f>
        <v>85680</v>
      </c>
      <c r="M6" s="19">
        <f>+L6*E6</f>
        <v>342720</v>
      </c>
      <c r="N6" s="39">
        <v>110000</v>
      </c>
      <c r="O6" s="3">
        <f>N6*19%</f>
        <v>20900</v>
      </c>
      <c r="P6" s="21">
        <f t="shared" ref="P6:P10" si="3">+N6+O6</f>
        <v>130900</v>
      </c>
      <c r="Q6" s="19">
        <f>+P6*E6</f>
        <v>523600</v>
      </c>
      <c r="R6" s="38">
        <f>ROUND(AVERAGE(F6,J6),0)</f>
        <v>71714</v>
      </c>
      <c r="S6" s="38">
        <f t="shared" ref="S6:S10" si="4">R6*19%</f>
        <v>13625.66</v>
      </c>
      <c r="T6" s="38">
        <f t="shared" ref="T6:T10" si="5">R6+S6</f>
        <v>85339.66</v>
      </c>
      <c r="U6" s="40">
        <f t="shared" ref="U6:U10" si="6">T6*E6</f>
        <v>341358.64</v>
      </c>
      <c r="W6" s="37">
        <f t="shared" ref="W6:W10" si="7">AVERAGE(F6,J6,N6)</f>
        <v>84476.19</v>
      </c>
      <c r="X6" s="37">
        <f t="shared" ref="X6:X10" si="8">GEOMEAN(F6,J6,N6)</f>
        <v>82705.116754532326</v>
      </c>
      <c r="Y6" s="37">
        <f t="shared" ref="Y6:Y10" si="9">MEDIAN(F6,J6,N6)</f>
        <v>72000</v>
      </c>
      <c r="Z6" s="33">
        <f t="shared" ref="Z6:Z10" si="10">STDEV(F6,J6,N6)</f>
        <v>22106.114329485827</v>
      </c>
      <c r="AA6" s="34">
        <f t="shared" ref="AA6:AA10" si="11">Z6/W6</f>
        <v>0.26168455667195484</v>
      </c>
      <c r="AB6" s="34">
        <f t="shared" ref="AB6:AB10" si="12">Z6/X6</f>
        <v>0.26728835163967518</v>
      </c>
      <c r="AC6" s="34">
        <f t="shared" ref="AC6:AC10" si="13">Z6/Y6</f>
        <v>0.30702936568730316</v>
      </c>
      <c r="AD6" s="38">
        <f t="shared" ref="AD6:AD10" si="14">W6-Z6</f>
        <v>62370.075670514176</v>
      </c>
      <c r="AE6" s="38">
        <f t="shared" ref="AE6:AE10" si="15">W6+Z6</f>
        <v>106582.30432948584</v>
      </c>
    </row>
    <row r="7" spans="2:31" ht="79.5" customHeight="1" x14ac:dyDescent="0.3">
      <c r="B7" s="13">
        <v>3</v>
      </c>
      <c r="C7" s="12" t="s">
        <v>11</v>
      </c>
      <c r="D7" s="14" t="s">
        <v>12</v>
      </c>
      <c r="E7" s="10">
        <v>4</v>
      </c>
      <c r="F7" s="7">
        <v>85000</v>
      </c>
      <c r="G7" s="3"/>
      <c r="H7" s="21">
        <f t="shared" si="0"/>
        <v>85000</v>
      </c>
      <c r="I7" s="19">
        <f t="shared" si="1"/>
        <v>340000</v>
      </c>
      <c r="J7" s="39">
        <v>138000</v>
      </c>
      <c r="K7" s="3">
        <f>J7*19%</f>
        <v>26220</v>
      </c>
      <c r="L7" s="21">
        <f t="shared" si="2"/>
        <v>164220</v>
      </c>
      <c r="M7" s="19">
        <f>+L7*E7</f>
        <v>656880</v>
      </c>
      <c r="N7" s="7">
        <v>76530</v>
      </c>
      <c r="O7" s="3">
        <f>N7*19%</f>
        <v>14540.7</v>
      </c>
      <c r="P7" s="21">
        <f t="shared" si="3"/>
        <v>91070.7</v>
      </c>
      <c r="Q7" s="19">
        <f>+P7*E7</f>
        <v>364282.8</v>
      </c>
      <c r="R7" s="38">
        <f>ROUND(AVERAGE(F7,N7),0)</f>
        <v>80765</v>
      </c>
      <c r="S7" s="38">
        <f t="shared" si="4"/>
        <v>15345.35</v>
      </c>
      <c r="T7" s="38">
        <f t="shared" si="5"/>
        <v>96110.35</v>
      </c>
      <c r="U7" s="40">
        <f t="shared" si="6"/>
        <v>384441.4</v>
      </c>
      <c r="W7" s="37">
        <f t="shared" si="7"/>
        <v>99843.333333333328</v>
      </c>
      <c r="X7" s="37">
        <f t="shared" si="8"/>
        <v>96466.511866136934</v>
      </c>
      <c r="Y7" s="37">
        <f t="shared" si="9"/>
        <v>85000</v>
      </c>
      <c r="Z7" s="33">
        <f t="shared" si="10"/>
        <v>33314.916078737675</v>
      </c>
      <c r="AA7" s="34">
        <f t="shared" si="11"/>
        <v>0.33367191345178454</v>
      </c>
      <c r="AB7" s="34">
        <f t="shared" si="12"/>
        <v>0.34535213758913114</v>
      </c>
      <c r="AC7" s="34">
        <f t="shared" si="13"/>
        <v>0.39194018916161971</v>
      </c>
      <c r="AD7" s="38">
        <f t="shared" si="14"/>
        <v>66528.417254595654</v>
      </c>
      <c r="AE7" s="38">
        <f t="shared" si="15"/>
        <v>133158.24941207102</v>
      </c>
    </row>
    <row r="8" spans="2:31" ht="80.25" customHeight="1" x14ac:dyDescent="0.3">
      <c r="B8" s="11">
        <v>4</v>
      </c>
      <c r="C8" s="12" t="s">
        <v>13</v>
      </c>
      <c r="D8" s="14" t="s">
        <v>14</v>
      </c>
      <c r="E8" s="9">
        <v>5</v>
      </c>
      <c r="F8" s="7">
        <v>55000</v>
      </c>
      <c r="G8" s="3"/>
      <c r="H8" s="21">
        <f t="shared" si="0"/>
        <v>55000</v>
      </c>
      <c r="I8" s="19">
        <f t="shared" si="1"/>
        <v>275000</v>
      </c>
      <c r="J8" s="7">
        <v>51000</v>
      </c>
      <c r="K8" s="3">
        <f>J8*19%</f>
        <v>9690</v>
      </c>
      <c r="L8" s="21">
        <f t="shared" si="2"/>
        <v>60690</v>
      </c>
      <c r="M8" s="19">
        <f>+L8*E8</f>
        <v>303450</v>
      </c>
      <c r="N8" s="7">
        <v>55250</v>
      </c>
      <c r="O8" s="3">
        <f>N8*19%</f>
        <v>10497.5</v>
      </c>
      <c r="P8" s="21">
        <f t="shared" si="3"/>
        <v>65747.5</v>
      </c>
      <c r="Q8" s="19">
        <f>+P8*E8</f>
        <v>328737.5</v>
      </c>
      <c r="R8" s="38">
        <f t="shared" ref="R6:R10" si="16">ROUND(AVERAGE(F8,J8,N8),0)</f>
        <v>53750</v>
      </c>
      <c r="S8" s="38">
        <f t="shared" si="4"/>
        <v>10212.5</v>
      </c>
      <c r="T8" s="38">
        <f t="shared" si="5"/>
        <v>63962.5</v>
      </c>
      <c r="U8" s="40">
        <f t="shared" si="6"/>
        <v>319812.5</v>
      </c>
      <c r="W8" s="37">
        <f t="shared" si="7"/>
        <v>53750</v>
      </c>
      <c r="X8" s="37">
        <f t="shared" si="8"/>
        <v>53714.10980657109</v>
      </c>
      <c r="Y8" s="37">
        <f t="shared" si="9"/>
        <v>55000</v>
      </c>
      <c r="Z8" s="33">
        <f t="shared" si="10"/>
        <v>2384.848003542364</v>
      </c>
      <c r="AA8" s="34">
        <f t="shared" si="11"/>
        <v>4.4369265182183516E-2</v>
      </c>
      <c r="AB8" s="34">
        <f t="shared" si="12"/>
        <v>4.4398911424398488E-2</v>
      </c>
      <c r="AC8" s="34">
        <f t="shared" si="13"/>
        <v>4.3360872791679349E-2</v>
      </c>
      <c r="AD8" s="38">
        <f t="shared" si="14"/>
        <v>51365.151996457636</v>
      </c>
      <c r="AE8" s="38">
        <f t="shared" si="15"/>
        <v>56134.848003542364</v>
      </c>
    </row>
    <row r="9" spans="2:31" ht="57.6" x14ac:dyDescent="0.3">
      <c r="B9" s="13">
        <v>5</v>
      </c>
      <c r="C9" s="12" t="s">
        <v>15</v>
      </c>
      <c r="D9" s="14" t="s">
        <v>16</v>
      </c>
      <c r="E9" s="9">
        <v>5</v>
      </c>
      <c r="F9" s="7"/>
      <c r="G9" s="3"/>
      <c r="H9" s="21"/>
      <c r="I9" s="19"/>
      <c r="J9" s="7">
        <v>22000</v>
      </c>
      <c r="K9" s="3">
        <f>J9*19%</f>
        <v>4180</v>
      </c>
      <c r="L9" s="21">
        <f t="shared" si="2"/>
        <v>26180</v>
      </c>
      <c r="M9" s="19">
        <f>+L9*E9</f>
        <v>130900</v>
      </c>
      <c r="N9" s="7">
        <v>22700</v>
      </c>
      <c r="O9" s="3">
        <f>N9*19%</f>
        <v>4313</v>
      </c>
      <c r="P9" s="21">
        <f t="shared" si="3"/>
        <v>27013</v>
      </c>
      <c r="Q9" s="19">
        <f>+P9*E9</f>
        <v>135065</v>
      </c>
      <c r="R9" s="38">
        <f t="shared" si="16"/>
        <v>22350</v>
      </c>
      <c r="S9" s="38">
        <f t="shared" si="4"/>
        <v>4246.5</v>
      </c>
      <c r="T9" s="38">
        <f t="shared" si="5"/>
        <v>26596.5</v>
      </c>
      <c r="U9" s="40">
        <f t="shared" si="6"/>
        <v>132982.5</v>
      </c>
      <c r="W9" s="37">
        <f t="shared" si="7"/>
        <v>22350</v>
      </c>
      <c r="X9" s="37">
        <f t="shared" si="8"/>
        <v>22347.259339793771</v>
      </c>
      <c r="Y9" s="37">
        <f t="shared" si="9"/>
        <v>22350</v>
      </c>
      <c r="Z9" s="33">
        <f t="shared" si="10"/>
        <v>494.97474683058329</v>
      </c>
      <c r="AA9" s="34">
        <f t="shared" si="11"/>
        <v>2.2146521110988065E-2</v>
      </c>
      <c r="AB9" s="34">
        <f t="shared" si="12"/>
        <v>2.2149237152726896E-2</v>
      </c>
      <c r="AC9" s="34">
        <f t="shared" si="13"/>
        <v>2.2146521110988065E-2</v>
      </c>
      <c r="AD9" s="38">
        <f t="shared" si="14"/>
        <v>21855.025253169417</v>
      </c>
      <c r="AE9" s="38">
        <f t="shared" si="15"/>
        <v>22844.974746830583</v>
      </c>
    </row>
    <row r="10" spans="2:31" ht="106.2" customHeight="1" x14ac:dyDescent="0.3">
      <c r="B10" s="13">
        <v>6</v>
      </c>
      <c r="C10" s="18" t="s">
        <v>18</v>
      </c>
      <c r="D10" s="14" t="s">
        <v>19</v>
      </c>
      <c r="E10" s="9">
        <v>2</v>
      </c>
      <c r="F10" s="7">
        <v>63025.21</v>
      </c>
      <c r="G10" s="3">
        <f>F10*19%</f>
        <v>11974.7899</v>
      </c>
      <c r="H10" s="21">
        <f t="shared" si="0"/>
        <v>74999.999899999995</v>
      </c>
      <c r="I10" s="19">
        <f t="shared" si="1"/>
        <v>149999.99979999999</v>
      </c>
      <c r="J10" s="39">
        <v>232000</v>
      </c>
      <c r="K10" s="3">
        <f>J10*19%</f>
        <v>44080</v>
      </c>
      <c r="L10" s="21">
        <f t="shared" ref="L10" si="17">+J10+K10</f>
        <v>276080</v>
      </c>
      <c r="M10" s="19">
        <f>+L10*E10</f>
        <v>552160</v>
      </c>
      <c r="N10" s="7">
        <v>70000</v>
      </c>
      <c r="O10" s="3">
        <f>N10*19%</f>
        <v>13300</v>
      </c>
      <c r="P10" s="21">
        <f t="shared" si="3"/>
        <v>83300</v>
      </c>
      <c r="Q10" s="19">
        <f>+P10*E10</f>
        <v>166600</v>
      </c>
      <c r="R10" s="38">
        <f>ROUND(AVERAGE(F10,N10),0)</f>
        <v>66513</v>
      </c>
      <c r="S10" s="38">
        <f t="shared" si="4"/>
        <v>12637.47</v>
      </c>
      <c r="T10" s="38">
        <f t="shared" si="5"/>
        <v>79150.47</v>
      </c>
      <c r="U10" s="40">
        <f t="shared" si="6"/>
        <v>158300.94</v>
      </c>
      <c r="W10" s="37">
        <f t="shared" si="7"/>
        <v>121675.07</v>
      </c>
      <c r="X10" s="37">
        <f t="shared" si="8"/>
        <v>100778.24137202259</v>
      </c>
      <c r="Y10" s="37">
        <f t="shared" si="9"/>
        <v>70000</v>
      </c>
      <c r="Z10" s="33">
        <f t="shared" si="10"/>
        <v>95607.816409092295</v>
      </c>
      <c r="AA10" s="34">
        <f t="shared" si="11"/>
        <v>0.78576339762198033</v>
      </c>
      <c r="AB10" s="34">
        <f t="shared" si="12"/>
        <v>0.94869502689728746</v>
      </c>
      <c r="AC10" s="34">
        <f t="shared" si="13"/>
        <v>1.3658259487013185</v>
      </c>
      <c r="AD10" s="38">
        <f t="shared" si="14"/>
        <v>26067.253590907712</v>
      </c>
      <c r="AE10" s="38">
        <f t="shared" si="15"/>
        <v>217282.88640909229</v>
      </c>
    </row>
    <row r="11" spans="2:31" s="6" customFormat="1" ht="34.799999999999997" customHeight="1" x14ac:dyDescent="0.3">
      <c r="B11" s="16" t="s">
        <v>6</v>
      </c>
      <c r="C11" s="15"/>
      <c r="D11" s="15"/>
      <c r="E11" s="17"/>
      <c r="F11" s="2"/>
      <c r="G11" s="2"/>
      <c r="H11" s="2"/>
      <c r="I11" s="26">
        <f>SUM(I5:I10)</f>
        <v>1704999.8969999999</v>
      </c>
      <c r="M11" s="27">
        <f>SUM(M5:M10)</f>
        <v>2985710</v>
      </c>
      <c r="Q11" s="30">
        <f>SUM(Q5:Q10)</f>
        <v>2946285.3</v>
      </c>
      <c r="U11" s="42">
        <f>SUM(U5:U10)</f>
        <v>2346063.58</v>
      </c>
    </row>
    <row r="12" spans="2:31" x14ac:dyDescent="0.3">
      <c r="B12" s="2"/>
      <c r="C12" s="2"/>
    </row>
    <row r="13" spans="2:31" x14ac:dyDescent="0.3">
      <c r="B13" s="2"/>
      <c r="C13" s="2"/>
    </row>
    <row r="14" spans="2:31" x14ac:dyDescent="0.3">
      <c r="B14" s="2"/>
      <c r="C14" s="2"/>
    </row>
    <row r="15" spans="2:31" x14ac:dyDescent="0.3">
      <c r="B15" s="2"/>
      <c r="C15" s="2"/>
    </row>
    <row r="16" spans="2:31" x14ac:dyDescent="0.3">
      <c r="B16" s="2"/>
      <c r="C16" s="2"/>
    </row>
  </sheetData>
  <mergeCells count="14">
    <mergeCell ref="AE3:AE4"/>
    <mergeCell ref="Z3:Z4"/>
    <mergeCell ref="AA3:AA4"/>
    <mergeCell ref="AB3:AB4"/>
    <mergeCell ref="AC3:AC4"/>
    <mergeCell ref="AD3:AD4"/>
    <mergeCell ref="N3:Q3"/>
    <mergeCell ref="R3:U3"/>
    <mergeCell ref="W3:W4"/>
    <mergeCell ref="X3:X4"/>
    <mergeCell ref="Y3:Y4"/>
    <mergeCell ref="F3:I3"/>
    <mergeCell ref="J3:M3"/>
    <mergeCell ref="B11:E1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BD868D9D540A74D93406CCF09A9E7B2" ma:contentTypeVersion="11" ma:contentTypeDescription="Crear nuevo documento." ma:contentTypeScope="" ma:versionID="06756195e266cd8c878c7a233d10e900">
  <xsd:schema xmlns:xsd="http://www.w3.org/2001/XMLSchema" xmlns:xs="http://www.w3.org/2001/XMLSchema" xmlns:p="http://schemas.microsoft.com/office/2006/metadata/properties" xmlns:ns3="c91ecf19-f62f-462a-9b20-e970c57c2173" xmlns:ns4="339ea57c-d9b2-4bd4-946b-5c3f62f50a09" targetNamespace="http://schemas.microsoft.com/office/2006/metadata/properties" ma:root="true" ma:fieldsID="fb6e562c87277ddb65a7ef05362c083d" ns3:_="" ns4:_="">
    <xsd:import namespace="c91ecf19-f62f-462a-9b20-e970c57c2173"/>
    <xsd:import namespace="339ea57c-d9b2-4bd4-946b-5c3f62f50a09"/>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LengthInSeconds" minOccurs="0"/>
                <xsd:element ref="ns3:MediaServiceAutoTags" minOccurs="0"/>
                <xsd:element ref="ns3:MediaServiceGenerationTime" minOccurs="0"/>
                <xsd:element ref="ns3:MediaServiceEventHashCode"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1ecf19-f62f-462a-9b20-e970c57c217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_activity" ma:index="15"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39ea57c-d9b2-4bd4-946b-5c3f62f50a09"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c91ecf19-f62f-462a-9b20-e970c57c2173" xsi:nil="true"/>
  </documentManagement>
</p:properties>
</file>

<file path=customXml/itemProps1.xml><?xml version="1.0" encoding="utf-8"?>
<ds:datastoreItem xmlns:ds="http://schemas.openxmlformats.org/officeDocument/2006/customXml" ds:itemID="{CCC37D8A-C410-46E8-8802-CE463D69A3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1ecf19-f62f-462a-9b20-e970c57c2173"/>
    <ds:schemaRef ds:uri="339ea57c-d9b2-4bd4-946b-5c3f62f50a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A28A65B-850F-4253-AA71-4A6DC50EB0EA}">
  <ds:schemaRefs>
    <ds:schemaRef ds:uri="http://schemas.microsoft.com/sharepoint/v3/contenttype/forms"/>
  </ds:schemaRefs>
</ds:datastoreItem>
</file>

<file path=customXml/itemProps3.xml><?xml version="1.0" encoding="utf-8"?>
<ds:datastoreItem xmlns:ds="http://schemas.openxmlformats.org/officeDocument/2006/customXml" ds:itemID="{9F9A9116-EC1C-41E3-94B7-BA07676D8999}">
  <ds:schemaRefs>
    <ds:schemaRef ds:uri="http://schemas.microsoft.com/office/2006/metadata/properties"/>
    <ds:schemaRef ds:uri="http://schemas.microsoft.com/office/infopath/2007/PartnerControls"/>
    <ds:schemaRef ds:uri="c91ecf19-f62f-462a-9b20-e970c57c217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Patricia Ahumada Sabalza</dc:creator>
  <cp:keywords/>
  <dc:description/>
  <cp:lastModifiedBy>Laura Stefany Penuela Padilla</cp:lastModifiedBy>
  <cp:revision/>
  <dcterms:created xsi:type="dcterms:W3CDTF">2023-03-27T17:21:57Z</dcterms:created>
  <dcterms:modified xsi:type="dcterms:W3CDTF">2026-08-15T01:49:14Z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0x0101004BD868D9D540A74D93406CCF09A9E7B2</vt:lpwstr>
  </property>
</Properties>
</file>