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marga\OneDrive\Escritorio\DISAN\2026\9. SEPTIEMBRE\PROCESOS\SUBASTA\PLIEGOS DEFINITIVOS\"/>
    </mc:Choice>
  </mc:AlternateContent>
  <bookViews>
    <workbookView xWindow="0" yWindow="0" windowWidth="19368" windowHeight="10908" tabRatio="607"/>
  </bookViews>
  <sheets>
    <sheet name="GRUPO 1 OPERATORIA" sheetId="2" r:id="rId1"/>
    <sheet name="GRUPO 2  ENDODONCIA" sheetId="3" r:id="rId2"/>
    <sheet name="GRUPO 3  INSUMOS VARIOS" sheetId="4" r:id="rId3"/>
    <sheet name="GRUPO 4 HIGIENE ORAL" sheetId="5" r:id="rId4"/>
  </sheets>
  <definedNames>
    <definedName name="_xlnm._FilterDatabase" localSheetId="0" hidden="1">'GRUPO 1 OPERATORIA'!$A$4:$AF$67</definedName>
    <definedName name="_xlnm._FilterDatabase" localSheetId="1" hidden="1">'GRUPO 2  ENDODONCIA'!$A$3:$AC$71</definedName>
    <definedName name="_xlnm._FilterDatabase" localSheetId="2" hidden="1">'GRUPO 3  INSUMOS VARIOS'!$A$3:$AC$82</definedName>
    <definedName name="_xlnm._FilterDatabase" localSheetId="3" hidden="1">'GRUPO 4 HIGIENE ORAL'!$B$4:$I$8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9" i="4" l="1"/>
  <c r="K9" i="4"/>
  <c r="V72" i="3" l="1"/>
  <c r="V74" i="3"/>
  <c r="K77" i="3"/>
  <c r="K78" i="3"/>
  <c r="K79" i="3"/>
  <c r="AF50" i="2"/>
  <c r="Y81" i="4" l="1"/>
  <c r="Y80" i="4"/>
  <c r="Y79" i="4"/>
  <c r="Y78" i="4"/>
  <c r="Y77" i="4"/>
  <c r="Y76" i="4"/>
  <c r="Y75" i="4"/>
  <c r="Y74" i="4"/>
  <c r="Y73" i="4"/>
  <c r="Y72" i="4"/>
  <c r="Y71" i="4"/>
  <c r="Y70" i="4"/>
  <c r="Y69" i="4"/>
  <c r="Y68" i="4"/>
  <c r="Y67" i="4"/>
  <c r="Y66" i="4"/>
  <c r="Y65" i="4"/>
  <c r="Y64" i="4"/>
  <c r="Y63" i="4"/>
  <c r="Y62" i="4"/>
  <c r="Y61" i="4"/>
  <c r="Y60" i="4"/>
  <c r="Y59" i="4"/>
  <c r="Y58" i="4"/>
  <c r="Y57" i="4"/>
  <c r="Y56" i="4"/>
  <c r="Y55" i="4"/>
  <c r="Y54" i="4"/>
  <c r="Y53" i="4"/>
  <c r="Y52" i="4"/>
  <c r="Y51" i="4"/>
  <c r="Y50" i="4"/>
  <c r="Y49" i="4"/>
  <c r="Y48" i="4"/>
  <c r="Y47" i="4"/>
  <c r="Y46" i="4"/>
  <c r="Y45" i="4"/>
  <c r="Y44" i="4"/>
  <c r="Y43" i="4"/>
  <c r="Y42" i="4"/>
  <c r="Y41" i="4"/>
  <c r="Y40" i="4"/>
  <c r="Y39" i="4"/>
  <c r="Y38" i="4"/>
  <c r="Y37" i="4"/>
  <c r="Y36" i="4"/>
  <c r="Y35" i="4"/>
  <c r="Y34" i="4"/>
  <c r="Y33" i="4"/>
  <c r="Y32" i="4"/>
  <c r="Y31" i="4"/>
  <c r="Y30" i="4"/>
  <c r="Y29" i="4"/>
  <c r="Y28" i="4"/>
  <c r="Y27" i="4"/>
  <c r="Y26" i="4"/>
  <c r="Y25" i="4"/>
  <c r="Y24" i="4"/>
  <c r="Y23" i="4"/>
  <c r="P61" i="2" l="1"/>
  <c r="P63" i="2" s="1"/>
  <c r="Y61" i="2" l="1"/>
  <c r="Y63" i="2" s="1"/>
  <c r="V7" i="5" l="1"/>
  <c r="U7" i="5"/>
  <c r="Y7" i="5" s="1"/>
  <c r="X7" i="5" s="1"/>
  <c r="T7" i="5"/>
  <c r="S7" i="5"/>
  <c r="I13" i="5"/>
  <c r="I14" i="5"/>
  <c r="I15" i="5"/>
  <c r="W7" i="5" l="1"/>
  <c r="R60" i="2"/>
  <c r="S60" i="2" s="1"/>
  <c r="R59" i="2"/>
  <c r="S59" i="2" s="1"/>
  <c r="R58" i="2"/>
  <c r="S58" i="2" s="1"/>
  <c r="R57" i="2"/>
  <c r="S57" i="2" s="1"/>
  <c r="R56" i="2"/>
  <c r="S56" i="2" s="1"/>
  <c r="R55" i="2"/>
  <c r="S55" i="2" s="1"/>
  <c r="R54" i="2"/>
  <c r="S54" i="2" s="1"/>
  <c r="S61" i="2" s="1"/>
  <c r="S63" i="2" s="1"/>
  <c r="R53" i="2"/>
  <c r="R52" i="2"/>
  <c r="S52" i="2" s="1"/>
  <c r="R51" i="2"/>
  <c r="S51" i="2" s="1"/>
  <c r="R50" i="2"/>
  <c r="S50" i="2" s="1"/>
  <c r="R49" i="2"/>
  <c r="S49" i="2" s="1"/>
  <c r="R48" i="2"/>
  <c r="S48" i="2" s="1"/>
  <c r="R47" i="2"/>
  <c r="S47" i="2" s="1"/>
  <c r="R46" i="2"/>
  <c r="S46" i="2" s="1"/>
  <c r="R45" i="2"/>
  <c r="S45" i="2" s="1"/>
  <c r="R44" i="2"/>
  <c r="S44" i="2" s="1"/>
  <c r="R43" i="2"/>
  <c r="S43" i="2" s="1"/>
  <c r="R42" i="2"/>
  <c r="S42" i="2" s="1"/>
  <c r="R41" i="2"/>
  <c r="S41" i="2" s="1"/>
  <c r="R40" i="2"/>
  <c r="S40" i="2" s="1"/>
  <c r="R39" i="2"/>
  <c r="S39" i="2" s="1"/>
  <c r="R38" i="2"/>
  <c r="S38" i="2" s="1"/>
  <c r="R37" i="2"/>
  <c r="S37" i="2" s="1"/>
  <c r="R36" i="2"/>
  <c r="S36" i="2" s="1"/>
  <c r="R35" i="2"/>
  <c r="S35" i="2" s="1"/>
  <c r="R34" i="2"/>
  <c r="S34" i="2" s="1"/>
  <c r="R33" i="2"/>
  <c r="S33" i="2" s="1"/>
  <c r="R32" i="2"/>
  <c r="S32" i="2" s="1"/>
  <c r="R31" i="2"/>
  <c r="S31" i="2" s="1"/>
  <c r="R30" i="2"/>
  <c r="S30" i="2" s="1"/>
  <c r="R29" i="2"/>
  <c r="S29" i="2" s="1"/>
  <c r="R28" i="2"/>
  <c r="S28" i="2" s="1"/>
  <c r="R27" i="2"/>
  <c r="S27" i="2" s="1"/>
  <c r="R26" i="2"/>
  <c r="S26" i="2" s="1"/>
  <c r="R25" i="2"/>
  <c r="S25" i="2" s="1"/>
  <c r="U55" i="2" l="1"/>
  <c r="V55" i="2" s="1"/>
  <c r="V54" i="2"/>
  <c r="AC54" i="2" s="1"/>
  <c r="U53" i="2"/>
  <c r="V53" i="2" s="1"/>
  <c r="V52" i="2"/>
  <c r="U51" i="2"/>
  <c r="V51" i="2" s="1"/>
  <c r="U50" i="2"/>
  <c r="V50" i="2" s="1"/>
  <c r="U49" i="2"/>
  <c r="V49" i="2" s="1"/>
  <c r="V48" i="2"/>
  <c r="U47" i="2"/>
  <c r="V47" i="2" s="1"/>
  <c r="U46" i="2"/>
  <c r="V46" i="2" s="1"/>
  <c r="U45" i="2"/>
  <c r="V45" i="2" s="1"/>
  <c r="U44" i="2"/>
  <c r="V44" i="2" s="1"/>
  <c r="V43" i="2"/>
  <c r="U42" i="2"/>
  <c r="V42" i="2" s="1"/>
  <c r="U39" i="2"/>
  <c r="V39" i="2" s="1"/>
  <c r="U38" i="2"/>
  <c r="V38" i="2" s="1"/>
  <c r="U37" i="2"/>
  <c r="V37" i="2" s="1"/>
  <c r="U36" i="2"/>
  <c r="V36" i="2" s="1"/>
  <c r="U35" i="2"/>
  <c r="V35" i="2" s="1"/>
  <c r="U34" i="2"/>
  <c r="V34" i="2" s="1"/>
  <c r="U33" i="2"/>
  <c r="V33" i="2" s="1"/>
  <c r="U32" i="2"/>
  <c r="V32" i="2" s="1"/>
  <c r="U31" i="2"/>
  <c r="V31" i="2" s="1"/>
  <c r="U30" i="2"/>
  <c r="V30" i="2" s="1"/>
  <c r="U29" i="2"/>
  <c r="V29" i="2" s="1"/>
  <c r="U28" i="2"/>
  <c r="V28" i="2" s="1"/>
  <c r="U27" i="2"/>
  <c r="V27" i="2" s="1"/>
  <c r="U26" i="2"/>
  <c r="V26" i="2" s="1"/>
  <c r="V25" i="2"/>
  <c r="AB54" i="2" l="1"/>
  <c r="AF54" i="2" s="1"/>
  <c r="AE54" i="2" s="1"/>
  <c r="Z54" i="2"/>
  <c r="AD54" i="2" s="1"/>
  <c r="AA54" i="2"/>
  <c r="I6" i="5"/>
  <c r="I5" i="5"/>
  <c r="M63" i="3"/>
  <c r="V5" i="5" l="1"/>
  <c r="U5" i="5"/>
  <c r="T5" i="5"/>
  <c r="S5" i="5"/>
  <c r="V6" i="5"/>
  <c r="U6" i="5"/>
  <c r="Y6" i="5" s="1"/>
  <c r="X6" i="5" s="1"/>
  <c r="T6" i="5"/>
  <c r="S6" i="5"/>
  <c r="M44" i="3"/>
  <c r="M24" i="3"/>
  <c r="M50" i="3"/>
  <c r="M43" i="3"/>
  <c r="M5" i="3"/>
  <c r="M66" i="3"/>
  <c r="M46" i="3"/>
  <c r="M68" i="3"/>
  <c r="M69" i="3"/>
  <c r="M49" i="3"/>
  <c r="M30" i="3"/>
  <c r="M11" i="3"/>
  <c r="M12" i="3"/>
  <c r="M13" i="3"/>
  <c r="M34" i="3"/>
  <c r="M15" i="3"/>
  <c r="M16" i="3"/>
  <c r="M57" i="3"/>
  <c r="M58" i="3"/>
  <c r="M39" i="3"/>
  <c r="M59" i="3"/>
  <c r="M20" i="3"/>
  <c r="M40" i="3"/>
  <c r="M60" i="3"/>
  <c r="M23" i="3"/>
  <c r="M4" i="3"/>
  <c r="M45" i="3"/>
  <c r="M26" i="3"/>
  <c r="M7" i="3"/>
  <c r="M27" i="3"/>
  <c r="M8" i="3"/>
  <c r="M28" i="3"/>
  <c r="M29" i="3"/>
  <c r="M10" i="3"/>
  <c r="M31" i="3"/>
  <c r="M32" i="3"/>
  <c r="M33" i="3"/>
  <c r="M54" i="3"/>
  <c r="M35" i="3"/>
  <c r="M36" i="3"/>
  <c r="M17" i="3"/>
  <c r="M38" i="3"/>
  <c r="M19" i="3"/>
  <c r="M21" i="3"/>
  <c r="M41" i="3"/>
  <c r="M61" i="3"/>
  <c r="M64" i="3"/>
  <c r="M65" i="3"/>
  <c r="M25" i="3"/>
  <c r="M6" i="3"/>
  <c r="M67" i="3"/>
  <c r="M47" i="3"/>
  <c r="M48" i="3"/>
  <c r="M9" i="3"/>
  <c r="M70" i="3"/>
  <c r="M71" i="3"/>
  <c r="M51" i="3"/>
  <c r="M52" i="3"/>
  <c r="M53" i="3"/>
  <c r="M14" i="3"/>
  <c r="M55" i="3"/>
  <c r="M56" i="3"/>
  <c r="M37" i="3"/>
  <c r="M18" i="3"/>
  <c r="M22" i="3"/>
  <c r="M42" i="3"/>
  <c r="W6" i="5" l="1"/>
  <c r="R8" i="5"/>
  <c r="V82" i="4"/>
  <c r="P24" i="2" l="1"/>
  <c r="P23" i="2"/>
  <c r="P22" i="2"/>
  <c r="P21" i="2"/>
  <c r="P20" i="2"/>
  <c r="P19" i="2"/>
  <c r="P18" i="2"/>
  <c r="P17" i="2"/>
  <c r="P16" i="2"/>
  <c r="P15" i="2"/>
  <c r="P14" i="2"/>
  <c r="O13" i="2"/>
  <c r="P13" i="2" s="1"/>
  <c r="P12" i="2"/>
  <c r="O11" i="2"/>
  <c r="P11" i="2" s="1"/>
  <c r="P10" i="2"/>
  <c r="P9" i="2"/>
  <c r="P8" i="2"/>
  <c r="P7" i="2"/>
  <c r="P6" i="2"/>
  <c r="P5" i="2"/>
  <c r="U60" i="2" l="1"/>
  <c r="V60" i="2" s="1"/>
  <c r="U59" i="2"/>
  <c r="V59" i="2" s="1"/>
  <c r="V58" i="2"/>
  <c r="U57" i="2"/>
  <c r="V57" i="2" s="1"/>
  <c r="U56" i="2"/>
  <c r="V56" i="2" s="1"/>
  <c r="U41" i="2"/>
  <c r="V41" i="2" s="1"/>
  <c r="U40" i="2"/>
  <c r="V40" i="2" s="1"/>
  <c r="V24" i="2"/>
  <c r="V23" i="2"/>
  <c r="V22" i="2"/>
  <c r="V21" i="2"/>
  <c r="V20" i="2"/>
  <c r="V19" i="2"/>
  <c r="V18" i="2"/>
  <c r="V17" i="2"/>
  <c r="V16" i="2"/>
  <c r="V15" i="2"/>
  <c r="V14" i="2"/>
  <c r="U13" i="2"/>
  <c r="V13" i="2" s="1"/>
  <c r="V12" i="2"/>
  <c r="U11" i="2"/>
  <c r="V11" i="2" s="1"/>
  <c r="V10" i="2"/>
  <c r="V9" i="2"/>
  <c r="V8" i="2"/>
  <c r="V7" i="2"/>
  <c r="V6" i="2"/>
  <c r="V5" i="2"/>
  <c r="AC60" i="2" l="1"/>
  <c r="AB60" i="2"/>
  <c r="AF60" i="2" s="1"/>
  <c r="AE60" i="2" s="1"/>
  <c r="Z60" i="2"/>
  <c r="AA60" i="2"/>
  <c r="V61" i="2"/>
  <c r="V63" i="2" s="1"/>
  <c r="N7" i="5"/>
  <c r="N6" i="5"/>
  <c r="N5" i="5"/>
  <c r="R81" i="4"/>
  <c r="R80" i="4"/>
  <c r="S80" i="4" s="1"/>
  <c r="R79" i="4"/>
  <c r="R78" i="4"/>
  <c r="S78" i="4" s="1"/>
  <c r="R77" i="4"/>
  <c r="S77" i="4" s="1"/>
  <c r="R76" i="4"/>
  <c r="S76" i="4" s="1"/>
  <c r="R75" i="4"/>
  <c r="S75" i="4" s="1"/>
  <c r="R74" i="4"/>
  <c r="R73" i="4"/>
  <c r="R72" i="4"/>
  <c r="R71" i="4"/>
  <c r="S71" i="4" s="1"/>
  <c r="R70" i="4"/>
  <c r="S70" i="4" s="1"/>
  <c r="R69" i="4"/>
  <c r="S69" i="4" s="1"/>
  <c r="R68" i="4"/>
  <c r="S68" i="4" s="1"/>
  <c r="R67" i="4"/>
  <c r="S67" i="4" s="1"/>
  <c r="R66" i="4"/>
  <c r="S66" i="4" s="1"/>
  <c r="R65" i="4"/>
  <c r="S65" i="4" s="1"/>
  <c r="R64" i="4"/>
  <c r="R63" i="4"/>
  <c r="S63" i="4" s="1"/>
  <c r="R62" i="4"/>
  <c r="S62" i="4" s="1"/>
  <c r="R61" i="4"/>
  <c r="S61" i="4" s="1"/>
  <c r="R60" i="4"/>
  <c r="S60" i="4" s="1"/>
  <c r="R59" i="4"/>
  <c r="S59" i="4" s="1"/>
  <c r="R58" i="4"/>
  <c r="S58" i="4" s="1"/>
  <c r="R57" i="4"/>
  <c r="S57" i="4" s="1"/>
  <c r="R56" i="4"/>
  <c r="S56" i="4" s="1"/>
  <c r="R55" i="4"/>
  <c r="S55" i="4" s="1"/>
  <c r="R54" i="4"/>
  <c r="S54" i="4" s="1"/>
  <c r="R53" i="4"/>
  <c r="S53" i="4" s="1"/>
  <c r="R52" i="4"/>
  <c r="S52" i="4" s="1"/>
  <c r="R51" i="4"/>
  <c r="S51" i="4" s="1"/>
  <c r="R50" i="4"/>
  <c r="S50" i="4" s="1"/>
  <c r="R49" i="4"/>
  <c r="S49" i="4" s="1"/>
  <c r="R48" i="4"/>
  <c r="S48" i="4" s="1"/>
  <c r="R47" i="4"/>
  <c r="S47" i="4" s="1"/>
  <c r="R46" i="4"/>
  <c r="S46" i="4" s="1"/>
  <c r="R45" i="4"/>
  <c r="S45" i="4" s="1"/>
  <c r="R44" i="4"/>
  <c r="S44" i="4" s="1"/>
  <c r="R43" i="4"/>
  <c r="S43" i="4" s="1"/>
  <c r="R42" i="4"/>
  <c r="S42" i="4" s="1"/>
  <c r="R41" i="4"/>
  <c r="S41" i="4" s="1"/>
  <c r="R40" i="4"/>
  <c r="S40" i="4" s="1"/>
  <c r="R39" i="4"/>
  <c r="S39" i="4" s="1"/>
  <c r="R38" i="4"/>
  <c r="S38" i="4" s="1"/>
  <c r="R37" i="4"/>
  <c r="S37" i="4" s="1"/>
  <c r="R36" i="4"/>
  <c r="S36" i="4" s="1"/>
  <c r="R35" i="4"/>
  <c r="S35" i="4" s="1"/>
  <c r="R34" i="4"/>
  <c r="S34" i="4" s="1"/>
  <c r="R33" i="4"/>
  <c r="S33" i="4" s="1"/>
  <c r="R32" i="4"/>
  <c r="S32" i="4" s="1"/>
  <c r="R31" i="4"/>
  <c r="R30" i="4"/>
  <c r="S30" i="4" s="1"/>
  <c r="R29" i="4"/>
  <c r="S29" i="4" s="1"/>
  <c r="R28" i="4"/>
  <c r="S28" i="4" s="1"/>
  <c r="R27" i="4"/>
  <c r="S27" i="4" s="1"/>
  <c r="R26" i="4"/>
  <c r="S26" i="4" s="1"/>
  <c r="R25" i="4"/>
  <c r="S25" i="4" s="1"/>
  <c r="R24" i="4"/>
  <c r="S24" i="4" s="1"/>
  <c r="R23" i="4"/>
  <c r="S23" i="4" s="1"/>
  <c r="R22" i="4"/>
  <c r="S22" i="4" s="1"/>
  <c r="R21" i="4"/>
  <c r="S21" i="4" s="1"/>
  <c r="R20" i="4"/>
  <c r="S20" i="4" s="1"/>
  <c r="R19" i="4"/>
  <c r="S19" i="4" s="1"/>
  <c r="R18" i="4"/>
  <c r="S18" i="4" s="1"/>
  <c r="R17" i="4"/>
  <c r="S17" i="4" s="1"/>
  <c r="R16" i="4"/>
  <c r="S16" i="4" s="1"/>
  <c r="R15" i="4"/>
  <c r="S15" i="4" s="1"/>
  <c r="R14" i="4"/>
  <c r="S14" i="4" s="1"/>
  <c r="R13" i="4"/>
  <c r="S13" i="4" s="1"/>
  <c r="R12" i="4"/>
  <c r="S12" i="4" s="1"/>
  <c r="R11" i="4"/>
  <c r="S11" i="4" s="1"/>
  <c r="R10" i="4"/>
  <c r="S10" i="4" s="1"/>
  <c r="R9" i="4"/>
  <c r="S9" i="4" s="1"/>
  <c r="R8" i="4"/>
  <c r="S8" i="4" s="1"/>
  <c r="R7" i="4"/>
  <c r="S7" i="4" s="1"/>
  <c r="R6" i="4"/>
  <c r="S6" i="4" s="1"/>
  <c r="R5" i="4"/>
  <c r="S5" i="4" s="1"/>
  <c r="R4" i="4"/>
  <c r="S4" i="4" s="1"/>
  <c r="R71" i="3"/>
  <c r="R70" i="3"/>
  <c r="R69" i="3"/>
  <c r="R68" i="3"/>
  <c r="R67" i="3"/>
  <c r="R66" i="3"/>
  <c r="R65" i="3"/>
  <c r="S65" i="3" s="1"/>
  <c r="R64" i="3"/>
  <c r="S64" i="3" s="1"/>
  <c r="R63" i="3"/>
  <c r="S63" i="3" s="1"/>
  <c r="R62" i="3"/>
  <c r="S62" i="3" s="1"/>
  <c r="R61" i="3"/>
  <c r="S61" i="3" s="1"/>
  <c r="R60" i="3"/>
  <c r="S60" i="3" s="1"/>
  <c r="R59" i="3"/>
  <c r="S59" i="3" s="1"/>
  <c r="R58" i="3"/>
  <c r="S58" i="3" s="1"/>
  <c r="R57" i="3"/>
  <c r="S57" i="3" s="1"/>
  <c r="R56" i="3"/>
  <c r="S56" i="3" s="1"/>
  <c r="R55" i="3"/>
  <c r="S55" i="3" s="1"/>
  <c r="R54" i="3"/>
  <c r="S54" i="3" s="1"/>
  <c r="R53" i="3"/>
  <c r="S53" i="3" s="1"/>
  <c r="R52" i="3"/>
  <c r="S52" i="3" s="1"/>
  <c r="R51" i="3"/>
  <c r="S51" i="3" s="1"/>
  <c r="R50" i="3"/>
  <c r="S50" i="3" s="1"/>
  <c r="R49" i="3"/>
  <c r="S49" i="3" s="1"/>
  <c r="R48" i="3"/>
  <c r="S48" i="3" s="1"/>
  <c r="R47" i="3"/>
  <c r="S47" i="3" s="1"/>
  <c r="R46" i="3"/>
  <c r="S46" i="3" s="1"/>
  <c r="R45" i="3"/>
  <c r="S45" i="3" s="1"/>
  <c r="R44" i="3"/>
  <c r="S44" i="3" s="1"/>
  <c r="R43" i="3"/>
  <c r="S43" i="3" s="1"/>
  <c r="R42" i="3"/>
  <c r="S42" i="3" s="1"/>
  <c r="R41" i="3"/>
  <c r="S41" i="3" s="1"/>
  <c r="R40" i="3"/>
  <c r="S40" i="3" s="1"/>
  <c r="R39" i="3"/>
  <c r="S39" i="3" s="1"/>
  <c r="R38" i="3"/>
  <c r="S38" i="3" s="1"/>
  <c r="R37" i="3"/>
  <c r="S37" i="3" s="1"/>
  <c r="R36" i="3"/>
  <c r="S36" i="3" s="1"/>
  <c r="R35" i="3"/>
  <c r="S35" i="3" s="1"/>
  <c r="R34" i="3"/>
  <c r="S34" i="3" s="1"/>
  <c r="R33" i="3"/>
  <c r="S33" i="3" s="1"/>
  <c r="R32" i="3"/>
  <c r="S32" i="3" s="1"/>
  <c r="R31" i="3"/>
  <c r="S31" i="3" s="1"/>
  <c r="R30" i="3"/>
  <c r="S30" i="3" s="1"/>
  <c r="R29" i="3"/>
  <c r="S29" i="3" s="1"/>
  <c r="R28" i="3"/>
  <c r="S28" i="3" s="1"/>
  <c r="R27" i="3"/>
  <c r="S27" i="3" s="1"/>
  <c r="R26" i="3"/>
  <c r="S26" i="3" s="1"/>
  <c r="R25" i="3"/>
  <c r="S25" i="3" s="1"/>
  <c r="R24" i="3"/>
  <c r="S24" i="3" s="1"/>
  <c r="R23" i="3"/>
  <c r="S23" i="3" s="1"/>
  <c r="R22" i="3"/>
  <c r="S22" i="3" s="1"/>
  <c r="R21" i="3"/>
  <c r="S21" i="3" s="1"/>
  <c r="R20" i="3"/>
  <c r="S20" i="3" s="1"/>
  <c r="R19" i="3"/>
  <c r="S19" i="3" s="1"/>
  <c r="R18" i="3"/>
  <c r="S18" i="3" s="1"/>
  <c r="R17" i="3"/>
  <c r="R16" i="3"/>
  <c r="R15" i="3"/>
  <c r="R14" i="3"/>
  <c r="R13" i="3"/>
  <c r="R12" i="3"/>
  <c r="R11" i="3"/>
  <c r="R10" i="3"/>
  <c r="R9" i="3"/>
  <c r="R8" i="3"/>
  <c r="S8" i="3" s="1"/>
  <c r="R7" i="3"/>
  <c r="S7" i="3" s="1"/>
  <c r="R6" i="3"/>
  <c r="S6" i="3" s="1"/>
  <c r="R5" i="3"/>
  <c r="S5" i="3" s="1"/>
  <c r="R4" i="3"/>
  <c r="S4" i="3" s="1"/>
  <c r="R24" i="2"/>
  <c r="S24" i="2" s="1"/>
  <c r="R23" i="2"/>
  <c r="S23" i="2" s="1"/>
  <c r="R22" i="2"/>
  <c r="S22" i="2" s="1"/>
  <c r="R21" i="2"/>
  <c r="S21" i="2" s="1"/>
  <c r="R20" i="2"/>
  <c r="S20" i="2" s="1"/>
  <c r="R19" i="2"/>
  <c r="R18" i="2"/>
  <c r="R17" i="2"/>
  <c r="R16" i="2"/>
  <c r="S16" i="2" s="1"/>
  <c r="R15" i="2"/>
  <c r="S15" i="2" s="1"/>
  <c r="R14" i="2"/>
  <c r="S14" i="2" s="1"/>
  <c r="R13" i="2"/>
  <c r="S13" i="2" s="1"/>
  <c r="R12" i="2"/>
  <c r="S12" i="2" s="1"/>
  <c r="R11" i="2"/>
  <c r="S11" i="2" s="1"/>
  <c r="R10" i="2"/>
  <c r="S10" i="2" s="1"/>
  <c r="R9" i="2"/>
  <c r="S9" i="2" s="1"/>
  <c r="R8" i="2"/>
  <c r="S8" i="2" s="1"/>
  <c r="R7" i="2"/>
  <c r="S7" i="2" s="1"/>
  <c r="R6" i="2"/>
  <c r="S6" i="2" s="1"/>
  <c r="R5" i="2"/>
  <c r="S72" i="3" l="1"/>
  <c r="S74" i="3"/>
  <c r="S76" i="3" s="1"/>
  <c r="Z77" i="4"/>
  <c r="X77" i="4"/>
  <c r="W77" i="4"/>
  <c r="X80" i="4"/>
  <c r="W80" i="4"/>
  <c r="Z80" i="4"/>
  <c r="Z51" i="3"/>
  <c r="X51" i="3"/>
  <c r="AC51" i="3" s="1"/>
  <c r="W51" i="3"/>
  <c r="Y51" i="3"/>
  <c r="AB10" i="2"/>
  <c r="AF10" i="2" s="1"/>
  <c r="AE10" i="2" s="1"/>
  <c r="AC10" i="2"/>
  <c r="Z10" i="2"/>
  <c r="AA10" i="2"/>
  <c r="AD60" i="2"/>
  <c r="O8" i="5"/>
  <c r="S82" i="4"/>
  <c r="S84" i="4" s="1"/>
  <c r="AB51" i="3" l="1"/>
  <c r="AA80" i="4"/>
  <c r="AA77" i="4"/>
  <c r="AA51" i="3"/>
  <c r="AD10" i="2"/>
  <c r="K7" i="5"/>
  <c r="L7" i="5" s="1"/>
  <c r="K6" i="5"/>
  <c r="L6" i="5" s="1"/>
  <c r="K5" i="5"/>
  <c r="O81" i="4"/>
  <c r="O80" i="4"/>
  <c r="O79" i="4"/>
  <c r="P79" i="4" s="1"/>
  <c r="O78" i="4"/>
  <c r="P78" i="4" s="1"/>
  <c r="O77" i="4"/>
  <c r="O76" i="4"/>
  <c r="P75" i="4"/>
  <c r="O74" i="4"/>
  <c r="P74" i="4" s="1"/>
  <c r="P73" i="4"/>
  <c r="P72" i="4"/>
  <c r="O71" i="4"/>
  <c r="P71" i="4" s="1"/>
  <c r="O70" i="4"/>
  <c r="P70" i="4" s="1"/>
  <c r="O69" i="4"/>
  <c r="P69" i="4" s="1"/>
  <c r="O68" i="4"/>
  <c r="P68" i="4" s="1"/>
  <c r="O67" i="4"/>
  <c r="P67" i="4" s="1"/>
  <c r="O66" i="4"/>
  <c r="P66" i="4" s="1"/>
  <c r="O65" i="4"/>
  <c r="P65" i="4" s="1"/>
  <c r="O64" i="4"/>
  <c r="P64" i="4" s="1"/>
  <c r="O63" i="4"/>
  <c r="P63" i="4" s="1"/>
  <c r="O62" i="4"/>
  <c r="P62" i="4" s="1"/>
  <c r="O61" i="4"/>
  <c r="P61" i="4" s="1"/>
  <c r="O60" i="4"/>
  <c r="P60" i="4" s="1"/>
  <c r="O59" i="4"/>
  <c r="P59" i="4" s="1"/>
  <c r="O58" i="4"/>
  <c r="P58" i="4" s="1"/>
  <c r="O57" i="4"/>
  <c r="P57" i="4" s="1"/>
  <c r="P56" i="4"/>
  <c r="P55" i="4"/>
  <c r="O54" i="4"/>
  <c r="P54" i="4" s="1"/>
  <c r="O53" i="4"/>
  <c r="P53" i="4" s="1"/>
  <c r="O52" i="4"/>
  <c r="P52" i="4" s="1"/>
  <c r="O51" i="4"/>
  <c r="P51" i="4" s="1"/>
  <c r="P50" i="4"/>
  <c r="O49" i="4"/>
  <c r="P49" i="4" s="1"/>
  <c r="O48" i="4"/>
  <c r="P48" i="4" s="1"/>
  <c r="O47" i="4"/>
  <c r="P47" i="4" s="1"/>
  <c r="O46" i="4"/>
  <c r="P46" i="4" s="1"/>
  <c r="O45" i="4"/>
  <c r="P45" i="4" s="1"/>
  <c r="O44" i="4"/>
  <c r="P44" i="4" s="1"/>
  <c r="O43" i="4"/>
  <c r="P43" i="4" s="1"/>
  <c r="O42" i="4"/>
  <c r="P42" i="4" s="1"/>
  <c r="O41" i="4"/>
  <c r="P41" i="4" s="1"/>
  <c r="O40" i="4"/>
  <c r="P40" i="4" s="1"/>
  <c r="O39" i="4"/>
  <c r="P39" i="4" s="1"/>
  <c r="O38" i="4"/>
  <c r="P38" i="4" s="1"/>
  <c r="O37" i="4"/>
  <c r="P37" i="4" s="1"/>
  <c r="O36" i="4"/>
  <c r="P36" i="4" s="1"/>
  <c r="O35" i="4"/>
  <c r="P35" i="4" s="1"/>
  <c r="O34" i="4"/>
  <c r="P34" i="4" s="1"/>
  <c r="O33" i="4"/>
  <c r="P33" i="4" s="1"/>
  <c r="O32" i="4"/>
  <c r="P32" i="4" s="1"/>
  <c r="O31" i="4"/>
  <c r="P31" i="4" s="1"/>
  <c r="O30" i="4"/>
  <c r="P30" i="4" s="1"/>
  <c r="O29" i="4"/>
  <c r="P29" i="4" s="1"/>
  <c r="O28" i="4"/>
  <c r="P28" i="4" s="1"/>
  <c r="O27" i="4"/>
  <c r="P27" i="4" s="1"/>
  <c r="O26" i="4"/>
  <c r="P26" i="4" s="1"/>
  <c r="P25" i="4"/>
  <c r="O24" i="4"/>
  <c r="P24" i="4" s="1"/>
  <c r="P23" i="4"/>
  <c r="P22" i="4"/>
  <c r="P21" i="4"/>
  <c r="O19" i="4"/>
  <c r="P19" i="4" s="1"/>
  <c r="O18" i="4"/>
  <c r="P18" i="4" s="1"/>
  <c r="P17" i="4"/>
  <c r="P16" i="4"/>
  <c r="O15" i="4"/>
  <c r="P15" i="4" s="1"/>
  <c r="P14" i="4"/>
  <c r="O13" i="4"/>
  <c r="P13" i="4" s="1"/>
  <c r="O12" i="4"/>
  <c r="P12" i="4" s="1"/>
  <c r="O11" i="4"/>
  <c r="P11" i="4" s="1"/>
  <c r="O10" i="4"/>
  <c r="P10" i="4" s="1"/>
  <c r="O9" i="4"/>
  <c r="P9" i="4" s="1"/>
  <c r="O8" i="4"/>
  <c r="P8" i="4" s="1"/>
  <c r="O7" i="4"/>
  <c r="P7" i="4" s="1"/>
  <c r="O6" i="4"/>
  <c r="P6" i="4" s="1"/>
  <c r="O5" i="4"/>
  <c r="P5" i="4" s="1"/>
  <c r="O4" i="4"/>
  <c r="P4" i="4" s="1"/>
  <c r="X28" i="4" l="1"/>
  <c r="W28" i="4"/>
  <c r="Z28" i="4"/>
  <c r="AC28" i="4"/>
  <c r="AB28" i="4" s="1"/>
  <c r="W48" i="4"/>
  <c r="Z48" i="4"/>
  <c r="AA48" i="4" s="1"/>
  <c r="AC48" i="4"/>
  <c r="AB48" i="4" s="1"/>
  <c r="X48" i="4"/>
  <c r="Z9" i="4"/>
  <c r="Y9" i="4"/>
  <c r="AC9" i="4" s="1"/>
  <c r="AB9" i="4" s="1"/>
  <c r="W9" i="4"/>
  <c r="X9" i="4"/>
  <c r="AC49" i="4"/>
  <c r="AB49" i="4" s="1"/>
  <c r="X49" i="4"/>
  <c r="Z49" i="4"/>
  <c r="W49" i="4"/>
  <c r="X10" i="4"/>
  <c r="W10" i="4"/>
  <c r="Z10" i="4"/>
  <c r="AA10" i="4" s="1"/>
  <c r="Y10" i="4"/>
  <c r="AC10" i="4" s="1"/>
  <c r="AB10" i="4" s="1"/>
  <c r="Z50" i="4"/>
  <c r="AB50" i="4"/>
  <c r="X50" i="4"/>
  <c r="W50" i="4"/>
  <c r="Z11" i="4"/>
  <c r="Y11" i="4"/>
  <c r="AC11" i="4" s="1"/>
  <c r="AB11" i="4" s="1"/>
  <c r="X11" i="4"/>
  <c r="W11" i="4"/>
  <c r="W71" i="4"/>
  <c r="AC71" i="4"/>
  <c r="AB71" i="4" s="1"/>
  <c r="X71" i="4"/>
  <c r="Z71" i="4"/>
  <c r="AC32" i="4"/>
  <c r="AB32" i="4" s="1"/>
  <c r="X32" i="4"/>
  <c r="W32" i="4"/>
  <c r="Z32" i="4"/>
  <c r="AA32" i="4" s="1"/>
  <c r="Z72" i="4"/>
  <c r="X72" i="4"/>
  <c r="W72" i="4"/>
  <c r="Z33" i="4"/>
  <c r="AC33" i="4"/>
  <c r="AB33" i="4" s="1"/>
  <c r="X33" i="4"/>
  <c r="W33" i="4"/>
  <c r="W73" i="4"/>
  <c r="X73" i="4"/>
  <c r="Z73" i="4"/>
  <c r="AA73" i="4" s="1"/>
  <c r="W34" i="4"/>
  <c r="Z34" i="4"/>
  <c r="AC34" i="4"/>
  <c r="AB34" i="4" s="1"/>
  <c r="X34" i="4"/>
  <c r="Z74" i="4"/>
  <c r="W74" i="4"/>
  <c r="AC74" i="4"/>
  <c r="AB74" i="4" s="1"/>
  <c r="X74" i="4"/>
  <c r="W15" i="4"/>
  <c r="Y15" i="4"/>
  <c r="AC15" i="4" s="1"/>
  <c r="AB15" i="4" s="1"/>
  <c r="Z15" i="4"/>
  <c r="AA15" i="4" s="1"/>
  <c r="X15" i="4"/>
  <c r="Z55" i="4"/>
  <c r="X55" i="4"/>
  <c r="W55" i="4"/>
  <c r="AC55" i="4"/>
  <c r="AB55" i="4" s="1"/>
  <c r="Y16" i="4"/>
  <c r="AC16" i="4" s="1"/>
  <c r="AB16" i="4" s="1"/>
  <c r="Z16" i="4"/>
  <c r="X16" i="4"/>
  <c r="W16" i="4"/>
  <c r="AC64" i="4"/>
  <c r="AB64" i="4" s="1"/>
  <c r="AC73" i="4"/>
  <c r="AB73" i="4" s="1"/>
  <c r="AC72" i="4"/>
  <c r="AB72" i="4" s="1"/>
  <c r="AC80" i="4"/>
  <c r="AB80" i="4" s="1"/>
  <c r="AC77" i="4"/>
  <c r="AB77" i="4" s="1"/>
  <c r="Z76" i="4"/>
  <c r="AC76" i="4"/>
  <c r="AB76" i="4" s="1"/>
  <c r="X76" i="4"/>
  <c r="W76" i="4"/>
  <c r="W37" i="4"/>
  <c r="X37" i="4"/>
  <c r="Z37" i="4"/>
  <c r="AA37" i="4" s="1"/>
  <c r="AC37" i="4"/>
  <c r="AB37" i="4" s="1"/>
  <c r="Z38" i="4"/>
  <c r="W38" i="4"/>
  <c r="AC38" i="4"/>
  <c r="AB38" i="4" s="1"/>
  <c r="X38" i="4"/>
  <c r="W78" i="4"/>
  <c r="AC78" i="4"/>
  <c r="AB78" i="4" s="1"/>
  <c r="Z78" i="4"/>
  <c r="AA78" i="4" s="1"/>
  <c r="X78" i="4"/>
  <c r="X39" i="4"/>
  <c r="W39" i="4"/>
  <c r="Z39" i="4"/>
  <c r="AC39" i="4"/>
  <c r="AB39" i="4" s="1"/>
  <c r="AC59" i="4"/>
  <c r="AB59" i="4" s="1"/>
  <c r="X59" i="4"/>
  <c r="W59" i="4"/>
  <c r="Z59" i="4"/>
  <c r="AA59" i="4" s="1"/>
  <c r="Z41" i="4"/>
  <c r="AC41" i="4"/>
  <c r="AB41" i="4" s="1"/>
  <c r="X41" i="4"/>
  <c r="W41" i="4"/>
  <c r="AC61" i="4"/>
  <c r="AB61" i="4" s="1"/>
  <c r="X61" i="4"/>
  <c r="Z61" i="4"/>
  <c r="W61" i="4"/>
  <c r="X22" i="4"/>
  <c r="W22" i="4"/>
  <c r="Z22" i="4"/>
  <c r="AA22" i="4" s="1"/>
  <c r="Y22" i="4"/>
  <c r="AC22" i="4" s="1"/>
  <c r="AB22" i="4" s="1"/>
  <c r="Z62" i="4"/>
  <c r="AC62" i="4"/>
  <c r="AB62" i="4" s="1"/>
  <c r="W62" i="4"/>
  <c r="X62" i="4"/>
  <c r="Z23" i="4"/>
  <c r="AC23" i="4"/>
  <c r="AB23" i="4" s="1"/>
  <c r="X23" i="4"/>
  <c r="W23" i="4"/>
  <c r="Z63" i="4"/>
  <c r="X63" i="4"/>
  <c r="AB63" i="4"/>
  <c r="W63" i="4"/>
  <c r="W4" i="4"/>
  <c r="X4" i="4"/>
  <c r="Z4" i="4"/>
  <c r="Y4" i="4"/>
  <c r="AC4" i="4" s="1"/>
  <c r="AB4" i="4" s="1"/>
  <c r="Z64" i="4"/>
  <c r="X64" i="4"/>
  <c r="W64" i="4"/>
  <c r="AA64" i="4" s="1"/>
  <c r="AB25" i="4"/>
  <c r="X25" i="4"/>
  <c r="Z25" i="4"/>
  <c r="W25" i="4"/>
  <c r="X65" i="4"/>
  <c r="W65" i="4"/>
  <c r="Z65" i="4"/>
  <c r="AA65" i="4" s="1"/>
  <c r="AC65" i="4"/>
  <c r="AB65" i="4" s="1"/>
  <c r="Y8" i="4"/>
  <c r="AC8" i="4" s="1"/>
  <c r="AB8" i="4" s="1"/>
  <c r="X8" i="4"/>
  <c r="Z8" i="4"/>
  <c r="W8" i="4"/>
  <c r="Z68" i="4"/>
  <c r="AC68" i="4"/>
  <c r="AB68" i="4" s="1"/>
  <c r="X68" i="4"/>
  <c r="W68" i="4"/>
  <c r="AC29" i="4"/>
  <c r="AB29" i="4" s="1"/>
  <c r="X29" i="4"/>
  <c r="Z29" i="4"/>
  <c r="W29" i="4"/>
  <c r="W69" i="4"/>
  <c r="Z69" i="4"/>
  <c r="AC69" i="4"/>
  <c r="AB69" i="4" s="1"/>
  <c r="X69" i="4"/>
  <c r="Z30" i="4"/>
  <c r="X30" i="4"/>
  <c r="W30" i="4"/>
  <c r="AC30" i="4"/>
  <c r="AB30" i="4" s="1"/>
  <c r="Z70" i="4"/>
  <c r="AC70" i="4"/>
  <c r="AB70" i="4" s="1"/>
  <c r="X70" i="4"/>
  <c r="W70" i="4"/>
  <c r="X31" i="4"/>
  <c r="Z31" i="4"/>
  <c r="W31" i="4"/>
  <c r="AC31" i="4"/>
  <c r="AB31" i="4" s="1"/>
  <c r="Z51" i="4"/>
  <c r="AC51" i="4"/>
  <c r="AB51" i="4" s="1"/>
  <c r="X51" i="4"/>
  <c r="W51" i="4"/>
  <c r="Y12" i="4"/>
  <c r="AC12" i="4" s="1"/>
  <c r="AB12" i="4" s="1"/>
  <c r="Z12" i="4"/>
  <c r="X12" i="4"/>
  <c r="W12" i="4"/>
  <c r="Z52" i="4"/>
  <c r="W52" i="4"/>
  <c r="AC52" i="4"/>
  <c r="AB52" i="4" s="1"/>
  <c r="X52" i="4"/>
  <c r="W13" i="4"/>
  <c r="Z13" i="4"/>
  <c r="AA13" i="4" s="1"/>
  <c r="Y13" i="4"/>
  <c r="AC13" i="4" s="1"/>
  <c r="AB13" i="4" s="1"/>
  <c r="X13" i="4"/>
  <c r="AC53" i="4"/>
  <c r="AB53" i="4" s="1"/>
  <c r="Z53" i="4"/>
  <c r="X53" i="4"/>
  <c r="W53" i="4"/>
  <c r="W14" i="4"/>
  <c r="Z14" i="4"/>
  <c r="X14" i="4"/>
  <c r="Y14" i="4"/>
  <c r="AC14" i="4" s="1"/>
  <c r="AB14" i="4" s="1"/>
  <c r="AC54" i="4"/>
  <c r="AB54" i="4" s="1"/>
  <c r="X54" i="4"/>
  <c r="W54" i="4"/>
  <c r="Z54" i="4"/>
  <c r="W35" i="4"/>
  <c r="Z35" i="4"/>
  <c r="AA35" i="4" s="1"/>
  <c r="X35" i="4"/>
  <c r="AC35" i="4"/>
  <c r="AB35" i="4" s="1"/>
  <c r="Z75" i="4"/>
  <c r="X75" i="4"/>
  <c r="W75" i="4"/>
  <c r="AC75" i="4"/>
  <c r="AB75" i="4" s="1"/>
  <c r="Z36" i="4"/>
  <c r="AC36" i="4"/>
  <c r="AB36" i="4" s="1"/>
  <c r="X36" i="4"/>
  <c r="W36" i="4"/>
  <c r="Z56" i="4"/>
  <c r="X56" i="4"/>
  <c r="AC56" i="4"/>
  <c r="AB56" i="4" s="1"/>
  <c r="W56" i="4"/>
  <c r="Z17" i="4"/>
  <c r="X17" i="4"/>
  <c r="Y17" i="4"/>
  <c r="AC17" i="4" s="1"/>
  <c r="AB17" i="4" s="1"/>
  <c r="W17" i="4"/>
  <c r="Z57" i="4"/>
  <c r="AC57" i="4"/>
  <c r="AB57" i="4" s="1"/>
  <c r="X57" i="4"/>
  <c r="W57" i="4"/>
  <c r="Z18" i="4"/>
  <c r="Y18" i="4"/>
  <c r="AC18" i="4" s="1"/>
  <c r="AB18" i="4" s="1"/>
  <c r="X18" i="4"/>
  <c r="W18" i="4"/>
  <c r="X58" i="4"/>
  <c r="Z58" i="4"/>
  <c r="W58" i="4"/>
  <c r="AC58" i="4"/>
  <c r="AB58" i="4" s="1"/>
  <c r="W19" i="4"/>
  <c r="Y19" i="4"/>
  <c r="AC19" i="4" s="1"/>
  <c r="AB19" i="4" s="1"/>
  <c r="X19" i="4"/>
  <c r="Z19" i="4"/>
  <c r="Z79" i="4"/>
  <c r="AC79" i="4"/>
  <c r="AB79" i="4" s="1"/>
  <c r="X79" i="4"/>
  <c r="W79" i="4"/>
  <c r="X20" i="4"/>
  <c r="W20" i="4"/>
  <c r="Z20" i="4"/>
  <c r="Y20" i="4"/>
  <c r="AB20" i="4" s="1"/>
  <c r="Z40" i="4"/>
  <c r="AC40" i="4"/>
  <c r="AB40" i="4" s="1"/>
  <c r="X40" i="4"/>
  <c r="W40" i="4"/>
  <c r="Z60" i="4"/>
  <c r="AC60" i="4"/>
  <c r="AB60" i="4" s="1"/>
  <c r="X60" i="4"/>
  <c r="W60" i="4"/>
  <c r="Z21" i="4"/>
  <c r="W21" i="4"/>
  <c r="Y21" i="4"/>
  <c r="AC21" i="4" s="1"/>
  <c r="AB21" i="4" s="1"/>
  <c r="X21" i="4"/>
  <c r="Z81" i="4"/>
  <c r="AC81" i="4"/>
  <c r="AB81" i="4" s="1"/>
  <c r="W81" i="4"/>
  <c r="X81" i="4"/>
  <c r="W42" i="4"/>
  <c r="Z42" i="4"/>
  <c r="AA42" i="4" s="1"/>
  <c r="AC42" i="4"/>
  <c r="AB42" i="4" s="1"/>
  <c r="X42" i="4"/>
  <c r="Z43" i="4"/>
  <c r="AC43" i="4"/>
  <c r="AB43" i="4" s="1"/>
  <c r="X43" i="4"/>
  <c r="W43" i="4"/>
  <c r="W24" i="4"/>
  <c r="AC24" i="4"/>
  <c r="AB24" i="4" s="1"/>
  <c r="X24" i="4"/>
  <c r="Z24" i="4"/>
  <c r="Z44" i="4"/>
  <c r="X44" i="4"/>
  <c r="W44" i="4"/>
  <c r="AC44" i="4"/>
  <c r="AB44" i="4" s="1"/>
  <c r="Z5" i="4"/>
  <c r="Y5" i="4"/>
  <c r="AC5" i="4" s="1"/>
  <c r="AB5" i="4" s="1"/>
  <c r="X5" i="4"/>
  <c r="W5" i="4"/>
  <c r="W45" i="4"/>
  <c r="X45" i="4"/>
  <c r="Z45" i="4"/>
  <c r="AA45" i="4" s="1"/>
  <c r="AC45" i="4"/>
  <c r="AB45" i="4" s="1"/>
  <c r="Z6" i="4"/>
  <c r="Y6" i="4"/>
  <c r="AC6" i="4" s="1"/>
  <c r="AB6" i="4" s="1"/>
  <c r="X6" i="4"/>
  <c r="W6" i="4"/>
  <c r="AA6" i="4" s="1"/>
  <c r="Z26" i="4"/>
  <c r="AC26" i="4"/>
  <c r="AB26" i="4" s="1"/>
  <c r="X26" i="4"/>
  <c r="W26" i="4"/>
  <c r="Z46" i="4"/>
  <c r="AC46" i="4"/>
  <c r="AB46" i="4" s="1"/>
  <c r="X46" i="4"/>
  <c r="W46" i="4"/>
  <c r="Z66" i="4"/>
  <c r="AB66" i="4"/>
  <c r="X66" i="4"/>
  <c r="W66" i="4"/>
  <c r="X7" i="4"/>
  <c r="W7" i="4"/>
  <c r="Z7" i="4"/>
  <c r="Y7" i="4"/>
  <c r="AC7" i="4" s="1"/>
  <c r="AB7" i="4" s="1"/>
  <c r="X27" i="4"/>
  <c r="Z27" i="4"/>
  <c r="AC27" i="4"/>
  <c r="AB27" i="4" s="1"/>
  <c r="W27" i="4"/>
  <c r="AA27" i="4" s="1"/>
  <c r="Z47" i="4"/>
  <c r="AC47" i="4"/>
  <c r="AB47" i="4" s="1"/>
  <c r="W47" i="4"/>
  <c r="X47" i="4"/>
  <c r="Z67" i="4"/>
  <c r="AC67" i="4"/>
  <c r="AB67" i="4" s="1"/>
  <c r="X67" i="4"/>
  <c r="W67" i="4"/>
  <c r="Y5" i="5"/>
  <c r="X5" i="5" s="1"/>
  <c r="W5" i="5"/>
  <c r="L8" i="5"/>
  <c r="P82" i="4"/>
  <c r="O71" i="3"/>
  <c r="P71" i="3" s="1"/>
  <c r="O70" i="3"/>
  <c r="P70" i="3" s="1"/>
  <c r="P69" i="3"/>
  <c r="P68" i="3"/>
  <c r="O67" i="3"/>
  <c r="P67" i="3" s="1"/>
  <c r="O66" i="3"/>
  <c r="P66" i="3" s="1"/>
  <c r="O65" i="3"/>
  <c r="P65" i="3" s="1"/>
  <c r="O64" i="3"/>
  <c r="O63" i="3"/>
  <c r="P63" i="3" s="1"/>
  <c r="O62" i="3"/>
  <c r="P62" i="3" s="1"/>
  <c r="O61" i="3"/>
  <c r="P61" i="3" s="1"/>
  <c r="O60" i="3"/>
  <c r="P60" i="3" s="1"/>
  <c r="O59" i="3"/>
  <c r="P59" i="3" s="1"/>
  <c r="P58" i="3"/>
  <c r="P57" i="3"/>
  <c r="P56" i="3"/>
  <c r="P55" i="3"/>
  <c r="O54" i="3"/>
  <c r="P54" i="3" s="1"/>
  <c r="O53" i="3"/>
  <c r="P53" i="3" s="1"/>
  <c r="O52" i="3"/>
  <c r="P52" i="3" s="1"/>
  <c r="P50" i="3"/>
  <c r="O49" i="3"/>
  <c r="P49" i="3" s="1"/>
  <c r="O48" i="3"/>
  <c r="P48" i="3" s="1"/>
  <c r="O47" i="3"/>
  <c r="P47" i="3" s="1"/>
  <c r="O46" i="3"/>
  <c r="P46" i="3" s="1"/>
  <c r="O45" i="3"/>
  <c r="P45" i="3" s="1"/>
  <c r="O44" i="3"/>
  <c r="P44" i="3" s="1"/>
  <c r="O43" i="3"/>
  <c r="P43" i="3" s="1"/>
  <c r="O42" i="3"/>
  <c r="P42" i="3" s="1"/>
  <c r="O41" i="3"/>
  <c r="P41" i="3" s="1"/>
  <c r="O40" i="3"/>
  <c r="P40" i="3" s="1"/>
  <c r="O39" i="3"/>
  <c r="P39" i="3" s="1"/>
  <c r="O38" i="3"/>
  <c r="P38" i="3" s="1"/>
  <c r="O37" i="3"/>
  <c r="P37" i="3" s="1"/>
  <c r="O36" i="3"/>
  <c r="P36" i="3" s="1"/>
  <c r="O35" i="3"/>
  <c r="P35" i="3" s="1"/>
  <c r="O34" i="3"/>
  <c r="P34" i="3" s="1"/>
  <c r="O33" i="3"/>
  <c r="P33" i="3" s="1"/>
  <c r="O32" i="3"/>
  <c r="P32" i="3" s="1"/>
  <c r="O31" i="3"/>
  <c r="P31" i="3" s="1"/>
  <c r="O30" i="3"/>
  <c r="P30" i="3" s="1"/>
  <c r="P29" i="3"/>
  <c r="P28" i="3"/>
  <c r="O27" i="3"/>
  <c r="P27" i="3" s="1"/>
  <c r="O26" i="3"/>
  <c r="P26" i="3" s="1"/>
  <c r="O25" i="3"/>
  <c r="P25" i="3" s="1"/>
  <c r="O24" i="3"/>
  <c r="P24" i="3" s="1"/>
  <c r="O23" i="3"/>
  <c r="P23" i="3" s="1"/>
  <c r="P22" i="3"/>
  <c r="O21" i="3"/>
  <c r="P21" i="3" s="1"/>
  <c r="O19" i="3"/>
  <c r="P19" i="3" s="1"/>
  <c r="O18" i="3"/>
  <c r="P18" i="3" s="1"/>
  <c r="P17" i="3"/>
  <c r="P16" i="3"/>
  <c r="P15" i="3"/>
  <c r="P14" i="3"/>
  <c r="P13" i="3"/>
  <c r="P12" i="3"/>
  <c r="P11" i="3"/>
  <c r="P10" i="3"/>
  <c r="P9" i="3"/>
  <c r="O8" i="3"/>
  <c r="P8" i="3" s="1"/>
  <c r="P7" i="3"/>
  <c r="P6" i="3"/>
  <c r="O5" i="3"/>
  <c r="P5" i="3" s="1"/>
  <c r="P72" i="3" l="1"/>
  <c r="P74" i="3" s="1"/>
  <c r="AA20" i="4"/>
  <c r="AA66" i="4"/>
  <c r="AA54" i="4"/>
  <c r="AA39" i="4"/>
  <c r="AA31" i="4"/>
  <c r="AA33" i="4"/>
  <c r="AA36" i="4"/>
  <c r="AA68" i="4"/>
  <c r="AA58" i="4"/>
  <c r="AA55" i="4"/>
  <c r="AA53" i="4"/>
  <c r="AA60" i="4"/>
  <c r="AA69" i="4"/>
  <c r="AA38" i="4"/>
  <c r="AA67" i="4"/>
  <c r="AA46" i="4"/>
  <c r="AA19" i="4"/>
  <c r="AA34" i="4"/>
  <c r="AA28" i="4"/>
  <c r="AA9" i="4"/>
  <c r="AA21" i="4"/>
  <c r="AA63" i="4"/>
  <c r="AA18" i="4"/>
  <c r="AA70" i="4"/>
  <c r="AA49" i="4"/>
  <c r="AA7" i="4"/>
  <c r="AA23" i="4"/>
  <c r="AA76" i="4"/>
  <c r="AA71" i="4"/>
  <c r="AA57" i="4"/>
  <c r="AA52" i="4"/>
  <c r="AA30" i="4"/>
  <c r="AA74" i="4"/>
  <c r="AA75" i="4"/>
  <c r="AA25" i="4"/>
  <c r="AA62" i="4"/>
  <c r="AA5" i="4"/>
  <c r="AA17" i="4"/>
  <c r="AA11" i="4"/>
  <c r="AA14" i="4"/>
  <c r="AA16" i="4"/>
  <c r="AA8" i="4"/>
  <c r="AA72" i="4"/>
  <c r="AA41" i="4"/>
  <c r="AA40" i="4"/>
  <c r="AA81" i="4"/>
  <c r="AA44" i="4"/>
  <c r="AA26" i="4"/>
  <c r="AA24" i="4"/>
  <c r="AA4" i="4"/>
  <c r="AA61" i="4"/>
  <c r="AA43" i="4"/>
  <c r="AA12" i="4"/>
  <c r="AA79" i="4"/>
  <c r="AA29" i="4"/>
  <c r="AA56" i="4"/>
  <c r="AA51" i="4"/>
  <c r="AA47" i="4"/>
  <c r="AA50" i="4"/>
  <c r="Z13" i="3"/>
  <c r="X13" i="3"/>
  <c r="W13" i="3"/>
  <c r="Y13" i="3"/>
  <c r="AC13" i="3" s="1"/>
  <c r="AB13" i="3" s="1"/>
  <c r="Z55" i="3"/>
  <c r="X55" i="3"/>
  <c r="Y55" i="3"/>
  <c r="AC55" i="3" s="1"/>
  <c r="AB55" i="3" s="1"/>
  <c r="W55" i="3"/>
  <c r="X36" i="3"/>
  <c r="Z36" i="3"/>
  <c r="Y36" i="3"/>
  <c r="AC36" i="3" s="1"/>
  <c r="AB36" i="3" s="1"/>
  <c r="W36" i="3"/>
  <c r="X58" i="3"/>
  <c r="W58" i="3"/>
  <c r="Z58" i="3"/>
  <c r="Y58" i="3"/>
  <c r="AC58" i="3" s="1"/>
  <c r="AB58" i="3" s="1"/>
  <c r="X60" i="3"/>
  <c r="W60" i="3"/>
  <c r="Z60" i="3"/>
  <c r="Y60" i="3"/>
  <c r="AC60" i="3" s="1"/>
  <c r="AB60" i="3" s="1"/>
  <c r="Z41" i="3"/>
  <c r="W41" i="3"/>
  <c r="Y41" i="3"/>
  <c r="AC41" i="3" s="1"/>
  <c r="AB41" i="3" s="1"/>
  <c r="X41" i="3"/>
  <c r="Y43" i="3"/>
  <c r="AC43" i="3" s="1"/>
  <c r="AB43" i="3" s="1"/>
  <c r="W43" i="3"/>
  <c r="X43" i="3"/>
  <c r="Z43" i="3"/>
  <c r="X4" i="3"/>
  <c r="AC4" i="3" s="1"/>
  <c r="Y4" i="3"/>
  <c r="W4" i="3"/>
  <c r="Z4" i="3"/>
  <c r="AA4" i="3" s="1"/>
  <c r="Z6" i="3"/>
  <c r="X6" i="3"/>
  <c r="W6" i="3"/>
  <c r="Y6" i="3"/>
  <c r="AC6" i="3" s="1"/>
  <c r="AB6" i="3" s="1"/>
  <c r="Z33" i="3"/>
  <c r="Y33" i="3"/>
  <c r="AC33" i="3" s="1"/>
  <c r="AB33" i="3" s="1"/>
  <c r="W33" i="3"/>
  <c r="X33" i="3"/>
  <c r="Y14" i="3"/>
  <c r="AC14" i="3" s="1"/>
  <c r="AB14" i="3" s="1"/>
  <c r="X14" i="3"/>
  <c r="Z14" i="3"/>
  <c r="W14" i="3"/>
  <c r="Y35" i="3"/>
  <c r="AC35" i="3" s="1"/>
  <c r="AB35" i="3" s="1"/>
  <c r="X35" i="3"/>
  <c r="W35" i="3"/>
  <c r="Z35" i="3"/>
  <c r="X57" i="3"/>
  <c r="Z57" i="3"/>
  <c r="Y57" i="3"/>
  <c r="AC57" i="3" s="1"/>
  <c r="AB57" i="3" s="1"/>
  <c r="W57" i="3"/>
  <c r="Z38" i="3"/>
  <c r="X38" i="3"/>
  <c r="W38" i="3"/>
  <c r="Y38" i="3"/>
  <c r="AC38" i="3" s="1"/>
  <c r="AB38" i="3" s="1"/>
  <c r="W19" i="3"/>
  <c r="X19" i="3"/>
  <c r="Z19" i="3"/>
  <c r="Y19" i="3"/>
  <c r="AC19" i="3" s="1"/>
  <c r="AB19" i="3" s="1"/>
  <c r="Y20" i="3"/>
  <c r="AC20" i="3" s="1"/>
  <c r="AB20" i="3" s="1"/>
  <c r="X20" i="3"/>
  <c r="W20" i="3"/>
  <c r="Z20" i="3"/>
  <c r="Y62" i="3"/>
  <c r="AC62" i="3" s="1"/>
  <c r="AB62" i="3" s="1"/>
  <c r="X62" i="3"/>
  <c r="W62" i="3"/>
  <c r="Z62" i="3"/>
  <c r="X42" i="3"/>
  <c r="Z42" i="3"/>
  <c r="W42" i="3"/>
  <c r="Y42" i="3"/>
  <c r="AC42" i="3" s="1"/>
  <c r="AB42" i="3" s="1"/>
  <c r="W23" i="3"/>
  <c r="X23" i="3"/>
  <c r="Y23" i="3"/>
  <c r="AC23" i="3" s="1"/>
  <c r="AB23" i="3" s="1"/>
  <c r="Z23" i="3"/>
  <c r="AA23" i="3" s="1"/>
  <c r="Z44" i="3"/>
  <c r="W44" i="3"/>
  <c r="Y44" i="3"/>
  <c r="AC44" i="3" s="1"/>
  <c r="AB44" i="3" s="1"/>
  <c r="X44" i="3"/>
  <c r="Z25" i="3"/>
  <c r="W25" i="3"/>
  <c r="X25" i="3"/>
  <c r="Y25" i="3"/>
  <c r="AC25" i="3" s="1"/>
  <c r="AB25" i="3" s="1"/>
  <c r="X26" i="3"/>
  <c r="Z26" i="3"/>
  <c r="W26" i="3"/>
  <c r="Y26" i="3"/>
  <c r="AC26" i="3" s="1"/>
  <c r="AB26" i="3" s="1"/>
  <c r="X7" i="3"/>
  <c r="Y7" i="3"/>
  <c r="AC7" i="3" s="1"/>
  <c r="AB7" i="3" s="1"/>
  <c r="W7" i="3"/>
  <c r="Z7" i="3"/>
  <c r="AA7" i="3" s="1"/>
  <c r="X47" i="3"/>
  <c r="Y47" i="3"/>
  <c r="AC47" i="3" s="1"/>
  <c r="AB47" i="3" s="1"/>
  <c r="Z47" i="3"/>
  <c r="W47" i="3"/>
  <c r="X28" i="3"/>
  <c r="Z28" i="3"/>
  <c r="Y28" i="3"/>
  <c r="AC28" i="3" s="1"/>
  <c r="AB28" i="3" s="1"/>
  <c r="W28" i="3"/>
  <c r="W71" i="3"/>
  <c r="Y71" i="3"/>
  <c r="AC71" i="3" s="1"/>
  <c r="AB71" i="3" s="1"/>
  <c r="Z71" i="3"/>
  <c r="X71" i="3"/>
  <c r="Z34" i="3"/>
  <c r="Y34" i="3"/>
  <c r="AC34" i="3" s="1"/>
  <c r="AB34" i="3" s="1"/>
  <c r="X34" i="3"/>
  <c r="W34" i="3"/>
  <c r="Y15" i="3"/>
  <c r="AC15" i="3" s="1"/>
  <c r="AB15" i="3" s="1"/>
  <c r="X15" i="3"/>
  <c r="Z15" i="3"/>
  <c r="W15" i="3"/>
  <c r="X16" i="3"/>
  <c r="W16" i="3"/>
  <c r="Y16" i="3"/>
  <c r="AC16" i="3" s="1"/>
  <c r="AB16" i="3" s="1"/>
  <c r="Z16" i="3"/>
  <c r="AA16" i="3" s="1"/>
  <c r="Y17" i="3"/>
  <c r="AC17" i="3" s="1"/>
  <c r="AB17" i="3" s="1"/>
  <c r="W17" i="3"/>
  <c r="X17" i="3"/>
  <c r="Z17" i="3"/>
  <c r="AA17" i="3" s="1"/>
  <c r="Y18" i="3"/>
  <c r="AC18" i="3" s="1"/>
  <c r="AB18" i="3" s="1"/>
  <c r="W18" i="3"/>
  <c r="Z18" i="3"/>
  <c r="X18" i="3"/>
  <c r="W39" i="3"/>
  <c r="Z39" i="3"/>
  <c r="Y39" i="3"/>
  <c r="AC39" i="3" s="1"/>
  <c r="AB39" i="3" s="1"/>
  <c r="X39" i="3"/>
  <c r="X61" i="3"/>
  <c r="W61" i="3"/>
  <c r="Y61" i="3"/>
  <c r="AC61" i="3" s="1"/>
  <c r="AB61" i="3" s="1"/>
  <c r="Z61" i="3"/>
  <c r="AA61" i="3" s="1"/>
  <c r="Y22" i="3"/>
  <c r="AC22" i="3" s="1"/>
  <c r="AB22" i="3" s="1"/>
  <c r="W22" i="3"/>
  <c r="Z22" i="3"/>
  <c r="X22" i="3"/>
  <c r="Y64" i="3"/>
  <c r="AC64" i="3" s="1"/>
  <c r="AB64" i="3" s="1"/>
  <c r="Z64" i="3"/>
  <c r="X64" i="3"/>
  <c r="W64" i="3"/>
  <c r="Z65" i="3"/>
  <c r="X65" i="3"/>
  <c r="W65" i="3"/>
  <c r="Y65" i="3"/>
  <c r="AC65" i="3" s="1"/>
  <c r="AB65" i="3" s="1"/>
  <c r="X45" i="3"/>
  <c r="Y45" i="3"/>
  <c r="AC45" i="3" s="1"/>
  <c r="AB45" i="3" s="1"/>
  <c r="Z45" i="3"/>
  <c r="W45" i="3"/>
  <c r="Y46" i="3"/>
  <c r="AC46" i="3" s="1"/>
  <c r="AB46" i="3" s="1"/>
  <c r="W46" i="3"/>
  <c r="Z46" i="3"/>
  <c r="X46" i="3"/>
  <c r="X48" i="3"/>
  <c r="Z48" i="3"/>
  <c r="Y48" i="3"/>
  <c r="AC48" i="3" s="1"/>
  <c r="AB48" i="3" s="1"/>
  <c r="W48" i="3"/>
  <c r="Z54" i="3"/>
  <c r="Y54" i="3"/>
  <c r="AC54" i="3" s="1"/>
  <c r="AB54" i="3" s="1"/>
  <c r="X54" i="3"/>
  <c r="W54" i="3"/>
  <c r="Y56" i="3"/>
  <c r="AC56" i="3" s="1"/>
  <c r="AB56" i="3" s="1"/>
  <c r="W56" i="3"/>
  <c r="X56" i="3"/>
  <c r="Z56" i="3"/>
  <c r="Z37" i="3"/>
  <c r="Y37" i="3"/>
  <c r="AC37" i="3" s="1"/>
  <c r="AB37" i="3" s="1"/>
  <c r="W37" i="3"/>
  <c r="X37" i="3"/>
  <c r="W59" i="3"/>
  <c r="Z59" i="3"/>
  <c r="Y59" i="3"/>
  <c r="AC59" i="3" s="1"/>
  <c r="AB59" i="3" s="1"/>
  <c r="X59" i="3"/>
  <c r="W40" i="3"/>
  <c r="Z40" i="3"/>
  <c r="AA40" i="3" s="1"/>
  <c r="Y40" i="3"/>
  <c r="AC40" i="3" s="1"/>
  <c r="AB40" i="3" s="1"/>
  <c r="X40" i="3"/>
  <c r="Y21" i="3"/>
  <c r="AC21" i="3" s="1"/>
  <c r="AB21" i="3" s="1"/>
  <c r="X21" i="3"/>
  <c r="Z21" i="3"/>
  <c r="W21" i="3"/>
  <c r="W63" i="3"/>
  <c r="Y63" i="3"/>
  <c r="AC63" i="3" s="1"/>
  <c r="AB63" i="3" s="1"/>
  <c r="X63" i="3"/>
  <c r="Z63" i="3"/>
  <c r="Z24" i="3"/>
  <c r="W24" i="3"/>
  <c r="X24" i="3"/>
  <c r="Y24" i="3"/>
  <c r="AC24" i="3" s="1"/>
  <c r="AB24" i="3" s="1"/>
  <c r="Y5" i="3"/>
  <c r="AC5" i="3" s="1"/>
  <c r="AB5" i="3" s="1"/>
  <c r="X5" i="3"/>
  <c r="W5" i="3"/>
  <c r="Z5" i="3"/>
  <c r="AA5" i="3" s="1"/>
  <c r="Y66" i="3"/>
  <c r="AC66" i="3" s="1"/>
  <c r="AB66" i="3" s="1"/>
  <c r="X66" i="3"/>
  <c r="W66" i="3"/>
  <c r="Z66" i="3"/>
  <c r="AA66" i="3" s="1"/>
  <c r="W67" i="3"/>
  <c r="Z67" i="3"/>
  <c r="AA67" i="3" s="1"/>
  <c r="X67" i="3"/>
  <c r="Y67" i="3"/>
  <c r="AC67" i="3" s="1"/>
  <c r="AB67" i="3" s="1"/>
  <c r="Z27" i="3"/>
  <c r="W27" i="3"/>
  <c r="X27" i="3"/>
  <c r="Y27" i="3"/>
  <c r="AC27" i="3" s="1"/>
  <c r="AB27" i="3" s="1"/>
  <c r="W68" i="3"/>
  <c r="X68" i="3"/>
  <c r="Z68" i="3"/>
  <c r="Y68" i="3"/>
  <c r="AC68" i="3" s="1"/>
  <c r="AB68" i="3" s="1"/>
  <c r="W8" i="3"/>
  <c r="Y8" i="3"/>
  <c r="AC8" i="3" s="1"/>
  <c r="AB8" i="3" s="1"/>
  <c r="Z8" i="3"/>
  <c r="X8" i="3"/>
  <c r="Y69" i="3"/>
  <c r="AC69" i="3" s="1"/>
  <c r="AB69" i="3" s="1"/>
  <c r="X69" i="3"/>
  <c r="W69" i="3"/>
  <c r="Z69" i="3"/>
  <c r="AA69" i="3" s="1"/>
  <c r="Z9" i="3"/>
  <c r="Y9" i="3"/>
  <c r="AC9" i="3" s="1"/>
  <c r="AB9" i="3" s="1"/>
  <c r="X9" i="3"/>
  <c r="W9" i="3"/>
  <c r="Y29" i="3"/>
  <c r="AC29" i="3" s="1"/>
  <c r="AB29" i="3" s="1"/>
  <c r="X29" i="3"/>
  <c r="W29" i="3"/>
  <c r="Z29" i="3"/>
  <c r="Y49" i="3"/>
  <c r="AC49" i="3" s="1"/>
  <c r="AB49" i="3" s="1"/>
  <c r="Z49" i="3"/>
  <c r="X49" i="3"/>
  <c r="W49" i="3"/>
  <c r="X70" i="3"/>
  <c r="Y70" i="3"/>
  <c r="AC70" i="3" s="1"/>
  <c r="AB70" i="3" s="1"/>
  <c r="W70" i="3"/>
  <c r="Z70" i="3"/>
  <c r="AA70" i="3" s="1"/>
  <c r="Z10" i="3"/>
  <c r="Y10" i="3"/>
  <c r="AC10" i="3" s="1"/>
  <c r="AB10" i="3" s="1"/>
  <c r="X10" i="3"/>
  <c r="W10" i="3"/>
  <c r="W30" i="3"/>
  <c r="Z30" i="3"/>
  <c r="AA30" i="3" s="1"/>
  <c r="X30" i="3"/>
  <c r="Y30" i="3"/>
  <c r="AC30" i="3" s="1"/>
  <c r="AB30" i="3" s="1"/>
  <c r="Z50" i="3"/>
  <c r="Y50" i="3"/>
  <c r="AC50" i="3" s="1"/>
  <c r="AB50" i="3" s="1"/>
  <c r="X50" i="3"/>
  <c r="W50" i="3"/>
  <c r="Z11" i="3"/>
  <c r="X11" i="3"/>
  <c r="Y11" i="3"/>
  <c r="AC11" i="3" s="1"/>
  <c r="AB11" i="3" s="1"/>
  <c r="W11" i="3"/>
  <c r="Y31" i="3"/>
  <c r="AC31" i="3" s="1"/>
  <c r="AB31" i="3" s="1"/>
  <c r="X31" i="3"/>
  <c r="Z31" i="3"/>
  <c r="W31" i="3"/>
  <c r="X52" i="3"/>
  <c r="W52" i="3"/>
  <c r="Z52" i="3"/>
  <c r="Y52" i="3"/>
  <c r="AC52" i="3" s="1"/>
  <c r="AB52" i="3" s="1"/>
  <c r="Z12" i="3"/>
  <c r="Y12" i="3"/>
  <c r="AC12" i="3" s="1"/>
  <c r="AB12" i="3" s="1"/>
  <c r="W12" i="3"/>
  <c r="X12" i="3"/>
  <c r="X32" i="3"/>
  <c r="Z32" i="3"/>
  <c r="W32" i="3"/>
  <c r="Y32" i="3"/>
  <c r="AC32" i="3" s="1"/>
  <c r="AB32" i="3" s="1"/>
  <c r="W53" i="3"/>
  <c r="Y53" i="3"/>
  <c r="AC53" i="3" s="1"/>
  <c r="AB53" i="3" s="1"/>
  <c r="X53" i="3"/>
  <c r="Z53" i="3"/>
  <c r="K66" i="2"/>
  <c r="AB4" i="3" l="1"/>
  <c r="AA22" i="3"/>
  <c r="AA58" i="3"/>
  <c r="AA60" i="3"/>
  <c r="AA31" i="3"/>
  <c r="AA52" i="3"/>
  <c r="AA39" i="3"/>
  <c r="AA29" i="3"/>
  <c r="AA56" i="3"/>
  <c r="AA20" i="3"/>
  <c r="AA19" i="3"/>
  <c r="AA68" i="3"/>
  <c r="AA46" i="3"/>
  <c r="AA8" i="3"/>
  <c r="AA59" i="3"/>
  <c r="AA53" i="3"/>
  <c r="AA11" i="3"/>
  <c r="AA43" i="3"/>
  <c r="AA63" i="3"/>
  <c r="AA71" i="3"/>
  <c r="AA26" i="3"/>
  <c r="AA47" i="3"/>
  <c r="AA9" i="3"/>
  <c r="AA33" i="3"/>
  <c r="AA62" i="3"/>
  <c r="AA35" i="3"/>
  <c r="AA21" i="3"/>
  <c r="AA54" i="3"/>
  <c r="AA38" i="3"/>
  <c r="AA48" i="3"/>
  <c r="AA37" i="3"/>
  <c r="AA55" i="3"/>
  <c r="AA28" i="3"/>
  <c r="AA44" i="3"/>
  <c r="AA36" i="3"/>
  <c r="AA6" i="3"/>
  <c r="AA45" i="3"/>
  <c r="AA49" i="3"/>
  <c r="AA24" i="3"/>
  <c r="AA18" i="3"/>
  <c r="AA14" i="3"/>
  <c r="AA12" i="3"/>
  <c r="AA10" i="3"/>
  <c r="AA42" i="3"/>
  <c r="AA34" i="3"/>
  <c r="AA64" i="3"/>
  <c r="AA15" i="3"/>
  <c r="AA57" i="3"/>
  <c r="AA32" i="3"/>
  <c r="AA50" i="3"/>
  <c r="AA27" i="3"/>
  <c r="AA65" i="3"/>
  <c r="AA25" i="3"/>
  <c r="AA41" i="3"/>
  <c r="AA13" i="3"/>
  <c r="M56" i="2"/>
  <c r="M36" i="2"/>
  <c r="M16" i="2"/>
  <c r="M15" i="2"/>
  <c r="M14" i="2"/>
  <c r="M33" i="2"/>
  <c r="M32" i="2"/>
  <c r="M51" i="2"/>
  <c r="M11" i="2"/>
  <c r="M50" i="2"/>
  <c r="M29" i="2"/>
  <c r="M28" i="2"/>
  <c r="M47" i="2"/>
  <c r="M7" i="2"/>
  <c r="M26" i="2"/>
  <c r="M45" i="2"/>
  <c r="M44" i="2"/>
  <c r="M43" i="2"/>
  <c r="M22" i="2"/>
  <c r="M41" i="2"/>
  <c r="M40" i="2"/>
  <c r="M20" i="2"/>
  <c r="M59" i="2"/>
  <c r="M38" i="2"/>
  <c r="M18" i="2"/>
  <c r="M37" i="2"/>
  <c r="M17" i="2"/>
  <c r="M55" i="2"/>
  <c r="M35" i="2"/>
  <c r="M34" i="2"/>
  <c r="M53" i="2"/>
  <c r="M13" i="2"/>
  <c r="M52" i="2"/>
  <c r="M12" i="2"/>
  <c r="M31" i="2"/>
  <c r="M30" i="2"/>
  <c r="M49" i="2"/>
  <c r="M9" i="2"/>
  <c r="M48" i="2"/>
  <c r="M8" i="2"/>
  <c r="M27" i="2"/>
  <c r="M46" i="2"/>
  <c r="M6" i="2"/>
  <c r="M25" i="2"/>
  <c r="M5" i="2"/>
  <c r="M24" i="2"/>
  <c r="M23" i="2"/>
  <c r="M42" i="2"/>
  <c r="M21" i="2"/>
  <c r="M39" i="2"/>
  <c r="M19" i="2"/>
  <c r="M58" i="2"/>
  <c r="M57" i="2"/>
  <c r="K65" i="2"/>
  <c r="K64" i="2"/>
  <c r="AB30" i="2" l="1"/>
  <c r="AF30" i="2" s="1"/>
  <c r="AE30" i="2" s="1"/>
  <c r="AA30" i="2"/>
  <c r="Z30" i="2"/>
  <c r="AC30" i="2"/>
  <c r="AC48" i="2"/>
  <c r="AB48" i="2"/>
  <c r="AF48" i="2" s="1"/>
  <c r="AE48" i="2" s="1"/>
  <c r="AA48" i="2"/>
  <c r="Z48" i="2"/>
  <c r="AB49" i="2"/>
  <c r="AF49" i="2" s="1"/>
  <c r="AE49" i="2" s="1"/>
  <c r="AA49" i="2"/>
  <c r="Z49" i="2"/>
  <c r="AC49" i="2"/>
  <c r="AD49" i="2" s="1"/>
  <c r="AC52" i="2"/>
  <c r="AB52" i="2"/>
  <c r="AF52" i="2" s="1"/>
  <c r="AE52" i="2" s="1"/>
  <c r="AA52" i="2"/>
  <c r="Z52" i="2"/>
  <c r="AA25" i="2"/>
  <c r="AC25" i="2"/>
  <c r="AB25" i="2"/>
  <c r="AF25" i="2" s="1"/>
  <c r="AE25" i="2" s="1"/>
  <c r="Z25" i="2"/>
  <c r="AA8" i="2"/>
  <c r="AC8" i="2"/>
  <c r="AB8" i="2"/>
  <c r="AF8" i="2" s="1"/>
  <c r="AE8" i="2" s="1"/>
  <c r="Z8" i="2"/>
  <c r="Z22" i="2"/>
  <c r="AC22" i="2"/>
  <c r="AD22" i="2" s="1"/>
  <c r="AB22" i="2"/>
  <c r="AF22" i="2" s="1"/>
  <c r="AE22" i="2" s="1"/>
  <c r="AA22" i="2"/>
  <c r="Z43" i="2"/>
  <c r="AA43" i="2"/>
  <c r="AC43" i="2"/>
  <c r="AB43" i="2"/>
  <c r="AF43" i="2" s="1"/>
  <c r="AE43" i="2" s="1"/>
  <c r="AC45" i="2"/>
  <c r="AB45" i="2"/>
  <c r="AF45" i="2" s="1"/>
  <c r="AE45" i="2" s="1"/>
  <c r="AA45" i="2"/>
  <c r="Z45" i="2"/>
  <c r="AC26" i="2"/>
  <c r="AB26" i="2"/>
  <c r="AF26" i="2" s="1"/>
  <c r="AE26" i="2" s="1"/>
  <c r="AA26" i="2"/>
  <c r="Z26" i="2"/>
  <c r="AB12" i="2"/>
  <c r="AF12" i="2" s="1"/>
  <c r="AE12" i="2" s="1"/>
  <c r="Z12" i="2"/>
  <c r="AC12" i="2"/>
  <c r="AA12" i="2"/>
  <c r="AC57" i="2"/>
  <c r="AB57" i="2"/>
  <c r="AF57" i="2" s="1"/>
  <c r="AE57" i="2" s="1"/>
  <c r="AA57" i="2"/>
  <c r="Z57" i="2"/>
  <c r="AC58" i="2"/>
  <c r="AB58" i="2"/>
  <c r="AF58" i="2" s="1"/>
  <c r="AE58" i="2" s="1"/>
  <c r="AA58" i="2"/>
  <c r="Z58" i="2"/>
  <c r="AB28" i="2"/>
  <c r="AF28" i="2" s="1"/>
  <c r="AE28" i="2" s="1"/>
  <c r="AC28" i="2"/>
  <c r="AA28" i="2"/>
  <c r="Z28" i="2"/>
  <c r="AC53" i="2"/>
  <c r="Z53" i="2"/>
  <c r="AB53" i="2"/>
  <c r="AF53" i="2" s="1"/>
  <c r="AE53" i="2" s="1"/>
  <c r="AA53" i="2"/>
  <c r="AC39" i="2"/>
  <c r="AB39" i="2"/>
  <c r="AF39" i="2" s="1"/>
  <c r="AE39" i="2" s="1"/>
  <c r="AA39" i="2"/>
  <c r="Z39" i="2"/>
  <c r="AC34" i="2"/>
  <c r="AB34" i="2"/>
  <c r="AF34" i="2" s="1"/>
  <c r="AE34" i="2" s="1"/>
  <c r="AA34" i="2"/>
  <c r="Z34" i="2"/>
  <c r="Z21" i="2"/>
  <c r="AA21" i="2"/>
  <c r="AC21" i="2"/>
  <c r="AB21" i="2"/>
  <c r="AF21" i="2" s="1"/>
  <c r="AE21" i="2" s="1"/>
  <c r="AB11" i="2"/>
  <c r="AF11" i="2" s="1"/>
  <c r="AE11" i="2" s="1"/>
  <c r="AA11" i="2"/>
  <c r="Z11" i="2"/>
  <c r="AC11" i="2"/>
  <c r="AB55" i="2"/>
  <c r="AF55" i="2" s="1"/>
  <c r="AE55" i="2" s="1"/>
  <c r="AC55" i="2"/>
  <c r="Z55" i="2"/>
  <c r="AA55" i="2"/>
  <c r="AC23" i="2"/>
  <c r="AB23" i="2"/>
  <c r="AF23" i="2" s="1"/>
  <c r="AE23" i="2" s="1"/>
  <c r="Z23" i="2"/>
  <c r="AA23" i="2"/>
  <c r="Z32" i="2"/>
  <c r="AA32" i="2"/>
  <c r="AB32" i="2"/>
  <c r="AF32" i="2" s="1"/>
  <c r="AE32" i="2" s="1"/>
  <c r="AC32" i="2"/>
  <c r="AD32" i="2" s="1"/>
  <c r="AC37" i="2"/>
  <c r="AB37" i="2"/>
  <c r="AF37" i="2" s="1"/>
  <c r="AE37" i="2" s="1"/>
  <c r="AA37" i="2"/>
  <c r="Z37" i="2"/>
  <c r="AC5" i="2"/>
  <c r="Z5" i="2"/>
  <c r="AD5" i="2" s="1"/>
  <c r="AA5" i="2"/>
  <c r="AB5" i="2"/>
  <c r="AF5" i="2" s="1"/>
  <c r="AE5" i="2" s="1"/>
  <c r="AB14" i="2"/>
  <c r="AF14" i="2" s="1"/>
  <c r="AE14" i="2" s="1"/>
  <c r="Z14" i="2"/>
  <c r="AC14" i="2"/>
  <c r="AD14" i="2" s="1"/>
  <c r="AA14" i="2"/>
  <c r="AC15" i="2"/>
  <c r="Z15" i="2"/>
  <c r="AB15" i="2"/>
  <c r="AF15" i="2" s="1"/>
  <c r="AE15" i="2" s="1"/>
  <c r="AA15" i="2"/>
  <c r="AB6" i="2"/>
  <c r="AF6" i="2" s="1"/>
  <c r="AE6" i="2" s="1"/>
  <c r="AC6" i="2"/>
  <c r="AA6" i="2"/>
  <c r="Z6" i="2"/>
  <c r="AC59" i="2"/>
  <c r="AB59" i="2"/>
  <c r="AF59" i="2" s="1"/>
  <c r="AE59" i="2" s="1"/>
  <c r="AA59" i="2"/>
  <c r="Z59" i="2"/>
  <c r="AC20" i="2"/>
  <c r="AA20" i="2"/>
  <c r="Z20" i="2"/>
  <c r="AB20" i="2"/>
  <c r="AF20" i="2" s="1"/>
  <c r="AE20" i="2" s="1"/>
  <c r="Z36" i="2"/>
  <c r="AB36" i="2"/>
  <c r="AF36" i="2" s="1"/>
  <c r="AE36" i="2" s="1"/>
  <c r="AC36" i="2"/>
  <c r="AD36" i="2" s="1"/>
  <c r="AA36" i="2"/>
  <c r="AC41" i="2"/>
  <c r="Z41" i="2"/>
  <c r="AB41" i="2"/>
  <c r="AF41" i="2" s="1"/>
  <c r="AE41" i="2" s="1"/>
  <c r="AA41" i="2"/>
  <c r="AA9" i="2"/>
  <c r="AB9" i="2"/>
  <c r="AF9" i="2" s="1"/>
  <c r="AE9" i="2" s="1"/>
  <c r="Z9" i="2"/>
  <c r="AC9" i="2"/>
  <c r="AC44" i="2"/>
  <c r="AB44" i="2"/>
  <c r="AF44" i="2" s="1"/>
  <c r="AE44" i="2" s="1"/>
  <c r="AA44" i="2"/>
  <c r="Z44" i="2"/>
  <c r="AB31" i="2"/>
  <c r="AF31" i="2" s="1"/>
  <c r="AE31" i="2" s="1"/>
  <c r="Z31" i="2"/>
  <c r="AC31" i="2"/>
  <c r="AD31" i="2" s="1"/>
  <c r="AA31" i="2"/>
  <c r="AC7" i="2"/>
  <c r="AB7" i="2"/>
  <c r="AF7" i="2" s="1"/>
  <c r="AE7" i="2" s="1"/>
  <c r="AA7" i="2"/>
  <c r="Z7" i="2"/>
  <c r="AD7" i="2" s="1"/>
  <c r="AA47" i="2"/>
  <c r="Z47" i="2"/>
  <c r="AC47" i="2"/>
  <c r="AD47" i="2" s="1"/>
  <c r="AB47" i="2"/>
  <c r="AF47" i="2" s="1"/>
  <c r="AE47" i="2" s="1"/>
  <c r="AB13" i="2"/>
  <c r="AF13" i="2" s="1"/>
  <c r="AE13" i="2" s="1"/>
  <c r="AA13" i="2"/>
  <c r="Z13" i="2"/>
  <c r="AC13" i="2"/>
  <c r="AB19" i="2"/>
  <c r="AF19" i="2" s="1"/>
  <c r="AE19" i="2" s="1"/>
  <c r="AC19" i="2"/>
  <c r="AA19" i="2"/>
  <c r="Z19" i="2"/>
  <c r="AA29" i="2"/>
  <c r="Z29" i="2"/>
  <c r="AC29" i="2"/>
  <c r="AD29" i="2" s="1"/>
  <c r="AB29" i="2"/>
  <c r="AF29" i="2" s="1"/>
  <c r="AE29" i="2" s="1"/>
  <c r="AB50" i="2"/>
  <c r="AE50" i="2" s="1"/>
  <c r="AA50" i="2"/>
  <c r="Z50" i="2"/>
  <c r="AC50" i="2"/>
  <c r="AC35" i="2"/>
  <c r="AA35" i="2"/>
  <c r="Z35" i="2"/>
  <c r="AB35" i="2"/>
  <c r="AF35" i="2" s="1"/>
  <c r="AE35" i="2" s="1"/>
  <c r="AC42" i="2"/>
  <c r="AB42" i="2"/>
  <c r="AF42" i="2" s="1"/>
  <c r="AE42" i="2" s="1"/>
  <c r="AA42" i="2"/>
  <c r="Z42" i="2"/>
  <c r="AB51" i="2"/>
  <c r="AF51" i="2" s="1"/>
  <c r="AE51" i="2" s="1"/>
  <c r="Z51" i="2"/>
  <c r="AA51" i="2"/>
  <c r="AC51" i="2"/>
  <c r="Z17" i="2"/>
  <c r="AC17" i="2"/>
  <c r="AB17" i="2"/>
  <c r="AF17" i="2" s="1"/>
  <c r="AE17" i="2" s="1"/>
  <c r="AA17" i="2"/>
  <c r="AC24" i="2"/>
  <c r="AA24" i="2"/>
  <c r="Z24" i="2"/>
  <c r="AB24" i="2"/>
  <c r="AF24" i="2" s="1"/>
  <c r="AE24" i="2" s="1"/>
  <c r="Z33" i="2"/>
  <c r="AA33" i="2"/>
  <c r="AC33" i="2"/>
  <c r="AB33" i="2"/>
  <c r="AF33" i="2" s="1"/>
  <c r="AE33" i="2" s="1"/>
  <c r="AA18" i="2"/>
  <c r="Z18" i="2"/>
  <c r="AC18" i="2"/>
  <c r="AB18" i="2"/>
  <c r="AF18" i="2" s="1"/>
  <c r="AE18" i="2" s="1"/>
  <c r="Z38" i="2"/>
  <c r="AC38" i="2"/>
  <c r="AD38" i="2" s="1"/>
  <c r="AB38" i="2"/>
  <c r="AF38" i="2" s="1"/>
  <c r="AE38" i="2" s="1"/>
  <c r="AA38" i="2"/>
  <c r="Z16" i="2"/>
  <c r="AB16" i="2"/>
  <c r="AF16" i="2" s="1"/>
  <c r="AE16" i="2" s="1"/>
  <c r="AC16" i="2"/>
  <c r="AD16" i="2" s="1"/>
  <c r="AA16" i="2"/>
  <c r="AA46" i="2"/>
  <c r="Z46" i="2"/>
  <c r="AC46" i="2"/>
  <c r="AB46" i="2"/>
  <c r="AF46" i="2" s="1"/>
  <c r="AE46" i="2" s="1"/>
  <c r="AA27" i="2"/>
  <c r="AB27" i="2"/>
  <c r="AF27" i="2" s="1"/>
  <c r="AE27" i="2" s="1"/>
  <c r="AC27" i="2"/>
  <c r="Z27" i="2"/>
  <c r="AB40" i="2"/>
  <c r="AF40" i="2" s="1"/>
  <c r="AE40" i="2" s="1"/>
  <c r="Z40" i="2"/>
  <c r="AC40" i="2"/>
  <c r="AD40" i="2" s="1"/>
  <c r="AA40" i="2"/>
  <c r="Z56" i="2"/>
  <c r="AC56" i="2"/>
  <c r="AD56" i="2" s="1"/>
  <c r="AB56" i="2"/>
  <c r="AF56" i="2" s="1"/>
  <c r="AE56" i="2" s="1"/>
  <c r="AA56" i="2"/>
  <c r="B69" i="3"/>
  <c r="B70" i="3" s="1"/>
  <c r="B71" i="3" s="1"/>
  <c r="AD33" i="2" l="1"/>
  <c r="AD18" i="2"/>
  <c r="AD17" i="2"/>
  <c r="AD9" i="2"/>
  <c r="AD12" i="2"/>
  <c r="AD51" i="2"/>
  <c r="AD50" i="2"/>
  <c r="AD13" i="2"/>
  <c r="AD21" i="2"/>
  <c r="AD43" i="2"/>
  <c r="AD46" i="2"/>
  <c r="AD25" i="2"/>
  <c r="AD24" i="2"/>
  <c r="AD11" i="2"/>
  <c r="AD19" i="2"/>
  <c r="AD44" i="2"/>
  <c r="AD58" i="2"/>
  <c r="AD6" i="2"/>
  <c r="AD34" i="2"/>
  <c r="AD57" i="2"/>
  <c r="AD48" i="2"/>
  <c r="AD20" i="2"/>
  <c r="AD52" i="2"/>
  <c r="AD59" i="2"/>
  <c r="AD30" i="2"/>
  <c r="AD55" i="2"/>
  <c r="AD26" i="2"/>
  <c r="AD28" i="2"/>
  <c r="AD45" i="2"/>
  <c r="AD37" i="2"/>
  <c r="AD42" i="2"/>
  <c r="AD27" i="2"/>
  <c r="AD8" i="2"/>
  <c r="AD53" i="2"/>
  <c r="AD35" i="2"/>
  <c r="AD41" i="2"/>
  <c r="AD15" i="2"/>
  <c r="AD23" i="2"/>
  <c r="AD39" i="2"/>
  <c r="B5" i="3"/>
  <c r="B6" i="3" s="1"/>
  <c r="B7" i="3" s="1"/>
  <c r="B8" i="3" s="1"/>
  <c r="B9" i="3" s="1"/>
  <c r="B10" i="3" s="1"/>
  <c r="B11" i="3" s="1"/>
  <c r="B12" i="3" s="1"/>
  <c r="B13" i="3" s="1"/>
  <c r="B14" i="3" s="1"/>
  <c r="B15" i="3" s="1"/>
  <c r="B16" i="3" s="1"/>
  <c r="B17" i="3" s="1"/>
  <c r="B18" i="3" s="1"/>
  <c r="B19" i="3" s="1"/>
  <c r="B20" i="3" s="1"/>
  <c r="B21" i="3" s="1"/>
  <c r="B22" i="3" s="1"/>
  <c r="B23" i="3" s="1"/>
  <c r="B24" i="3" s="1"/>
  <c r="B25" i="3" s="1"/>
  <c r="B26" i="3" s="1"/>
  <c r="B27" i="3" s="1"/>
  <c r="B28" i="3" s="1"/>
  <c r="B29" i="3" s="1"/>
  <c r="B30" i="3" s="1"/>
  <c r="B31" i="3" s="1"/>
  <c r="B32" i="3" s="1"/>
  <c r="B33" i="3" s="1"/>
  <c r="B34" i="3" s="1"/>
  <c r="B35" i="3" s="1"/>
  <c r="B36" i="3" s="1"/>
  <c r="B37" i="3" s="1"/>
  <c r="B38" i="3" s="1"/>
  <c r="B39" i="3" s="1"/>
  <c r="B40" i="3" s="1"/>
  <c r="B41" i="3" s="1"/>
  <c r="B42" i="3" s="1"/>
  <c r="B43" i="3" s="1"/>
  <c r="B44" i="3" s="1"/>
  <c r="B45" i="3" s="1"/>
  <c r="B46" i="3" s="1"/>
  <c r="B47" i="3" s="1"/>
  <c r="B48" i="3" s="1"/>
  <c r="B49" i="3" s="1"/>
  <c r="B50" i="3" s="1"/>
  <c r="B51" i="3" s="1"/>
  <c r="B52" i="3" s="1"/>
  <c r="B53" i="3" s="1"/>
  <c r="B54" i="3" s="1"/>
  <c r="B55" i="3" s="1"/>
  <c r="B56" i="3" s="1"/>
  <c r="B57" i="3" s="1"/>
  <c r="B58" i="3" s="1"/>
  <c r="B59" i="3" s="1"/>
  <c r="B60" i="3" s="1"/>
  <c r="B61" i="3" s="1"/>
  <c r="B62" i="3" s="1"/>
  <c r="B63" i="3" s="1"/>
  <c r="B64" i="3" s="1"/>
  <c r="B65" i="3" s="1"/>
  <c r="B66" i="3" s="1"/>
  <c r="B67" i="3" s="1"/>
</calcChain>
</file>

<file path=xl/comments1.xml><?xml version="1.0" encoding="utf-8"?>
<comments xmlns="http://schemas.openxmlformats.org/spreadsheetml/2006/main">
  <authors>
    <author>ODONTOPEDIATRIA</author>
  </authors>
  <commentList>
    <comment ref="G9" authorId="0" shapeId="0">
      <text>
        <r>
          <rPr>
            <b/>
            <sz val="9"/>
            <color indexed="81"/>
            <rFont val="Tahoma"/>
            <family val="2"/>
          </rPr>
          <t>ODONTOPEDIATRIA:</t>
        </r>
        <r>
          <rPr>
            <sz val="9"/>
            <color indexed="81"/>
            <rFont val="Tahoma"/>
            <family val="2"/>
          </rPr>
          <t xml:space="preserve">
</t>
        </r>
      </text>
    </comment>
  </commentList>
</comments>
</file>

<file path=xl/sharedStrings.xml><?xml version="1.0" encoding="utf-8"?>
<sst xmlns="http://schemas.openxmlformats.org/spreadsheetml/2006/main" count="930" uniqueCount="490">
  <si>
    <t>ITEM</t>
  </si>
  <si>
    <t>CODIGO SAP</t>
  </si>
  <si>
    <t>CODIGO</t>
  </si>
  <si>
    <t>DESCRIPCIÓN</t>
  </si>
  <si>
    <t>ESPECIFICACIÓN TÉCNICA</t>
  </si>
  <si>
    <t>PRESENTACIÓN</t>
  </si>
  <si>
    <t>ADHESIVO RESINA COMPUESTA  UNIVERSAL</t>
  </si>
  <si>
    <t xml:space="preserve">CEMENTO IONOMERO DE VIDRIO CEMENTANTE  </t>
  </si>
  <si>
    <t>CLICKER O DISPENSADOR 10 GR</t>
  </si>
  <si>
    <t xml:space="preserve">FCO POLVO X 5 GR/ LIQUIDO 2.5 ML / PRIMER 2 ML </t>
  </si>
  <si>
    <t xml:space="preserve">CEPILLOS PARA PULIR RESINAS </t>
  </si>
  <si>
    <t>POLVO 12,5 GRAMOS; LIQUIDO 8,5ML</t>
  </si>
  <si>
    <t xml:space="preserve">PUNTAS SILICONADAS PARA PULIR RESINA </t>
  </si>
  <si>
    <t>JERINGA X 4 GRS</t>
  </si>
  <si>
    <t xml:space="preserve">RESINA JERINGA FLUIDA A 3  </t>
  </si>
  <si>
    <t xml:space="preserve"> JERINGA  DE 1 A 3 GRS</t>
  </si>
  <si>
    <t xml:space="preserve"> RESINA JERINGA FLUIDA A2 </t>
  </si>
  <si>
    <t xml:space="preserve">FRESA DIAMANTE OPERATORIA DENTAL REDONDA </t>
  </si>
  <si>
    <t>UNIDAD</t>
  </si>
  <si>
    <t>FRESA DIAMANTE OPERATORIA DENTAL FLAMA</t>
  </si>
  <si>
    <t>FRESA DIAMANTE OPERATORIA DENTAL PERA LARGA PUNTA REDONDA</t>
  </si>
  <si>
    <t>FRESA DIAMANTE OPERATORIA DENTAL PUNTO DE CONTACTO</t>
  </si>
  <si>
    <t>FRESA DIAMANTE OPERATORIA DENTAL CONICA PUNTA REDONDA</t>
  </si>
  <si>
    <t xml:space="preserve">FRESA PARA PULIR RESINA LLAMA </t>
  </si>
  <si>
    <t>FRESA PARA PULIR RESINA CONICA PUNTA REDONDA</t>
  </si>
  <si>
    <t>FRESA TRANSMETALICAS</t>
  </si>
  <si>
    <t>FRESA PARA PIEZA DE ALTA VELOCIDAD, CÓNICA DENTADO ESPECIAL BORDE REDONDEADO PARA CORTE DE METALES. Cónica punta redondeada</t>
  </si>
  <si>
    <t xml:space="preserve">FRESAS PIMPOLLO TUNGSTENO </t>
  </si>
  <si>
    <t>FRESA EN TUNGSTENO TALLO LARGO PARA PIEZA DE BAJA VELOCIDAD, LA PARTE ACTIVA VIENE CON DENTADO SIMPLE O CRUZADO, INDICADA PARA REALIZAR PROCEDIMIENTOS EN APARATOLOGÍA Y PRÓTESIS ACRÍLICAS, RESISTENTE A LA CORROSIÓN. EN FORMA DE PERA Y CONICA.</t>
  </si>
  <si>
    <t>SOBRE X 12 UNIDADES</t>
  </si>
  <si>
    <t>LIJAS DE PAPEL ABRASIVAS DE PULIR RESINA</t>
  </si>
  <si>
    <t>TIRA DELGADA Y FLEXIBLE DE POLYESTER DE ALTA RESISTENCIA, CAPACIDAD DE EFECTUAR EXCELENTE ACABAMIENTO PROPORCIONANDO SUPERFICIE LISA Y BRILLANTE DE LAS RESTAURA CIONES EN RESINA COMPUESTA. ADECUADAS TAMBIEN A LOS TRABAJOS DE ACABADO Y PULIDO DE LAS SUPERFICIES INTERPROXIMALES.</t>
  </si>
  <si>
    <t>CAJA X 100 UNIDADES</t>
  </si>
  <si>
    <t>PIEDRA MONTADA VERDE</t>
  </si>
  <si>
    <t>PIEDRAS MONTADAS PARA MICROMOTOR EN DIFERENTES FORMAS</t>
  </si>
  <si>
    <t>PIEDRA MONTADA ROSADA</t>
  </si>
  <si>
    <t xml:space="preserve">PIEDRA MONTADA BLANCA </t>
  </si>
  <si>
    <t>PIEDRAS PULIR RESINA</t>
  </si>
  <si>
    <t xml:space="preserve">PIEDRAS BLANCAS ARKANSAS PARA PULIR RESINAS EN DIFERENTES FORMAS CILÍNDRICA  LLAMA  PARA PIEZA DE MANO DE ALTA VELOCIDAD </t>
  </si>
  <si>
    <t>CEMENTO PARA PROVISIONALES</t>
  </si>
  <si>
    <t>CEMENTO TEMPORAL SIN EUGENOL QUE NO INHIBE LA POLIMERIZACION DEL ACRILICO, DE FACIL REMOSION</t>
  </si>
  <si>
    <t>TIRAS DE MYLAR</t>
  </si>
  <si>
    <t>PELÍCULA DE POLICARBONATO COLOR TRANSPARENTE. NO TÓXICO. USO EN PROCEDIMIENTOS DENTALES DONDE SE REQUIERA LA FORMACIÓN DE MATRICES.</t>
  </si>
  <si>
    <t>VASOS DAPEN</t>
  </si>
  <si>
    <t>RECIPIENTE DE VIDRIO DE BORDES ROMOS, PARA CONTENER DIVERSOS MATERIALES ABRASIVOS.</t>
  </si>
  <si>
    <t>YESO PIEDRA TIPO III</t>
  </si>
  <si>
    <t xml:space="preserve">SULFATO DE CALCIO SEMIHIDRATADO, FRAGUADO RÁPIDO ACUERDO NORMA ADA (NO. 25). </t>
  </si>
  <si>
    <t>BOLSA X 1 LB</t>
  </si>
  <si>
    <t>YESO TIPO IV EXTRADURO</t>
  </si>
  <si>
    <t>SULFATO DE CALCIO SEMIHIDRATADO, ALTA REPRODUCCIÓN, YESO DENTAL DE ALTA RESISTENCIA, MÍNIMA EXPANSIÓN DE FRAGUADO.</t>
  </si>
  <si>
    <t>BOLSA X 1LB</t>
  </si>
  <si>
    <t>FOSFATO DE ZINC POLVO LIQUIDO</t>
  </si>
  <si>
    <t>CEMENTO DE FOSFATO DE ZINC TIPO 1 INDICADO PARA LA CEMENTACIÓN FINAL DE RESTAURACIONES TERMINADAS ASÍ COMO PARA BASE Y OBTURACIÓN TEMPORAL</t>
  </si>
  <si>
    <t xml:space="preserve">FRASCO LIQUIDO X 15 CC + POLVO X 32 GRAMOS  </t>
  </si>
  <si>
    <t>FRESA 169L PARA TALLA INTERPROXIMAL</t>
  </si>
  <si>
    <t>FRESA 170L PARA TALLA INTERPROXIMAL</t>
  </si>
  <si>
    <t>FRESA DE CARBURO  (EN HOJAS) PARA PIEZA DE MANO DE ALTA VELOCIDAD, INDICADA PARA LA PREPARACIÓN DENTAL PARA COLOCACIÓN DE CORONAS DE ACERO, RESISTENTE A LA CORROSIÓN.</t>
  </si>
  <si>
    <t xml:space="preserve">ACRILICO AUTOCURADO POLIMERO POLVO COLOR TRANSPARENTE </t>
  </si>
  <si>
    <t>POLÍMERO EN COLORES VITA, INDICADA PARA REPARAR Y ELABORAR DIENTES TEMPORALES, CORONAS Y PUENTES PROVISIONALES.</t>
  </si>
  <si>
    <t>FRASCO X 60 GRS</t>
  </si>
  <si>
    <t xml:space="preserve">POLÍMERO EN COLORES VITA, INDICADA PARA REPARAR Y ELABORAR DIENTES TEMPORALES, CORONAS Y PUENTES PROVISIONALES. </t>
  </si>
  <si>
    <t>HIDROXIDO DE CALCIO EN JERINGA</t>
  </si>
  <si>
    <t xml:space="preserve">BARNIZ DE FLUOR </t>
  </si>
  <si>
    <t>UNIDAD MONODOSIS</t>
  </si>
  <si>
    <t>FLUOR EN BARNIZ</t>
  </si>
  <si>
    <t xml:space="preserve">DISCOS PULIDORES DE RESINA  </t>
  </si>
  <si>
    <t>GRANO SURTIDOS (GRUESTO, MEDIO, FINO EXTRA FINO) PARA TERMINAR, PULIR Y BRILLAR RESINAS IMPREGANDOS CON ÓXIDO DE ALUMINIO,PAPEL , Y  REFUERZO DE URETANO CURADO.</t>
  </si>
  <si>
    <t xml:space="preserve"> CAJA X 120  </t>
  </si>
  <si>
    <t>COPAS DE CAUCHO MANGO METALICO</t>
  </si>
  <si>
    <t>HILO RETRACTOR</t>
  </si>
  <si>
    <t>FRASCO X 244cm</t>
  </si>
  <si>
    <t xml:space="preserve">PAPEL DE ARTICULAR </t>
  </si>
  <si>
    <t>PAPEL PARA REGISTRO DE CONTACTOS INTEROCLUSALES, DE DOS COLORES (ROJO, AZUL).</t>
  </si>
  <si>
    <t>CAJA X 10 a 15 CUADERNILLOS</t>
  </si>
  <si>
    <t xml:space="preserve">AGUA OXIGENADA </t>
  </si>
  <si>
    <t>PERÓXIDO DE HIDRÓGENO AL 30%, FRASCO PLÁSTICO, USO ODONTOLÓGICO</t>
  </si>
  <si>
    <t>FCO X 10 ML</t>
  </si>
  <si>
    <t>CAJA X 20 UNDS</t>
  </si>
  <si>
    <t>CEMENTO DE OBTURACION TEMPORAL SIN EUGENOL</t>
  </si>
  <si>
    <t>MATERIAL DE OBTURACIÓN POR ENDURECIMIENTO QUÍMICO, RADIO-OPACO, DE COLOR SIMILAR AL DIENTE, PARA OBTURACIÓN PROVISIONAL DE CAVIDADES DENTALES. COMPOSICIÓN: OXIDO DE ZINC, SULFATO DE ZINC-HIDRATO, SULFATO DE CALCIO-HEMIHIDRATO, TIERRA DE DIATOMEAS, RESINA EVA,FLUORURO, LIBRE DE EUGENOL.</t>
  </si>
  <si>
    <t>FRASCO POR 38 GRS</t>
  </si>
  <si>
    <t>CEMENTO PARA OBTURACION DE CONDUCTOS RADICULAR</t>
  </si>
  <si>
    <t>PRESENTACIÓN EN DOS TUBOS (BASE CATALIZADOR). A BASE DE RESINA EPOXICA, SELLADOR DE CONDUCTOS RADICULARES.</t>
  </si>
  <si>
    <t>KIT DE 4 ML (BASE ) ,  4ML CATALIZADOR)</t>
  </si>
  <si>
    <t>SPRAY REFRIGERANTE CON EXTENSIÓN PARA DIRECCIONAR, NO CFCS, MENOS DE 50°C. PARA PRUEBAS DE VITALIDAD PULPAR.</t>
  </si>
  <si>
    <t>FRASCO SPRAY X 200 ML</t>
  </si>
  <si>
    <t>CONOS GUTAPERCHA 1A SERIE</t>
  </si>
  <si>
    <t>CAJA X 6 TUBOS</t>
  </si>
  <si>
    <t>CONOS GUTAPERCHA NO. 20</t>
  </si>
  <si>
    <t>CAJA X 6 TUB</t>
  </si>
  <si>
    <t>CONOS GUTAPERCHA NO. 25</t>
  </si>
  <si>
    <t>CONOS GUTAPERCHA 2A SERIE</t>
  </si>
  <si>
    <t>CONOS GUTAPERCHA 30</t>
  </si>
  <si>
    <t>CONOS GUTAPERCHA 35</t>
  </si>
  <si>
    <t>CONOS GUTAPERCHA 40</t>
  </si>
  <si>
    <t>CONOS GUTAPERCHA 45</t>
  </si>
  <si>
    <t>CONOS GUTAPERCHA NO. 15</t>
  </si>
  <si>
    <t>CONOS PAPEL 1A SERIE</t>
  </si>
  <si>
    <t>ESTANDARIZADOS   EN   FORMA   Y COLOR  SEGÚN  LIMAS,   EMPAQUE RÍGIDO      QUE      NO      PERMITA CONTAMINACIÓN DEL CONTENIDO.</t>
  </si>
  <si>
    <t>CAJA 200 UNDS</t>
  </si>
  <si>
    <t>CONOS PAPEL 2A SERIE</t>
  </si>
  <si>
    <t>EDTA + PERÓXIDO DE UREA</t>
  </si>
  <si>
    <t>10 % DE UREA, 15% ÁCIDO TETRA ACÉTICO DE ETILENDIAMINO (EDTA).</t>
  </si>
  <si>
    <t>ESPACIADORES MANUALES A25</t>
  </si>
  <si>
    <t>GLUTARALDEHIDO MOMIFICANTE AL 2%</t>
  </si>
  <si>
    <t>MOMIFICANTEPULPAR, ANTISÉPTICO, DESINFECTANTE Y HEMOSTÁTICO.</t>
  </si>
  <si>
    <t>FRASCO X 7 ML</t>
  </si>
  <si>
    <t>GRAPAS MOLARES PARCIALMENTE ERUPCIONADOS NO. 14A</t>
  </si>
  <si>
    <t>GRAPAS No.8</t>
  </si>
  <si>
    <t>HIDRÓXIDO DE CALCIO</t>
  </si>
  <si>
    <t>HIDRÓXIDO DE CALCIO PURO EN POLVO BLANCO FINO , INOLORO,LIBRE DE PARTICULAS EXTRAÑAS.</t>
  </si>
  <si>
    <t>FCO X 10 GRS</t>
  </si>
  <si>
    <t>HIDROXIDO DE CALCIO PASTA ACIDO RESISTENTE</t>
  </si>
  <si>
    <t>LIMAS DE 1A SERIE X 25 MMFLEXOFILE</t>
  </si>
  <si>
    <t>LIMA MANUAL DE ACERO INOXIDABLE PRE ESTERILIZADAS DE FABRICA DIN 1.4310, ELECTRO-PULIDO, PERTENECIENTE A LA CLASIFICACIÓN AISI 302 (CON 17% DE CROMO Y 8% DE NÍQUEL, APROX.). SERIE ISO  CONTENIDO: BLISTER CON 6 LIMAS CON TOPES DE SILICONA, PUEDEN SER INDIVIDUALES O SURTIDO.</t>
  </si>
  <si>
    <t>BLISTER X 6 UNIDADES</t>
  </si>
  <si>
    <t>LIMAS DE 2A SERIE X 25 MM FLEXOFILE</t>
  </si>
  <si>
    <t>LIMAS NO. 15 X 21MM TIPO FLEXOFILE</t>
  </si>
  <si>
    <t>LIMAS NO. 15 X 25 MM TIPO FLEXOFILE</t>
  </si>
  <si>
    <t>LIMAS NO. 20 X 21 MM TIPO FLEXOFILE</t>
  </si>
  <si>
    <t>LIMAS NO. 20 X 25 MM TIPO FLEXOFILE</t>
  </si>
  <si>
    <t>LIMAS NO. 25 X 25 MM TIPO FLEXOFILE</t>
  </si>
  <si>
    <t>LIMAS NO. 30 X 25 MM TIPO FLEXOFILE</t>
  </si>
  <si>
    <t>LIMAS NO. 40 X 25 MM TIPO FLEXOFILE</t>
  </si>
  <si>
    <t>LIMAS PRESERIE NO.10 X 25 MM</t>
  </si>
  <si>
    <t>LIMAS PRESERIE NO.10 X 31 MM</t>
  </si>
  <si>
    <t>LIMAS PRESERIE NO. 6 X 25 MM</t>
  </si>
  <si>
    <t>LIMAS PRESERIE NO. 8 X 25 MM</t>
  </si>
  <si>
    <t>LIMAS PRESERIE NO. 8 X 31 MM</t>
  </si>
  <si>
    <t xml:space="preserve">LIMAS ROTATORIAS NIQUEL TITANIO EN 31  MM </t>
  </si>
  <si>
    <t xml:space="preserve">USO: INSTRUMENTACIÓN DE CONDUCTOS RADICULARES, LIMA ÚNICA CON MOVIMIENTO RECIPROCANTE. LIMAS DE SECCION EN FORMA DE PARALELOGRAMO ALTERNANDO UNO O DOS PUNTOS DE CORTE EN TODA SU PARTE ACTIVA, CO CANTIDADES VARIABLES Y ANGULO HELICOIDAL CONSTANTE.                                      </t>
  </si>
  <si>
    <t>BLISTER SURTIDO POR CUATRO LIMAS          SMALL. PRIMARY, MÉDIUM, LARGE.</t>
  </si>
  <si>
    <t xml:space="preserve">LIMAS ROTATORIAS NIQUEL TITANIO EN 25  MM </t>
  </si>
  <si>
    <t>LIMA ROTATORIA NIQUEL TITANIO DE 25 MM</t>
  </si>
  <si>
    <t>OXIDO DE ZINC</t>
  </si>
  <si>
    <t>CEMENTO TEMPORAL RADIOPACO - POLVO UTILIZADO PARA LA PREPARACIÓN DEL EUGENOLATO CUANDO SE COMBINA CON EL EUGENOL. POLVO MUY FINO, IMPALPABLE, DE COLOR BLANCO O LIGERAMENTE AMARILLO, INODORO. LIBRE DE GRÁNULOS Y DE PARTÍCULAS EXTRAÑAS.  INGREDIENTE ACTIVO ÓXIDO DE ZINC.</t>
  </si>
  <si>
    <t>FRASCO X 175 GRS</t>
  </si>
  <si>
    <t>TIRA NERVIOS SURTIDOS</t>
  </si>
  <si>
    <t xml:space="preserve">INSTRUMENTOS FILETEADOS, FABRICADOS DE ACERO INOXIDABLE, MODELO DIN 1.4197, CON 13% DE CROMO, INDICADOS PARA LA REMOCIÓN DEL TEJIDO PULPAR. SE PRESENTA EN BLISTERS CONTENIENDO 10 UNIDADES SURTIDAS EN TAMAÑOS XXXXF (UNA UNIDAD), XXXF (UNA UNIDAD), XXF (DOS UNIDADES), XF (DOS UNIDADES), F (DOS UNIDADES), M (UNA UNIDAD), C (UNA UNIDAD) TENIENDO 21 MM DE LARGO </t>
  </si>
  <si>
    <t>BLISTER X 10 UND</t>
  </si>
  <si>
    <t>XYLOL</t>
  </si>
  <si>
    <t>DISOLVENTE DE GUTAPERCHA Y TEJIDO, FRASCO OSCURO DE VIDRIO</t>
  </si>
  <si>
    <t>FRASCO 15 A 20 ML</t>
  </si>
  <si>
    <t>CONOS  DE GUTAPERCHA</t>
  </si>
  <si>
    <t>CONOS DE GUTAPERCHA DE CONICIDAD VARIABLE ,COLOR DEL MISMO TAMAÑO DE LAS LIMAS, QUE ENCAJEN DE FORMA PREDECIBLE EN LOS CONDUCTOS PREPARADOS CON WAVE ONE GOLD.</t>
  </si>
  <si>
    <t xml:space="preserve">CAJA POR 60 UNIDADES COMOS DE GUTAPERCHA  SMALL </t>
  </si>
  <si>
    <t>CAJA POR 60 UNIDADES COMOS DE GUTAPERCHA  PRIMARY</t>
  </si>
  <si>
    <t>CAJA POR 60 UNIDADES COMOS DE GUTAPERCHA  MÉDIUM</t>
  </si>
  <si>
    <t xml:space="preserve">CAJA POR 60 UNIDADES CONOS SURTIDO           SMALL, PRIMARY, MÉDIUM, LARGE. </t>
  </si>
  <si>
    <t>FRESA ENDOZECRIA</t>
  </si>
  <si>
    <t>FRESA CÓNICA DE CARBURO CON TERMINACIÓN DE SEGURIDAD PARA PIEZA DE ALTA VELOCIDAD, SIN CORTE EN LA PUNTA. PRECISAMENTE ESTA ZONA DE NO CORTE PERMITE SU COLOCACIÓN SOBRE LA PARED PULPAR SIN RIESGO DE PERFORACIÓN. LAS HOJAS DE CORTE LATERAL DE LA FRESA E ENDO Z SE UTILIZAN PARA ALISAR Y REFINAR LAS PAREDES AXIALES INTERNAS DE CAVIDADES.</t>
  </si>
  <si>
    <t>FRESAS GATES NO. 1</t>
  </si>
  <si>
    <t>FRESAS PARA PREPARACIÓN DE ACCESO AL CONDUCTO RADICULAR Y DESOBTURACIÓN DEL CONDUCTO. EN LAS MEDIDAS, 28MM Y 32MM (CON UNA DE HASTA 19MM). POSEE 3 FILOS Y PUNTA INACTIVA.</t>
  </si>
  <si>
    <t>CAJA X 6 UNIDADES</t>
  </si>
  <si>
    <t>FRESAS GATES NO. 2</t>
  </si>
  <si>
    <t xml:space="preserve">TELA DE CAUCHO 6X6 </t>
  </si>
  <si>
    <t>LÁTEX DE CAUCHO NATURAL, PURO,  EXCLUSIVO DE USO ODONTOLÓGICO, BAJO EN POLVO O LIBRE DE POLVO COMO BARRERA EN LOS PROCEDIMIENTOS OPERATORIOS, GROSOR MEDIO: 0.18-0.23 MM .</t>
  </si>
  <si>
    <t>CAJA X 36 UND</t>
  </si>
  <si>
    <t>TELA DE CAUCHO 5X5</t>
  </si>
  <si>
    <t>FABRICADO DE LÁTEX REFINADO, ELONGACIÓN HASTA 800% SIN DESGARRE, BAJO EN POLVO; DE TRES ESPESORES (MEDIANO). COLORES VERDE Y/O AZUL.</t>
  </si>
  <si>
    <t>CAJA X 52 UND</t>
  </si>
  <si>
    <t>ARCO DE YOUNG ADULTO</t>
  </si>
  <si>
    <t>INSTRUMENTO PARA SUJETAR Y COLOCAR LOS DIQUES DE GOMA EN LA TÉCNICA DE AISLAMIENTO DE CAMPO.</t>
  </si>
  <si>
    <t>EYECTORES DE CONDUCTOS</t>
  </si>
  <si>
    <t>LENTULOS SURTIDOS</t>
  </si>
  <si>
    <t>CAJA X 4</t>
  </si>
  <si>
    <t>TRIÓXIDO MINERAL AGREGADO</t>
  </si>
  <si>
    <t>MATERIAL DE OBTURACIÓN RETRÓGRADA , DE USO ENDODÓNTICO,  COMPUESTO DE ALUMINIO, SILICATO,  OXIDO TRICÁLCICO Y ÓXIDO DE SILICATO.</t>
  </si>
  <si>
    <t>SOBRE X 1GRAMO SOBRE COLOR BLANCO O 2 SOBRES DE 0.5 GRAMOS</t>
  </si>
  <si>
    <t>BIODENTINA POLVO A BASE DE SILICATO TRICÁLCICO</t>
  </si>
  <si>
    <t>SOLUCIÓN DE CLORURO DE CALCIO Y EXCIPIENTES. INDICADO PARA REPARACIÓN ENDODÓNTICA Y PROCEDIMIENTOS RESTAURATIVOS.</t>
  </si>
  <si>
    <t>CAJA CON 5 CÁPSULAS Y/O 5 PIPETAS</t>
  </si>
  <si>
    <t>CONDENSADOR DE MACHUT No  1-2-3-4 METALICO</t>
  </si>
  <si>
    <t>INSTRUMENTO METALICO PARA CONDENSAR Y CORTAR  LA GUTAPERCHA</t>
  </si>
  <si>
    <t>LIMAS HEDSTROM NO. 15  -40 25 MM</t>
  </si>
  <si>
    <t>ESTANDARIZADOS   EN   FORMA   Y COLOR  SEGÚN  LIMAS,   EMPAQUE RÍGIDO      QUE      NO      PERMITA CONTAMINACIÓN DEL CONTENIDO, ELECTROPULIDO.</t>
  </si>
  <si>
    <t>CAJA X 6 UNIDADES Y/O BLISTER X 6</t>
  </si>
  <si>
    <t>MICROAPLICADOR</t>
  </si>
  <si>
    <t>APLICADOR DE FÁCIL MANEJO QUE PERMITA TRANSFERIR CANTIDADES PEQUEÑAS DE MATERIALES LIQUIDOS. QUE PERMITA DOBLARSE EN EL EXTREMO. EN 2 TAMAÑOS DE LA EXTREMIDAD:  MEDIO Y PEQUEÑO.</t>
  </si>
  <si>
    <t>PAQUETE X 100</t>
  </si>
  <si>
    <t>BABEROS DESECHABLES</t>
  </si>
  <si>
    <t>UN CAPA DE PAPEL DE ALTA ABSORCIÓN ACOPLADO Y GROFADO, CON UNA PELÍCULA DE POLIETILENO IMPERMEABLE.PRE CORTADO, CON TIRAS PARA ATAR EN EL MISMO MATERIAL DELBABERO. MEDIDAS 610X530 MM. ALTAMENTE ASÉPTICO, EVITA LA ACUMULACIÓN DE FOCOS BACTERIANOS, NO SE RASGA Y NO PRODUCE ALERGIAS. IMPERMEABLE, RESISTENTE A LÍQUIDOS.</t>
  </si>
  <si>
    <t>CAJA CON ROLLO X 80 UNIDADES</t>
  </si>
  <si>
    <t>BANDA PORTAMATRIZ ANCHA</t>
  </si>
  <si>
    <t>MATERIAL EN ACERO INOXIDABLE PARA REALIZAR SEPARACIONES INTERPROXIMALES. TAMAÑO 1/4</t>
  </si>
  <si>
    <t>ROLLO X 3 MT</t>
  </si>
  <si>
    <t>BANDA PORTAMATRIZ DELGADA</t>
  </si>
  <si>
    <t>MATERIAL EN ACERO INOXIDABLE PARA REALIZAR SEPARACIONES INTERPROXIMALES. TAMAÑO 3/16</t>
  </si>
  <si>
    <t>CARETA VISOR DE PROTECCIÓN</t>
  </si>
  <si>
    <t xml:space="preserve">CEPILLO PARA PROFILAXIS MANGO METALICO </t>
  </si>
  <si>
    <t xml:space="preserve">CEPILLO DESECHABLE METÁLICO O PLÁSTICO DE EMPATE UNIVERSAL PARA CONTRÁNGULO CON PARTE ACTIVA CONFORMADA POR CERDAS SUAVES Y HOMOGÉNEAS </t>
  </si>
  <si>
    <t>CEPILLOS PARA LAVAR INSTRUMENTAL</t>
  </si>
  <si>
    <t>CEPILLO CON CERDAS EN NYLON EN LINEA RECTA CON AGARRE EN DOBLE EXTREMO PARA AJUSTAR EN MANO</t>
  </si>
  <si>
    <t>CUÑAS DE MADERA SURTIDAS</t>
  </si>
  <si>
    <t>ACCESORIO DESECHABLE DE MADERA PARA PROCEDIMIENTOS DE OPERATORIA PARA ADOSAR MATRICES AL DIENTE</t>
  </si>
  <si>
    <t xml:space="preserve">CAJA X 100 A 120 </t>
  </si>
  <si>
    <t>ENHEBRADORES</t>
  </si>
  <si>
    <t>PLÁSTICO, DESECHABLE, USO ODONTOLÓGICO</t>
  </si>
  <si>
    <t>ENJUAGUE ORAL CON CLOHREXIDINA</t>
  </si>
  <si>
    <t>ESPONJAS HEMOSTATICA PARA POSTEXODONCIAS</t>
  </si>
  <si>
    <t>ESPONJAS DE GASA PARA EXODONCIA</t>
  </si>
  <si>
    <t>PAQUETE X 200 GASAS</t>
  </si>
  <si>
    <t>EUGENOL</t>
  </si>
  <si>
    <t>ES UNA SOLUCIÓN ANESTÉSICA, ANALGÉSICA Y ANTISÉPTICA, APROPIADA PARA PREPARAR CEMENTOS DE OBTURACIÓN COMO EUGENOLATO CON OXIDO DE ZINC Y CEMENTO DE ENDODONCIA .</t>
  </si>
  <si>
    <t>FRASCO X 15 ML</t>
  </si>
  <si>
    <t>EYECTORES DE SALIVA</t>
  </si>
  <si>
    <t>ADITAMENTO CILÍNDRICO EN PLÁSTICO CON REFUERZO METÁLICO COBRIZADO, MALEABLE, CON EMPATE UNIVERSAL A LA UNIDAD ODONTOLÓGICA Y EXTREMO ACTIVO EN FORMA DE BOQUILLA SUAVE ATRAUMÁTICA Y CON ORIFICIOS AMPLIOS</t>
  </si>
  <si>
    <t>GAFAS TRANSPARENTES</t>
  </si>
  <si>
    <t>PARA PROTECCIÓN OCULAR ANTIEMPAÑANTE, ANTIARAÑAZO, DE POLICARBONATO, TRANSPARENTE.</t>
  </si>
  <si>
    <t>HIPOCLORITO DE SODIO AL 5%</t>
  </si>
  <si>
    <t>HIPOCLORITO DE SODIO PARA IRRIGACIÓN DE CONDUCTOS RADICULARES USO ENDODÓNTICO.</t>
  </si>
  <si>
    <t>FRASCO X GALON IGUAL A 1000 CC</t>
  </si>
  <si>
    <t>ARTICAINA 4% CON EPINEFRINA</t>
  </si>
  <si>
    <t>ANESTÉSICO LOCAL INYECTABLE. CADA CÁRPULA DE 1.8 ML CONTIENE LIDOCAÍNA CLORHIDRATO AL 4% CON EPINEFRINA AL 1:100.000, ESTÉRIL.</t>
  </si>
  <si>
    <t>CAJA X 50 CÁRPULAS DE 1.8 ML</t>
  </si>
  <si>
    <t>LIDOCAINA 2% CON EPINEFRINA</t>
  </si>
  <si>
    <t>ANESTÉSICO LOCAL INYECTABLE. CADA CÁRPULA DE 1.8 ML CONTIENE LIDOCAÍNA CLORHIDRATO AL 2% CON EPINEFRINA AL 1:80.000, ESTÉRIL.</t>
  </si>
  <si>
    <t>MEPIVACAINA 3% SIN EPINEFRINA</t>
  </si>
  <si>
    <t>ANESTÉSICO LOCAL INYECTABLE. CADA CÁRPULA DE 1.8  ML,  CONTIENE  MEPIVACAINA CLOHIDRATO 0, 054 G ESTÉRIL</t>
  </si>
  <si>
    <t>PASTA PARA PROFILAXIS</t>
  </si>
  <si>
    <t>PASTA PARA PROFILAXIS , PASTA SUAVE,  DE BASE HIDROSOLUBLE.</t>
  </si>
  <si>
    <t xml:space="preserve"> TUBO X 50 GR</t>
  </si>
  <si>
    <t>PIEDRA POMEZ</t>
  </si>
  <si>
    <t>POLVO DE PIEDRA PÓMEZ UTILIZADA EN LIMPIEZAS DENTALES</t>
  </si>
  <si>
    <t>BOLSA X LIBRA</t>
  </si>
  <si>
    <t>PUNTAS PARA CAVITRON (TIPO DE INSERTO DE 25 KHZ</t>
  </si>
  <si>
    <t>PUNTA METÁLICA CUYA PARTE ACTIVA VIENE DE DIFERENTE ESPECIFICACIÓN, MANGO PLÁSTICO, ACOPLE A DISPOSITIVO DEL ULTRASONIDO O CAVITRÓN, FSI-10 AUTOCLAVABLE CON IRRIGACIÓN INTERNA.</t>
  </si>
  <si>
    <t>REVELADOR DE PLACA BACTERIANA</t>
  </si>
  <si>
    <t>LIQUIDO CON SUSTANCIA QUE TIÑE LA PLACA BACTERIANA ( ERITROSINA)</t>
  </si>
  <si>
    <t>FRASCO X 10 ML</t>
  </si>
  <si>
    <t>SEDA DENTAL</t>
  </si>
  <si>
    <t>SEDA DENTAL SIN SABOR QUE PERMITA LA LIMPIEZA ADECUADA EN ESPACIOS INTERPROXIMALES.</t>
  </si>
  <si>
    <t>ROLLO X  400 MTS</t>
  </si>
  <si>
    <t>FIJADOR RADIOGRAFICO</t>
  </si>
  <si>
    <t>FIJADOR PARA EL PROCESO DE REVELADO MANUAL DE PELÍCULA DE RAYOS X DENTAL</t>
  </si>
  <si>
    <t>REVELADOR RADIOGRAFICO</t>
  </si>
  <si>
    <t>REVELADOR RADIOGRÁFICO PARA EL PROCESO DE REVELADO MANUAL DE PELÍCULAS RADIOGRÁFICAS.</t>
  </si>
  <si>
    <t>PELICULAS  PERIAPICALES  PEDIATRICAS</t>
  </si>
  <si>
    <t>PELÍCULA INTRAORAL EN ENVASE INDIVIDUAL DE VINILO</t>
  </si>
  <si>
    <t>CAJA X 100</t>
  </si>
  <si>
    <t>PELICULAS  PERIAPICALES   ADULTO</t>
  </si>
  <si>
    <t>CAJA X 150</t>
  </si>
  <si>
    <t>PORTAMATRIZ</t>
  </si>
  <si>
    <t>INSTRUMENTO METALICO EN CUYA PARTE ACTIVA SE COLOCA LA BANDA MATRIZ PARA PODER SER ACOPLADA AL DIENTE.</t>
  </si>
  <si>
    <t>EXPLORADOR DOBLE EXTREMO</t>
  </si>
  <si>
    <t>INTRUMENTO METÁLICO, CON PUNTA AGUDA PARA DETERMINAR REBLANDECIMIENTO DEL TEJIDO DENTAL.</t>
  </si>
  <si>
    <t>CUCHARILLA DOBLE EXTREMO</t>
  </si>
  <si>
    <t>INSTRUMENTO METÁLICO DE DOBLE EXTREMO, LA HOJA EN FORMA DE SEMICIRCULO CON BORDE CORTANTE, CON CONVEXIDAD EXTERNA Y CONCAVIDAD INTERNA SEMEJANDO UNA CUCHARA.</t>
  </si>
  <si>
    <t>PINZA ALGODONERA</t>
  </si>
  <si>
    <t xml:space="preserve">INSTRUMENTO METÁLICO ANGULADO CON CARA INTERNA ESTRIADA TRANSVERSALMENTE PARA MEJOR  AGARRE </t>
  </si>
  <si>
    <t xml:space="preserve">UNIDAD </t>
  </si>
  <si>
    <t>CURETAS GRACEY 3/4</t>
  </si>
  <si>
    <t>MANGO ERGONÓMICO ANCHO, HOJAS CON UN SOLO BORDE CORTANTE Y 70 GRADOS DE ANGULACIÓN PARA ALISADO RADICULAR PARA ALISADO RADICULAR EN INCISIVOS Y CANINOS DE LA REGIÓN ANTERIOR</t>
  </si>
  <si>
    <t>CURETAS GRACEY 7/8</t>
  </si>
  <si>
    <t>CURETAS GRACEY 11/12</t>
  </si>
  <si>
    <t xml:space="preserve">MANGO ERGONÓMICO ANCHO, HOJAS CON UN SOLO BORDE CORTANTE Y 70 GRADOS DE ANGULACIÓN PARA ALISADO RADICULAR PARA ALISADO RADICULAR EN SUPERFICIES MESIALES EN POSTERIORES. </t>
  </si>
  <si>
    <t>CURETAS GRACEY 13/14</t>
  </si>
  <si>
    <t xml:space="preserve">MANGO ERGONÓMICO ANCHO, HOJAS CON UN SOLO BORDE CORTANTE Y 70 GRADOS DE ANGULACIÓN PARA ALISADO RADICULAR PARA ALISADO RADICULAR EN SUPERFICIES DISTALES EN POSTERIORES. </t>
  </si>
  <si>
    <t>HEMOSTATICO</t>
  </si>
  <si>
    <t xml:space="preserve">CANULA QUIRURGICA PLÁSTICA </t>
  </si>
  <si>
    <t>CANULAS MOLDEADAS UNIVERSALES PARA ASPIRADOR QUIRURGICO, ESTERILIZABLES EN AUTOCLAVE PLASTICAS</t>
  </si>
  <si>
    <t>PUNTA PARA JERINGA TRIPLE</t>
  </si>
  <si>
    <t>PUNTA PARA IRRIGACIÓN DE UNIDAD ODONTOLÓGICA, UNIVERSAL ESTERILIZABLE, ACOPLE UNIVERSAL ACERO INOXIDABLE UND</t>
  </si>
  <si>
    <t>AGUJAS CORTAS DESECHABLES CALIBRE NO.30</t>
  </si>
  <si>
    <t>PUNTA TRIBISELADA Y SILICONADA, ATRAUMÁTICA, ACOPLE HERMÉTICO, EMPAQUE INDIVIDUAL, CALIBRE 30 ENTRE 12 A 25 MM, EMPATE UNIVERSAL CON  JERINGA CARPULE.</t>
  </si>
  <si>
    <t>CAJA X 100 UND</t>
  </si>
  <si>
    <t>AGUJAS LARGAS DESECHABLES CALIBRE NO. 27</t>
  </si>
  <si>
    <t>ALGODÓN ODONTOLOGICO TACOS</t>
  </si>
  <si>
    <t>PAQUETE X 1000 UNIDADES</t>
  </si>
  <si>
    <t>ANESTESIA TOPICA SPRAY</t>
  </si>
  <si>
    <t>LIDOCAÍNA BASE DE 10 GR. CON VÁLVULA DOSIFICADORA Y CÁNULA DE APLICACIÓN. ANESTÉSICO LOCAL DE SUPERFICIE PARA PIEL Y MUCOSAS.</t>
  </si>
  <si>
    <t>FRASCO X 80 GRS</t>
  </si>
  <si>
    <t>FRESA ZECRIA</t>
  </si>
  <si>
    <t>FRESA DE CARBURO DE TUNGSTENO QUIRÚRGICA, CORTE LATERAL Y CUENTA CON 6 HOJAS DE CORTE HELICOIDALES. UTILIZADA PARA SECCIONAR DIENTES.</t>
  </si>
  <si>
    <t>FRESAS QUIRURGICAS TALLO LARGO REF. 702</t>
  </si>
  <si>
    <t>FRESA CARBURO - TUNGSTENO DE TALLO LARGO PARA PIEZA DE BAJA VELOCIDAD RESISTENTE A LA CORROSIÓN.</t>
  </si>
  <si>
    <t>FRESAS QUIRURGICAS TALLO LARGO REF 703</t>
  </si>
  <si>
    <t>ACEITE SPRAY PIEZA DE MANO</t>
  </si>
  <si>
    <t>ACEITE LUBRICANTE EN SPRAY PARA PIEZA DE ALTA Y BAJA VELOCIDAD CON AGENTE DE PROPULSIÓN INDIVIDUAL NO CONTAMINANTE, CON PROPELENTE ECOLÓGICO.</t>
  </si>
  <si>
    <t>FCO X 500-550 ML</t>
  </si>
  <si>
    <t>ALCOHOL INDUSTRIAL</t>
  </si>
  <si>
    <t>BOT  X 720 A 750 ML</t>
  </si>
  <si>
    <t xml:space="preserve">PUNTAS PARA SCALER </t>
  </si>
  <si>
    <t>PETROLATO</t>
  </si>
  <si>
    <t>FRASCO X ENTRE  100 Y 105  GR APROX</t>
  </si>
  <si>
    <t>ACRILICO AUTOCURADO LIQUIDO</t>
  </si>
  <si>
    <t>METIL METACRILATO</t>
  </si>
  <si>
    <t>FRASCO X 250 ML</t>
  </si>
  <si>
    <t>KIT FRESAS PARA PERIODONCIA</t>
  </si>
  <si>
    <t>FRESAS DIAMANTADAS DE PERIODONCIA, PARA ODONTOPLASTIA Y PULIDO RADICULAR MECÁNICOS </t>
  </si>
  <si>
    <t>KIT</t>
  </si>
  <si>
    <t xml:space="preserve">SUTURA </t>
  </si>
  <si>
    <t>RETRACTOR MINESSOTA 14 a 15 cm</t>
  </si>
  <si>
    <t>SEPARADOR DE MEJILLA, LENGUA O COLGAJOS DE LONGITUD DE 15 CM, DOBLE EXTEMO  UNO ANCHO Y OTRO FINO</t>
  </si>
  <si>
    <t xml:space="preserve">ABREBOCAS CON PROTECTOR DE LENGUA </t>
  </si>
  <si>
    <t>FABRICADO EN SILICONA DE DIFERENTES DENSIDAD Y CLASIFICADO POR COLORES QUE MANTIENE ABIERTA LA BOCA DEL PACIENTE DURANTE UN PERÍODO DE TIEMPO PROLONGADO SIN CAUSAR INCOMODIDAD. CON UN PROTECTOR DE LENGUA INTERCAMBIABLE PREVIENE QUE LA LENGUA O UN CIERRE IMPREVISTO DE LA BOCA CAUSEN CONTAMINACIÓN. PROTEGE LA LENGUA DE LOS INSTRUMENTOS ROTATORIOS. AUTOCLAVABLE</t>
  </si>
  <si>
    <t>CEMENTO QUIRURGICO</t>
  </si>
  <si>
    <t>BASE Y CATALIZADOR, PASTA PARA PROTECCION POSTQUIRURGICO, FACIL DE MOLDEAR, ESTABLE, SUAVE, COHESIVO, DE UNA DUREZA ELASTICA SIN EUGENOL NI ASBESTO</t>
  </si>
  <si>
    <t xml:space="preserve">KIT X BASE DE 90 GRS Y CATALIZADOR POR 90 GRS </t>
  </si>
  <si>
    <t>VALOR UNITARIO</t>
  </si>
  <si>
    <t>IVA</t>
  </si>
  <si>
    <t>ESTUDIO DE MERCADO</t>
  </si>
  <si>
    <t>ÁCIDO FOSFÓRICO AL 35%  al 37%</t>
  </si>
  <si>
    <t>JERINGA 1.2 ML -12 a  39.6 GRAMOS</t>
  </si>
  <si>
    <t>FRASCO  4 a 6 ml</t>
  </si>
  <si>
    <t>PUNTAS PARA PULIR PARA PIEZA DE BAJA VELOCIDAD, CON PARTE ACTIVA DE DIFERENTES FORMAS (LLAMA PEQUEÑA, COPA, DISCO) Y TRES GRADOS DE ABRASIÓN (VERDE, AMARILLA, BLANCA)</t>
  </si>
  <si>
    <t>FABRICADO CON ALGODÓN AL 100% Y TEJIDO CON MILES DE LAZOS DIMINUTOS FORMANDO LARGAS CADENAS ENTRELAZADAS. EXTREMOS DEL HILO QUE NO SE DESHILACHAN; LOS HILOS SON FÁCILES DE EMPACAR Y PERMANECEN EN EL SITIO DESEADO MUCHO MEJOR QUE EL HILO RETORCIDO O TRENZADO; EL TEJIDO DISEÑADO CONFIERE AL HILO UNA PARTICULAR CAPACIDAD DE ABSORCIÓN; SU MATERIAL ESPECIAL EJERCE UNA PRESIÓN ELÁSTICA SOBRE LA CRESTA GINGIVAL, SE COMPRIME AL SER EMPACADO Y POSTERIORMENTE SE EXPANDE PARA UNA RETRACCIÓN ÓPTIMA DE LOS TEJIDOS EN 1-3 MINUTOS. NO SE ENREDA EN LAS FRESAS DE DIAMANTE. LA REGLA IMPRESA EN LA ETIQUETA PERMITE MEDIR EL HILO CON FACILIDAD</t>
  </si>
  <si>
    <t xml:space="preserve">AGUJA PARA IRRIGAR CONDUCTOS RADICULARES </t>
  </si>
  <si>
    <t xml:space="preserve">CAPILLARY TIPS: PUNTA MUY FINA, TOTALMENTE DE PLÁSTICO, DE 25 MM DE LONGITUD Ø 0,35 MM, PARA LA IRRIGACIÓN, LA APLICACIÓN, LA ASPIRACIÓN Y REBAJADO CON AIRE COMPRIMIDO, ÚTIL COMO ELEMENTO ESPACIADOR PARA POSTES RADICULARES AL REALIZAR RESTAURACIONES CON POSTES Y MUÑONES, YA QUE NO SE ADHIERE AL COMPOSITE. </t>
  </si>
  <si>
    <t xml:space="preserve">HIDROXIDO DE CALCIO E HIDROAPATITA DE CALCIO. MATERIAL BIOACTIVO DE RECUBRIMEINTO PULPAR DIRECTO E INDIRECTO, LINER O BASE. PROMUEVE LA FORMACIÓN DE DENTINA REPARATIVA. RADIOPACO, FOTOACTIVO. APLICACIÓN CONTROLADA Y PRECISA, SIN NECESIDAD DE MEZCLA. ÁCIDO RESISTENTE, NO SE DISUELVE CON EL TIEMPO. </t>
  </si>
  <si>
    <t>JERINGA  X  1,64 GRS</t>
  </si>
  <si>
    <t>PERÓXIDO  DE HIDROGENO AL 35%</t>
  </si>
  <si>
    <t>USO ENDODONTICO PARA BLANQUEAMIENTO DE DIENTES NO VITALES. ESTABILIDAD DE 3 A 5 DÍAS DENTRO DE CÁMARA PULPAR</t>
  </si>
  <si>
    <t>JERIGA X 1,87 GRS</t>
  </si>
  <si>
    <t>GEL DE SULFATO FERRICO AL 20 % O CLORURO DE ALUMINIO AL 25% PARA CONTROL DE PEQUEÑOS SANGRADOS DURANTE PROCESOS OPERATORIOS DENTALES</t>
  </si>
  <si>
    <t>SPRAY REFRIGERANTE</t>
  </si>
  <si>
    <t>LIMAS NO. 35 X 25 MM TIPO FLEXOFILE</t>
  </si>
  <si>
    <t>ALCOHOLES DESDE 80% HASTA 90%.</t>
  </si>
  <si>
    <t>VALOR TOTAL INCLUIDO IVA</t>
  </si>
  <si>
    <t xml:space="preserve">SELLANTES DE FOTOCURADO </t>
  </si>
  <si>
    <t>FRESAS QUIRURGICAS TALLO LARGO REF 701</t>
  </si>
  <si>
    <t>RESINA PARA POSTERIORES COLOR A2</t>
  </si>
  <si>
    <t xml:space="preserve"> JERINGA X 4 GRS</t>
  </si>
  <si>
    <t>RESINA PARA POSTERIORES  COLOR A3</t>
  </si>
  <si>
    <t>JERINGA X 3 A 9 GRS APROX</t>
  </si>
  <si>
    <t>BLISTER PORTRES  LIMAS SMALL</t>
  </si>
  <si>
    <t>BLISTER PORTRES  LIMAS PRIMARI</t>
  </si>
  <si>
    <t>PURO, SUAVE, BARRERA PROTECTORA CONTRA AGENTES IRRITANTES</t>
  </si>
  <si>
    <t xml:space="preserve">TUBO X 10 ml </t>
  </si>
  <si>
    <t>JERINGA 12 GRAMOS</t>
  </si>
  <si>
    <t>CEPILLO DENTAL ADULTO</t>
  </si>
  <si>
    <t>CERDAS TEXTURA MEDIA MANGO ERGONÓMICO ANTIDESLIZANTE PUNTA DIAMANTE CON 4 LÍNEAS DE CERDAS</t>
  </si>
  <si>
    <t>CREMA DENTAL</t>
  </si>
  <si>
    <t xml:space="preserve">SOBRE X 50 ó CAJA X 50 </t>
  </si>
  <si>
    <t xml:space="preserve">BARNIZ DE FLUORURO DE SODIO AL 5% NO ACIDULADO, CON TRIFOSFATO DE CALCIO (LIBERA FLÚOR, FOSFATO CALCIO); CONTIENE XILITOL. PROPIEDAD DE MIGRAR A LA SUPERFICIE DENTAL, INCLUYENDO ESPACIOS DIFICILES DE ALCANZAR. REMINERALIZA EL ESMALTE DE LOS DIENTES. ES TOLERANTE A LA HUMEDAD Y A LA SALIVA Y SE ACTIVA CON ESTA. </t>
  </si>
  <si>
    <t>CAJA X 100 a 144 unidades</t>
  </si>
  <si>
    <t>PASTA DE HIDROXIDO DE CALCIO AL 35% BLANCA, DE TEXTURA CREMOSA, EFECTO ANTIBACTERIANO. Ph DE 12,5, INOLORA, LIBRE DE GRUMOS Y PARTÍCULAS EXTRAÑAS, RADIOPACA. ESTIMULA FORMACIÓN DE DENTINA SECUNDARIA</t>
  </si>
  <si>
    <t xml:space="preserve">ACRILICO AUTOCURADO POLIMERO POLVO COLOR A3 </t>
  </si>
  <si>
    <t>ACRILICO AUTOCURADO POLIMERO POLVO COLOR A2</t>
  </si>
  <si>
    <t>GRAPAS No.9</t>
  </si>
  <si>
    <t>LIMAS DE 1A SERIE X 31 MM FLEXOFILE</t>
  </si>
  <si>
    <t xml:space="preserve">CEMENTO IONOMERO DE VIDRIO BASE INTERMEDIA Y  RECONSTRUCTOR </t>
  </si>
  <si>
    <t xml:space="preserve">RESINA FLUIDA DE BAJA VISCOCIDAD RESINA DE PROCRILATO RELLENO COMBINACIÓN DE TRICLORURO DE ITERBIO TAMAÑO DE PARTICULA 0,1 A 0,5 MICRONES ZIRCONIO/SILICE 64,5% PESO 42,5% POR VOLUMEN PROFUNDIDAD DE 4mm </t>
  </si>
  <si>
    <t xml:space="preserve">LINER O FORRO CAVITARIO INDICACIONES RECUBRIMIENTO PULPAR INDIRECTO, LIBERACION SOSTENIDA DE FLUOR, BIOCOMPATIBLE NO REQUIERE PRETRATAMIENTO DE LA DENTINA, ALTA ADHERENCIA A LA DENTINA CON ACIDO POLIALQUENOICO PARA LA BAJA SENSIBILIDAD POST-OPERATORIA AYUDA A REDUCIR EFECTO DE CONTRACCION DE POLIMETIZACION FOTOCURADO DISPENSACION PASTA LIQUIDO </t>
  </si>
  <si>
    <t xml:space="preserve">KIT  x 6 UNIDADES </t>
  </si>
  <si>
    <t xml:space="preserve">KIT GRAPAS: CLAMP SET BRINKER TISSUE RETRACTORS HYGENIC </t>
  </si>
  <si>
    <t xml:space="preserve">DISPOSITIVO DE SUCCION DE LIQUIDOS O FLUIDOS  EN ACERO INOXIDABLE ESTERILIZABLE </t>
  </si>
  <si>
    <t xml:space="preserve">RESTAURADOR UNIVERSAL DE NANOPARTICULA PARA DIENTES ANTERIORES Y POSTERIORES,  RELLENO SILICE DE 20NM NO AGLOMERADO NO CONGLOMERADO,RELLENO DE CIRCONIO 4NM A 11NM NO AGLOMERADO NO CONGLOMERADO PESO 78,5%  VOLUMEN 63,3% BAJA CONTRACCIÓN VOLUMÉTRICA 1,73% bis-GMA UDMA,TEGDMA, PEGDMA </t>
  </si>
  <si>
    <t xml:space="preserve">RESINA JERINGA FLUIDA PARA POSTERIORES </t>
  </si>
  <si>
    <t xml:space="preserve">RESINA UNIVERSAL VARIEDAD DE COLORES DIENTES CLAROS (A1, B1, B2, C1, D2) PARA ANTERIORES Y POSTERIORES </t>
  </si>
  <si>
    <t>RESINA UNIVERSAL VARIEDAD DE COLORES DIENTES NATURALES (A2, A3, C2, D3, D4) PARA ANTERIORES Y POSTERIORES</t>
  </si>
  <si>
    <t>RESINA UNIVERSAL VARIEDAD DE COLORES DIENTES OSCUROS (A3.5, A4, B3, C3, C4) PARA ANTERIORES Y POSTERIORES</t>
  </si>
  <si>
    <t>MARCA RECONOCIDA. CONTENIDO DE 30 -75 GRAMOS, POR RECOMENDACIÓN DEL MINISTERIO DE SALUD LA PASTA DENTAL CON UN CONTENIDO DE ENTRE 1000 A 1500 PPM (PARTES POR MILLÓN) DE FLÚOR.</t>
  </si>
  <si>
    <t>COMPOSITE FLUIDO FOTOPOLIMERIZABLE, RADIOPACO, DE BAJA VISCOSIDAD BASE DE METACRILATO O TRIFLUORURO DE ITERBIO CON, TAMAÑO DE PARTÍCULA PROMEDIO ENTRE 0,1 A 5 MICRONES, 20NM CON UNA DISTRIBUCIÓN DE PARTÍCULAS TIXOTRÓPICO, ENTRE 65% A 68% DE RELLENO PUEDE UTILIZARSE EN ANTERIORES, POSTERIORES</t>
  </si>
  <si>
    <t>SELLANTE DE FOSETAS Y FISURAS TIXOTRÓPICO, RELLENO ENTRE 6% O 53%, RADIOPACO, CON BASE DE METACRILATO COLOR BLANCO CON BAJO TIEMPO DE FOTOPOLIMERIZACION BAJA VISCOSIDAD CON LIBERACIÓN DE FLÚOR Y ALTA ADHESIÓN AL ESMALTE. HIDROFÍLICO E HIDROFÓBICO. FLUORESCENTE</t>
  </si>
  <si>
    <t xml:space="preserve">ESTANDARIZADOS SEGÚN ISO 6877 Y SEGÚN COLOR DE LA LIMA CORRESPONDIENTE, BIOCOMPATIBLES, RADIOPACOS, FLEXIBLES CON UN GRADO DE RIGIDEZ QUE NO PERMITA DEFORMACIÓN. UTILIZADOS  PARA OBTURACIÓN DE CANALES RADICULARES A BASE DE GUTAPERCHA, ÓXIDO DE ZINC Y COLORANTE ORGÁNICO  (TODO EL CONO DEL COLOR DE LA LIMA LIMA O PINTADOS EN EXTREMOS), CALIBRADOS EN CONICIDAD .02-.06  </t>
  </si>
  <si>
    <t>CAJA X 100 A 144 UND</t>
  </si>
  <si>
    <t>ESPACIADOR MANUAL PARA CONDUCTOS N°30</t>
  </si>
  <si>
    <t>INSTRUMENTO EN ACERO INOXIDABLE AUTOCLAVABLE PARA ESPACIAR GUTAPERCHA, PARTE ACTIVA DE 25 A 30MM.</t>
  </si>
  <si>
    <t>AGENTE GRABADOR PARA ESMALTE Y DENTINA. GEL FÁCILMENTE CONTROLABLE QUE FLUYE SEGÚN LA DIRECCIÓN DE LA APLICACIÓN, NO POR LA GRAVEDAD. CREA MICROPOROS EN LA SUPERFICIE DEL ESMALTE Y REMUEVE LA CAPA DE SARRO DENTINARIO DESBLOQUEANDO LOS TÚBULOS. ES VITAL PARA LA RETENCIÓN MECÁNICA DE LA RESTAURACIÓN. NO INTERFIERE CON LA ADHESIÓN GEL TIXOTRÓPICO</t>
  </si>
  <si>
    <t xml:space="preserve">POLIALQUENOATO DE VIDRIO CONVENCIONAL TIPO I RADIOPACO, PARTICULA GRANULADA DE CONSISTENCIA CREMOSA Y SUAVE, FACIL MEZCLA Y MANEJO, CON LIBERACIÓN DE FLUOR. SOLUBILIDAD INFERIOR AL 0,1 %, ADHESIÓN QUÍMICA, BIOCOMPATIBLE, MINIMO ESPESOR DE VCAPA, INDICADO PARA CEMENTAR INCRUSTACIONES INLAYS Y ONLAYS METÁLICOS, CORONAS Y PUENTES METAL-CERÁMICOS, BANDAS DE ORTODONCIA, QUE NO PERMITA LA FILTRACIÓN Y SEA RESISTENTYE A LA TRACCIÓN Y COMPRESIÓN.  </t>
  </si>
  <si>
    <t xml:space="preserve"> KIT (FCO POLVO X 15 GR. Y FCO LÍQUIDO ENTRE 6 ML)  </t>
  </si>
  <si>
    <t xml:space="preserve">IONOMERO DE VIDRIO MODIFICADO CON RESINA MULTIPRPÓSITO. MÓDULO DE ELASTICIDAD SIMILAR A LA DENTINA LO QUE LO HACE EL SUSTITUTO DENTINAL IDEAL. TIPO II: DE TRIPLE CURADO MICROENCAPSULADO QUE PERMITE COLOCACION EN BLOQUE.   INSOLUBILIDAD POR SU COPOLIMERO DE ACIDO POLICARBOXILICO MODIFICADO EN GRUPOS METACRILATOS, ALTA RESISTENCIA A LA FRACTURA , RADIOPACO </t>
  </si>
  <si>
    <t>CEMENTO IONOMERO DE VIDRIO BASE INTERMEDIA Y  RECONSTRUCTOR (A1, A2, A3)</t>
  </si>
  <si>
    <t>IONOMERO DE VIDRIO RESTAURADOR FOTOPOLIMERIZABLE MODIFICADO CON RESINA, CON NANORELLENO ADHESIVA, ACIDO POLIALQUENOICO MODIFICADO CON METACRILIADO, NANORELLENO DE 5NM A 25NM. MULTIPROPOSITO RECONSTRUCTOR, BASE INTERMEDIA, CARGA DE 69% RESISTENTE</t>
  </si>
  <si>
    <t>DISPENSADOR PASTA-PASTA CLICKER 12G</t>
  </si>
  <si>
    <t>CEPILLOS CON FIBRAS IMPREGNADAS DE CARBURO DE SILICIO PARA PULIR/BRILLAR RESTAURACIONES EN RESINA Y CERÁMICAS, PARA BAJA VELOCIDAD, PULIDO DE SUPERFICIES OCLUSALES, SUPERFICIES CERVICALES Y ZONAS INTERPROXIMALES. (COPA REGULAR, PUNTA)</t>
  </si>
  <si>
    <t xml:space="preserve">IONOMERO DE VIDRIO RECONSTRUCTOR CONVENCIONAL </t>
  </si>
  <si>
    <t>IONÓMERO DE VIDRIO AUTOPOLIMERIZABLE, PARTIUCLA GRANULADA FACIL MEZCLA CON LIBERACIÓN DE FLÚOR, ADHESIÓN    QUÍMICA, BIOCOMPATIBLE, RADIOOPACO, PARA RECONSTRUCCIÓN          DE MUÑONES Y APLICACIONES RESTAURADORAS. TECNICA A.R.T</t>
  </si>
  <si>
    <t xml:space="preserve">RESINA  A1  </t>
  </si>
  <si>
    <t>RESINA DE FOTOCURADO DE ZIRCONIO/SILICE PARTICULAS NANOHIBRIDAS O NANORELLENO CON TAMAÑO DE PARTICULAS ENTRE 0.04 nm A 700 nm, RESISTENCIA AL DESGASTE SIMILAR AL ESMALTE. CONTRACCION ENTRE 1,2% HASTA 2.0 % CON AGLOMERACIÓN DE NANOPARTICULAS DE ZIRCONIO. FUERZA COMPRESIVA SUPERIOR A 360 MPa. CARGA DE RELLENO ENTRE 60% HASTA 68% DE VOLUMEN</t>
  </si>
  <si>
    <t>JERINGA X 3GRS O 4 GRS</t>
  </si>
  <si>
    <t xml:space="preserve">RESINA A2 </t>
  </si>
  <si>
    <t>RESINA A3</t>
  </si>
  <si>
    <t xml:space="preserve">RESINA PARA POSTERIORES DE RELLENO EN BLOQUE EXCELENTE FUERZA Y DESGASTE BAJO, ESTRÉS MINIMO LO CUAL PROPORCIONA UNA PROFUNDIDAD DE POLIMERIZACIÓN DE 5MM EXCELENTE RETENCIÓN DEL PULIDO, TAMBIEN IDEAL PARA RESTAURACIONES EN ANTERIORES, CON COMBINACIÓN DE SILICE NO AGLOMERADO/NO AGREGADO DE 20NM, ZIRCONIA AGLOMERADA NO AGREGADA DE 4 A 11NM. RELLENO DE TRIFLORURO DE ITERBIO. AUDMA  - AFM  PESO DE 76.5% 58.4% VOLUMEN </t>
  </si>
  <si>
    <t xml:space="preserve">RESINA PARA POSTERIORES DE RELLENO EN BLOQUE, EXCELENTE FUERZA Y DESGASTE BAJO, ESTRÉS MINIMO LO CUAL PROPORCIONA UNA PROFUNDIDAD DE POLIMERIZACIÓN DE 5MM, EXCELENTE RETENCIÓN DEL PULIDO, TAMBIEN IDEAL PARA RESTAURACIONES EN ANTERIORES, CON COMBINACIÓN DE SILICE NO AGLOMERADO/NO AGREGADO DE 20NM, ZIRCONIA AGLOMERADA NO AGREGADA DE 4 A 11NM. RELLENO DE TRIFLORURO DE ITERBIO. AUDMA  - AFM  PESO DE 76.5% 58.4% VOLUMEN </t>
  </si>
  <si>
    <t>JERINGA 1.2ML A 20.ML / FRASCO X  6 A 8 ML</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</si>
  <si>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redonda desde grano grueso hasta grano extrafino con diámetro mayor desde 1mm a 2.3mm.</t>
  </si>
  <si>
    <t xml:space="preserve">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flama en punta grano desde grueso hasta extrafino con diámetro mayor desde 1.0mm hasta 1.8mm. </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</si>
  <si>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de pera larga punta redondeada desde grano grueso hasta grano extrafino desde 0.5 a 1.6 mm de diámetro mayor</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</si>
  <si>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cónica puntiaguda delgada desde grano extrafino hasta grano medio desde 0.5mm hasta 1 mm de diámetro mayor</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</si>
  <si>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cónica larga punta redondeada desde grano grueso hasta grano extrafino de 1.0 mm a 1.8mm de diámetro mayor</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</si>
  <si>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llama en punta  grano extrafino  desde 0.20 mm hasta 1.8 mm de diámetro mayor</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</si>
  <si>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llama en punta  grano extrafino  desde 0.20 mm hasta 1.8 mm de diámetro mayor</t>
  </si>
  <si>
    <t xml:space="preserve">FRESA DE CARBURO (EN HOJAS) PARA PIEZA DE MANO DE ALTA VELOCIDAD, INDICADA PARA LA PREPARACIÓN DENTAL PARA COLOCACIÓN DE CORONAS DE ACERO, RESISTENTE A LA CORROSIÓN. </t>
  </si>
  <si>
    <t>TIRA DE LIJADO METALICA</t>
  </si>
  <si>
    <t>TIRAS METÁLICAS ABRASIVAS DELGADAS, FLEXIBLES, PARA PULIDOS ÍNTER PROXIMALES DISPONIBLE EN GRANO FINO Y EXTRAFINO DE 4MM DE ANCHO.</t>
  </si>
  <si>
    <t>BASE X 30 A 56 GRS/CATALIZADOR X 13ML A 20 ML o 13 GR A 20GR</t>
  </si>
  <si>
    <t>JERINGA X 1.2 ML A 2.0ML o 1.2GR a 2.0GR.</t>
  </si>
  <si>
    <t xml:space="preserve">BARNIZ DE FLUORURO DE SODIO A BASE DE AGUA AL 2,1% CON PH NEUTRO, FOSFATO DE CALCIO MONODOSIS 0,5 ML TRANSPARENTE RESULTADOS EN 15 MINUTOS. </t>
  </si>
  <si>
    <t xml:space="preserve">BARNIZ DE FLUORURO DE SODIO AL 5% QUE CONTIENE 22.600 PPM DE FLÚOR EN UNA BASE DE RESINA, USO PARA OBTURACION DE TUBULOS DENTINALES,TRATAMIENTO DE LA HIPERSENSIBILIDAD DENTINAL ( 1 ML CONTIENE 50 MG DE FLUORURO DE SODIO+ OTROS INGREDIENTES: COLOFONIA, ALCOHOL, GOMA LACA, MÁSTICA, SACARINA, AROMA, CERA BLANCA DE ABEJA), FACIL DE APLICAR SE ADHIERE FACIL EN PRESENCIA DE SALIVA. </t>
  </si>
  <si>
    <t>GRAPA PARA AISALMIENTO ABSOLUTO CON TELA DE CAUCHO, FABRICADA EN ACERO INOXIDABLE GRADO QUIRURGICO DE ALTA RESISTENCIA, MEMORIA ELASTICA CON RECUPERACION DE SU FORMAW ORIGINAL DESPUES DE LA APERTURA Y COLOCACION. SUPERFICIE LISA, LIBRE DE POROSIDADES. BORDES ANATOMICOS Y PUNTAS DE FIJACION PULIDAS CON ADECUADA RETENCION CERVICAL. ESTERILIZABLE EN AUTOCLAVE. PARA DIENTES TEMPORALES Y PERMANENTES.</t>
  </si>
  <si>
    <t>GRAPAS No. 00</t>
  </si>
  <si>
    <t>KIT GRAPAS CLAMP SET BRINKER TISSUE RETRACTORS HYGENIC EN ACERO INOXIDABLE, PARA AISLAMIENTO TOTAL CON TELA DE CAUCHO DE DIENTES RESTOS RADICULARES, RESISTENTE A LA FRACTURA Y A LA CORROSIÓN, INDEFORMABLE, AUTOCLAVABLES</t>
  </si>
  <si>
    <t>BLISTER SURTIDO POR CUATRO LIMAS SMALL. PRIMARY, MÉDIUM, LARGE.</t>
  </si>
  <si>
    <t>FRESA PESSO NO. 1</t>
  </si>
  <si>
    <t>FRESA DE PESSO 1, PARA ENSANCHAR EL TERCIO CORONAL DEL CONDUCTO RADICULAR, DE ACERO INOXIDABLE EN LAS MEDIDAS 28MM Y 32MM (CON UNA HASTA DE 19MM) POSEE 4 FILOS EN LA PUNTA INACTIVA.</t>
  </si>
  <si>
    <t xml:space="preserve">PROTECTOR FACIAL PARA EL ÁREA DE LA SALUD. SOPORTE FRONTAL PLÁSTICO, NO NASAL, CON CORDON ELÁSTICO AJUSTABLE TRASERO. PESO LIVIANO (NO DESECHABLE).  CARETA CON 10 REPUESTOS. PERMITE USO DE GAFAS. SU ESTRUCTURA SUPERIOR PERMITE SUFICIENTE FLUJO DE AIRE LOGRANDO CON ELLO EVITAR EMPAÑAMIENTO. </t>
  </si>
  <si>
    <t>SOLUCION ANTISÉPTICA BUCAL DE GLUCONATO DE CLORHEXIDINA AL 0.12% . LISTA PARA USO.  AMPLIO ESPECTRO MICROBIANO, CONTROL DE PLACA BACTERIANA</t>
  </si>
  <si>
    <t>FCO DE 900 ml A 2000 ml CON TAPA O VALVULA DOSIFICADORA</t>
  </si>
  <si>
    <t>ESPONJA ESTERIL DE USO QUIRURGICO PARA FAVORECER HEMOSTASIA LOCAL DE ORIGEN ANIMAL, VEGETAL O SINTETICO, BIOCOMPATIBLE, ABSORBIBLE,  EFECTO DE DEPÓSITO DE LARGA DURACIÓN</t>
  </si>
  <si>
    <t>FRASCO X 50 UND ó CAJA X 10 UNIDADES (10*10*10)</t>
  </si>
  <si>
    <t>ESPONJAS NO TEJIDAS, CON ABSORBENCIA MAXIMA PARA SITIOS QUIRURGICOS DE EXTRACCION DE CAVIDAD ORAL.</t>
  </si>
  <si>
    <t xml:space="preserve">LOSETA DE VIDRIO </t>
  </si>
  <si>
    <t>EXTREMOS Y BORDES ROMOS, GROSOR  DE 7 MM a 10 MM</t>
  </si>
  <si>
    <t xml:space="preserve">ESPEJOS DE BOCA CON MANGO </t>
  </si>
  <si>
    <t xml:space="preserve">ESPEJO N°5 Y MANGO PARA BOCA EN ACERO QUIRURGICO AUTOCLAVABLE. LUNA CON REVESTIMIENTO DE RODIO, SUPERFICIE FRONTAL, REDONDO Y ANGULACION 30°, CON ROSCA UNIVERSAL. MANGO ERGONOMICO Y TEXTURIZADO, CON ROSCA UNIVERSAL. </t>
  </si>
  <si>
    <t>ESPEJO DE BOCA SIN MANGO</t>
  </si>
  <si>
    <t>LUNA DE ESPEJO PARA BOCA N° 5 EN ACERO QUIRURGICO AUTOCLAVABLE CON REVESTIMIENTO DE RODIO. SUPERFICIE FRONTAL, REDONDO. ANGULACION 30°. CON ROSCA UNIVERSAL.</t>
  </si>
  <si>
    <t>MANGO ERGONÓMICO ANCHO, HOJAS CON UN SOLO BORDE CORTANTE Y 70 GRADOS DE ANGULACIÓN PARA ALISADO RADICULAR EN SUPERFICIES BUCAL Y LINGUAL.</t>
  </si>
  <si>
    <t>CURETA DE LUCAS</t>
  </si>
  <si>
    <t>CURETA ALVEOLAR TIPO LUCAS O EQUIVALENTE FUNCIONAL, DOBLE EXTREMA, FABRICADA EN ACERO INOXIDABLE QUIRURGICO, ESTERILIZABLE EN AUTOCLAVE, LONGITUD ENTRE 16 Y 18 CM. MANGO ANATOMICO CON SUPERFICIE ANTIDESLIZANTE.</t>
  </si>
  <si>
    <t>TIJERAS DE TEJIDOS</t>
  </si>
  <si>
    <t>INSTRUMENTO QUIRURGICO PARA CORTE Y DISECCION DE TEJIDOS BLANDOS FABRICADA EN ACERO INOXIDABLE RESISTENTE A LA CORROSIÓN, ESTERILIZABLE EN AUTOCLAVE, DISEÑO RECTO, HOJAS FINAS DE ALTA PRECISIÓN, LONGITUD TOTAL ENTRE 11CM A 15CM</t>
  </si>
  <si>
    <t>JERINGA CARPULE</t>
  </si>
  <si>
    <t>INSTRUMENTO PARA LA ADMINISTRACION DE ANESTESIA LOCAL MEDIANTE CARTUCHOS ODONTOLOGICOS ESTANDAR DE 1.8ML, FABRICADA EN ACERO INOXIDABLE RESISTENTE A LA CORROSION, ESTERILIZABLE EN AUTOCLAVABLE, SISTEMA ASPIRANTE TIPO ARPON, COMPATIBLE CON AGUJAS ODONTOLOGICAS CORTAS Y LARGAS DE ROSCA UNIVERSAL. DISEÑO ERGONOMICO QUE PERMITA CONTROL Y ESTABILIDAD</t>
  </si>
  <si>
    <t>PINZA MOSQUITO CURVA</t>
  </si>
  <si>
    <t>INSTRUMENTO QUIRURGICO DE HEMOSTASIA PARA PINZAMIENTO DE VASOS SANGUINEOS PEQUEÑOS Y TEJIDOS DELICADOS FABRICADA EN ACERO INOXIDABLE, ESTERILIZABLE EN AUTOCLAVE, DISEÑO CURVO , PARTE ACTIVA FINA CON ESTRIAS TRANSVERSALES COMPELTAS, SISTEMA DE CIERRE MEDIANTE CREMALLERA LONGITUD DE 12CM A 14CM.</t>
  </si>
  <si>
    <t>PINZA MOSQUITO RECTA</t>
  </si>
  <si>
    <t xml:space="preserve">INSTRUMENTO QUIRURGICO DE HEMOSTASIA PARA PINZAMIENTO DE VASOS SANGUINEOS PEQUEÑOS Y TEJIDOS DELICADOS FABRICADA EN ACERO INOXIDABLE, ESTERILIZABLE EN AUTOCLAVE, DISEÑO RECTO, PARTE ACTIVA FINA CON ESTRIAS TRANSVERSALES COMPELTAS, SISTEMA DE CIERRE MEDIANTE CREMALLERA LONGITUD DE 12CM A 14CM. </t>
  </si>
  <si>
    <t>PORTAAGUJAS TIPO MAYO-HEGAR</t>
  </si>
  <si>
    <t>INSTRUMENTO PARA SUJECIÓN Y MANIPULACION DE AGUJAS DE SUTURA FABRICADO EN ACERO INOXIDABLE, ESTERILIZABLE EN AUTOCLAVE, MORDAZAS RECTAS CON ESTRIADO INTERNO PARA AGARRE SEGURO, SISTEMA DE CIERRE MEDIANTE CREMALLERA, DISEÑO ERGONOMICO, LONGITUD DE 14CM A 16CM.</t>
  </si>
  <si>
    <t>SONDA CAROLINE</t>
  </si>
  <si>
    <t>INSTRUMENTO EN ACERO INOXIDABLE ESTERILIZABLE EN AUTOCLAVE, PUNTA ROMA ATRAUMATICA, GRADUACION MILIMETRICA CONTINUA DE 1 A 15MM. MANGO ERGONOMMICO ANTIDESLIZANTE</t>
  </si>
  <si>
    <t>ELEVADOR BANDERA</t>
  </si>
  <si>
    <t>INSTRUMENTO FABRICADO EN ACERO INOXIDABLE QUIRURGICO DE ALTA CALIDAD Y ESTERILIZACION EN AUTOCLAVE VERSION DERECHO E IZQUIERDO CARACTERIZADO POR PUNTA TRIANGULAR ANGULADA Y AFILADA, MANGO ERGONOMICO.</t>
  </si>
  <si>
    <t>CASTROVIEJO</t>
  </si>
  <si>
    <t xml:space="preserve">PORTAGUJAS CASTROVIEJO CURVO, ELABORACION EN ACERO INOXIDABLE QUIRURGICO O CON INSERTOS DE CARBURO EN TUNGSTENOS EN LA PUNTA COMPATIBLES CON AGUJAS 4-0, 5-0,6-0, ESTERILIZABLE EN AUTOCLAVE, MANGO DORADO QUE PRESENTA UN RELIEVE PIRAMIDA, DOBLE ALAS. </t>
  </si>
  <si>
    <t xml:space="preserve">PUNTA TRIBISELADA Y SILICONADA, ATRAUMÁTICA, ACOPLE HERMÉTICO, EMPAQUE INDIVIDUAL, CALIBRE 27 ENTRE 30 Y 41 MM, EMPATE UNIVERSAL CON LA JERINGA CARPULE. </t>
  </si>
  <si>
    <t>FRESA DE CARBURO -TUNGSTENO DE TALLO LARGO PARA PIEZA DE BAJA VELOCIDAD – PIEZA RECTA, RESISTENTE A LA CORROSIÓN. REFERENCIA</t>
  </si>
  <si>
    <t xml:space="preserve">FRESA DE CARBURO -TUSGSTENO DE TALLO LARGO PARA PIEZA DE BAJA VELOCIDAD, RESISTENTE A LA CORROSIÓN. </t>
  </si>
  <si>
    <t>FRESAS QUIRURGICAS TALLO LARGO REF 8</t>
  </si>
  <si>
    <t>FRESA DE CARBURO -TUSGSTENO DE TALLO LARGO PARA PIEZA DE BAJA VELOCIDAD, RESISTENTE A LA CORROSIÓN.</t>
  </si>
  <si>
    <t>EN ACERO INOXIDABLE MEDICO O ALEACION DE TITANIO, ESTERILIZABLE EN AUTOCLAVE, COMPATIBLE CON EQUIPOS ULTRASONICOS FROGET. REFERENCIAS: G1-S/GD1 – G4-S/GD4</t>
  </si>
  <si>
    <t>EN ACERO INOXIDABLE MEDICO O ALEACION DE TITANIO, ESTERILIZABLE EN AUTOCLAVE, COMPATIBLE CON EQUIPOS ULTRASONICOS WOODPECKER. REFERENCIAS: G1 - G2 - G4 - P4 - P5 - PD1T - ED1T.</t>
  </si>
  <si>
    <t>EN ACERO INOXIDABLE MEDICO O ALEACION DE TITANIO, ESTERILIZABLE EN AUTOCLAVE, COMPATIBLE CON EQUIPOS ULTRASONICOS NSK. REFERENCIAS: PUNTAS: G1 - G4-G6 - G8</t>
  </si>
  <si>
    <t>EN ACERO INOXIDABLE MEDICO O ALEACION DE TITANIO, ESTERILIZABLE EN AUTOCLAVE, COMPATIBLE CON EQUIPOS ULTRASONICOS DTE ULTRASONIC D5.  REFERENCIAS: PUNTAS: GD1 Y GD1T, PD1 Y PD1T</t>
  </si>
  <si>
    <t xml:space="preserve">SUTURA QUIRÚRGICA, ESTÉRIL, ABSORBIBLE, SINTÉTICA, COMPUESTA POR UN COPOLÍMERO HECHO DE 90% DE GLICOLIDA Y 10% DE L-LACTIDA, MULTIFILAMENTO Y RECUBIERTA  4-0  Y  5-0 DE 45CM A 70 CM AGUJA 3/8 DE CIRCULO DE LONGITUD 16MM A 19 MM. </t>
  </si>
  <si>
    <t>CAJA x 12 UNIDADES</t>
  </si>
  <si>
    <t>SUTURA</t>
  </si>
  <si>
    <t xml:space="preserve">SUTURA QUIRURGICA NO ABSORBIBLE, SINTETICA, MONOFILAMENTO DE POLIAMIDA, ESTERIL MONTADO EN AGUJA ATRAUMATICA DE ACERI INOXIDABLE. MUY RESISTENTE 4-0 o 5-0. LONGITUD DE HEBRA DE 45 A 90 CMA. AGUJA CURVA 3/8 DE CIRCULO DE LONGITUD 16MM A 19 MM. </t>
  </si>
  <si>
    <t>CAJA X 12 UNIDADES</t>
  </si>
  <si>
    <t>FRASCO 450ML a 500ML</t>
  </si>
  <si>
    <t xml:space="preserve">FUNDA O PROTECTOR  PARA RADIOVISOGRAFO </t>
  </si>
  <si>
    <t>FORRO O CUBIERTA PLASTICA DESECHABLE  PARA RADIOVISOGRAFO</t>
  </si>
  <si>
    <t>ROLLOS 100% ALGODÓN, PARA USO ODONTOLÓGICO, INSOLUBLE EN LOS FLUIDOS ORGÁNICOS,BUENA CAPACIDAD DE ABSORCIÓN DE FLUIDOS BUCALES</t>
  </si>
  <si>
    <t>BOLSAS INDIVIDUALES TRANSPARENTES</t>
  </si>
  <si>
    <t xml:space="preserve">BOLSAS PLASTICAS DE POLIPROPILENO TRANSPARENTES DE ALTA DENSIDAD, LIBRE DE BPA, SELLADO A PRESION O DESLIZANTE DE 15 CM DE ANCHO POR 23 CM DE ALTO, CON LOGO IMPRESO EN PAPEL ADHESIVO PEGADO EN BOLSA.  </t>
  </si>
  <si>
    <t>CEMENTO IONOMERO DE VIDRIO LINER CAVITARIO</t>
  </si>
  <si>
    <t xml:space="preserve">POVO BLANCO QUIMICAMENTE PUEO, CONCENTRACION DEL 99%. APROPIADO PARA PREPARAR CEMENTOS DE OBTURACIÓN COMO EUGENOLATO. </t>
  </si>
  <si>
    <t>FRASCO X 175G</t>
  </si>
  <si>
    <t>CAJA X 280 tiras precortadas sueltas O CJA POR 5 CUADERNILLOS DE 50 TIRAS</t>
  </si>
  <si>
    <r>
      <t xml:space="preserve">PAPEL PARA REGISTRO DE CONTACTOS INTEROCLUSALES, DE DOS COLORES (ROJO, AZUL). grosor ENTRE </t>
    </r>
    <r>
      <rPr>
        <sz val="10"/>
        <color theme="1"/>
        <rFont val="Arial"/>
        <family val="2"/>
      </rPr>
      <t>20 Y 22 micras</t>
    </r>
    <r>
      <rPr>
        <sz val="10"/>
        <color theme="1"/>
        <rFont val="Calibri"/>
        <family val="2"/>
        <scheme val="minor"/>
      </rPr>
      <t xml:space="preserve">. extrema delgadez,  alta deformación plástica, capacidad para no distorsionar la mordida, Fabricado en película plástica, PELICULA DE DOBLE CARA EN COLOR NEGRO Y ROJO, tiras pre-cortada.  </t>
    </r>
  </si>
  <si>
    <t>CORTAFRIO</t>
  </si>
  <si>
    <t>INSTRUMENTO PARA CORTE PRECISO Y SEGURO DE BANDAS Y ARCOS EN ALAMBRE METALICO DENTRO O FUERA DE LA CAVIDAD, SOPORTANDO CALIBRES  HASTA 1,3MM (APARATOS DE ORTOPEDIA - ORTODONCIA) EN ACERO INOXIDABLE DE ALTA CALIDAD, PUNTAS CON MAYOR DUREZA Y DURABILIDAD CON INSERCIONES DE CARBURO DE TUNGSTENO O PUNTAS DE ACERO ENDURECIDO, AUTOCLAVABLE. LONGITUD ESTANDAR ENTRE 13 Y 16 CM. ERGONOMICO</t>
  </si>
  <si>
    <r>
      <t xml:space="preserve">EN ACERO INOXIDABLE MEDICO O ALEACION DE TITANIO, ESTERILIZABLE EN AUTOCLAVE, COMPATIBLE CON EQUIPOS NSK NEUMATICO. REFERENCIAS: PUNTAS: </t>
    </r>
    <r>
      <rPr>
        <sz val="9"/>
        <color rgb="FFFF0000"/>
        <rFont val="Arial"/>
        <family val="2"/>
      </rPr>
      <t>S1 - S2 - S3</t>
    </r>
  </si>
  <si>
    <r>
      <rPr>
        <sz val="9"/>
        <color rgb="FFFF0000"/>
        <rFont val="Arial"/>
        <family val="2"/>
      </rPr>
      <t>PAQUETE  DE 20 A  30 UND</t>
    </r>
    <r>
      <rPr>
        <sz val="9"/>
        <color theme="1"/>
        <rFont val="Arial"/>
        <family val="2"/>
      </rPr>
      <t xml:space="preserve"> </t>
    </r>
  </si>
  <si>
    <t>Espaciador manual para conductos radiculares, fabricado en acero inoxidable de grado médico o quirúrgico de alta resistencia, con acabado de superficie pulida, punta cónica/cilíndrica delgada para condensación lateral, mango metálico o ergonómico que garantice sujeción digital estable, apto para procesos de esterilización en autoclave. Mango hexagonal</t>
  </si>
  <si>
    <t xml:space="preserve">ADHESIVO UNIVERSAL FOTOPOLIMERIZABLE UTILIZADO EN TECNICA DE GRABADO TOTAL, AUTOGRABADO O GRABADO SELECTIVO, A BASE DE ETANOL O A BASE DE AGUA Y ETANOL. VISCOSIDAD ÓPTIMA. PARA LA ADHESIÓN INDIRECTA Y DIRECTA CON SILANO DE SILICA. PROPORCIONA ALTAS FUERZAS DE ADHESIÓN EN ESMALTE Y DENTINA Y MAYOR ESTABILIDAD FRENTE A LA HUMEDAD PROPORCIONADA. PARA ADHESIÓN QUÍMICA A ZIRCONIO, METAL, RESINA, CERÁMICA. NO REQUIERE AGITARSE. </t>
  </si>
  <si>
    <t>ANEXO No. 3 ESTUDIO DE MERCADO</t>
  </si>
  <si>
    <t>PRECIOS HISTORICOS
024-ARC-DISAN-2023</t>
  </si>
  <si>
    <t>VALOR UNITARIO + IVA (SI APLICA)</t>
  </si>
  <si>
    <t>PRECIO HISTORICO PROYECTADO</t>
  </si>
  <si>
    <t>PRECIOS HISTORICOS
074-ARC-DISAN-2024</t>
  </si>
  <si>
    <t>ORBIDENTAL S.A.S.</t>
  </si>
  <si>
    <t>LA MUELA S.A.S.</t>
  </si>
  <si>
    <t>CASA DENTAL GABRIEL VELASQUEZ S.A.S.</t>
  </si>
  <si>
    <t>PROMEDIO</t>
  </si>
  <si>
    <t>MEDIANA</t>
  </si>
  <si>
    <t>MEDIA ARMONICA</t>
  </si>
  <si>
    <t>DESVIACIÓN ESTÁNDAR</t>
  </si>
  <si>
    <t xml:space="preserve">COEFICIENTE DE VARIACION </t>
  </si>
  <si>
    <t>% NCREMENTO PRECIO TECHO &amp; PRECIO HISTORICO</t>
  </si>
  <si>
    <t>PRECIO DE REFERENCIA</t>
  </si>
  <si>
    <t>VALOR UNITARIO + IVA</t>
  </si>
  <si>
    <t>AÑO</t>
  </si>
  <si>
    <t>INFLACION</t>
  </si>
  <si>
    <t xml:space="preserve"> </t>
  </si>
  <si>
    <t>DENTAL NADER S.A.S.</t>
  </si>
  <si>
    <t>70 ITEMS</t>
  </si>
  <si>
    <t>SIN HISTORICO</t>
  </si>
  <si>
    <t xml:space="preserve">INSTRUMENTO ROTATORIO LONGITUD DE 25MM. FABRICADO EN ACERO INOXIDABLE O ALEACIÓN DE NÍQUEL-TITANIO (NITI). PRESENTACIÓN EN CAJA POR CUATRO (4) UNIDADES SURTIDAS EN CALIBRES COMERCIALES DEL Nº 1 AL Nº 4 CON CÓDIGO DE
COLOR ESTANDARIZADO (ROJO, AZUL, VERDE, NEGRO) O SU EQUIVALENTE DIMENSIONAL EN NORMA INTERNACIONAL ISO (25, 30, 35, 40) </t>
  </si>
  <si>
    <t>corregido a 68 items</t>
  </si>
  <si>
    <t>se corrgio orden de numeracion son78 items se corrige estaba 79</t>
  </si>
  <si>
    <t>PRECIOS HISTORICOS
048-ARC-DISAN-2025</t>
  </si>
  <si>
    <t>PRECIOS HISTORICOS
049-ARC-DISAN-2025</t>
  </si>
  <si>
    <t>PRECIOS HISTORICOS
051-ARC-DISAN-2025</t>
  </si>
  <si>
    <t>CAJA X 200  UNIDADES</t>
  </si>
  <si>
    <t>Se establece la mediana como precio de referencia acuerdo observación</t>
  </si>
  <si>
    <t>se corrigue precio de referncia, dado que el valor de los precios historicos, se establecieron por 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</si>
</sst>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quot;$&quot;\ * #,##0.00_-;_-&quot;$&quot;\ * &quot;-&quot;??_-;_-@_-"/>
    <numFmt numFmtId="43" formatCode="_-* #,##0.00_-;\-* #,##0.00_-;_-* &quot;-&quot;??_-;_-@_-"/>
    <numFmt numFmtId="164" formatCode="_ * #,##0.00_ ;_ * \-#,##0.00_ ;_ * &quot;-&quot;??_ ;_ @_ "/>
    <numFmt numFmtId="165" formatCode="_-* #,##0.00\ [$€]_-;\-* #,##0.00\ [$€]_-;_-* &quot;-&quot;??\ [$€]_-;_-@_-"/>
    <numFmt numFmtId="166" formatCode="0.0000"/>
    <numFmt numFmtId="167" formatCode="_-&quot;$&quot;\ * #,##0_-;\-&quot;$&quot;\ * #,##0_-;_-&quot;$&quot;\ * &quot;-&quot;??_-;_-@_-"/>
  </numFmts>
  <fonts count="40" x14ac:knownFonts="1">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b/>
      <sz val="11"/>
      <color theme="1"/>
      <name val="Calibri"/>
      <family val="2"/>
    </font>
    <font>
      <b/>
      <sz val="11"/>
      <color theme="1"/>
      <name val="Arial"/>
      <family val="2"/>
    </font>
    <font>
      <sz val="11"/>
      <color rgb="FF000000"/>
      <name val="Calibri"/>
      <family val="2"/>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1"/>
      <name val="Calibri"/>
      <family val="2"/>
      <scheme val="minor"/>
    </font>
    <font>
      <sz val="11"/>
      <color theme="0"/>
      <name val="Calibri"/>
      <family val="2"/>
      <scheme val="minor"/>
    </font>
    <font>
      <sz val="10"/>
      <name val="Arial"/>
      <family val="2"/>
    </font>
    <font>
      <sz val="10"/>
      <name val="Arial"/>
      <family val="2"/>
    </font>
    <font>
      <b/>
      <sz val="18"/>
      <color theme="3"/>
      <name val="Calibri Light"/>
      <family val="2"/>
      <scheme val="major"/>
    </font>
    <font>
      <sz val="10"/>
      <color theme="1"/>
      <name val="Calibri"/>
      <family val="2"/>
    </font>
    <font>
      <sz val="10"/>
      <color theme="1"/>
      <name val="Calibri"/>
      <family val="2"/>
      <scheme val="minor"/>
    </font>
    <font>
      <sz val="10"/>
      <color theme="1"/>
      <name val="Arial"/>
      <family val="2"/>
    </font>
    <font>
      <sz val="9"/>
      <color theme="1"/>
      <name val="Arial"/>
      <family val="2"/>
    </font>
    <font>
      <sz val="9"/>
      <color rgb="FF000000"/>
      <name val="Arial"/>
      <family val="2"/>
    </font>
    <font>
      <sz val="9"/>
      <color indexed="81"/>
      <name val="Tahoma"/>
      <family val="2"/>
    </font>
    <font>
      <b/>
      <sz val="9"/>
      <color indexed="81"/>
      <name val="Tahoma"/>
      <family val="2"/>
    </font>
    <font>
      <sz val="12"/>
      <color theme="1"/>
      <name val="Arial"/>
      <family val="2"/>
    </font>
    <font>
      <sz val="9"/>
      <color rgb="FFFF0000"/>
      <name val="Arial"/>
      <family val="2"/>
    </font>
    <font>
      <b/>
      <sz val="11"/>
      <color theme="1"/>
      <name val="Century Gothic"/>
      <family val="2"/>
    </font>
    <font>
      <b/>
      <sz val="11"/>
      <name val="Century Gothic"/>
      <family val="2"/>
    </font>
    <font>
      <sz val="11"/>
      <color theme="1"/>
      <name val="Century Gothic"/>
      <family val="2"/>
    </font>
    <font>
      <sz val="9"/>
      <color theme="1"/>
      <name val="Century Gothic"/>
      <family val="2"/>
    </font>
    <font>
      <sz val="11"/>
      <name val="Century Gothic"/>
      <family val="2"/>
    </font>
    <font>
      <sz val="11"/>
      <color rgb="FFFF0000"/>
      <name val="Century Gothic"/>
      <family val="2"/>
    </font>
    <font>
      <sz val="11"/>
      <color rgb="FFFF0000"/>
      <name val="Calibri"/>
      <family val="2"/>
      <scheme val="minor"/>
    </font>
    <font>
      <sz val="10"/>
      <color rgb="FFFF0000"/>
      <name val="Calibri"/>
      <family val="2"/>
    </font>
    <font>
      <sz val="10"/>
      <color rgb="FFFF0000"/>
      <name val="Arial"/>
      <family val="2"/>
    </font>
    <font>
      <sz val="10"/>
      <color rgb="FFFF0000"/>
      <name val="Calibri"/>
      <family val="2"/>
      <scheme val="minor"/>
    </font>
    <font>
      <b/>
      <sz val="11"/>
      <color rgb="FFFF0000"/>
      <name val="Century Gothic"/>
      <family val="2"/>
    </font>
    <font>
      <sz val="11"/>
      <color rgb="FFFF0000"/>
      <name val="Calibri"/>
      <family val="2"/>
    </font>
  </fonts>
  <fills count="41">
    <fill>
      <patternFill patternType="none"/>
    </fill>
    <fill>
      <patternFill patternType="gray125"/>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FF"/>
        <bgColor indexed="64"/>
      </patternFill>
    </fill>
    <fill>
      <patternFill patternType="solid">
        <fgColor rgb="FFFFFF00"/>
        <bgColor indexed="64"/>
      </patternFill>
    </fill>
    <fill>
      <patternFill patternType="solid">
        <fgColor rgb="FF00B05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00B0F0"/>
        <bgColor indexed="64"/>
      </patternFill>
    </fill>
    <fill>
      <patternFill patternType="solid">
        <fgColor theme="9" tint="0.39997558519241921"/>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s>
  <cellStyleXfs count="59">
    <xf numFmtId="0" fontId="0" fillId="0" borderId="0"/>
    <xf numFmtId="0" fontId="2" fillId="0" borderId="0"/>
    <xf numFmtId="43" fontId="1" fillId="0" borderId="0" applyFont="0" applyFill="0" applyBorder="0" applyAlignment="0" applyProtection="0"/>
    <xf numFmtId="0" fontId="1" fillId="0" borderId="0"/>
    <xf numFmtId="0" fontId="7" fillId="0" borderId="0" applyNumberFormat="0" applyFill="0" applyBorder="0" applyAlignment="0" applyProtection="0"/>
    <xf numFmtId="0" fontId="8" fillId="2" borderId="0" applyNumberFormat="0" applyBorder="0" applyAlignment="0" applyProtection="0"/>
    <xf numFmtId="0" fontId="9" fillId="3" borderId="0" applyNumberFormat="0" applyBorder="0" applyAlignment="0" applyProtection="0"/>
    <xf numFmtId="0" fontId="10" fillId="4" borderId="12" applyNumberFormat="0" applyAlignment="0" applyProtection="0"/>
    <xf numFmtId="0" fontId="13" fillId="0" borderId="14" applyNumberFormat="0" applyFill="0" applyAlignment="0" applyProtection="0"/>
    <xf numFmtId="0" fontId="14" fillId="0" borderId="16" applyNumberFormat="0" applyFill="0" applyAlignment="0" applyProtection="0"/>
    <xf numFmtId="0" fontId="15"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5" fillId="30" borderId="0" applyNumberFormat="0" applyBorder="0" applyAlignment="0" applyProtection="0"/>
    <xf numFmtId="0" fontId="16" fillId="0" borderId="0"/>
    <xf numFmtId="0" fontId="12" fillId="5" borderId="12" applyNumberFormat="0" applyAlignment="0" applyProtection="0"/>
    <xf numFmtId="165" fontId="17" fillId="0" borderId="0" applyFont="0" applyFill="0" applyBorder="0" applyAlignment="0" applyProtection="0"/>
    <xf numFmtId="165" fontId="17" fillId="0" borderId="0" applyFont="0" applyFill="0" applyBorder="0" applyAlignment="0" applyProtection="0"/>
    <xf numFmtId="164" fontId="17" fillId="0" borderId="0" applyFont="0" applyFill="0" applyBorder="0" applyAlignment="0" applyProtection="0"/>
    <xf numFmtId="0" fontId="1" fillId="6" borderId="15" applyNumberFormat="0" applyFont="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1" fillId="5" borderId="13" applyNumberFormat="0" applyAlignment="0" applyProtection="0"/>
    <xf numFmtId="0" fontId="18" fillId="0" borderId="0" applyNumberFormat="0" applyFill="0" applyBorder="0" applyAlignment="0" applyProtection="0"/>
    <xf numFmtId="0" fontId="3" fillId="0" borderId="0"/>
    <xf numFmtId="0" fontId="3" fillId="0" borderId="0"/>
    <xf numFmtId="0" fontId="3" fillId="0" borderId="0"/>
    <xf numFmtId="0" fontId="3"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4"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44" fontId="1" fillId="0" borderId="0" applyFont="0" applyFill="0" applyBorder="0" applyAlignment="0" applyProtection="0"/>
  </cellStyleXfs>
  <cellXfs count="235">
    <xf numFmtId="0" fontId="0" fillId="0" borderId="0" xfId="0"/>
    <xf numFmtId="4" fontId="1" fillId="0" borderId="0" xfId="1" applyNumberFormat="1" applyFont="1"/>
    <xf numFmtId="4" fontId="1" fillId="0" borderId="0" xfId="1" applyNumberFormat="1" applyFont="1" applyAlignment="1">
      <alignment horizontal="center" vertical="center"/>
    </xf>
    <xf numFmtId="4" fontId="3" fillId="0" borderId="0" xfId="1" applyNumberFormat="1" applyFont="1" applyAlignment="1">
      <alignment wrapText="1"/>
    </xf>
    <xf numFmtId="4" fontId="3" fillId="0" borderId="0" xfId="1" applyNumberFormat="1" applyFont="1" applyAlignment="1">
      <alignment horizontal="center"/>
    </xf>
    <xf numFmtId="4" fontId="4" fillId="0" borderId="0" xfId="1" applyNumberFormat="1" applyFont="1" applyAlignment="1">
      <alignment horizontal="center" vertical="center" wrapText="1"/>
    </xf>
    <xf numFmtId="4" fontId="3" fillId="0" borderId="0" xfId="1" applyNumberFormat="1" applyFont="1" applyAlignment="1">
      <alignment horizontal="center" vertical="center" wrapText="1"/>
    </xf>
    <xf numFmtId="4" fontId="6" fillId="0" borderId="0" xfId="1" applyNumberFormat="1" applyFont="1" applyAlignment="1">
      <alignment horizontal="left" vertical="center" wrapText="1"/>
    </xf>
    <xf numFmtId="4" fontId="3" fillId="0" borderId="0" xfId="1" applyNumberFormat="1" applyFont="1" applyAlignment="1">
      <alignment horizontal="left" vertical="center" wrapText="1"/>
    </xf>
    <xf numFmtId="4" fontId="6" fillId="0" borderId="0" xfId="1" applyNumberFormat="1" applyFont="1" applyAlignment="1">
      <alignment horizontal="center" vertical="center" wrapText="1"/>
    </xf>
    <xf numFmtId="3" fontId="1" fillId="0" borderId="0" xfId="1" applyNumberFormat="1" applyFont="1"/>
    <xf numFmtId="3" fontId="3" fillId="0" borderId="0" xfId="1" applyNumberFormat="1" applyFont="1" applyAlignment="1">
      <alignment horizontal="center" vertical="center" wrapText="1"/>
    </xf>
    <xf numFmtId="0" fontId="3" fillId="0" borderId="5" xfId="1" applyFont="1" applyBorder="1" applyAlignment="1">
      <alignment horizontal="center" vertical="center" wrapText="1"/>
    </xf>
    <xf numFmtId="4" fontId="1" fillId="0" borderId="0" xfId="1" applyNumberFormat="1" applyFont="1" applyAlignment="1">
      <alignment wrapText="1"/>
    </xf>
    <xf numFmtId="4" fontId="0" fillId="0" borderId="0" xfId="1" applyNumberFormat="1" applyFont="1" applyAlignment="1">
      <alignment wrapText="1"/>
    </xf>
    <xf numFmtId="4" fontId="3" fillId="0" borderId="0" xfId="1" applyNumberFormat="1" applyFont="1" applyAlignment="1">
      <alignment horizontal="center" wrapText="1"/>
    </xf>
    <xf numFmtId="0" fontId="26" fillId="0" borderId="0" xfId="0" applyFont="1" applyAlignment="1">
      <alignment vertical="center" wrapText="1"/>
    </xf>
    <xf numFmtId="4" fontId="1" fillId="0" borderId="0" xfId="1" applyNumberFormat="1" applyFont="1" applyFill="1"/>
    <xf numFmtId="0" fontId="19" fillId="0" borderId="10" xfId="1" applyFont="1" applyBorder="1" applyAlignment="1">
      <alignment horizontal="center" vertical="center" wrapText="1"/>
    </xf>
    <xf numFmtId="4" fontId="29" fillId="0" borderId="28" xfId="49" applyNumberFormat="1" applyFont="1" applyFill="1" applyBorder="1" applyAlignment="1">
      <alignment horizontal="center" vertical="center" wrapText="1"/>
    </xf>
    <xf numFmtId="4" fontId="29" fillId="0" borderId="24" xfId="49" applyNumberFormat="1" applyFont="1" applyFill="1" applyBorder="1" applyAlignment="1">
      <alignment horizontal="center" vertical="center" wrapText="1"/>
    </xf>
    <xf numFmtId="0" fontId="31" fillId="0" borderId="0" xfId="0" applyFont="1" applyFill="1" applyAlignment="1">
      <alignment horizontal="center" vertical="center"/>
    </xf>
    <xf numFmtId="10" fontId="31" fillId="0" borderId="0" xfId="50" applyNumberFormat="1" applyFont="1" applyFill="1" applyAlignment="1">
      <alignment horizontal="center" vertical="center"/>
    </xf>
    <xf numFmtId="166" fontId="31" fillId="0" borderId="0" xfId="0" applyNumberFormat="1" applyFont="1" applyFill="1" applyAlignment="1">
      <alignment horizontal="center" vertical="center"/>
    </xf>
    <xf numFmtId="4" fontId="20" fillId="31" borderId="1" xfId="3" applyNumberFormat="1" applyFont="1" applyFill="1" applyBorder="1" applyAlignment="1">
      <alignment horizontal="center" vertical="center"/>
    </xf>
    <xf numFmtId="3" fontId="14" fillId="0" borderId="0" xfId="0" applyNumberFormat="1" applyFont="1"/>
    <xf numFmtId="4" fontId="14" fillId="0" borderId="0" xfId="1" applyNumberFormat="1" applyFont="1"/>
    <xf numFmtId="167" fontId="0" fillId="0" borderId="0" xfId="0" applyNumberFormat="1"/>
    <xf numFmtId="167" fontId="14" fillId="0" borderId="0" xfId="0" applyNumberFormat="1" applyFont="1"/>
    <xf numFmtId="0" fontId="0" fillId="0" borderId="0" xfId="0" applyAlignment="1">
      <alignment horizontal="center"/>
    </xf>
    <xf numFmtId="0" fontId="0" fillId="0" borderId="0" xfId="0" applyAlignment="1">
      <alignment horizontal="center" vertical="center"/>
    </xf>
    <xf numFmtId="0" fontId="0" fillId="33" borderId="0" xfId="0" applyFill="1" applyAlignment="1">
      <alignment horizontal="center" vertical="center"/>
    </xf>
    <xf numFmtId="0" fontId="1" fillId="0" borderId="0" xfId="2" applyNumberFormat="1" applyFont="1" applyAlignment="1">
      <alignment vertical="center"/>
    </xf>
    <xf numFmtId="0" fontId="1" fillId="0" borderId="0" xfId="2" applyNumberFormat="1" applyFont="1" applyAlignment="1">
      <alignment horizontal="center" vertical="center"/>
    </xf>
    <xf numFmtId="4" fontId="14" fillId="0" borderId="0" xfId="1" applyNumberFormat="1" applyFont="1" applyAlignment="1">
      <alignment horizontal="center" vertical="center"/>
    </xf>
    <xf numFmtId="0" fontId="0" fillId="0" borderId="0" xfId="0"/>
    <xf numFmtId="4" fontId="20" fillId="0" borderId="1" xfId="3" applyNumberFormat="1" applyFont="1" applyBorder="1" applyAlignment="1">
      <alignment horizontal="center" vertical="center"/>
    </xf>
    <xf numFmtId="0" fontId="0" fillId="0" borderId="0" xfId="0"/>
    <xf numFmtId="4" fontId="28" fillId="0" borderId="3" xfId="0" applyNumberFormat="1" applyFont="1" applyBorder="1" applyAlignment="1">
      <alignment horizontal="center" vertical="center" wrapText="1"/>
    </xf>
    <xf numFmtId="0" fontId="31" fillId="0" borderId="0" xfId="0" applyFont="1" applyFill="1" applyAlignment="1">
      <alignment horizontal="center" vertical="center"/>
    </xf>
    <xf numFmtId="10" fontId="31" fillId="0" borderId="0" xfId="50" applyNumberFormat="1" applyFont="1" applyFill="1" applyAlignment="1">
      <alignment horizontal="center" vertical="center"/>
    </xf>
    <xf numFmtId="166" fontId="31" fillId="0" borderId="0" xfId="0" applyNumberFormat="1" applyFont="1" applyFill="1" applyAlignment="1">
      <alignment horizontal="center" vertical="center"/>
    </xf>
    <xf numFmtId="0" fontId="31" fillId="0" borderId="0" xfId="0" applyFont="1" applyFill="1" applyAlignment="1">
      <alignment horizontal="center" vertical="center" wrapText="1"/>
    </xf>
    <xf numFmtId="0" fontId="22" fillId="0" borderId="1" xfId="0" applyFont="1" applyBorder="1" applyAlignment="1">
      <alignment horizontal="justify" vertical="center" wrapText="1"/>
    </xf>
    <xf numFmtId="4" fontId="20" fillId="33" borderId="1" xfId="3" applyNumberFormat="1" applyFont="1" applyFill="1" applyBorder="1" applyAlignment="1">
      <alignment horizontal="center" vertical="center"/>
    </xf>
    <xf numFmtId="4" fontId="28" fillId="0" borderId="3" xfId="0" applyNumberFormat="1" applyFont="1" applyFill="1" applyBorder="1" applyAlignment="1">
      <alignment horizontal="center" vertical="center" wrapText="1"/>
    </xf>
    <xf numFmtId="9" fontId="28" fillId="0" borderId="3" xfId="50" applyFont="1" applyBorder="1" applyAlignment="1">
      <alignment horizontal="center" vertical="center" wrapText="1"/>
    </xf>
    <xf numFmtId="4" fontId="29" fillId="0" borderId="29" xfId="49" applyNumberFormat="1" applyFont="1" applyFill="1" applyBorder="1" applyAlignment="1">
      <alignment horizontal="center" vertical="center" wrapText="1"/>
    </xf>
    <xf numFmtId="4" fontId="5" fillId="0" borderId="29" xfId="0" applyNumberFormat="1" applyFont="1" applyBorder="1" applyAlignment="1">
      <alignment horizontal="center" vertical="center" wrapText="1"/>
    </xf>
    <xf numFmtId="4" fontId="28" fillId="0" borderId="29" xfId="0" applyNumberFormat="1" applyFont="1" applyFill="1" applyBorder="1" applyAlignment="1">
      <alignment horizontal="center" vertical="center" wrapText="1"/>
    </xf>
    <xf numFmtId="4" fontId="28" fillId="0" borderId="29" xfId="0" applyNumberFormat="1" applyFont="1" applyBorder="1" applyAlignment="1">
      <alignment horizontal="center" vertical="center" wrapText="1"/>
    </xf>
    <xf numFmtId="9" fontId="28" fillId="0" borderId="29" xfId="50" applyFont="1" applyBorder="1" applyAlignment="1">
      <alignment horizontal="center" vertical="center" wrapText="1"/>
    </xf>
    <xf numFmtId="43" fontId="21" fillId="0" borderId="1" xfId="2" applyFont="1" applyFill="1" applyBorder="1" applyAlignment="1">
      <alignment vertical="center"/>
    </xf>
    <xf numFmtId="4" fontId="21" fillId="0" borderId="1" xfId="2" applyNumberFormat="1" applyFont="1" applyFill="1" applyBorder="1" applyAlignment="1">
      <alignment horizontal="center" vertical="center"/>
    </xf>
    <xf numFmtId="4" fontId="30" fillId="0" borderId="1" xfId="2" applyNumberFormat="1" applyFont="1" applyFill="1" applyBorder="1" applyAlignment="1">
      <alignment horizontal="center" vertical="center"/>
    </xf>
    <xf numFmtId="9" fontId="30" fillId="0" borderId="1" xfId="50" applyFont="1" applyFill="1" applyBorder="1" applyAlignment="1">
      <alignment horizontal="center" vertical="center"/>
    </xf>
    <xf numFmtId="0" fontId="22" fillId="0" borderId="1" xfId="0" applyFont="1" applyFill="1" applyBorder="1" applyAlignment="1">
      <alignment horizontal="center" vertical="center" wrapText="1"/>
    </xf>
    <xf numFmtId="0" fontId="22" fillId="0" borderId="1" xfId="0" applyFont="1" applyFill="1" applyBorder="1" applyAlignment="1">
      <alignment vertical="center" wrapText="1"/>
    </xf>
    <xf numFmtId="4" fontId="21" fillId="31" borderId="1" xfId="2" applyNumberFormat="1" applyFont="1" applyFill="1" applyBorder="1" applyAlignment="1">
      <alignment horizontal="center" vertical="center"/>
    </xf>
    <xf numFmtId="0" fontId="22" fillId="33" borderId="1" xfId="0" applyFont="1" applyFill="1" applyBorder="1" applyAlignment="1">
      <alignment horizontal="center" vertical="center" wrapText="1"/>
    </xf>
    <xf numFmtId="4" fontId="21" fillId="33" borderId="1" xfId="2" applyNumberFormat="1" applyFont="1" applyFill="1" applyBorder="1" applyAlignment="1">
      <alignment horizontal="center" vertical="center"/>
    </xf>
    <xf numFmtId="43" fontId="21" fillId="33" borderId="1" xfId="2" applyFont="1" applyFill="1" applyBorder="1" applyAlignment="1">
      <alignment vertical="center"/>
    </xf>
    <xf numFmtId="4" fontId="20" fillId="0" borderId="1" xfId="3" applyNumberFormat="1" applyFont="1" applyBorder="1" applyAlignment="1">
      <alignment horizontal="center" vertical="center" wrapText="1"/>
    </xf>
    <xf numFmtId="3" fontId="19" fillId="0" borderId="2" xfId="1" applyNumberFormat="1" applyFont="1" applyBorder="1" applyAlignment="1">
      <alignment horizontal="center" vertical="center" wrapText="1"/>
    </xf>
    <xf numFmtId="0" fontId="22" fillId="0" borderId="3" xfId="0" applyFont="1" applyBorder="1" applyAlignment="1">
      <alignment horizontal="center" vertical="center" wrapText="1"/>
    </xf>
    <xf numFmtId="0" fontId="22" fillId="0" borderId="3" xfId="0" applyFont="1" applyBorder="1" applyAlignment="1">
      <alignment horizontal="justify" vertical="center" wrapText="1"/>
    </xf>
    <xf numFmtId="0" fontId="22" fillId="0" borderId="3" xfId="0" applyFont="1" applyBorder="1" applyAlignment="1">
      <alignment vertical="center" wrapText="1"/>
    </xf>
    <xf numFmtId="43" fontId="21" fillId="0" borderId="3" xfId="2" applyFont="1" applyFill="1" applyBorder="1" applyAlignment="1">
      <alignment vertical="center"/>
    </xf>
    <xf numFmtId="4" fontId="21" fillId="0" borderId="3" xfId="2" applyNumberFormat="1" applyFont="1" applyFill="1" applyBorder="1" applyAlignment="1">
      <alignment horizontal="center" vertical="center"/>
    </xf>
    <xf numFmtId="4" fontId="30" fillId="0" borderId="3" xfId="2" applyNumberFormat="1" applyFont="1" applyFill="1" applyBorder="1" applyAlignment="1">
      <alignment horizontal="center" vertical="center"/>
    </xf>
    <xf numFmtId="9" fontId="30" fillId="0" borderId="3" xfId="50" applyFont="1" applyFill="1" applyBorder="1" applyAlignment="1">
      <alignment horizontal="center" vertical="center"/>
    </xf>
    <xf numFmtId="3" fontId="19" fillId="0" borderId="5" xfId="1" applyNumberFormat="1" applyFont="1" applyBorder="1" applyAlignment="1">
      <alignment horizontal="center" vertical="center" wrapText="1"/>
    </xf>
    <xf numFmtId="3" fontId="19" fillId="0" borderId="5" xfId="1" applyNumberFormat="1" applyFont="1" applyFill="1" applyBorder="1" applyAlignment="1">
      <alignment horizontal="center" vertical="center" wrapText="1"/>
    </xf>
    <xf numFmtId="0" fontId="22" fillId="0" borderId="8" xfId="0" applyFont="1" applyFill="1" applyBorder="1" applyAlignment="1">
      <alignment vertical="center" wrapText="1"/>
    </xf>
    <xf numFmtId="0" fontId="20" fillId="0" borderId="8" xfId="0" applyFont="1" applyFill="1" applyBorder="1" applyAlignment="1">
      <alignment vertical="center" wrapText="1"/>
    </xf>
    <xf numFmtId="0" fontId="21" fillId="0" borderId="8" xfId="0" applyFont="1" applyFill="1" applyBorder="1" applyAlignment="1">
      <alignment horizontal="center" vertical="center" wrapText="1"/>
    </xf>
    <xf numFmtId="43" fontId="21" fillId="0" borderId="8" xfId="2" applyFont="1" applyFill="1" applyBorder="1" applyAlignment="1">
      <alignment vertical="center"/>
    </xf>
    <xf numFmtId="4" fontId="20" fillId="31" borderId="8" xfId="3" applyNumberFormat="1" applyFont="1" applyFill="1" applyBorder="1" applyAlignment="1">
      <alignment horizontal="center" vertical="center"/>
    </xf>
    <xf numFmtId="4" fontId="21" fillId="31" borderId="8" xfId="2" applyNumberFormat="1" applyFont="1" applyFill="1" applyBorder="1" applyAlignment="1">
      <alignment horizontal="center" vertical="center"/>
    </xf>
    <xf numFmtId="4" fontId="21" fillId="0" borderId="8" xfId="2" applyNumberFormat="1" applyFont="1" applyFill="1" applyBorder="1" applyAlignment="1">
      <alignment horizontal="center" vertical="center"/>
    </xf>
    <xf numFmtId="0" fontId="22" fillId="33" borderId="8" xfId="0" applyFont="1" applyFill="1" applyBorder="1" applyAlignment="1">
      <alignment horizontal="center" vertical="center" wrapText="1"/>
    </xf>
    <xf numFmtId="3" fontId="1" fillId="0" borderId="0" xfId="1" applyNumberFormat="1" applyFont="1" applyAlignment="1">
      <alignment horizontal="center"/>
    </xf>
    <xf numFmtId="4" fontId="29" fillId="36" borderId="29" xfId="49" applyNumberFormat="1" applyFont="1" applyFill="1" applyBorder="1" applyAlignment="1">
      <alignment horizontal="center" vertical="center" wrapText="1"/>
    </xf>
    <xf numFmtId="43" fontId="21" fillId="36" borderId="3" xfId="2" applyFont="1" applyFill="1" applyBorder="1" applyAlignment="1">
      <alignment vertical="center"/>
    </xf>
    <xf numFmtId="43" fontId="21" fillId="36" borderId="1" xfId="2" applyFont="1" applyFill="1" applyBorder="1" applyAlignment="1">
      <alignment vertical="center"/>
    </xf>
    <xf numFmtId="43" fontId="21" fillId="36" borderId="8" xfId="2" applyFont="1" applyFill="1" applyBorder="1" applyAlignment="1">
      <alignment vertical="center"/>
    </xf>
    <xf numFmtId="43" fontId="21" fillId="33" borderId="8" xfId="2" applyFont="1" applyFill="1" applyBorder="1" applyAlignment="1">
      <alignment vertical="center"/>
    </xf>
    <xf numFmtId="4" fontId="29" fillId="37" borderId="29" xfId="49" applyNumberFormat="1" applyFont="1" applyFill="1" applyBorder="1" applyAlignment="1">
      <alignment horizontal="center" vertical="center" wrapText="1"/>
    </xf>
    <xf numFmtId="4" fontId="21" fillId="37" borderId="3" xfId="2" applyNumberFormat="1" applyFont="1" applyFill="1" applyBorder="1" applyAlignment="1">
      <alignment horizontal="center" vertical="center"/>
    </xf>
    <xf numFmtId="4" fontId="21" fillId="37" borderId="1" xfId="2" applyNumberFormat="1" applyFont="1" applyFill="1" applyBorder="1" applyAlignment="1">
      <alignment horizontal="center" vertical="center"/>
    </xf>
    <xf numFmtId="4" fontId="21" fillId="37" borderId="8" xfId="2" applyNumberFormat="1" applyFont="1" applyFill="1" applyBorder="1" applyAlignment="1">
      <alignment horizontal="center" vertical="center"/>
    </xf>
    <xf numFmtId="43" fontId="21" fillId="37" borderId="1" xfId="2" applyFont="1" applyFill="1" applyBorder="1" applyAlignment="1">
      <alignment vertical="center"/>
    </xf>
    <xf numFmtId="4" fontId="20" fillId="37" borderId="1" xfId="3" applyNumberFormat="1" applyFont="1" applyFill="1" applyBorder="1" applyAlignment="1">
      <alignment horizontal="center" vertical="center"/>
    </xf>
    <xf numFmtId="4" fontId="20" fillId="37" borderId="8" xfId="3" applyNumberFormat="1" applyFont="1" applyFill="1" applyBorder="1" applyAlignment="1">
      <alignment horizontal="center" vertical="center"/>
    </xf>
    <xf numFmtId="4" fontId="1" fillId="35" borderId="0" xfId="1" applyNumberFormat="1" applyFont="1" applyFill="1"/>
    <xf numFmtId="4" fontId="28" fillId="35" borderId="3" xfId="0" applyNumberFormat="1" applyFont="1" applyFill="1" applyBorder="1" applyAlignment="1">
      <alignment horizontal="center" vertical="center" wrapText="1"/>
    </xf>
    <xf numFmtId="4" fontId="28" fillId="35" borderId="29" xfId="0" applyNumberFormat="1" applyFont="1" applyFill="1" applyBorder="1" applyAlignment="1">
      <alignment horizontal="center" vertical="center" wrapText="1"/>
    </xf>
    <xf numFmtId="4" fontId="30" fillId="35" borderId="3" xfId="2" applyNumberFormat="1" applyFont="1" applyFill="1" applyBorder="1" applyAlignment="1">
      <alignment horizontal="center" vertical="center"/>
    </xf>
    <xf numFmtId="4" fontId="14" fillId="39" borderId="0" xfId="1" applyNumberFormat="1" applyFont="1" applyFill="1"/>
    <xf numFmtId="4" fontId="28" fillId="39" borderId="4" xfId="0" applyNumberFormat="1" applyFont="1" applyFill="1" applyBorder="1" applyAlignment="1">
      <alignment horizontal="center" vertical="center"/>
    </xf>
    <xf numFmtId="9" fontId="33" fillId="0" borderId="3" xfId="50" applyFont="1" applyFill="1" applyBorder="1" applyAlignment="1">
      <alignment horizontal="center" vertical="center" wrapText="1"/>
    </xf>
    <xf numFmtId="4" fontId="29" fillId="0" borderId="30" xfId="49" applyNumberFormat="1" applyFont="1" applyFill="1" applyBorder="1" applyAlignment="1">
      <alignment horizontal="center" vertical="center" wrapText="1"/>
    </xf>
    <xf numFmtId="0" fontId="27" fillId="0" borderId="1" xfId="0" applyFont="1" applyBorder="1" applyAlignment="1">
      <alignment vertical="center" wrapText="1"/>
    </xf>
    <xf numFmtId="0" fontId="22" fillId="32" borderId="1" xfId="0" applyFont="1" applyFill="1" applyBorder="1" applyAlignment="1">
      <alignment vertical="center" wrapText="1"/>
    </xf>
    <xf numFmtId="0" fontId="22" fillId="32" borderId="1" xfId="0" applyFont="1" applyFill="1" applyBorder="1" applyAlignment="1">
      <alignment horizontal="center" vertical="center" wrapText="1"/>
    </xf>
    <xf numFmtId="0" fontId="3" fillId="0" borderId="7" xfId="1" applyFont="1" applyBorder="1" applyAlignment="1">
      <alignment horizontal="center" vertical="center" wrapText="1"/>
    </xf>
    <xf numFmtId="0" fontId="22" fillId="0" borderId="8" xfId="0" applyFont="1" applyBorder="1" applyAlignment="1">
      <alignment vertical="center" wrapText="1"/>
    </xf>
    <xf numFmtId="0" fontId="22" fillId="33" borderId="1" xfId="0" applyFont="1" applyFill="1" applyBorder="1" applyAlignment="1">
      <alignment horizontal="center" vertical="center"/>
    </xf>
    <xf numFmtId="0" fontId="0" fillId="36" borderId="0" xfId="0" applyFill="1"/>
    <xf numFmtId="0" fontId="0" fillId="37" borderId="0" xfId="0" applyFill="1"/>
    <xf numFmtId="43" fontId="21" fillId="37" borderId="3" xfId="2" applyFont="1" applyFill="1" applyBorder="1" applyAlignment="1">
      <alignment vertical="center"/>
    </xf>
    <xf numFmtId="43" fontId="21" fillId="37" borderId="8" xfId="2" applyFont="1" applyFill="1" applyBorder="1" applyAlignment="1">
      <alignment vertical="center"/>
    </xf>
    <xf numFmtId="167" fontId="0" fillId="37" borderId="0" xfId="0" applyNumberFormat="1" applyFill="1"/>
    <xf numFmtId="4" fontId="28" fillId="39" borderId="6" xfId="0" applyNumberFormat="1" applyFont="1" applyFill="1" applyBorder="1" applyAlignment="1">
      <alignment horizontal="center" vertical="center"/>
    </xf>
    <xf numFmtId="9" fontId="33" fillId="0" borderId="1" xfId="50" applyFont="1" applyFill="1" applyBorder="1" applyAlignment="1">
      <alignment horizontal="center" vertical="center" wrapText="1"/>
    </xf>
    <xf numFmtId="4" fontId="30" fillId="35" borderId="1" xfId="2" applyNumberFormat="1" applyFont="1" applyFill="1" applyBorder="1" applyAlignment="1">
      <alignment horizontal="center" vertical="center"/>
    </xf>
    <xf numFmtId="9" fontId="32" fillId="0" borderId="3" xfId="50" applyFont="1" applyFill="1" applyBorder="1" applyAlignment="1">
      <alignment horizontal="center" vertical="center" wrapText="1"/>
    </xf>
    <xf numFmtId="0" fontId="0" fillId="0" borderId="0" xfId="0" applyAlignment="1">
      <alignment wrapText="1"/>
    </xf>
    <xf numFmtId="0" fontId="22" fillId="0" borderId="1" xfId="0" applyFont="1" applyBorder="1" applyAlignment="1">
      <alignment horizontal="center" vertical="center" wrapText="1"/>
    </xf>
    <xf numFmtId="0" fontId="22" fillId="0" borderId="1" xfId="0" applyFont="1" applyBorder="1" applyAlignment="1">
      <alignment vertical="center" wrapText="1"/>
    </xf>
    <xf numFmtId="0" fontId="22" fillId="0" borderId="1" xfId="0" applyFont="1" applyBorder="1" applyAlignment="1">
      <alignment horizontal="center" vertical="center"/>
    </xf>
    <xf numFmtId="0" fontId="22" fillId="0" borderId="8" xfId="0" applyFont="1" applyBorder="1" applyAlignment="1">
      <alignment horizontal="center" vertical="center" wrapText="1"/>
    </xf>
    <xf numFmtId="4" fontId="30" fillId="0" borderId="8" xfId="2" applyNumberFormat="1" applyFont="1" applyFill="1" applyBorder="1" applyAlignment="1">
      <alignment horizontal="center" vertical="center"/>
    </xf>
    <xf numFmtId="4" fontId="30" fillId="35" borderId="8" xfId="2" applyNumberFormat="1" applyFont="1" applyFill="1" applyBorder="1" applyAlignment="1">
      <alignment horizontal="center" vertical="center"/>
    </xf>
    <xf numFmtId="9" fontId="30" fillId="0" borderId="8" xfId="50" applyFont="1" applyFill="1" applyBorder="1" applyAlignment="1">
      <alignment horizontal="center" vertical="center"/>
    </xf>
    <xf numFmtId="9" fontId="33" fillId="0" borderId="8" xfId="50" applyFont="1" applyFill="1" applyBorder="1" applyAlignment="1">
      <alignment horizontal="center" vertical="center" wrapText="1"/>
    </xf>
    <xf numFmtId="4" fontId="28" fillId="39" borderId="9" xfId="0" applyNumberFormat="1" applyFont="1" applyFill="1" applyBorder="1" applyAlignment="1">
      <alignment horizontal="center" vertical="center"/>
    </xf>
    <xf numFmtId="0" fontId="22" fillId="33" borderId="8" xfId="0" applyFont="1" applyFill="1" applyBorder="1" applyAlignment="1">
      <alignment horizontal="center" vertical="center"/>
    </xf>
    <xf numFmtId="9" fontId="32" fillId="0" borderId="1" xfId="50" applyFont="1" applyFill="1" applyBorder="1" applyAlignment="1">
      <alignment horizontal="center" vertical="center" wrapText="1"/>
    </xf>
    <xf numFmtId="0" fontId="0" fillId="39" borderId="0" xfId="0" applyFill="1"/>
    <xf numFmtId="0" fontId="0" fillId="38" borderId="0" xfId="0" applyFill="1"/>
    <xf numFmtId="43" fontId="21" fillId="38" borderId="3" xfId="2" applyFont="1" applyFill="1" applyBorder="1" applyAlignment="1">
      <alignment vertical="center"/>
    </xf>
    <xf numFmtId="4" fontId="29" fillId="37" borderId="25" xfId="49" applyNumberFormat="1" applyFont="1" applyFill="1" applyBorder="1" applyAlignment="1">
      <alignment horizontal="center" vertical="center" wrapText="1"/>
    </xf>
    <xf numFmtId="4" fontId="29" fillId="37" borderId="26" xfId="49" applyNumberFormat="1" applyFont="1" applyFill="1" applyBorder="1" applyAlignment="1">
      <alignment horizontal="center" vertical="center" wrapText="1"/>
    </xf>
    <xf numFmtId="4" fontId="29" fillId="37" borderId="27" xfId="49" applyNumberFormat="1" applyFont="1" applyFill="1" applyBorder="1" applyAlignment="1">
      <alignment horizontal="center" vertical="center" wrapText="1"/>
    </xf>
    <xf numFmtId="167" fontId="14" fillId="37" borderId="0" xfId="0" applyNumberFormat="1" applyFont="1" applyFill="1"/>
    <xf numFmtId="4" fontId="29" fillId="0" borderId="17" xfId="49" applyNumberFormat="1" applyFont="1" applyFill="1" applyBorder="1" applyAlignment="1">
      <alignment horizontal="center" vertical="center" wrapText="1"/>
    </xf>
    <xf numFmtId="4" fontId="29" fillId="0" borderId="31" xfId="49" applyNumberFormat="1" applyFont="1" applyFill="1" applyBorder="1" applyAlignment="1">
      <alignment horizontal="center" vertical="center" wrapText="1"/>
    </xf>
    <xf numFmtId="4" fontId="29" fillId="38" borderId="30" xfId="49" applyNumberFormat="1" applyFont="1" applyFill="1" applyBorder="1" applyAlignment="1">
      <alignment horizontal="center" vertical="center" wrapText="1"/>
    </xf>
    <xf numFmtId="4" fontId="5" fillId="0" borderId="18" xfId="0" applyNumberFormat="1" applyFont="1" applyBorder="1" applyAlignment="1">
      <alignment horizontal="center" vertical="center" wrapText="1"/>
    </xf>
    <xf numFmtId="4" fontId="5" fillId="0" borderId="30" xfId="0" applyNumberFormat="1" applyFont="1" applyBorder="1" applyAlignment="1">
      <alignment horizontal="center" vertical="center" wrapText="1"/>
    </xf>
    <xf numFmtId="43" fontId="21" fillId="38" borderId="1" xfId="2" applyFont="1" applyFill="1" applyBorder="1" applyAlignment="1">
      <alignment vertical="center"/>
    </xf>
    <xf numFmtId="0" fontId="23" fillId="0" borderId="1" xfId="0" applyFont="1" applyBorder="1" applyAlignment="1">
      <alignment horizontal="center" vertical="center" wrapText="1"/>
    </xf>
    <xf numFmtId="0" fontId="23" fillId="32" borderId="1" xfId="0" applyFont="1" applyFill="1" applyBorder="1" applyAlignment="1">
      <alignment vertical="center" wrapText="1"/>
    </xf>
    <xf numFmtId="0" fontId="23" fillId="0" borderId="1" xfId="0" applyFont="1" applyBorder="1" applyAlignment="1">
      <alignment vertical="center" wrapText="1"/>
    </xf>
    <xf numFmtId="0" fontId="19" fillId="0" borderId="2" xfId="1" applyFont="1" applyBorder="1" applyAlignment="1">
      <alignment horizontal="center" vertical="center" wrapText="1"/>
    </xf>
    <xf numFmtId="0" fontId="19" fillId="0" borderId="5" xfId="1" applyFont="1" applyBorder="1" applyAlignment="1">
      <alignment horizontal="center" vertical="center" wrapText="1"/>
    </xf>
    <xf numFmtId="0" fontId="19" fillId="33" borderId="5" xfId="1" applyFont="1" applyFill="1" applyBorder="1" applyAlignment="1">
      <alignment horizontal="center" vertical="center" wrapText="1"/>
    </xf>
    <xf numFmtId="0" fontId="22" fillId="32" borderId="8" xfId="0" applyFont="1" applyFill="1" applyBorder="1" applyAlignment="1">
      <alignment horizontal="center" vertical="center" wrapText="1"/>
    </xf>
    <xf numFmtId="43" fontId="21" fillId="38" borderId="8" xfId="2" applyFont="1" applyFill="1" applyBorder="1" applyAlignment="1">
      <alignment vertical="center"/>
    </xf>
    <xf numFmtId="0" fontId="0" fillId="35" borderId="0" xfId="0" applyFill="1"/>
    <xf numFmtId="9" fontId="32" fillId="0" borderId="8" xfId="50" applyFont="1" applyFill="1" applyBorder="1" applyAlignment="1">
      <alignment horizontal="center" vertical="center" wrapText="1"/>
    </xf>
    <xf numFmtId="0" fontId="23" fillId="33" borderId="1" xfId="0" applyFont="1" applyFill="1" applyBorder="1" applyAlignment="1">
      <alignment horizontal="center" vertical="center" wrapText="1"/>
    </xf>
    <xf numFmtId="0" fontId="19" fillId="0" borderId="5" xfId="1" applyFont="1" applyFill="1" applyBorder="1" applyAlignment="1">
      <alignment horizontal="center" vertical="center" wrapText="1"/>
    </xf>
    <xf numFmtId="0" fontId="22" fillId="0" borderId="1" xfId="0" applyFont="1" applyFill="1" applyBorder="1" applyAlignment="1">
      <alignment horizontal="justify" vertical="center" wrapText="1"/>
    </xf>
    <xf numFmtId="0" fontId="22" fillId="0" borderId="8" xfId="0" applyFont="1" applyFill="1" applyBorder="1" applyAlignment="1">
      <alignment horizontal="center" vertical="center" wrapText="1"/>
    </xf>
    <xf numFmtId="0" fontId="22" fillId="0" borderId="1" xfId="0" applyFont="1" applyFill="1" applyBorder="1" applyAlignment="1">
      <alignment horizontal="center" vertical="center"/>
    </xf>
    <xf numFmtId="0" fontId="22" fillId="0" borderId="1" xfId="0" applyFont="1" applyFill="1" applyBorder="1" applyAlignment="1">
      <alignment vertical="center"/>
    </xf>
    <xf numFmtId="0" fontId="22" fillId="0" borderId="8" xfId="0" applyFont="1" applyFill="1" applyBorder="1" applyAlignment="1">
      <alignment vertical="center"/>
    </xf>
    <xf numFmtId="43" fontId="0" fillId="37" borderId="0" xfId="0" applyNumberFormat="1" applyFill="1"/>
    <xf numFmtId="43" fontId="0" fillId="0" borderId="0" xfId="0" applyNumberFormat="1"/>
    <xf numFmtId="9" fontId="30" fillId="0" borderId="1" xfId="50" applyFont="1" applyFill="1" applyBorder="1" applyAlignment="1">
      <alignment horizontal="center" vertical="center" wrapText="1"/>
    </xf>
    <xf numFmtId="4" fontId="20" fillId="37" borderId="3" xfId="3" applyNumberFormat="1" applyFont="1" applyFill="1" applyBorder="1" applyAlignment="1">
      <alignment horizontal="center" vertical="center"/>
    </xf>
    <xf numFmtId="3" fontId="19" fillId="0" borderId="7" xfId="1" applyNumberFormat="1" applyFont="1" applyFill="1" applyBorder="1" applyAlignment="1">
      <alignment horizontal="center" vertical="center" wrapText="1"/>
    </xf>
    <xf numFmtId="9" fontId="30" fillId="0" borderId="8" xfId="50" applyFont="1" applyFill="1" applyBorder="1" applyAlignment="1">
      <alignment horizontal="center" vertical="center" wrapText="1"/>
    </xf>
    <xf numFmtId="0" fontId="19" fillId="0" borderId="7" xfId="1" applyFont="1" applyFill="1" applyBorder="1" applyAlignment="1">
      <alignment horizontal="center" vertical="center" wrapText="1"/>
    </xf>
    <xf numFmtId="3" fontId="19" fillId="0" borderId="7" xfId="1" applyNumberFormat="1" applyFont="1" applyBorder="1" applyAlignment="1">
      <alignment horizontal="center" vertical="center" wrapText="1"/>
    </xf>
    <xf numFmtId="0" fontId="22" fillId="0" borderId="8" xfId="0" applyFont="1" applyBorder="1" applyAlignment="1">
      <alignment horizontal="justify" vertical="center" wrapText="1"/>
    </xf>
    <xf numFmtId="0" fontId="34" fillId="0" borderId="0" xfId="2" applyNumberFormat="1" applyFont="1" applyAlignment="1">
      <alignment vertical="center"/>
    </xf>
    <xf numFmtId="3" fontId="35" fillId="0" borderId="5" xfId="1" applyNumberFormat="1" applyFont="1" applyFill="1" applyBorder="1" applyAlignment="1">
      <alignment horizontal="center" vertical="center" wrapText="1"/>
    </xf>
    <xf numFmtId="0" fontId="27" fillId="0" borderId="1" xfId="0" applyFont="1" applyBorder="1" applyAlignment="1">
      <alignment horizontal="center" vertical="center" wrapText="1"/>
    </xf>
    <xf numFmtId="43" fontId="36" fillId="0" borderId="1" xfId="2" applyFont="1" applyFill="1" applyBorder="1" applyAlignment="1">
      <alignment vertical="center"/>
    </xf>
    <xf numFmtId="43" fontId="36" fillId="36" borderId="1" xfId="2" applyFont="1" applyFill="1" applyBorder="1" applyAlignment="1">
      <alignment vertical="center"/>
    </xf>
    <xf numFmtId="4" fontId="37" fillId="0" borderId="1" xfId="3" applyNumberFormat="1" applyFont="1" applyBorder="1" applyAlignment="1">
      <alignment horizontal="center" vertical="center"/>
    </xf>
    <xf numFmtId="4" fontId="36" fillId="0" borderId="1" xfId="2" applyNumberFormat="1" applyFont="1" applyFill="1" applyBorder="1" applyAlignment="1">
      <alignment horizontal="center" vertical="center"/>
    </xf>
    <xf numFmtId="4" fontId="36" fillId="37" borderId="1" xfId="2" applyNumberFormat="1" applyFont="1" applyFill="1" applyBorder="1" applyAlignment="1">
      <alignment horizontal="center" vertical="center"/>
    </xf>
    <xf numFmtId="4" fontId="37" fillId="37" borderId="1" xfId="3" applyNumberFormat="1" applyFont="1" applyFill="1" applyBorder="1" applyAlignment="1">
      <alignment horizontal="center" vertical="center"/>
    </xf>
    <xf numFmtId="4" fontId="33" fillId="0" borderId="1" xfId="2" applyNumberFormat="1" applyFont="1" applyFill="1" applyBorder="1" applyAlignment="1">
      <alignment horizontal="center" vertical="center"/>
    </xf>
    <xf numFmtId="4" fontId="33" fillId="35" borderId="1" xfId="2" applyNumberFormat="1" applyFont="1" applyFill="1" applyBorder="1" applyAlignment="1">
      <alignment horizontal="center" vertical="center"/>
    </xf>
    <xf numFmtId="9" fontId="33" fillId="0" borderId="1" xfId="50" applyFont="1" applyFill="1" applyBorder="1" applyAlignment="1">
      <alignment horizontal="center" vertical="center"/>
    </xf>
    <xf numFmtId="4" fontId="38" fillId="39" borderId="6" xfId="0" applyNumberFormat="1" applyFont="1" applyFill="1" applyBorder="1" applyAlignment="1">
      <alignment horizontal="center" vertical="center"/>
    </xf>
    <xf numFmtId="4" fontId="34" fillId="0" borderId="0" xfId="1" applyNumberFormat="1" applyFont="1" applyFill="1"/>
    <xf numFmtId="0" fontId="34" fillId="0" borderId="0" xfId="2" applyNumberFormat="1" applyFont="1" applyAlignment="1">
      <alignment horizontal="center" vertical="center"/>
    </xf>
    <xf numFmtId="0" fontId="39" fillId="0" borderId="2" xfId="1" applyFont="1" applyBorder="1" applyAlignment="1">
      <alignment horizontal="center" vertical="center" wrapText="1"/>
    </xf>
    <xf numFmtId="0" fontId="27" fillId="0" borderId="3" xfId="0" applyFont="1" applyFill="1" applyBorder="1" applyAlignment="1">
      <alignment horizontal="center" vertical="center" wrapText="1"/>
    </xf>
    <xf numFmtId="0" fontId="27" fillId="0" borderId="3" xfId="0" applyFont="1" applyBorder="1" applyAlignment="1">
      <alignment horizontal="center" vertical="center" wrapText="1"/>
    </xf>
    <xf numFmtId="0" fontId="27" fillId="0" borderId="3" xfId="0" applyFont="1" applyBorder="1" applyAlignment="1">
      <alignment vertical="center" wrapText="1"/>
    </xf>
    <xf numFmtId="43" fontId="36" fillId="0" borderId="3" xfId="2" applyFont="1" applyFill="1" applyBorder="1" applyAlignment="1">
      <alignment vertical="center"/>
    </xf>
    <xf numFmtId="43" fontId="36" fillId="36" borderId="3" xfId="2" applyFont="1" applyFill="1" applyBorder="1" applyAlignment="1">
      <alignment vertical="center"/>
    </xf>
    <xf numFmtId="43" fontId="36" fillId="37" borderId="3" xfId="2" applyFont="1" applyFill="1" applyBorder="1" applyAlignment="1">
      <alignment vertical="center"/>
    </xf>
    <xf numFmtId="4" fontId="33" fillId="0" borderId="3" xfId="2" applyNumberFormat="1" applyFont="1" applyFill="1" applyBorder="1" applyAlignment="1">
      <alignment horizontal="center" vertical="center"/>
    </xf>
    <xf numFmtId="4" fontId="33" fillId="35" borderId="3" xfId="2" applyNumberFormat="1" applyFont="1" applyFill="1" applyBorder="1" applyAlignment="1">
      <alignment horizontal="center" vertical="center"/>
    </xf>
    <xf numFmtId="9" fontId="33" fillId="0" borderId="3" xfId="50" applyFont="1" applyFill="1" applyBorder="1" applyAlignment="1">
      <alignment horizontal="center" vertical="center"/>
    </xf>
    <xf numFmtId="4" fontId="38" fillId="39" borderId="4" xfId="0" applyNumberFormat="1" applyFont="1" applyFill="1" applyBorder="1" applyAlignment="1">
      <alignment horizontal="center" vertical="center"/>
    </xf>
    <xf numFmtId="0" fontId="34" fillId="0" borderId="0" xfId="0" applyFont="1"/>
    <xf numFmtId="0" fontId="39" fillId="0" borderId="5" xfId="1" applyFont="1" applyBorder="1" applyAlignment="1">
      <alignment horizontal="center" vertical="center" wrapText="1"/>
    </xf>
    <xf numFmtId="0" fontId="27" fillId="0" borderId="1" xfId="0" applyFont="1" applyBorder="1" applyAlignment="1">
      <alignment horizontal="justify" vertical="center" wrapText="1"/>
    </xf>
    <xf numFmtId="43" fontId="36" fillId="37" borderId="1" xfId="2" applyFont="1" applyFill="1" applyBorder="1" applyAlignment="1">
      <alignment vertical="center"/>
    </xf>
    <xf numFmtId="4" fontId="33" fillId="40" borderId="1" xfId="2" applyNumberFormat="1" applyFont="1" applyFill="1" applyBorder="1" applyAlignment="1">
      <alignment horizontal="center" vertical="center"/>
    </xf>
    <xf numFmtId="4" fontId="33" fillId="40" borderId="3" xfId="2" applyNumberFormat="1" applyFont="1" applyFill="1" applyBorder="1" applyAlignment="1">
      <alignment horizontal="center" vertical="center"/>
    </xf>
    <xf numFmtId="0" fontId="34" fillId="0" borderId="0" xfId="0" applyFont="1" applyAlignment="1">
      <alignment horizontal="center" vertical="center"/>
    </xf>
    <xf numFmtId="0" fontId="35" fillId="0" borderId="5" xfId="1" applyFont="1" applyBorder="1" applyAlignment="1">
      <alignment horizontal="center" vertical="center" wrapText="1"/>
    </xf>
    <xf numFmtId="43" fontId="36" fillId="38" borderId="1" xfId="2" applyFont="1" applyFill="1" applyBorder="1" applyAlignment="1">
      <alignment vertical="center"/>
    </xf>
    <xf numFmtId="0" fontId="35" fillId="0" borderId="5" xfId="1" applyFont="1" applyFill="1" applyBorder="1" applyAlignment="1">
      <alignment horizontal="center" vertical="center" wrapText="1"/>
    </xf>
    <xf numFmtId="0" fontId="27" fillId="33" borderId="1" xfId="0" applyFont="1" applyFill="1" applyBorder="1" applyAlignment="1">
      <alignment horizontal="center" vertical="center" wrapText="1"/>
    </xf>
    <xf numFmtId="0" fontId="27" fillId="33" borderId="1" xfId="0" applyFont="1" applyFill="1" applyBorder="1" applyAlignment="1">
      <alignment horizontal="center" vertical="center"/>
    </xf>
    <xf numFmtId="0" fontId="28" fillId="0" borderId="3" xfId="3" applyFont="1" applyFill="1" applyBorder="1" applyAlignment="1">
      <alignment horizontal="center" vertical="center" wrapText="1"/>
    </xf>
    <xf numFmtId="9" fontId="28" fillId="0" borderId="3" xfId="50" applyFont="1" applyBorder="1" applyAlignment="1">
      <alignment horizontal="center" vertical="center" wrapText="1"/>
    </xf>
    <xf numFmtId="9" fontId="28" fillId="0" borderId="29" xfId="50" applyFont="1" applyBorder="1" applyAlignment="1">
      <alignment horizontal="center" vertical="center" wrapText="1"/>
    </xf>
    <xf numFmtId="4" fontId="28" fillId="39" borderId="4" xfId="0" applyNumberFormat="1" applyFont="1" applyFill="1" applyBorder="1" applyAlignment="1">
      <alignment horizontal="center" vertical="center" wrapText="1"/>
    </xf>
    <xf numFmtId="4" fontId="28" fillId="39" borderId="30" xfId="0" applyNumberFormat="1" applyFont="1" applyFill="1" applyBorder="1" applyAlignment="1">
      <alignment horizontal="center" vertical="center" wrapText="1"/>
    </xf>
    <xf numFmtId="0" fontId="28" fillId="36" borderId="3" xfId="3" applyFont="1" applyFill="1" applyBorder="1" applyAlignment="1">
      <alignment horizontal="center" vertical="center" wrapText="1"/>
    </xf>
    <xf numFmtId="0" fontId="28" fillId="37" borderId="3" xfId="3" applyFont="1" applyFill="1" applyBorder="1" applyAlignment="1">
      <alignment horizontal="center" vertical="center" wrapText="1"/>
    </xf>
    <xf numFmtId="4" fontId="4" fillId="0" borderId="3" xfId="1" applyNumberFormat="1" applyFont="1" applyBorder="1" applyAlignment="1">
      <alignment horizontal="center" vertical="center" wrapText="1"/>
    </xf>
    <xf numFmtId="4" fontId="4" fillId="0" borderId="29" xfId="1" applyNumberFormat="1" applyFont="1" applyBorder="1" applyAlignment="1">
      <alignment horizontal="center" vertical="center" wrapText="1"/>
    </xf>
    <xf numFmtId="3" fontId="4" fillId="0" borderId="2" xfId="1" applyNumberFormat="1" applyFont="1" applyBorder="1" applyAlignment="1">
      <alignment horizontal="center" vertical="center" wrapText="1"/>
    </xf>
    <xf numFmtId="3" fontId="4" fillId="0" borderId="17" xfId="1" applyNumberFormat="1" applyFont="1" applyBorder="1" applyAlignment="1">
      <alignment horizontal="center" vertical="center" wrapText="1"/>
    </xf>
    <xf numFmtId="0" fontId="4" fillId="0" borderId="3" xfId="1" applyFont="1" applyBorder="1" applyAlignment="1">
      <alignment horizontal="center" vertical="center" wrapText="1"/>
    </xf>
    <xf numFmtId="0" fontId="4" fillId="0" borderId="29" xfId="1" applyFont="1" applyBorder="1" applyAlignment="1">
      <alignment horizontal="center" vertical="center" wrapText="1"/>
    </xf>
    <xf numFmtId="0" fontId="4" fillId="0" borderId="2" xfId="1" applyFont="1" applyBorder="1" applyAlignment="1">
      <alignment horizontal="center" vertical="center" wrapText="1"/>
    </xf>
    <xf numFmtId="0" fontId="4" fillId="0" borderId="17" xfId="1" applyFont="1" applyBorder="1" applyAlignment="1">
      <alignment horizontal="center" vertical="center" wrapText="1"/>
    </xf>
    <xf numFmtId="0" fontId="28" fillId="0" borderId="4" xfId="3" applyFont="1" applyFill="1" applyBorder="1" applyAlignment="1">
      <alignment horizontal="center" vertical="center" wrapText="1"/>
    </xf>
    <xf numFmtId="0" fontId="28" fillId="36" borderId="19" xfId="3" applyFont="1" applyFill="1" applyBorder="1" applyAlignment="1">
      <alignment horizontal="center" vertical="center" wrapText="1"/>
    </xf>
    <xf numFmtId="0" fontId="28" fillId="36" borderId="11" xfId="3" applyFont="1" applyFill="1" applyBorder="1" applyAlignment="1">
      <alignment horizontal="center" vertical="center" wrapText="1"/>
    </xf>
    <xf numFmtId="0" fontId="28" fillId="0" borderId="11" xfId="3" applyFont="1" applyFill="1" applyBorder="1" applyAlignment="1">
      <alignment horizontal="center" vertical="center" wrapText="1"/>
    </xf>
    <xf numFmtId="0" fontId="28" fillId="0" borderId="2" xfId="3" applyFont="1" applyFill="1" applyBorder="1" applyAlignment="1">
      <alignment horizontal="center" vertical="center" wrapText="1"/>
    </xf>
    <xf numFmtId="0" fontId="28" fillId="0" borderId="19" xfId="3" applyFont="1" applyFill="1" applyBorder="1" applyAlignment="1">
      <alignment horizontal="center" vertical="center" wrapText="1"/>
    </xf>
    <xf numFmtId="0" fontId="28" fillId="34" borderId="2" xfId="3" applyFont="1" applyFill="1" applyBorder="1" applyAlignment="1">
      <alignment horizontal="center" vertical="center" wrapText="1"/>
    </xf>
    <xf numFmtId="0" fontId="28" fillId="34" borderId="4" xfId="3" applyFont="1" applyFill="1" applyBorder="1" applyAlignment="1">
      <alignment horizontal="center" vertical="center" wrapText="1"/>
    </xf>
    <xf numFmtId="0" fontId="28" fillId="0" borderId="20" xfId="3" applyFont="1" applyFill="1" applyBorder="1" applyAlignment="1">
      <alignment horizontal="center" vertical="center" wrapText="1"/>
    </xf>
    <xf numFmtId="0" fontId="28" fillId="0" borderId="21" xfId="3" applyFont="1" applyFill="1" applyBorder="1" applyAlignment="1">
      <alignment horizontal="center" vertical="center" wrapText="1"/>
    </xf>
    <xf numFmtId="0" fontId="28" fillId="0" borderId="22" xfId="3" applyFont="1" applyFill="1" applyBorder="1" applyAlignment="1">
      <alignment horizontal="center" vertical="center" wrapText="1"/>
    </xf>
    <xf numFmtId="0" fontId="28" fillId="37" borderId="23" xfId="3" applyFont="1" applyFill="1" applyBorder="1" applyAlignment="1">
      <alignment horizontal="center" vertical="center" wrapText="1"/>
    </xf>
    <xf numFmtId="0" fontId="28" fillId="37" borderId="21" xfId="3" applyFont="1" applyFill="1" applyBorder="1" applyAlignment="1">
      <alignment horizontal="center" vertical="center" wrapText="1"/>
    </xf>
    <xf numFmtId="0" fontId="28" fillId="37" borderId="22" xfId="3" applyFont="1" applyFill="1" applyBorder="1" applyAlignment="1">
      <alignment horizontal="center" vertical="center" wrapText="1"/>
    </xf>
  </cellXfs>
  <cellStyles count="59">
    <cellStyle name="20% - Énfasis1" xfId="11" builtinId="30" customBuiltin="1"/>
    <cellStyle name="20% - Énfasis2" xfId="15" builtinId="34" customBuiltin="1"/>
    <cellStyle name="20% - Énfasis3" xfId="19" builtinId="38" customBuiltin="1"/>
    <cellStyle name="20% - Énfasis4" xfId="23" builtinId="42" customBuiltin="1"/>
    <cellStyle name="20% - Énfasis5" xfId="27" builtinId="46" customBuiltin="1"/>
    <cellStyle name="20% - Énfasis6" xfId="31" builtinId="50" customBuiltin="1"/>
    <cellStyle name="40% - Énfasis1" xfId="12" builtinId="31" customBuiltin="1"/>
    <cellStyle name="40% - Énfasis2" xfId="16" builtinId="35" customBuiltin="1"/>
    <cellStyle name="40% - Énfasis3" xfId="20" builtinId="39" customBuiltin="1"/>
    <cellStyle name="40% - Énfasis4" xfId="24" builtinId="43" customBuiltin="1"/>
    <cellStyle name="40% - Énfasis5" xfId="28" builtinId="47" customBuiltin="1"/>
    <cellStyle name="40% - Énfasis6" xfId="32" builtinId="51" customBuiltin="1"/>
    <cellStyle name="60% - Énfasis1" xfId="13" builtinId="32" customBuiltin="1"/>
    <cellStyle name="60% - Énfasis2" xfId="17" builtinId="36" customBuiltin="1"/>
    <cellStyle name="60% - Énfasis3" xfId="21" builtinId="40" customBuiltin="1"/>
    <cellStyle name="60% - Énfasis4" xfId="25" builtinId="44" customBuiltin="1"/>
    <cellStyle name="60% - Énfasis5" xfId="29" builtinId="48" customBuiltin="1"/>
    <cellStyle name="60% - Énfasis6" xfId="33" builtinId="52" customBuiltin="1"/>
    <cellStyle name="Cálculo 2" xfId="35"/>
    <cellStyle name="Celda vinculada" xfId="8" builtinId="24" customBuiltin="1"/>
    <cellStyle name="Encabezado 4" xfId="4" builtinId="19" customBuiltin="1"/>
    <cellStyle name="Énfasis1" xfId="10" builtinId="29" customBuiltin="1"/>
    <cellStyle name="Énfasis2" xfId="14" builtinId="33" customBuiltin="1"/>
    <cellStyle name="Énfasis3" xfId="18" builtinId="37" customBuiltin="1"/>
    <cellStyle name="Énfasis4" xfId="22" builtinId="41" customBuiltin="1"/>
    <cellStyle name="Énfasis5" xfId="26" builtinId="45" customBuiltin="1"/>
    <cellStyle name="Énfasis6" xfId="30" builtinId="49" customBuiltin="1"/>
    <cellStyle name="Entrada" xfId="7" builtinId="20" customBuiltin="1"/>
    <cellStyle name="Euro" xfId="36"/>
    <cellStyle name="Euro 2" xfId="37"/>
    <cellStyle name="Euro 2 2" xfId="53"/>
    <cellStyle name="Euro 3" xfId="52"/>
    <cellStyle name="Incorrecto" xfId="5" builtinId="27" customBuiltin="1"/>
    <cellStyle name="Millares" xfId="2" builtinId="3"/>
    <cellStyle name="Millares 2" xfId="38"/>
    <cellStyle name="Millares 2 2" xfId="54"/>
    <cellStyle name="Millares 3" xfId="51"/>
    <cellStyle name="Moneda" xfId="49" builtinId="4"/>
    <cellStyle name="Moneda 2" xfId="58"/>
    <cellStyle name="Neutral" xfId="6" builtinId="28" customBuiltin="1"/>
    <cellStyle name="Normal" xfId="0" builtinId="0"/>
    <cellStyle name="Normal 2" xfId="1"/>
    <cellStyle name="Normal 2 2" xfId="3"/>
    <cellStyle name="Normal 3" xfId="45"/>
    <cellStyle name="Normal 4" xfId="46"/>
    <cellStyle name="Normal 5" xfId="47"/>
    <cellStyle name="Normal 6" xfId="48"/>
    <cellStyle name="Normal 7" xfId="34"/>
    <cellStyle name="Notas 2" xfId="39"/>
    <cellStyle name="Porcentaje" xfId="50" builtinId="5"/>
    <cellStyle name="Porcentaje 2" xfId="41"/>
    <cellStyle name="Porcentaje 2 2" xfId="56"/>
    <cellStyle name="Porcentaje 3" xfId="42"/>
    <cellStyle name="Porcentaje 3 2" xfId="57"/>
    <cellStyle name="Porcentaje 4" xfId="40"/>
    <cellStyle name="Porcentaje 4 2" xfId="55"/>
    <cellStyle name="Salida 2" xfId="43"/>
    <cellStyle name="Título 4" xfId="44"/>
    <cellStyle name="Total" xfId="9"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AG858"/>
  <sheetViews>
    <sheetView tabSelected="1" topLeftCell="A2" zoomScale="85" zoomScaleNormal="85" workbookViewId="0">
      <pane xSplit="7" ySplit="3" topLeftCell="H5" activePane="bottomRight" state="frozen"/>
      <selection activeCell="A2" sqref="A2"/>
      <selection pane="topRight" activeCell="I2" sqref="I2"/>
      <selection pane="bottomLeft" activeCell="A5" sqref="A5"/>
      <selection pane="bottomRight" activeCell="A2" sqref="A2"/>
    </sheetView>
  </sheetViews>
  <sheetFormatPr baseColWidth="10" defaultColWidth="14.44140625" defaultRowHeight="15" customHeight="1" x14ac:dyDescent="0.3"/>
  <cols>
    <col min="1" max="1" width="6.33203125" style="1" customWidth="1"/>
    <col min="2" max="2" width="8.109375" style="81" customWidth="1"/>
    <col min="3" max="3" width="14.6640625" style="2" customWidth="1"/>
    <col min="4" max="4" width="15" style="2" customWidth="1"/>
    <col min="5" max="5" width="25" style="1" customWidth="1"/>
    <col min="6" max="6" width="28.33203125" style="1" customWidth="1"/>
    <col min="7" max="7" width="19.88671875" style="13" customWidth="1"/>
    <col min="8" max="8" width="14.44140625" style="1" hidden="1" customWidth="1"/>
    <col min="9" max="9" width="14.44140625" style="1" customWidth="1"/>
    <col min="10" max="10" width="13.33203125" style="13" hidden="1" customWidth="1"/>
    <col min="11" max="11" width="14.44140625" style="1" customWidth="1"/>
    <col min="12" max="12" width="14.44140625" style="1" hidden="1" customWidth="1"/>
    <col min="13" max="13" width="14.44140625" style="1"/>
    <col min="14" max="14" width="12.109375" style="2" hidden="1" customWidth="1"/>
    <col min="15" max="15" width="12.33203125" style="2" hidden="1" customWidth="1"/>
    <col min="16" max="16" width="14.44140625" style="2"/>
    <col min="17" max="17" width="0" style="1" hidden="1" customWidth="1"/>
    <col min="18" max="18" width="11" style="1" hidden="1" customWidth="1"/>
    <col min="19" max="19" width="14.44140625" style="1"/>
    <col min="20" max="20" width="0" style="1" hidden="1" customWidth="1"/>
    <col min="21" max="21" width="11" style="1" hidden="1" customWidth="1"/>
    <col min="22" max="22" width="14.44140625" style="1"/>
    <col min="23" max="23" width="0" style="1" hidden="1" customWidth="1"/>
    <col min="24" max="24" width="12.109375" style="1" hidden="1" customWidth="1"/>
    <col min="25" max="27" width="14.44140625" style="1"/>
    <col min="28" max="28" width="22.109375" style="94" customWidth="1"/>
    <col min="29" max="29" width="18.5546875" style="1" customWidth="1"/>
    <col min="30" max="30" width="17.109375" style="1" customWidth="1"/>
    <col min="31" max="31" width="15.44140625" style="1" hidden="1" customWidth="1"/>
    <col min="32" max="32" width="17.6640625" style="98" customWidth="1"/>
    <col min="33" max="16384" width="14.44140625" style="17"/>
  </cols>
  <sheetData>
    <row r="1" spans="1:32" ht="7.5" hidden="1" customHeight="1" thickBot="1" x14ac:dyDescent="0.35">
      <c r="F1" s="3"/>
      <c r="G1" s="15"/>
    </row>
    <row r="2" spans="1:32" ht="22.5" customHeight="1" thickBot="1" x14ac:dyDescent="0.35">
      <c r="F2" s="5" t="s">
        <v>459</v>
      </c>
      <c r="G2" s="15"/>
    </row>
    <row r="3" spans="1:32" ht="64.5" customHeight="1" x14ac:dyDescent="0.3">
      <c r="B3" s="215" t="s">
        <v>0</v>
      </c>
      <c r="C3" s="213" t="s">
        <v>1</v>
      </c>
      <c r="D3" s="213" t="s">
        <v>2</v>
      </c>
      <c r="E3" s="213" t="s">
        <v>3</v>
      </c>
      <c r="F3" s="213" t="s">
        <v>4</v>
      </c>
      <c r="G3" s="213" t="s">
        <v>5</v>
      </c>
      <c r="H3" s="206" t="s">
        <v>460</v>
      </c>
      <c r="I3" s="206"/>
      <c r="J3" s="206" t="s">
        <v>463</v>
      </c>
      <c r="K3" s="206"/>
      <c r="L3" s="211" t="s">
        <v>484</v>
      </c>
      <c r="M3" s="211"/>
      <c r="N3" s="206" t="s">
        <v>478</v>
      </c>
      <c r="O3" s="206"/>
      <c r="P3" s="206"/>
      <c r="Q3" s="212" t="s">
        <v>465</v>
      </c>
      <c r="R3" s="212"/>
      <c r="S3" s="212"/>
      <c r="T3" s="206" t="s">
        <v>466</v>
      </c>
      <c r="U3" s="206"/>
      <c r="V3" s="206"/>
      <c r="W3" s="212" t="s">
        <v>464</v>
      </c>
      <c r="X3" s="212"/>
      <c r="Y3" s="212"/>
      <c r="Z3" s="45" t="s">
        <v>467</v>
      </c>
      <c r="AA3" s="38" t="s">
        <v>468</v>
      </c>
      <c r="AB3" s="95" t="s">
        <v>469</v>
      </c>
      <c r="AC3" s="38" t="s">
        <v>470</v>
      </c>
      <c r="AD3" s="46" t="s">
        <v>471</v>
      </c>
      <c r="AE3" s="207" t="s">
        <v>472</v>
      </c>
      <c r="AF3" s="209" t="s">
        <v>473</v>
      </c>
    </row>
    <row r="4" spans="1:32" ht="36.75" customHeight="1" thickBot="1" x14ac:dyDescent="0.35">
      <c r="B4" s="216"/>
      <c r="C4" s="214"/>
      <c r="D4" s="214"/>
      <c r="E4" s="214"/>
      <c r="F4" s="214"/>
      <c r="G4" s="214"/>
      <c r="H4" s="47" t="s">
        <v>461</v>
      </c>
      <c r="I4" s="47" t="s">
        <v>462</v>
      </c>
      <c r="J4" s="47" t="s">
        <v>461</v>
      </c>
      <c r="K4" s="47" t="s">
        <v>462</v>
      </c>
      <c r="L4" s="82" t="s">
        <v>461</v>
      </c>
      <c r="M4" s="82" t="s">
        <v>462</v>
      </c>
      <c r="N4" s="48" t="s">
        <v>299</v>
      </c>
      <c r="O4" s="48" t="s">
        <v>300</v>
      </c>
      <c r="P4" s="48" t="s">
        <v>318</v>
      </c>
      <c r="Q4" s="87" t="s">
        <v>299</v>
      </c>
      <c r="R4" s="87" t="s">
        <v>300</v>
      </c>
      <c r="S4" s="87" t="s">
        <v>474</v>
      </c>
      <c r="T4" s="47" t="s">
        <v>299</v>
      </c>
      <c r="U4" s="47" t="s">
        <v>300</v>
      </c>
      <c r="V4" s="47" t="s">
        <v>474</v>
      </c>
      <c r="W4" s="87" t="s">
        <v>299</v>
      </c>
      <c r="X4" s="87" t="s">
        <v>300</v>
      </c>
      <c r="Y4" s="87" t="s">
        <v>474</v>
      </c>
      <c r="Z4" s="49" t="s">
        <v>318</v>
      </c>
      <c r="AA4" s="50" t="s">
        <v>318</v>
      </c>
      <c r="AB4" s="96" t="s">
        <v>318</v>
      </c>
      <c r="AC4" s="50" t="s">
        <v>318</v>
      </c>
      <c r="AD4" s="51" t="s">
        <v>318</v>
      </c>
      <c r="AE4" s="208"/>
      <c r="AF4" s="210"/>
    </row>
    <row r="5" spans="1:32" ht="102" customHeight="1" x14ac:dyDescent="0.3">
      <c r="A5" s="32">
        <v>1</v>
      </c>
      <c r="B5" s="63">
        <v>1</v>
      </c>
      <c r="C5" s="64">
        <v>2500060</v>
      </c>
      <c r="D5" s="64">
        <v>42151669</v>
      </c>
      <c r="E5" s="65" t="s">
        <v>302</v>
      </c>
      <c r="F5" s="66" t="s">
        <v>359</v>
      </c>
      <c r="G5" s="64" t="s">
        <v>329</v>
      </c>
      <c r="H5" s="67">
        <v>24972.81</v>
      </c>
      <c r="I5" s="67">
        <v>28710</v>
      </c>
      <c r="J5" s="67">
        <v>19758.96</v>
      </c>
      <c r="K5" s="67">
        <v>20787</v>
      </c>
      <c r="L5" s="83">
        <v>12650</v>
      </c>
      <c r="M5" s="83">
        <f>ROUNDUP(L5*$K$66,0)</f>
        <v>13296</v>
      </c>
      <c r="N5" s="68">
        <v>52000</v>
      </c>
      <c r="O5" s="68">
        <v>0</v>
      </c>
      <c r="P5" s="68">
        <f>+N5+O5</f>
        <v>52000</v>
      </c>
      <c r="Q5" s="88">
        <v>15300</v>
      </c>
      <c r="R5" s="88">
        <f t="shared" ref="R5:R10" si="0">Q5*0%</f>
        <v>0</v>
      </c>
      <c r="S5" s="88">
        <v>54800</v>
      </c>
      <c r="T5" s="68">
        <v>17000</v>
      </c>
      <c r="U5" s="68">
        <v>0</v>
      </c>
      <c r="V5" s="68">
        <f>U5+T5</f>
        <v>17000</v>
      </c>
      <c r="W5" s="88">
        <v>55522</v>
      </c>
      <c r="X5" s="88">
        <v>0</v>
      </c>
      <c r="Y5" s="162">
        <v>18375</v>
      </c>
      <c r="Z5" s="69">
        <f>ROUNDUP(AVERAGE(I5,K5,M5,P5,S5,V5,Y5),0)</f>
        <v>29282</v>
      </c>
      <c r="AA5" s="69">
        <f>ROUNDUP(MEDIAN(I5,K5,M5,P5,S5,V5,Y5),0)</f>
        <v>20787</v>
      </c>
      <c r="AB5" s="97">
        <f>ROUNDUP(HARMEAN(I5,K5,M5,P5,S5,V5,Y5),0)</f>
        <v>22664</v>
      </c>
      <c r="AC5" s="69">
        <f>STDEV(I5,K5,M5,P5,S5,V5,Y5)</f>
        <v>17151.921276527315</v>
      </c>
      <c r="AD5" s="70">
        <f>+AC5/Z5</f>
        <v>0.58574965086152975</v>
      </c>
      <c r="AE5" s="100">
        <f>+(AF5-M5)/M5</f>
        <v>0.70457280385078214</v>
      </c>
      <c r="AF5" s="99">
        <f>+AB5</f>
        <v>22664</v>
      </c>
    </row>
    <row r="6" spans="1:32" ht="79.5" customHeight="1" x14ac:dyDescent="0.3">
      <c r="A6" s="32">
        <v>2</v>
      </c>
      <c r="B6" s="71">
        <v>2</v>
      </c>
      <c r="C6" s="118">
        <v>2504362</v>
      </c>
      <c r="D6" s="118">
        <v>42152443</v>
      </c>
      <c r="E6" s="119" t="s">
        <v>6</v>
      </c>
      <c r="F6" s="119" t="s">
        <v>458</v>
      </c>
      <c r="G6" s="118" t="s">
        <v>304</v>
      </c>
      <c r="H6" s="52">
        <v>104661.31</v>
      </c>
      <c r="I6" s="52">
        <v>120322</v>
      </c>
      <c r="J6" s="52">
        <v>89310.59</v>
      </c>
      <c r="K6" s="52">
        <v>93955</v>
      </c>
      <c r="L6" s="84">
        <v>74000</v>
      </c>
      <c r="M6" s="84">
        <f>ROUNDUP(L6*$K$66,0)</f>
        <v>77774</v>
      </c>
      <c r="N6" s="36">
        <v>230000</v>
      </c>
      <c r="O6" s="53">
        <v>0</v>
      </c>
      <c r="P6" s="53">
        <f t="shared" ref="P6:P24" si="1">+N6+O6</f>
        <v>230000</v>
      </c>
      <c r="Q6" s="89">
        <v>251100</v>
      </c>
      <c r="R6" s="89">
        <f t="shared" si="0"/>
        <v>0</v>
      </c>
      <c r="S6" s="89">
        <f t="shared" ref="S6:S24" si="2">R6+Q6</f>
        <v>251100</v>
      </c>
      <c r="T6" s="53">
        <v>135000</v>
      </c>
      <c r="U6" s="53">
        <v>0</v>
      </c>
      <c r="V6" s="53">
        <f t="shared" ref="V6:V60" si="3">U6+T6</f>
        <v>135000</v>
      </c>
      <c r="W6" s="89">
        <v>181365</v>
      </c>
      <c r="X6" s="89">
        <v>0</v>
      </c>
      <c r="Y6" s="92">
        <v>181365</v>
      </c>
      <c r="Z6" s="54">
        <f t="shared" ref="Z6:Z60" si="4">ROUNDUP(AVERAGE(I6,K6,M6,P6,S6,V6,Y6),0)</f>
        <v>155646</v>
      </c>
      <c r="AA6" s="54">
        <f t="shared" ref="AA6:AA60" si="5">ROUNDUP(MEDIAN(I6,K6,M6,P6,S6,V6,Y6),0)</f>
        <v>135000</v>
      </c>
      <c r="AB6" s="115">
        <f t="shared" ref="AB6:AB60" si="6">ROUNDUP(HARMEAN(I6,K6,M6,P6,S6,V6,Y6),0)</f>
        <v>131918</v>
      </c>
      <c r="AC6" s="54">
        <f t="shared" ref="AC6:AC60" si="7">STDEV(I6,K6,M6,P6,S6,V6,Y6)</f>
        <v>66889.611232309646</v>
      </c>
      <c r="AD6" s="55">
        <f t="shared" ref="AD6:AD60" si="8">+AC6/Z6</f>
        <v>0.42975477193316658</v>
      </c>
      <c r="AE6" s="114">
        <f t="shared" ref="AE6:AE60" si="9">+(AF6-M6)/M6</f>
        <v>0.69617095687504826</v>
      </c>
      <c r="AF6" s="113">
        <f t="shared" ref="AF6:AF60" si="10">+AB6</f>
        <v>131918</v>
      </c>
    </row>
    <row r="7" spans="1:32" ht="87" customHeight="1" x14ac:dyDescent="0.3">
      <c r="A7" s="32">
        <v>3</v>
      </c>
      <c r="B7" s="71">
        <v>3</v>
      </c>
      <c r="C7" s="118">
        <v>2501145</v>
      </c>
      <c r="D7" s="118">
        <v>42152424</v>
      </c>
      <c r="E7" s="119" t="s">
        <v>7</v>
      </c>
      <c r="F7" s="119" t="s">
        <v>360</v>
      </c>
      <c r="G7" s="118" t="s">
        <v>361</v>
      </c>
      <c r="H7" s="52">
        <v>139179.20000000001</v>
      </c>
      <c r="I7" s="52">
        <v>160004</v>
      </c>
      <c r="J7" s="52">
        <v>118949.07</v>
      </c>
      <c r="K7" s="52">
        <v>125135</v>
      </c>
      <c r="L7" s="84">
        <v>107000</v>
      </c>
      <c r="M7" s="84">
        <f>ROUNDUP(L7*$K$66,0)</f>
        <v>112457</v>
      </c>
      <c r="N7" s="36">
        <v>200000</v>
      </c>
      <c r="O7" s="53">
        <v>0</v>
      </c>
      <c r="P7" s="53">
        <f t="shared" si="1"/>
        <v>200000</v>
      </c>
      <c r="Q7" s="89">
        <v>213800</v>
      </c>
      <c r="R7" s="89">
        <f t="shared" si="0"/>
        <v>0</v>
      </c>
      <c r="S7" s="89">
        <f t="shared" si="2"/>
        <v>213800</v>
      </c>
      <c r="T7" s="53">
        <v>188000</v>
      </c>
      <c r="U7" s="53">
        <v>0</v>
      </c>
      <c r="V7" s="53">
        <f t="shared" si="3"/>
        <v>188000</v>
      </c>
      <c r="W7" s="89">
        <v>198412</v>
      </c>
      <c r="X7" s="89">
        <v>0</v>
      </c>
      <c r="Y7" s="92">
        <v>198412</v>
      </c>
      <c r="Z7" s="54">
        <f t="shared" si="4"/>
        <v>171116</v>
      </c>
      <c r="AA7" s="54">
        <f t="shared" si="5"/>
        <v>188000</v>
      </c>
      <c r="AB7" s="115">
        <f t="shared" si="6"/>
        <v>162150</v>
      </c>
      <c r="AC7" s="54">
        <f t="shared" si="7"/>
        <v>39507.293773247948</v>
      </c>
      <c r="AD7" s="55">
        <f t="shared" si="8"/>
        <v>0.23088018521498835</v>
      </c>
      <c r="AE7" s="114">
        <f t="shared" si="9"/>
        <v>0.44188445361338113</v>
      </c>
      <c r="AF7" s="113">
        <f t="shared" si="10"/>
        <v>162150</v>
      </c>
    </row>
    <row r="8" spans="1:32" ht="72.75" customHeight="1" x14ac:dyDescent="0.3">
      <c r="A8" s="32">
        <v>4</v>
      </c>
      <c r="B8" s="71">
        <v>4</v>
      </c>
      <c r="C8" s="118">
        <v>2502001</v>
      </c>
      <c r="D8" s="118">
        <v>42152424</v>
      </c>
      <c r="E8" s="119" t="s">
        <v>448</v>
      </c>
      <c r="F8" s="119" t="s">
        <v>343</v>
      </c>
      <c r="G8" s="118" t="s">
        <v>8</v>
      </c>
      <c r="H8" s="52" t="s">
        <v>480</v>
      </c>
      <c r="I8" s="52" t="s">
        <v>480</v>
      </c>
      <c r="J8" s="52" t="s">
        <v>480</v>
      </c>
      <c r="K8" s="52" t="s">
        <v>480</v>
      </c>
      <c r="L8" s="84">
        <v>266000</v>
      </c>
      <c r="M8" s="84">
        <f>ROUNDUP(L8*$K$66,0)</f>
        <v>279566</v>
      </c>
      <c r="N8" s="36">
        <v>500000</v>
      </c>
      <c r="O8" s="53">
        <v>0</v>
      </c>
      <c r="P8" s="53">
        <f t="shared" si="1"/>
        <v>500000</v>
      </c>
      <c r="Q8" s="89">
        <v>634900</v>
      </c>
      <c r="R8" s="89">
        <f t="shared" si="0"/>
        <v>0</v>
      </c>
      <c r="S8" s="89">
        <f t="shared" si="2"/>
        <v>634900</v>
      </c>
      <c r="T8" s="53">
        <v>490000</v>
      </c>
      <c r="U8" s="53">
        <v>0</v>
      </c>
      <c r="V8" s="53">
        <f t="shared" si="3"/>
        <v>490000</v>
      </c>
      <c r="W8" s="89">
        <v>391652</v>
      </c>
      <c r="X8" s="89">
        <v>0</v>
      </c>
      <c r="Y8" s="92">
        <v>391652</v>
      </c>
      <c r="Z8" s="54">
        <f t="shared" si="4"/>
        <v>459224</v>
      </c>
      <c r="AA8" s="54">
        <f t="shared" si="5"/>
        <v>490000</v>
      </c>
      <c r="AB8" s="115">
        <f t="shared" si="6"/>
        <v>425673</v>
      </c>
      <c r="AC8" s="54">
        <f t="shared" si="7"/>
        <v>132584.75918747217</v>
      </c>
      <c r="AD8" s="55">
        <f t="shared" si="8"/>
        <v>0.28871478665634237</v>
      </c>
      <c r="AE8" s="114">
        <f t="shared" si="9"/>
        <v>0.52262077648927263</v>
      </c>
      <c r="AF8" s="113">
        <f t="shared" si="10"/>
        <v>425673</v>
      </c>
    </row>
    <row r="9" spans="1:32" ht="66" customHeight="1" x14ac:dyDescent="0.3">
      <c r="A9" s="32">
        <v>5</v>
      </c>
      <c r="B9" s="72">
        <v>5</v>
      </c>
      <c r="C9" s="56">
        <v>2502001</v>
      </c>
      <c r="D9" s="56">
        <v>42152424</v>
      </c>
      <c r="E9" s="57" t="s">
        <v>341</v>
      </c>
      <c r="F9" s="57" t="s">
        <v>362</v>
      </c>
      <c r="G9" s="56" t="s">
        <v>9</v>
      </c>
      <c r="H9" s="52" t="s">
        <v>480</v>
      </c>
      <c r="I9" s="52" t="s">
        <v>480</v>
      </c>
      <c r="J9" s="52" t="s">
        <v>480</v>
      </c>
      <c r="K9" s="52" t="s">
        <v>480</v>
      </c>
      <c r="L9" s="84">
        <v>229500</v>
      </c>
      <c r="M9" s="84">
        <f>ROUNDUP(L9*$K$66,0)</f>
        <v>241205</v>
      </c>
      <c r="N9" s="36">
        <v>400000</v>
      </c>
      <c r="O9" s="53">
        <v>0</v>
      </c>
      <c r="P9" s="53">
        <f t="shared" si="1"/>
        <v>400000</v>
      </c>
      <c r="Q9" s="89">
        <v>505100</v>
      </c>
      <c r="R9" s="89">
        <f t="shared" si="0"/>
        <v>0</v>
      </c>
      <c r="S9" s="89">
        <f t="shared" si="2"/>
        <v>505100</v>
      </c>
      <c r="T9" s="53">
        <v>395000</v>
      </c>
      <c r="U9" s="53">
        <v>0</v>
      </c>
      <c r="V9" s="53">
        <f t="shared" si="3"/>
        <v>395000</v>
      </c>
      <c r="W9" s="89">
        <v>315985</v>
      </c>
      <c r="X9" s="89">
        <v>0</v>
      </c>
      <c r="Y9" s="92">
        <v>315985</v>
      </c>
      <c r="Z9" s="54">
        <f t="shared" si="4"/>
        <v>371458</v>
      </c>
      <c r="AA9" s="54">
        <f t="shared" si="5"/>
        <v>395000</v>
      </c>
      <c r="AB9" s="115">
        <f t="shared" si="6"/>
        <v>349114</v>
      </c>
      <c r="AC9" s="54">
        <f t="shared" si="7"/>
        <v>99086.014944087845</v>
      </c>
      <c r="AD9" s="55">
        <f t="shared" si="8"/>
        <v>0.26674890551310737</v>
      </c>
      <c r="AE9" s="114">
        <f>+(AF9-M9)/M9</f>
        <v>0.44737463982919096</v>
      </c>
      <c r="AF9" s="113">
        <f t="shared" si="10"/>
        <v>349114</v>
      </c>
    </row>
    <row r="10" spans="1:32" ht="56.25" customHeight="1" x14ac:dyDescent="0.3">
      <c r="A10" s="32">
        <v>6</v>
      </c>
      <c r="B10" s="71">
        <v>6</v>
      </c>
      <c r="C10" s="118">
        <v>2502001</v>
      </c>
      <c r="D10" s="118">
        <v>42152424</v>
      </c>
      <c r="E10" s="119" t="s">
        <v>363</v>
      </c>
      <c r="F10" s="119" t="s">
        <v>364</v>
      </c>
      <c r="G10" s="118" t="s">
        <v>365</v>
      </c>
      <c r="H10" s="52" t="s">
        <v>480</v>
      </c>
      <c r="I10" s="52" t="s">
        <v>480</v>
      </c>
      <c r="J10" s="52" t="s">
        <v>480</v>
      </c>
      <c r="K10" s="52" t="s">
        <v>480</v>
      </c>
      <c r="L10" s="61" t="s">
        <v>480</v>
      </c>
      <c r="M10" s="84" t="s">
        <v>480</v>
      </c>
      <c r="N10" s="36">
        <v>300000</v>
      </c>
      <c r="O10" s="53">
        <v>0</v>
      </c>
      <c r="P10" s="53">
        <f t="shared" si="1"/>
        <v>300000</v>
      </c>
      <c r="Q10" s="89">
        <v>362600</v>
      </c>
      <c r="R10" s="89">
        <f t="shared" si="0"/>
        <v>0</v>
      </c>
      <c r="S10" s="89">
        <f t="shared" si="2"/>
        <v>362600</v>
      </c>
      <c r="T10" s="53">
        <v>290000</v>
      </c>
      <c r="U10" s="53">
        <v>0</v>
      </c>
      <c r="V10" s="53">
        <f t="shared" si="3"/>
        <v>290000</v>
      </c>
      <c r="W10" s="89">
        <v>304669</v>
      </c>
      <c r="X10" s="89">
        <v>0</v>
      </c>
      <c r="Y10" s="92">
        <v>304669</v>
      </c>
      <c r="Z10" s="54">
        <f t="shared" si="4"/>
        <v>314318</v>
      </c>
      <c r="AA10" s="54">
        <f t="shared" si="5"/>
        <v>302335</v>
      </c>
      <c r="AB10" s="115">
        <f t="shared" si="6"/>
        <v>311971</v>
      </c>
      <c r="AC10" s="54">
        <f t="shared" si="7"/>
        <v>32764.945550338805</v>
      </c>
      <c r="AD10" s="55">
        <f t="shared" si="8"/>
        <v>0.10424139104454344</v>
      </c>
      <c r="AE10" s="161" t="e">
        <f t="shared" si="9"/>
        <v>#VALUE!</v>
      </c>
      <c r="AF10" s="113">
        <f t="shared" si="10"/>
        <v>311971</v>
      </c>
    </row>
    <row r="11" spans="1:32" ht="57" customHeight="1" x14ac:dyDescent="0.3">
      <c r="A11" s="32">
        <v>7</v>
      </c>
      <c r="B11" s="71">
        <v>7</v>
      </c>
      <c r="C11" s="118">
        <v>2501631</v>
      </c>
      <c r="D11" s="118">
        <v>42151810</v>
      </c>
      <c r="E11" s="43" t="s">
        <v>10</v>
      </c>
      <c r="F11" s="43" t="s">
        <v>366</v>
      </c>
      <c r="G11" s="118" t="s">
        <v>250</v>
      </c>
      <c r="H11" s="52">
        <v>31925.593699999998</v>
      </c>
      <c r="I11" s="52">
        <v>36703</v>
      </c>
      <c r="J11" s="52">
        <v>26673.02</v>
      </c>
      <c r="K11" s="52">
        <v>28061</v>
      </c>
      <c r="L11" s="84">
        <v>28000</v>
      </c>
      <c r="M11" s="84">
        <f t="shared" ref="M11:M53" si="11">ROUNDUP(L11*$K$66,0)</f>
        <v>29428</v>
      </c>
      <c r="N11" s="36">
        <v>21000</v>
      </c>
      <c r="O11" s="53">
        <f t="shared" ref="O11:O13" si="12">+N11*0.19</f>
        <v>3990</v>
      </c>
      <c r="P11" s="53">
        <f t="shared" si="1"/>
        <v>24990</v>
      </c>
      <c r="Q11" s="89">
        <v>14700</v>
      </c>
      <c r="R11" s="89">
        <f t="shared" ref="R11:R13" si="13">Q11*19%</f>
        <v>2793</v>
      </c>
      <c r="S11" s="89">
        <f t="shared" si="2"/>
        <v>17493</v>
      </c>
      <c r="T11" s="53">
        <v>18900</v>
      </c>
      <c r="U11" s="53">
        <f t="shared" ref="U11:U60" si="14">T11*19%</f>
        <v>3591</v>
      </c>
      <c r="V11" s="53">
        <f t="shared" si="3"/>
        <v>22491</v>
      </c>
      <c r="W11" s="89">
        <v>19952</v>
      </c>
      <c r="X11" s="89">
        <v>3790.88</v>
      </c>
      <c r="Y11" s="92">
        <v>23742.880000000001</v>
      </c>
      <c r="Z11" s="54">
        <f t="shared" si="4"/>
        <v>26130</v>
      </c>
      <c r="AA11" s="54">
        <f t="shared" si="5"/>
        <v>24990</v>
      </c>
      <c r="AB11" s="115">
        <f t="shared" si="6"/>
        <v>24945</v>
      </c>
      <c r="AC11" s="54">
        <f t="shared" si="7"/>
        <v>6072.2308601699187</v>
      </c>
      <c r="AD11" s="55">
        <f t="shared" si="8"/>
        <v>0.23238541370722995</v>
      </c>
      <c r="AE11" s="161">
        <f t="shared" si="9"/>
        <v>-0.15233790947397036</v>
      </c>
      <c r="AF11" s="113">
        <f t="shared" si="10"/>
        <v>24945</v>
      </c>
    </row>
    <row r="12" spans="1:32" ht="40.5" customHeight="1" x14ac:dyDescent="0.3">
      <c r="A12" s="32">
        <v>8</v>
      </c>
      <c r="B12" s="72">
        <v>8</v>
      </c>
      <c r="C12" s="56">
        <v>2503373</v>
      </c>
      <c r="D12" s="56">
        <v>13111037</v>
      </c>
      <c r="E12" s="57" t="s">
        <v>367</v>
      </c>
      <c r="F12" s="57" t="s">
        <v>368</v>
      </c>
      <c r="G12" s="56" t="s">
        <v>11</v>
      </c>
      <c r="H12" s="52">
        <v>117207.34</v>
      </c>
      <c r="I12" s="52">
        <v>134745</v>
      </c>
      <c r="J12" s="52">
        <v>100217.55</v>
      </c>
      <c r="K12" s="52">
        <v>105429</v>
      </c>
      <c r="L12" s="84">
        <v>122590</v>
      </c>
      <c r="M12" s="84">
        <f t="shared" si="11"/>
        <v>128843</v>
      </c>
      <c r="N12" s="36">
        <v>240000</v>
      </c>
      <c r="O12" s="53">
        <v>0</v>
      </c>
      <c r="P12" s="53">
        <f t="shared" si="1"/>
        <v>240000</v>
      </c>
      <c r="Q12" s="89">
        <v>262500</v>
      </c>
      <c r="R12" s="89">
        <f>Q12*0%</f>
        <v>0</v>
      </c>
      <c r="S12" s="89">
        <f t="shared" si="2"/>
        <v>262500</v>
      </c>
      <c r="T12" s="53">
        <v>220000</v>
      </c>
      <c r="U12" s="53">
        <v>0</v>
      </c>
      <c r="V12" s="53">
        <f t="shared" si="3"/>
        <v>220000</v>
      </c>
      <c r="W12" s="89">
        <v>244511</v>
      </c>
      <c r="X12" s="89">
        <v>0</v>
      </c>
      <c r="Y12" s="92">
        <v>244511</v>
      </c>
      <c r="Z12" s="54">
        <f t="shared" si="4"/>
        <v>190862</v>
      </c>
      <c r="AA12" s="54">
        <f t="shared" si="5"/>
        <v>220000</v>
      </c>
      <c r="AB12" s="115">
        <f t="shared" si="6"/>
        <v>169577</v>
      </c>
      <c r="AC12" s="54">
        <f t="shared" si="7"/>
        <v>65278.960197572014</v>
      </c>
      <c r="AD12" s="55">
        <f t="shared" si="8"/>
        <v>0.34202177593010663</v>
      </c>
      <c r="AE12" s="114">
        <f t="shared" si="9"/>
        <v>0.31615221626320406</v>
      </c>
      <c r="AF12" s="113">
        <f t="shared" si="10"/>
        <v>169577</v>
      </c>
    </row>
    <row r="13" spans="1:32" ht="73.5" customHeight="1" x14ac:dyDescent="0.3">
      <c r="A13" s="32">
        <v>9</v>
      </c>
      <c r="B13" s="71">
        <v>9</v>
      </c>
      <c r="C13" s="118">
        <v>2502881</v>
      </c>
      <c r="D13" s="118">
        <v>42151807</v>
      </c>
      <c r="E13" s="43" t="s">
        <v>12</v>
      </c>
      <c r="F13" s="43" t="s">
        <v>305</v>
      </c>
      <c r="G13" s="118" t="s">
        <v>18</v>
      </c>
      <c r="H13" s="52">
        <v>7168.9646000000002</v>
      </c>
      <c r="I13" s="52">
        <v>8242</v>
      </c>
      <c r="J13" s="52">
        <v>5323.04</v>
      </c>
      <c r="K13" s="52">
        <v>5600</v>
      </c>
      <c r="L13" s="84">
        <v>6400</v>
      </c>
      <c r="M13" s="84">
        <f t="shared" si="11"/>
        <v>6727</v>
      </c>
      <c r="N13" s="36">
        <v>10000</v>
      </c>
      <c r="O13" s="53">
        <f t="shared" si="12"/>
        <v>1900</v>
      </c>
      <c r="P13" s="53">
        <f t="shared" si="1"/>
        <v>11900</v>
      </c>
      <c r="Q13" s="89">
        <v>4100</v>
      </c>
      <c r="R13" s="89">
        <f t="shared" si="13"/>
        <v>779</v>
      </c>
      <c r="S13" s="89">
        <f t="shared" si="2"/>
        <v>4879</v>
      </c>
      <c r="T13" s="53">
        <v>12000</v>
      </c>
      <c r="U13" s="53">
        <f t="shared" si="14"/>
        <v>2280</v>
      </c>
      <c r="V13" s="53">
        <f t="shared" si="3"/>
        <v>14280</v>
      </c>
      <c r="W13" s="89">
        <v>6600</v>
      </c>
      <c r="X13" s="89">
        <v>1254</v>
      </c>
      <c r="Y13" s="92">
        <v>7854</v>
      </c>
      <c r="Z13" s="54">
        <f t="shared" si="4"/>
        <v>8498</v>
      </c>
      <c r="AA13" s="54">
        <f t="shared" si="5"/>
        <v>7854</v>
      </c>
      <c r="AB13" s="115">
        <f t="shared" si="6"/>
        <v>7488</v>
      </c>
      <c r="AC13" s="54">
        <f t="shared" si="7"/>
        <v>3418.5134126372759</v>
      </c>
      <c r="AD13" s="55">
        <f t="shared" si="8"/>
        <v>0.40227270094578443</v>
      </c>
      <c r="AE13" s="161">
        <f t="shared" si="9"/>
        <v>0.11312620781923592</v>
      </c>
      <c r="AF13" s="113">
        <f t="shared" si="10"/>
        <v>7488</v>
      </c>
    </row>
    <row r="14" spans="1:32" ht="71.25" customHeight="1" x14ac:dyDescent="0.3">
      <c r="A14" s="32">
        <v>10</v>
      </c>
      <c r="B14" s="71">
        <v>10</v>
      </c>
      <c r="C14" s="118">
        <v>2505296</v>
      </c>
      <c r="D14" s="118">
        <v>13111037</v>
      </c>
      <c r="E14" s="43" t="s">
        <v>349</v>
      </c>
      <c r="F14" s="43" t="s">
        <v>347</v>
      </c>
      <c r="G14" s="118" t="s">
        <v>13</v>
      </c>
      <c r="H14" s="52" t="s">
        <v>480</v>
      </c>
      <c r="I14" s="52" t="s">
        <v>480</v>
      </c>
      <c r="J14" s="52" t="s">
        <v>480</v>
      </c>
      <c r="K14" s="52" t="s">
        <v>480</v>
      </c>
      <c r="L14" s="84">
        <v>69000</v>
      </c>
      <c r="M14" s="84">
        <f t="shared" si="11"/>
        <v>72519</v>
      </c>
      <c r="N14" s="36">
        <v>50000</v>
      </c>
      <c r="O14" s="53">
        <v>0</v>
      </c>
      <c r="P14" s="53">
        <f t="shared" si="1"/>
        <v>50000</v>
      </c>
      <c r="Q14" s="89">
        <v>181400</v>
      </c>
      <c r="R14" s="89">
        <f t="shared" ref="R14:R24" si="15">Q14*0%</f>
        <v>0</v>
      </c>
      <c r="S14" s="89">
        <f t="shared" si="2"/>
        <v>181400</v>
      </c>
      <c r="T14" s="53">
        <v>137000</v>
      </c>
      <c r="U14" s="53">
        <v>0</v>
      </c>
      <c r="V14" s="53">
        <f t="shared" si="3"/>
        <v>137000</v>
      </c>
      <c r="W14" s="89">
        <v>152357</v>
      </c>
      <c r="X14" s="89">
        <v>0</v>
      </c>
      <c r="Y14" s="92">
        <v>152357</v>
      </c>
      <c r="Z14" s="54">
        <f t="shared" si="4"/>
        <v>118656</v>
      </c>
      <c r="AA14" s="54">
        <f t="shared" si="5"/>
        <v>137000</v>
      </c>
      <c r="AB14" s="115">
        <f t="shared" si="6"/>
        <v>94047</v>
      </c>
      <c r="AC14" s="54">
        <f t="shared" si="7"/>
        <v>55342.88205090155</v>
      </c>
      <c r="AD14" s="55">
        <f t="shared" si="8"/>
        <v>0.46641452645379544</v>
      </c>
      <c r="AE14" s="114">
        <f t="shared" si="9"/>
        <v>0.29686013320647003</v>
      </c>
      <c r="AF14" s="113">
        <f t="shared" si="10"/>
        <v>94047</v>
      </c>
    </row>
    <row r="15" spans="1:32" ht="72.75" customHeight="1" x14ac:dyDescent="0.3">
      <c r="A15" s="32">
        <v>11</v>
      </c>
      <c r="B15" s="71">
        <v>11</v>
      </c>
      <c r="C15" s="118">
        <v>2505297</v>
      </c>
      <c r="D15" s="118">
        <v>13111037</v>
      </c>
      <c r="E15" s="43" t="s">
        <v>350</v>
      </c>
      <c r="F15" s="43" t="s">
        <v>347</v>
      </c>
      <c r="G15" s="118" t="s">
        <v>13</v>
      </c>
      <c r="H15" s="52" t="s">
        <v>480</v>
      </c>
      <c r="I15" s="52" t="s">
        <v>480</v>
      </c>
      <c r="J15" s="52" t="s">
        <v>480</v>
      </c>
      <c r="K15" s="52" t="s">
        <v>480</v>
      </c>
      <c r="L15" s="84">
        <v>69000</v>
      </c>
      <c r="M15" s="84">
        <f t="shared" si="11"/>
        <v>72519</v>
      </c>
      <c r="N15" s="36">
        <v>50000</v>
      </c>
      <c r="O15" s="53">
        <v>0</v>
      </c>
      <c r="P15" s="53">
        <f t="shared" si="1"/>
        <v>50000</v>
      </c>
      <c r="Q15" s="89">
        <v>181400</v>
      </c>
      <c r="R15" s="89">
        <f t="shared" si="15"/>
        <v>0</v>
      </c>
      <c r="S15" s="89">
        <f t="shared" si="2"/>
        <v>181400</v>
      </c>
      <c r="T15" s="53">
        <v>137000</v>
      </c>
      <c r="U15" s="53">
        <v>0</v>
      </c>
      <c r="V15" s="53">
        <f t="shared" si="3"/>
        <v>137000</v>
      </c>
      <c r="W15" s="89">
        <v>152357</v>
      </c>
      <c r="X15" s="89">
        <v>0</v>
      </c>
      <c r="Y15" s="92">
        <v>152357</v>
      </c>
      <c r="Z15" s="54">
        <f t="shared" si="4"/>
        <v>118656</v>
      </c>
      <c r="AA15" s="54">
        <f t="shared" si="5"/>
        <v>137000</v>
      </c>
      <c r="AB15" s="115">
        <f t="shared" si="6"/>
        <v>94047</v>
      </c>
      <c r="AC15" s="54">
        <f t="shared" si="7"/>
        <v>55342.88205090155</v>
      </c>
      <c r="AD15" s="55">
        <f t="shared" si="8"/>
        <v>0.46641452645379544</v>
      </c>
      <c r="AE15" s="114">
        <f t="shared" si="9"/>
        <v>0.29686013320647003</v>
      </c>
      <c r="AF15" s="113">
        <f t="shared" si="10"/>
        <v>94047</v>
      </c>
    </row>
    <row r="16" spans="1:32" ht="77.25" customHeight="1" x14ac:dyDescent="0.3">
      <c r="A16" s="32">
        <v>12</v>
      </c>
      <c r="B16" s="71">
        <v>12</v>
      </c>
      <c r="C16" s="118">
        <v>2505304</v>
      </c>
      <c r="D16" s="118">
        <v>13111037</v>
      </c>
      <c r="E16" s="43" t="s">
        <v>351</v>
      </c>
      <c r="F16" s="43" t="s">
        <v>347</v>
      </c>
      <c r="G16" s="118" t="s">
        <v>13</v>
      </c>
      <c r="H16" s="52" t="s">
        <v>480</v>
      </c>
      <c r="I16" s="52" t="s">
        <v>480</v>
      </c>
      <c r="J16" s="52" t="s">
        <v>480</v>
      </c>
      <c r="K16" s="52" t="s">
        <v>480</v>
      </c>
      <c r="L16" s="84">
        <v>69000</v>
      </c>
      <c r="M16" s="84">
        <f t="shared" si="11"/>
        <v>72519</v>
      </c>
      <c r="N16" s="36">
        <v>50000</v>
      </c>
      <c r="O16" s="53">
        <v>0</v>
      </c>
      <c r="P16" s="53">
        <f t="shared" si="1"/>
        <v>50000</v>
      </c>
      <c r="Q16" s="89">
        <v>181400</v>
      </c>
      <c r="R16" s="89">
        <f t="shared" si="15"/>
        <v>0</v>
      </c>
      <c r="S16" s="89">
        <f t="shared" si="2"/>
        <v>181400</v>
      </c>
      <c r="T16" s="53">
        <v>137000</v>
      </c>
      <c r="U16" s="53">
        <v>0</v>
      </c>
      <c r="V16" s="53">
        <f t="shared" si="3"/>
        <v>137000</v>
      </c>
      <c r="W16" s="89">
        <v>152357</v>
      </c>
      <c r="X16" s="89">
        <v>0</v>
      </c>
      <c r="Y16" s="92">
        <v>152357</v>
      </c>
      <c r="Z16" s="54">
        <f t="shared" si="4"/>
        <v>118656</v>
      </c>
      <c r="AA16" s="54">
        <f t="shared" si="5"/>
        <v>137000</v>
      </c>
      <c r="AB16" s="115">
        <f t="shared" si="6"/>
        <v>94047</v>
      </c>
      <c r="AC16" s="54">
        <f t="shared" si="7"/>
        <v>55342.88205090155</v>
      </c>
      <c r="AD16" s="55">
        <f t="shared" si="8"/>
        <v>0.46641452645379544</v>
      </c>
      <c r="AE16" s="114">
        <f t="shared" si="9"/>
        <v>0.29686013320647003</v>
      </c>
      <c r="AF16" s="113">
        <f t="shared" si="10"/>
        <v>94047</v>
      </c>
    </row>
    <row r="17" spans="1:32" ht="79.5" customHeight="1" x14ac:dyDescent="0.3">
      <c r="A17" s="32">
        <v>13</v>
      </c>
      <c r="B17" s="71">
        <v>13</v>
      </c>
      <c r="C17" s="118">
        <v>2505296</v>
      </c>
      <c r="D17" s="118">
        <v>13111037</v>
      </c>
      <c r="E17" s="43" t="s">
        <v>369</v>
      </c>
      <c r="F17" s="43" t="s">
        <v>370</v>
      </c>
      <c r="G17" s="118" t="s">
        <v>371</v>
      </c>
      <c r="H17" s="52">
        <v>119024.18</v>
      </c>
      <c r="I17" s="52">
        <v>136834</v>
      </c>
      <c r="J17" s="52">
        <v>101877.31</v>
      </c>
      <c r="K17" s="52">
        <v>107175</v>
      </c>
      <c r="L17" s="84">
        <v>45500</v>
      </c>
      <c r="M17" s="84">
        <f t="shared" si="11"/>
        <v>47821</v>
      </c>
      <c r="N17" s="36">
        <v>95000</v>
      </c>
      <c r="O17" s="53">
        <v>0</v>
      </c>
      <c r="P17" s="53">
        <f t="shared" si="1"/>
        <v>95000</v>
      </c>
      <c r="Q17" s="89">
        <v>99000</v>
      </c>
      <c r="R17" s="89">
        <f t="shared" si="15"/>
        <v>0</v>
      </c>
      <c r="S17" s="89">
        <v>110000</v>
      </c>
      <c r="T17" s="53">
        <v>96400</v>
      </c>
      <c r="U17" s="53">
        <v>0</v>
      </c>
      <c r="V17" s="53">
        <f t="shared" si="3"/>
        <v>96400</v>
      </c>
      <c r="W17" s="89">
        <v>94959</v>
      </c>
      <c r="X17" s="89">
        <v>0</v>
      </c>
      <c r="Y17" s="92">
        <v>94959</v>
      </c>
      <c r="Z17" s="54">
        <f t="shared" si="4"/>
        <v>98313</v>
      </c>
      <c r="AA17" s="54">
        <f t="shared" si="5"/>
        <v>96400</v>
      </c>
      <c r="AB17" s="115">
        <f t="shared" si="6"/>
        <v>89662</v>
      </c>
      <c r="AC17" s="54">
        <f t="shared" si="7"/>
        <v>26690.558166477065</v>
      </c>
      <c r="AD17" s="55">
        <f t="shared" si="8"/>
        <v>0.27148554277132286</v>
      </c>
      <c r="AE17" s="114">
        <f t="shared" si="9"/>
        <v>0.87495033562660751</v>
      </c>
      <c r="AF17" s="113">
        <f t="shared" si="10"/>
        <v>89662</v>
      </c>
    </row>
    <row r="18" spans="1:32" ht="79.5" customHeight="1" x14ac:dyDescent="0.3">
      <c r="A18" s="32">
        <v>14</v>
      </c>
      <c r="B18" s="71">
        <v>14</v>
      </c>
      <c r="C18" s="118">
        <v>2505297</v>
      </c>
      <c r="D18" s="118">
        <v>13111037</v>
      </c>
      <c r="E18" s="43" t="s">
        <v>372</v>
      </c>
      <c r="F18" s="43" t="s">
        <v>370</v>
      </c>
      <c r="G18" s="118" t="s">
        <v>371</v>
      </c>
      <c r="H18" s="52">
        <v>119024.18</v>
      </c>
      <c r="I18" s="52">
        <v>136834</v>
      </c>
      <c r="J18" s="52">
        <v>101877.31</v>
      </c>
      <c r="K18" s="52">
        <v>107175</v>
      </c>
      <c r="L18" s="84">
        <v>45500</v>
      </c>
      <c r="M18" s="84">
        <f t="shared" si="11"/>
        <v>47821</v>
      </c>
      <c r="N18" s="36">
        <v>95000</v>
      </c>
      <c r="O18" s="53">
        <v>0</v>
      </c>
      <c r="P18" s="53">
        <f t="shared" si="1"/>
        <v>95000</v>
      </c>
      <c r="Q18" s="89">
        <v>99000</v>
      </c>
      <c r="R18" s="89">
        <f t="shared" si="15"/>
        <v>0</v>
      </c>
      <c r="S18" s="89">
        <v>110000</v>
      </c>
      <c r="T18" s="53">
        <v>96400</v>
      </c>
      <c r="U18" s="53">
        <v>0</v>
      </c>
      <c r="V18" s="53">
        <f t="shared" si="3"/>
        <v>96400</v>
      </c>
      <c r="W18" s="89">
        <v>94959</v>
      </c>
      <c r="X18" s="89">
        <v>0</v>
      </c>
      <c r="Y18" s="92">
        <v>94959</v>
      </c>
      <c r="Z18" s="54">
        <f t="shared" si="4"/>
        <v>98313</v>
      </c>
      <c r="AA18" s="54">
        <f t="shared" si="5"/>
        <v>96400</v>
      </c>
      <c r="AB18" s="115">
        <f t="shared" si="6"/>
        <v>89662</v>
      </c>
      <c r="AC18" s="54">
        <f t="shared" si="7"/>
        <v>26690.558166477065</v>
      </c>
      <c r="AD18" s="55">
        <f t="shared" si="8"/>
        <v>0.27148554277132286</v>
      </c>
      <c r="AE18" s="114">
        <f t="shared" si="9"/>
        <v>0.87495033562660751</v>
      </c>
      <c r="AF18" s="113">
        <f t="shared" si="10"/>
        <v>89662</v>
      </c>
    </row>
    <row r="19" spans="1:32" ht="94.5" customHeight="1" x14ac:dyDescent="0.3">
      <c r="A19" s="32">
        <v>15</v>
      </c>
      <c r="B19" s="71">
        <v>15</v>
      </c>
      <c r="C19" s="118">
        <v>2505298</v>
      </c>
      <c r="D19" s="118">
        <v>13111037</v>
      </c>
      <c r="E19" s="43" t="s">
        <v>373</v>
      </c>
      <c r="F19" s="43" t="s">
        <v>370</v>
      </c>
      <c r="G19" s="118" t="s">
        <v>371</v>
      </c>
      <c r="H19" s="52">
        <v>119024.18</v>
      </c>
      <c r="I19" s="52">
        <v>136834</v>
      </c>
      <c r="J19" s="52">
        <v>101877.31</v>
      </c>
      <c r="K19" s="52">
        <v>107175</v>
      </c>
      <c r="L19" s="84">
        <v>45500</v>
      </c>
      <c r="M19" s="84">
        <f t="shared" si="11"/>
        <v>47821</v>
      </c>
      <c r="N19" s="36">
        <v>95000</v>
      </c>
      <c r="O19" s="53">
        <v>0</v>
      </c>
      <c r="P19" s="53">
        <f t="shared" si="1"/>
        <v>95000</v>
      </c>
      <c r="Q19" s="89">
        <v>99000</v>
      </c>
      <c r="R19" s="89">
        <f t="shared" si="15"/>
        <v>0</v>
      </c>
      <c r="S19" s="89">
        <v>110000</v>
      </c>
      <c r="T19" s="53">
        <v>96400</v>
      </c>
      <c r="U19" s="53">
        <v>0</v>
      </c>
      <c r="V19" s="53">
        <f t="shared" si="3"/>
        <v>96400</v>
      </c>
      <c r="W19" s="89">
        <v>94959</v>
      </c>
      <c r="X19" s="89">
        <v>0</v>
      </c>
      <c r="Y19" s="92">
        <v>94959</v>
      </c>
      <c r="Z19" s="54">
        <f t="shared" si="4"/>
        <v>98313</v>
      </c>
      <c r="AA19" s="54">
        <f t="shared" si="5"/>
        <v>96400</v>
      </c>
      <c r="AB19" s="115">
        <f t="shared" si="6"/>
        <v>89662</v>
      </c>
      <c r="AC19" s="54">
        <f t="shared" si="7"/>
        <v>26690.558166477065</v>
      </c>
      <c r="AD19" s="55">
        <f t="shared" si="8"/>
        <v>0.27148554277132286</v>
      </c>
      <c r="AE19" s="114">
        <f t="shared" si="9"/>
        <v>0.87495033562660751</v>
      </c>
      <c r="AF19" s="113">
        <f t="shared" si="10"/>
        <v>89662</v>
      </c>
    </row>
    <row r="20" spans="1:32" ht="88.5" customHeight="1" x14ac:dyDescent="0.3">
      <c r="A20" s="32">
        <v>16</v>
      </c>
      <c r="B20" s="71">
        <v>16</v>
      </c>
      <c r="C20" s="118">
        <v>2504644</v>
      </c>
      <c r="D20" s="118">
        <v>13111037</v>
      </c>
      <c r="E20" s="43" t="s">
        <v>321</v>
      </c>
      <c r="F20" s="43" t="s">
        <v>374</v>
      </c>
      <c r="G20" s="118" t="s">
        <v>322</v>
      </c>
      <c r="H20" s="52">
        <v>86689.31</v>
      </c>
      <c r="I20" s="52">
        <v>99661</v>
      </c>
      <c r="J20" s="52">
        <v>73977.62</v>
      </c>
      <c r="K20" s="52">
        <v>77825</v>
      </c>
      <c r="L20" s="84">
        <v>97000</v>
      </c>
      <c r="M20" s="84">
        <f t="shared" si="11"/>
        <v>101947</v>
      </c>
      <c r="N20" s="36">
        <v>240000</v>
      </c>
      <c r="O20" s="53">
        <v>0</v>
      </c>
      <c r="P20" s="53">
        <f t="shared" si="1"/>
        <v>240000</v>
      </c>
      <c r="Q20" s="89">
        <v>196900</v>
      </c>
      <c r="R20" s="89">
        <f t="shared" si="15"/>
        <v>0</v>
      </c>
      <c r="S20" s="89">
        <f t="shared" si="2"/>
        <v>196900</v>
      </c>
      <c r="T20" s="53">
        <v>165000</v>
      </c>
      <c r="U20" s="53">
        <v>0</v>
      </c>
      <c r="V20" s="53">
        <f t="shared" si="3"/>
        <v>165000</v>
      </c>
      <c r="W20" s="89">
        <v>171630</v>
      </c>
      <c r="X20" s="89">
        <v>0</v>
      </c>
      <c r="Y20" s="92">
        <v>171630</v>
      </c>
      <c r="Z20" s="54">
        <f t="shared" si="4"/>
        <v>150424</v>
      </c>
      <c r="AA20" s="54">
        <f t="shared" si="5"/>
        <v>165000</v>
      </c>
      <c r="AB20" s="115">
        <f t="shared" si="6"/>
        <v>130052</v>
      </c>
      <c r="AC20" s="54">
        <f t="shared" si="7"/>
        <v>59222.108849410506</v>
      </c>
      <c r="AD20" s="55">
        <f t="shared" si="8"/>
        <v>0.39370119694603589</v>
      </c>
      <c r="AE20" s="161">
        <f t="shared" si="9"/>
        <v>0.27568246245598205</v>
      </c>
      <c r="AF20" s="113">
        <f t="shared" si="10"/>
        <v>130052</v>
      </c>
    </row>
    <row r="21" spans="1:32" ht="76.5" customHeight="1" x14ac:dyDescent="0.3">
      <c r="A21" s="32">
        <v>17</v>
      </c>
      <c r="B21" s="71">
        <v>17</v>
      </c>
      <c r="C21" s="118">
        <v>2504644</v>
      </c>
      <c r="D21" s="118">
        <v>13111037</v>
      </c>
      <c r="E21" s="43" t="s">
        <v>323</v>
      </c>
      <c r="F21" s="43" t="s">
        <v>375</v>
      </c>
      <c r="G21" s="118" t="s">
        <v>322</v>
      </c>
      <c r="H21" s="52">
        <v>86689.31</v>
      </c>
      <c r="I21" s="52">
        <v>99661</v>
      </c>
      <c r="J21" s="52">
        <v>73977.62</v>
      </c>
      <c r="K21" s="52">
        <v>77825</v>
      </c>
      <c r="L21" s="84">
        <v>97000</v>
      </c>
      <c r="M21" s="84">
        <f t="shared" si="11"/>
        <v>101947</v>
      </c>
      <c r="N21" s="36">
        <v>240000</v>
      </c>
      <c r="O21" s="53">
        <v>0</v>
      </c>
      <c r="P21" s="53">
        <f t="shared" si="1"/>
        <v>240000</v>
      </c>
      <c r="Q21" s="89">
        <v>196900</v>
      </c>
      <c r="R21" s="89">
        <f t="shared" si="15"/>
        <v>0</v>
      </c>
      <c r="S21" s="89">
        <f t="shared" si="2"/>
        <v>196900</v>
      </c>
      <c r="T21" s="53">
        <v>165000</v>
      </c>
      <c r="U21" s="53">
        <v>0</v>
      </c>
      <c r="V21" s="53">
        <f t="shared" si="3"/>
        <v>165000</v>
      </c>
      <c r="W21" s="89">
        <v>171630</v>
      </c>
      <c r="X21" s="89">
        <v>0</v>
      </c>
      <c r="Y21" s="92">
        <v>171630</v>
      </c>
      <c r="Z21" s="54">
        <f t="shared" si="4"/>
        <v>150424</v>
      </c>
      <c r="AA21" s="54">
        <f t="shared" si="5"/>
        <v>165000</v>
      </c>
      <c r="AB21" s="115">
        <f t="shared" si="6"/>
        <v>130052</v>
      </c>
      <c r="AC21" s="54">
        <f t="shared" si="7"/>
        <v>59222.108849410506</v>
      </c>
      <c r="AD21" s="55">
        <f t="shared" si="8"/>
        <v>0.39370119694603589</v>
      </c>
      <c r="AE21" s="161">
        <f t="shared" si="9"/>
        <v>0.27568246245598205</v>
      </c>
      <c r="AF21" s="113">
        <f t="shared" si="10"/>
        <v>130052</v>
      </c>
    </row>
    <row r="22" spans="1:32" ht="81" customHeight="1" x14ac:dyDescent="0.3">
      <c r="A22" s="32">
        <v>18</v>
      </c>
      <c r="B22" s="71">
        <v>18</v>
      </c>
      <c r="C22" s="118">
        <v>2500346</v>
      </c>
      <c r="D22" s="118">
        <v>13111037</v>
      </c>
      <c r="E22" s="43" t="s">
        <v>14</v>
      </c>
      <c r="F22" s="43" t="s">
        <v>353</v>
      </c>
      <c r="G22" s="118" t="s">
        <v>15</v>
      </c>
      <c r="H22" s="52">
        <v>68856.2</v>
      </c>
      <c r="I22" s="52">
        <v>79159</v>
      </c>
      <c r="J22" s="52">
        <v>58565.62</v>
      </c>
      <c r="K22" s="52">
        <v>61612</v>
      </c>
      <c r="L22" s="84">
        <v>40300</v>
      </c>
      <c r="M22" s="84">
        <f t="shared" si="11"/>
        <v>42356</v>
      </c>
      <c r="N22" s="24">
        <v>140000</v>
      </c>
      <c r="O22" s="58">
        <v>0</v>
      </c>
      <c r="P22" s="58">
        <f t="shared" si="1"/>
        <v>140000</v>
      </c>
      <c r="Q22" s="89">
        <v>149800</v>
      </c>
      <c r="R22" s="89">
        <f t="shared" si="15"/>
        <v>0</v>
      </c>
      <c r="S22" s="89">
        <f t="shared" si="2"/>
        <v>149800</v>
      </c>
      <c r="T22" s="53">
        <v>73900</v>
      </c>
      <c r="U22" s="53">
        <v>0</v>
      </c>
      <c r="V22" s="53">
        <f t="shared" si="3"/>
        <v>73900</v>
      </c>
      <c r="W22" s="89">
        <v>89000</v>
      </c>
      <c r="X22" s="89">
        <v>0</v>
      </c>
      <c r="Y22" s="92">
        <v>89000</v>
      </c>
      <c r="Z22" s="54">
        <f t="shared" si="4"/>
        <v>90833</v>
      </c>
      <c r="AA22" s="54">
        <f t="shared" si="5"/>
        <v>79159</v>
      </c>
      <c r="AB22" s="115">
        <f t="shared" si="6"/>
        <v>76874</v>
      </c>
      <c r="AC22" s="54">
        <f t="shared" si="7"/>
        <v>39842.933291685673</v>
      </c>
      <c r="AD22" s="55">
        <f t="shared" si="8"/>
        <v>0.43863940739252993</v>
      </c>
      <c r="AE22" s="114">
        <f t="shared" si="9"/>
        <v>0.81494947587118705</v>
      </c>
      <c r="AF22" s="113">
        <f t="shared" si="10"/>
        <v>76874</v>
      </c>
    </row>
    <row r="23" spans="1:32" ht="54.75" customHeight="1" x14ac:dyDescent="0.3">
      <c r="A23" s="32">
        <v>19</v>
      </c>
      <c r="B23" s="71">
        <v>19</v>
      </c>
      <c r="C23" s="118">
        <v>2503874</v>
      </c>
      <c r="D23" s="118">
        <v>13111037</v>
      </c>
      <c r="E23" s="43" t="s">
        <v>16</v>
      </c>
      <c r="F23" s="43" t="s">
        <v>353</v>
      </c>
      <c r="G23" s="118" t="s">
        <v>15</v>
      </c>
      <c r="H23" s="52">
        <v>68856.2</v>
      </c>
      <c r="I23" s="52">
        <v>79159</v>
      </c>
      <c r="J23" s="52">
        <v>58565.62</v>
      </c>
      <c r="K23" s="52">
        <v>61612</v>
      </c>
      <c r="L23" s="84">
        <v>40300</v>
      </c>
      <c r="M23" s="84">
        <f t="shared" si="11"/>
        <v>42356</v>
      </c>
      <c r="N23" s="24">
        <v>140000</v>
      </c>
      <c r="O23" s="58">
        <v>0</v>
      </c>
      <c r="P23" s="58">
        <f t="shared" si="1"/>
        <v>140000</v>
      </c>
      <c r="Q23" s="89">
        <v>149800</v>
      </c>
      <c r="R23" s="89">
        <f t="shared" si="15"/>
        <v>0</v>
      </c>
      <c r="S23" s="89">
        <f t="shared" si="2"/>
        <v>149800</v>
      </c>
      <c r="T23" s="53">
        <v>73900</v>
      </c>
      <c r="U23" s="53">
        <v>0</v>
      </c>
      <c r="V23" s="53">
        <f t="shared" si="3"/>
        <v>73900</v>
      </c>
      <c r="W23" s="89">
        <v>89000</v>
      </c>
      <c r="X23" s="89">
        <v>0</v>
      </c>
      <c r="Y23" s="92">
        <v>89000</v>
      </c>
      <c r="Z23" s="54">
        <f t="shared" si="4"/>
        <v>90833</v>
      </c>
      <c r="AA23" s="54">
        <f t="shared" si="5"/>
        <v>79159</v>
      </c>
      <c r="AB23" s="115">
        <f t="shared" si="6"/>
        <v>76874</v>
      </c>
      <c r="AC23" s="54">
        <f t="shared" si="7"/>
        <v>39842.933291685673</v>
      </c>
      <c r="AD23" s="55">
        <f t="shared" si="8"/>
        <v>0.43863940739252993</v>
      </c>
      <c r="AE23" s="114">
        <f t="shared" si="9"/>
        <v>0.81494947587118705</v>
      </c>
      <c r="AF23" s="113">
        <f t="shared" si="10"/>
        <v>76874</v>
      </c>
    </row>
    <row r="24" spans="1:32" ht="64.5" customHeight="1" x14ac:dyDescent="0.3">
      <c r="A24" s="32">
        <v>20</v>
      </c>
      <c r="B24" s="72">
        <v>20</v>
      </c>
      <c r="C24" s="118">
        <v>2503874</v>
      </c>
      <c r="D24" s="118">
        <v>13111037</v>
      </c>
      <c r="E24" s="43" t="s">
        <v>348</v>
      </c>
      <c r="F24" s="43" t="s">
        <v>342</v>
      </c>
      <c r="G24" s="118" t="s">
        <v>15</v>
      </c>
      <c r="H24" s="52" t="s">
        <v>480</v>
      </c>
      <c r="I24" s="52" t="s">
        <v>480</v>
      </c>
      <c r="J24" s="52" t="s">
        <v>480</v>
      </c>
      <c r="K24" s="52" t="s">
        <v>480</v>
      </c>
      <c r="L24" s="84">
        <v>63600</v>
      </c>
      <c r="M24" s="84">
        <f t="shared" si="11"/>
        <v>66844</v>
      </c>
      <c r="N24" s="36">
        <v>225000</v>
      </c>
      <c r="O24" s="53">
        <v>0</v>
      </c>
      <c r="P24" s="53">
        <f t="shared" si="1"/>
        <v>225000</v>
      </c>
      <c r="Q24" s="89">
        <v>121200</v>
      </c>
      <c r="R24" s="89">
        <f t="shared" si="15"/>
        <v>0</v>
      </c>
      <c r="S24" s="89">
        <f t="shared" si="2"/>
        <v>121200</v>
      </c>
      <c r="T24" s="53">
        <v>100000</v>
      </c>
      <c r="U24" s="53">
        <v>0</v>
      </c>
      <c r="V24" s="53">
        <f t="shared" si="3"/>
        <v>100000</v>
      </c>
      <c r="W24" s="89">
        <v>85000</v>
      </c>
      <c r="X24" s="89">
        <v>0</v>
      </c>
      <c r="Y24" s="92">
        <v>85000</v>
      </c>
      <c r="Z24" s="54">
        <f t="shared" si="4"/>
        <v>119609</v>
      </c>
      <c r="AA24" s="54">
        <f t="shared" si="5"/>
        <v>100000</v>
      </c>
      <c r="AB24" s="115">
        <f t="shared" si="6"/>
        <v>101174</v>
      </c>
      <c r="AC24" s="54">
        <f t="shared" si="7"/>
        <v>62201.758714685879</v>
      </c>
      <c r="AD24" s="55">
        <f t="shared" si="8"/>
        <v>0.52004246097439055</v>
      </c>
      <c r="AE24" s="114">
        <f t="shared" si="9"/>
        <v>0.5135838669140087</v>
      </c>
      <c r="AF24" s="113">
        <f t="shared" si="10"/>
        <v>101174</v>
      </c>
    </row>
    <row r="25" spans="1:32" ht="73.5" customHeight="1" x14ac:dyDescent="0.3">
      <c r="A25" s="32">
        <v>21</v>
      </c>
      <c r="B25" s="72">
        <v>21</v>
      </c>
      <c r="C25" s="118">
        <v>2502102</v>
      </c>
      <c r="D25" s="118">
        <v>42152423</v>
      </c>
      <c r="E25" s="43" t="s">
        <v>319</v>
      </c>
      <c r="F25" s="43" t="s">
        <v>354</v>
      </c>
      <c r="G25" s="118" t="s">
        <v>376</v>
      </c>
      <c r="H25" s="52">
        <v>112851.0677</v>
      </c>
      <c r="I25" s="52">
        <v>129737</v>
      </c>
      <c r="J25" s="52">
        <v>96581.89</v>
      </c>
      <c r="K25" s="52">
        <v>101605</v>
      </c>
      <c r="L25" s="84">
        <v>51750</v>
      </c>
      <c r="M25" s="84">
        <f t="shared" si="11"/>
        <v>54390</v>
      </c>
      <c r="N25" s="36">
        <v>68000</v>
      </c>
      <c r="O25" s="53">
        <v>12920</v>
      </c>
      <c r="P25" s="53">
        <v>80920</v>
      </c>
      <c r="Q25" s="89">
        <v>73600</v>
      </c>
      <c r="R25" s="89">
        <f>Q25*19%</f>
        <v>13984</v>
      </c>
      <c r="S25" s="89">
        <f t="shared" ref="S25:S60" si="16">R25+Q25</f>
        <v>87584</v>
      </c>
      <c r="T25" s="53">
        <v>85200</v>
      </c>
      <c r="U25" s="53">
        <v>0</v>
      </c>
      <c r="V25" s="53">
        <f t="shared" ref="V25:V39" si="17">U25+T25</f>
        <v>85200</v>
      </c>
      <c r="W25" s="89">
        <v>68511</v>
      </c>
      <c r="X25" s="89">
        <v>13017.09</v>
      </c>
      <c r="Y25" s="92">
        <v>81528.09</v>
      </c>
      <c r="Z25" s="54">
        <f t="shared" si="4"/>
        <v>88710</v>
      </c>
      <c r="AA25" s="54">
        <f t="shared" si="5"/>
        <v>85200</v>
      </c>
      <c r="AB25" s="115">
        <f t="shared" si="6"/>
        <v>83619</v>
      </c>
      <c r="AC25" s="54">
        <f t="shared" si="7"/>
        <v>22924.550363668965</v>
      </c>
      <c r="AD25" s="55">
        <f t="shared" si="8"/>
        <v>0.25842126438585239</v>
      </c>
      <c r="AE25" s="114">
        <f t="shared" si="9"/>
        <v>0.53739658025372317</v>
      </c>
      <c r="AF25" s="113">
        <f t="shared" si="10"/>
        <v>83619</v>
      </c>
    </row>
    <row r="26" spans="1:32" ht="116.25" customHeight="1" x14ac:dyDescent="0.3">
      <c r="A26" s="32">
        <v>22</v>
      </c>
      <c r="B26" s="72">
        <v>22</v>
      </c>
      <c r="C26" s="118">
        <v>2501966</v>
      </c>
      <c r="D26" s="118">
        <v>42151614</v>
      </c>
      <c r="E26" s="119" t="s">
        <v>17</v>
      </c>
      <c r="F26" s="43" t="s">
        <v>377</v>
      </c>
      <c r="G26" s="118" t="s">
        <v>18</v>
      </c>
      <c r="H26" s="52">
        <v>3036.88</v>
      </c>
      <c r="I26" s="52">
        <v>3492</v>
      </c>
      <c r="J26" s="52">
        <v>2460.36</v>
      </c>
      <c r="K26" s="52">
        <v>2589</v>
      </c>
      <c r="L26" s="84">
        <v>3300</v>
      </c>
      <c r="M26" s="84">
        <f t="shared" si="11"/>
        <v>3469</v>
      </c>
      <c r="N26" s="36">
        <v>5000</v>
      </c>
      <c r="O26" s="53">
        <v>950</v>
      </c>
      <c r="P26" s="53">
        <v>5950</v>
      </c>
      <c r="Q26" s="89">
        <v>3300</v>
      </c>
      <c r="R26" s="89">
        <f t="shared" ref="R26:R60" si="18">Q26*19%</f>
        <v>627</v>
      </c>
      <c r="S26" s="89">
        <f t="shared" si="16"/>
        <v>3927</v>
      </c>
      <c r="T26" s="53">
        <v>6500</v>
      </c>
      <c r="U26" s="53">
        <f t="shared" ref="U26:U39" si="19">T26*19%</f>
        <v>1235</v>
      </c>
      <c r="V26" s="53">
        <f t="shared" si="17"/>
        <v>7735</v>
      </c>
      <c r="W26" s="89">
        <v>2800</v>
      </c>
      <c r="X26" s="89">
        <v>532</v>
      </c>
      <c r="Y26" s="92">
        <v>3332</v>
      </c>
      <c r="Z26" s="54">
        <f t="shared" si="4"/>
        <v>4357</v>
      </c>
      <c r="AA26" s="54">
        <f t="shared" si="5"/>
        <v>3492</v>
      </c>
      <c r="AB26" s="115">
        <f t="shared" si="6"/>
        <v>3861</v>
      </c>
      <c r="AC26" s="54">
        <f t="shared" si="7"/>
        <v>1818.7288339465485</v>
      </c>
      <c r="AD26" s="55">
        <f t="shared" si="8"/>
        <v>0.41742686113072036</v>
      </c>
      <c r="AE26" s="161">
        <f t="shared" si="9"/>
        <v>0.11300086480253675</v>
      </c>
      <c r="AF26" s="113">
        <f t="shared" si="10"/>
        <v>3861</v>
      </c>
    </row>
    <row r="27" spans="1:32" ht="88.5" customHeight="1" x14ac:dyDescent="0.3">
      <c r="A27" s="32">
        <v>23</v>
      </c>
      <c r="B27" s="72">
        <v>23</v>
      </c>
      <c r="C27" s="118">
        <v>2501966</v>
      </c>
      <c r="D27" s="118">
        <v>42151614</v>
      </c>
      <c r="E27" s="119" t="s">
        <v>19</v>
      </c>
      <c r="F27" s="43" t="s">
        <v>378</v>
      </c>
      <c r="G27" s="118" t="s">
        <v>18</v>
      </c>
      <c r="H27" s="52">
        <v>3036.88</v>
      </c>
      <c r="I27" s="52">
        <v>3492</v>
      </c>
      <c r="J27" s="52">
        <v>2460.36</v>
      </c>
      <c r="K27" s="52">
        <v>2589</v>
      </c>
      <c r="L27" s="84">
        <v>3300</v>
      </c>
      <c r="M27" s="84">
        <f t="shared" si="11"/>
        <v>3469</v>
      </c>
      <c r="N27" s="36">
        <v>5000</v>
      </c>
      <c r="O27" s="53">
        <v>950</v>
      </c>
      <c r="P27" s="53">
        <v>5950</v>
      </c>
      <c r="Q27" s="89">
        <v>3300</v>
      </c>
      <c r="R27" s="89">
        <f t="shared" si="18"/>
        <v>627</v>
      </c>
      <c r="S27" s="89">
        <f t="shared" si="16"/>
        <v>3927</v>
      </c>
      <c r="T27" s="53">
        <v>6500</v>
      </c>
      <c r="U27" s="53">
        <f t="shared" si="19"/>
        <v>1235</v>
      </c>
      <c r="V27" s="53">
        <f t="shared" si="17"/>
        <v>7735</v>
      </c>
      <c r="W27" s="89">
        <v>2800</v>
      </c>
      <c r="X27" s="89">
        <v>532</v>
      </c>
      <c r="Y27" s="92">
        <v>3332</v>
      </c>
      <c r="Z27" s="54">
        <f t="shared" si="4"/>
        <v>4357</v>
      </c>
      <c r="AA27" s="54">
        <f t="shared" si="5"/>
        <v>3492</v>
      </c>
      <c r="AB27" s="115">
        <f t="shared" si="6"/>
        <v>3861</v>
      </c>
      <c r="AC27" s="54">
        <f t="shared" si="7"/>
        <v>1818.7288339465485</v>
      </c>
      <c r="AD27" s="55">
        <f t="shared" si="8"/>
        <v>0.41742686113072036</v>
      </c>
      <c r="AE27" s="161">
        <f t="shared" si="9"/>
        <v>0.11300086480253675</v>
      </c>
      <c r="AF27" s="113">
        <f t="shared" si="10"/>
        <v>3861</v>
      </c>
    </row>
    <row r="28" spans="1:32" ht="91.5" customHeight="1" x14ac:dyDescent="0.3">
      <c r="A28" s="32">
        <v>24</v>
      </c>
      <c r="B28" s="72">
        <v>24</v>
      </c>
      <c r="C28" s="118">
        <v>2503002</v>
      </c>
      <c r="D28" s="118">
        <v>42151614</v>
      </c>
      <c r="E28" s="119" t="s">
        <v>20</v>
      </c>
      <c r="F28" s="119" t="s">
        <v>379</v>
      </c>
      <c r="G28" s="118" t="s">
        <v>18</v>
      </c>
      <c r="H28" s="52">
        <v>3036.88</v>
      </c>
      <c r="I28" s="52">
        <v>3492</v>
      </c>
      <c r="J28" s="52">
        <v>2460.36</v>
      </c>
      <c r="K28" s="52">
        <v>2589</v>
      </c>
      <c r="L28" s="84">
        <v>3300</v>
      </c>
      <c r="M28" s="84">
        <f t="shared" si="11"/>
        <v>3469</v>
      </c>
      <c r="N28" s="36">
        <v>5000</v>
      </c>
      <c r="O28" s="53">
        <v>950</v>
      </c>
      <c r="P28" s="53">
        <v>5950</v>
      </c>
      <c r="Q28" s="89">
        <v>3300</v>
      </c>
      <c r="R28" s="89">
        <f t="shared" si="18"/>
        <v>627</v>
      </c>
      <c r="S28" s="89">
        <f t="shared" si="16"/>
        <v>3927</v>
      </c>
      <c r="T28" s="53">
        <v>6500</v>
      </c>
      <c r="U28" s="53">
        <f t="shared" si="19"/>
        <v>1235</v>
      </c>
      <c r="V28" s="53">
        <f t="shared" si="17"/>
        <v>7735</v>
      </c>
      <c r="W28" s="89">
        <v>2800</v>
      </c>
      <c r="X28" s="89">
        <v>532</v>
      </c>
      <c r="Y28" s="92">
        <v>3332</v>
      </c>
      <c r="Z28" s="54">
        <f t="shared" si="4"/>
        <v>4357</v>
      </c>
      <c r="AA28" s="54">
        <f t="shared" si="5"/>
        <v>3492</v>
      </c>
      <c r="AB28" s="115">
        <f t="shared" si="6"/>
        <v>3861</v>
      </c>
      <c r="AC28" s="54">
        <f t="shared" si="7"/>
        <v>1818.7288339465485</v>
      </c>
      <c r="AD28" s="55">
        <f t="shared" si="8"/>
        <v>0.41742686113072036</v>
      </c>
      <c r="AE28" s="161">
        <f t="shared" si="9"/>
        <v>0.11300086480253675</v>
      </c>
      <c r="AF28" s="113">
        <f t="shared" si="10"/>
        <v>3861</v>
      </c>
    </row>
    <row r="29" spans="1:32" ht="128.25" customHeight="1" x14ac:dyDescent="0.3">
      <c r="A29" s="32">
        <v>25</v>
      </c>
      <c r="B29" s="72">
        <v>25</v>
      </c>
      <c r="C29" s="118">
        <v>2503052</v>
      </c>
      <c r="D29" s="118">
        <v>42151614</v>
      </c>
      <c r="E29" s="119" t="s">
        <v>21</v>
      </c>
      <c r="F29" s="43" t="s">
        <v>380</v>
      </c>
      <c r="G29" s="118" t="s">
        <v>18</v>
      </c>
      <c r="H29" s="52">
        <v>3036.88</v>
      </c>
      <c r="I29" s="52">
        <v>3492</v>
      </c>
      <c r="J29" s="52">
        <v>2460.36</v>
      </c>
      <c r="K29" s="52">
        <v>2589</v>
      </c>
      <c r="L29" s="84">
        <v>3300</v>
      </c>
      <c r="M29" s="84">
        <f t="shared" si="11"/>
        <v>3469</v>
      </c>
      <c r="N29" s="36">
        <v>5000</v>
      </c>
      <c r="O29" s="53">
        <v>950</v>
      </c>
      <c r="P29" s="53">
        <v>5950</v>
      </c>
      <c r="Q29" s="89">
        <v>3300</v>
      </c>
      <c r="R29" s="89">
        <f t="shared" si="18"/>
        <v>627</v>
      </c>
      <c r="S29" s="89">
        <f t="shared" si="16"/>
        <v>3927</v>
      </c>
      <c r="T29" s="53">
        <v>6500</v>
      </c>
      <c r="U29" s="53">
        <f t="shared" si="19"/>
        <v>1235</v>
      </c>
      <c r="V29" s="53">
        <f t="shared" si="17"/>
        <v>7735</v>
      </c>
      <c r="W29" s="89">
        <v>2800</v>
      </c>
      <c r="X29" s="89">
        <v>532</v>
      </c>
      <c r="Y29" s="92">
        <v>3332</v>
      </c>
      <c r="Z29" s="54">
        <f t="shared" si="4"/>
        <v>4357</v>
      </c>
      <c r="AA29" s="54">
        <f t="shared" si="5"/>
        <v>3492</v>
      </c>
      <c r="AB29" s="115">
        <f t="shared" si="6"/>
        <v>3861</v>
      </c>
      <c r="AC29" s="54">
        <f t="shared" si="7"/>
        <v>1818.7288339465485</v>
      </c>
      <c r="AD29" s="55">
        <f t="shared" si="8"/>
        <v>0.41742686113072036</v>
      </c>
      <c r="AE29" s="161">
        <f t="shared" si="9"/>
        <v>0.11300086480253675</v>
      </c>
      <c r="AF29" s="113">
        <f t="shared" si="10"/>
        <v>3861</v>
      </c>
    </row>
    <row r="30" spans="1:32" ht="105" customHeight="1" x14ac:dyDescent="0.3">
      <c r="A30" s="32">
        <v>26</v>
      </c>
      <c r="B30" s="72">
        <v>26</v>
      </c>
      <c r="C30" s="118">
        <v>2503002</v>
      </c>
      <c r="D30" s="118">
        <v>42151614</v>
      </c>
      <c r="E30" s="119" t="s">
        <v>22</v>
      </c>
      <c r="F30" s="43" t="s">
        <v>381</v>
      </c>
      <c r="G30" s="118" t="s">
        <v>18</v>
      </c>
      <c r="H30" s="52">
        <v>3036.88</v>
      </c>
      <c r="I30" s="52">
        <v>3492</v>
      </c>
      <c r="J30" s="52">
        <v>2460.36</v>
      </c>
      <c r="K30" s="52">
        <v>2589</v>
      </c>
      <c r="L30" s="84">
        <v>3300</v>
      </c>
      <c r="M30" s="84">
        <f t="shared" si="11"/>
        <v>3469</v>
      </c>
      <c r="N30" s="36">
        <v>5000</v>
      </c>
      <c r="O30" s="53">
        <v>950</v>
      </c>
      <c r="P30" s="53">
        <v>5950</v>
      </c>
      <c r="Q30" s="89">
        <v>3300</v>
      </c>
      <c r="R30" s="89">
        <f t="shared" si="18"/>
        <v>627</v>
      </c>
      <c r="S30" s="89">
        <f t="shared" si="16"/>
        <v>3927</v>
      </c>
      <c r="T30" s="53">
        <v>6500</v>
      </c>
      <c r="U30" s="53">
        <f t="shared" si="19"/>
        <v>1235</v>
      </c>
      <c r="V30" s="53">
        <f t="shared" si="17"/>
        <v>7735</v>
      </c>
      <c r="W30" s="89">
        <v>2800</v>
      </c>
      <c r="X30" s="89">
        <v>532</v>
      </c>
      <c r="Y30" s="92">
        <v>3332</v>
      </c>
      <c r="Z30" s="54">
        <f t="shared" si="4"/>
        <v>4357</v>
      </c>
      <c r="AA30" s="54">
        <f t="shared" si="5"/>
        <v>3492</v>
      </c>
      <c r="AB30" s="115">
        <f t="shared" si="6"/>
        <v>3861</v>
      </c>
      <c r="AC30" s="54">
        <f t="shared" si="7"/>
        <v>1818.7288339465485</v>
      </c>
      <c r="AD30" s="55">
        <f t="shared" si="8"/>
        <v>0.41742686113072036</v>
      </c>
      <c r="AE30" s="161">
        <f t="shared" si="9"/>
        <v>0.11300086480253675</v>
      </c>
      <c r="AF30" s="113">
        <f t="shared" si="10"/>
        <v>3861</v>
      </c>
    </row>
    <row r="31" spans="1:32" ht="92.25" customHeight="1" x14ac:dyDescent="0.3">
      <c r="A31" s="32">
        <v>27</v>
      </c>
      <c r="B31" s="72">
        <v>27</v>
      </c>
      <c r="C31" s="118">
        <v>2501177</v>
      </c>
      <c r="D31" s="118">
        <v>42151614</v>
      </c>
      <c r="E31" s="119" t="s">
        <v>23</v>
      </c>
      <c r="F31" s="43" t="s">
        <v>382</v>
      </c>
      <c r="G31" s="118" t="s">
        <v>18</v>
      </c>
      <c r="H31" s="52">
        <v>3036.88</v>
      </c>
      <c r="I31" s="52">
        <v>3492</v>
      </c>
      <c r="J31" s="52">
        <v>2460.36</v>
      </c>
      <c r="K31" s="52">
        <v>2589</v>
      </c>
      <c r="L31" s="84">
        <v>3300</v>
      </c>
      <c r="M31" s="84">
        <f t="shared" si="11"/>
        <v>3469</v>
      </c>
      <c r="N31" s="36">
        <v>5000</v>
      </c>
      <c r="O31" s="53">
        <v>950</v>
      </c>
      <c r="P31" s="53">
        <v>5950</v>
      </c>
      <c r="Q31" s="89">
        <v>3300</v>
      </c>
      <c r="R31" s="89">
        <f t="shared" si="18"/>
        <v>627</v>
      </c>
      <c r="S31" s="89">
        <f t="shared" si="16"/>
        <v>3927</v>
      </c>
      <c r="T31" s="53">
        <v>6500</v>
      </c>
      <c r="U31" s="53">
        <f t="shared" si="19"/>
        <v>1235</v>
      </c>
      <c r="V31" s="53">
        <f t="shared" si="17"/>
        <v>7735</v>
      </c>
      <c r="W31" s="89">
        <v>2800</v>
      </c>
      <c r="X31" s="89">
        <v>532</v>
      </c>
      <c r="Y31" s="92">
        <v>3332</v>
      </c>
      <c r="Z31" s="54">
        <f t="shared" si="4"/>
        <v>4357</v>
      </c>
      <c r="AA31" s="54">
        <f t="shared" si="5"/>
        <v>3492</v>
      </c>
      <c r="AB31" s="115">
        <f t="shared" si="6"/>
        <v>3861</v>
      </c>
      <c r="AC31" s="54">
        <f t="shared" si="7"/>
        <v>1818.7288339465485</v>
      </c>
      <c r="AD31" s="55">
        <f t="shared" si="8"/>
        <v>0.41742686113072036</v>
      </c>
      <c r="AE31" s="161">
        <f t="shared" si="9"/>
        <v>0.11300086480253675</v>
      </c>
      <c r="AF31" s="113">
        <f t="shared" si="10"/>
        <v>3861</v>
      </c>
    </row>
    <row r="32" spans="1:32" ht="37.5" customHeight="1" x14ac:dyDescent="0.3">
      <c r="A32" s="32">
        <v>28</v>
      </c>
      <c r="B32" s="72">
        <v>28</v>
      </c>
      <c r="C32" s="118">
        <v>2501178</v>
      </c>
      <c r="D32" s="118">
        <v>42151614</v>
      </c>
      <c r="E32" s="119" t="s">
        <v>24</v>
      </c>
      <c r="F32" s="43" t="s">
        <v>383</v>
      </c>
      <c r="G32" s="118" t="s">
        <v>18</v>
      </c>
      <c r="H32" s="52">
        <v>3036.88</v>
      </c>
      <c r="I32" s="52">
        <v>3492</v>
      </c>
      <c r="J32" s="52">
        <v>2460.36</v>
      </c>
      <c r="K32" s="52">
        <v>2589</v>
      </c>
      <c r="L32" s="84">
        <v>3300</v>
      </c>
      <c r="M32" s="84">
        <f t="shared" si="11"/>
        <v>3469</v>
      </c>
      <c r="N32" s="36">
        <v>5000</v>
      </c>
      <c r="O32" s="53">
        <v>950</v>
      </c>
      <c r="P32" s="53">
        <v>5950</v>
      </c>
      <c r="Q32" s="89">
        <v>3300</v>
      </c>
      <c r="R32" s="89">
        <f t="shared" si="18"/>
        <v>627</v>
      </c>
      <c r="S32" s="89">
        <f t="shared" si="16"/>
        <v>3927</v>
      </c>
      <c r="T32" s="53">
        <v>6500</v>
      </c>
      <c r="U32" s="53">
        <f t="shared" si="19"/>
        <v>1235</v>
      </c>
      <c r="V32" s="53">
        <f t="shared" si="17"/>
        <v>7735</v>
      </c>
      <c r="W32" s="89">
        <v>2800</v>
      </c>
      <c r="X32" s="89">
        <v>532</v>
      </c>
      <c r="Y32" s="92">
        <v>3332</v>
      </c>
      <c r="Z32" s="54">
        <f t="shared" si="4"/>
        <v>4357</v>
      </c>
      <c r="AA32" s="54">
        <f t="shared" si="5"/>
        <v>3492</v>
      </c>
      <c r="AB32" s="115">
        <f t="shared" si="6"/>
        <v>3861</v>
      </c>
      <c r="AC32" s="54">
        <f t="shared" si="7"/>
        <v>1818.7288339465485</v>
      </c>
      <c r="AD32" s="55">
        <f t="shared" si="8"/>
        <v>0.41742686113072036</v>
      </c>
      <c r="AE32" s="161">
        <f t="shared" si="9"/>
        <v>0.11300086480253675</v>
      </c>
      <c r="AF32" s="113">
        <f t="shared" si="10"/>
        <v>3861</v>
      </c>
    </row>
    <row r="33" spans="1:32" ht="57" customHeight="1" x14ac:dyDescent="0.3">
      <c r="A33" s="32">
        <v>29</v>
      </c>
      <c r="B33" s="72">
        <v>29</v>
      </c>
      <c r="C33" s="118">
        <v>2501975</v>
      </c>
      <c r="D33" s="118">
        <v>42151614</v>
      </c>
      <c r="E33" s="119" t="s">
        <v>25</v>
      </c>
      <c r="F33" s="119" t="s">
        <v>26</v>
      </c>
      <c r="G33" s="118" t="s">
        <v>18</v>
      </c>
      <c r="H33" s="52">
        <v>16161.889800000001</v>
      </c>
      <c r="I33" s="52">
        <v>18581</v>
      </c>
      <c r="J33" s="52">
        <v>13445.57</v>
      </c>
      <c r="K33" s="52">
        <v>14145</v>
      </c>
      <c r="L33" s="84">
        <v>20295</v>
      </c>
      <c r="M33" s="84">
        <f t="shared" si="11"/>
        <v>21331</v>
      </c>
      <c r="N33" s="36">
        <v>113000</v>
      </c>
      <c r="O33" s="53">
        <v>21470</v>
      </c>
      <c r="P33" s="53">
        <v>45220</v>
      </c>
      <c r="Q33" s="89">
        <v>24900</v>
      </c>
      <c r="R33" s="89">
        <f t="shared" si="18"/>
        <v>4731</v>
      </c>
      <c r="S33" s="89">
        <f t="shared" si="16"/>
        <v>29631</v>
      </c>
      <c r="T33" s="53">
        <v>29600</v>
      </c>
      <c r="U33" s="53">
        <f t="shared" si="19"/>
        <v>5624</v>
      </c>
      <c r="V33" s="53">
        <f t="shared" si="17"/>
        <v>35224</v>
      </c>
      <c r="W33" s="89">
        <v>16512</v>
      </c>
      <c r="X33" s="89">
        <v>3137.28</v>
      </c>
      <c r="Y33" s="92">
        <v>19649.28</v>
      </c>
      <c r="Z33" s="54">
        <f t="shared" si="4"/>
        <v>26255</v>
      </c>
      <c r="AA33" s="54">
        <f t="shared" si="5"/>
        <v>21331</v>
      </c>
      <c r="AB33" s="115">
        <f t="shared" si="6"/>
        <v>22836</v>
      </c>
      <c r="AC33" s="54">
        <f t="shared" si="7"/>
        <v>10991.930742909284</v>
      </c>
      <c r="AD33" s="55">
        <f t="shared" si="8"/>
        <v>0.4186604739253203</v>
      </c>
      <c r="AE33" s="161">
        <f t="shared" si="9"/>
        <v>7.0554591908489991E-2</v>
      </c>
      <c r="AF33" s="113">
        <f t="shared" si="10"/>
        <v>22836</v>
      </c>
    </row>
    <row r="34" spans="1:32" ht="45" customHeight="1" x14ac:dyDescent="0.3">
      <c r="A34" s="32">
        <v>30</v>
      </c>
      <c r="B34" s="72">
        <v>30</v>
      </c>
      <c r="C34" s="118">
        <v>2501980</v>
      </c>
      <c r="D34" s="118">
        <v>42151614</v>
      </c>
      <c r="E34" s="119" t="s">
        <v>27</v>
      </c>
      <c r="F34" s="119" t="s">
        <v>28</v>
      </c>
      <c r="G34" s="118" t="s">
        <v>18</v>
      </c>
      <c r="H34" s="52">
        <v>30093.279300000002</v>
      </c>
      <c r="I34" s="52">
        <v>34597</v>
      </c>
      <c r="J34" s="52">
        <v>25326.240000000002</v>
      </c>
      <c r="K34" s="52">
        <v>26644</v>
      </c>
      <c r="L34" s="84">
        <v>36900</v>
      </c>
      <c r="M34" s="84">
        <f t="shared" si="11"/>
        <v>38782</v>
      </c>
      <c r="N34" s="36">
        <v>85000</v>
      </c>
      <c r="O34" s="53">
        <v>16150</v>
      </c>
      <c r="P34" s="53">
        <v>101150</v>
      </c>
      <c r="Q34" s="89">
        <v>57100</v>
      </c>
      <c r="R34" s="89">
        <f t="shared" si="18"/>
        <v>10849</v>
      </c>
      <c r="S34" s="89">
        <f t="shared" si="16"/>
        <v>67949</v>
      </c>
      <c r="T34" s="53">
        <v>85000</v>
      </c>
      <c r="U34" s="53">
        <f t="shared" si="19"/>
        <v>16150</v>
      </c>
      <c r="V34" s="53">
        <f t="shared" si="17"/>
        <v>101150</v>
      </c>
      <c r="W34" s="89">
        <v>33692</v>
      </c>
      <c r="X34" s="89">
        <v>6401.4800000000005</v>
      </c>
      <c r="Y34" s="92">
        <v>40093.480000000003</v>
      </c>
      <c r="Z34" s="54">
        <f t="shared" si="4"/>
        <v>58624</v>
      </c>
      <c r="AA34" s="54">
        <f t="shared" si="5"/>
        <v>40094</v>
      </c>
      <c r="AB34" s="115">
        <f t="shared" si="6"/>
        <v>46159</v>
      </c>
      <c r="AC34" s="54">
        <f t="shared" si="7"/>
        <v>31730.582620355402</v>
      </c>
      <c r="AD34" s="55">
        <f t="shared" si="8"/>
        <v>0.5412558443701454</v>
      </c>
      <c r="AE34" s="161">
        <f t="shared" si="9"/>
        <v>0.19021711103089062</v>
      </c>
      <c r="AF34" s="113">
        <f t="shared" si="10"/>
        <v>46159</v>
      </c>
    </row>
    <row r="35" spans="1:32" ht="57" customHeight="1" x14ac:dyDescent="0.3">
      <c r="A35" s="32">
        <v>31</v>
      </c>
      <c r="B35" s="72">
        <v>31</v>
      </c>
      <c r="C35" s="118">
        <v>2501961</v>
      </c>
      <c r="D35" s="118">
        <v>42151614</v>
      </c>
      <c r="E35" s="119" t="s">
        <v>54</v>
      </c>
      <c r="F35" s="119" t="s">
        <v>384</v>
      </c>
      <c r="G35" s="118" t="s">
        <v>18</v>
      </c>
      <c r="H35" s="52" t="s">
        <v>480</v>
      </c>
      <c r="I35" s="52" t="s">
        <v>480</v>
      </c>
      <c r="J35" s="52" t="s">
        <v>480</v>
      </c>
      <c r="K35" s="52" t="s">
        <v>480</v>
      </c>
      <c r="L35" s="84">
        <v>8910</v>
      </c>
      <c r="M35" s="84">
        <f t="shared" si="11"/>
        <v>9365</v>
      </c>
      <c r="N35" s="36">
        <v>18000</v>
      </c>
      <c r="O35" s="53">
        <v>3420</v>
      </c>
      <c r="P35" s="53">
        <v>21420</v>
      </c>
      <c r="Q35" s="89">
        <v>15400</v>
      </c>
      <c r="R35" s="89">
        <f t="shared" si="18"/>
        <v>2926</v>
      </c>
      <c r="S35" s="89">
        <f t="shared" si="16"/>
        <v>18326</v>
      </c>
      <c r="T35" s="53">
        <v>9500</v>
      </c>
      <c r="U35" s="53">
        <f t="shared" si="19"/>
        <v>1805</v>
      </c>
      <c r="V35" s="53">
        <f t="shared" si="17"/>
        <v>11305</v>
      </c>
      <c r="W35" s="89">
        <v>11500</v>
      </c>
      <c r="X35" s="89">
        <v>2185</v>
      </c>
      <c r="Y35" s="92">
        <v>13685</v>
      </c>
      <c r="Z35" s="54">
        <f t="shared" si="4"/>
        <v>14821</v>
      </c>
      <c r="AA35" s="54">
        <f t="shared" si="5"/>
        <v>13685</v>
      </c>
      <c r="AB35" s="115">
        <f t="shared" si="6"/>
        <v>13530</v>
      </c>
      <c r="AC35" s="54">
        <f t="shared" si="7"/>
        <v>4981.2777176142254</v>
      </c>
      <c r="AD35" s="55">
        <f t="shared" si="8"/>
        <v>0.33609592588990117</v>
      </c>
      <c r="AE35" s="114">
        <f t="shared" si="9"/>
        <v>0.44474105712760276</v>
      </c>
      <c r="AF35" s="113">
        <f t="shared" si="10"/>
        <v>13530</v>
      </c>
    </row>
    <row r="36" spans="1:32" ht="49.5" customHeight="1" x14ac:dyDescent="0.3">
      <c r="A36" s="32">
        <v>32</v>
      </c>
      <c r="B36" s="72">
        <v>32</v>
      </c>
      <c r="C36" s="118">
        <v>2501961</v>
      </c>
      <c r="D36" s="118">
        <v>42151614</v>
      </c>
      <c r="E36" s="119" t="s">
        <v>55</v>
      </c>
      <c r="F36" s="119" t="s">
        <v>56</v>
      </c>
      <c r="G36" s="118" t="s">
        <v>18</v>
      </c>
      <c r="H36" s="52" t="s">
        <v>480</v>
      </c>
      <c r="I36" s="52" t="s">
        <v>480</v>
      </c>
      <c r="J36" s="52" t="s">
        <v>480</v>
      </c>
      <c r="K36" s="52" t="s">
        <v>480</v>
      </c>
      <c r="L36" s="84">
        <v>8910</v>
      </c>
      <c r="M36" s="84">
        <f t="shared" si="11"/>
        <v>9365</v>
      </c>
      <c r="N36" s="36">
        <v>18000</v>
      </c>
      <c r="O36" s="53">
        <v>3420</v>
      </c>
      <c r="P36" s="53">
        <v>21420</v>
      </c>
      <c r="Q36" s="89">
        <v>15400</v>
      </c>
      <c r="R36" s="89">
        <f t="shared" si="18"/>
        <v>2926</v>
      </c>
      <c r="S36" s="89">
        <f t="shared" si="16"/>
        <v>18326</v>
      </c>
      <c r="T36" s="53">
        <v>9500</v>
      </c>
      <c r="U36" s="53">
        <f t="shared" si="19"/>
        <v>1805</v>
      </c>
      <c r="V36" s="53">
        <f t="shared" si="17"/>
        <v>11305</v>
      </c>
      <c r="W36" s="89">
        <v>12712</v>
      </c>
      <c r="X36" s="89">
        <v>2415.2800000000002</v>
      </c>
      <c r="Y36" s="92">
        <v>15127.28</v>
      </c>
      <c r="Z36" s="54">
        <f t="shared" si="4"/>
        <v>15109</v>
      </c>
      <c r="AA36" s="54">
        <f t="shared" si="5"/>
        <v>15128</v>
      </c>
      <c r="AB36" s="115">
        <f t="shared" si="6"/>
        <v>13790</v>
      </c>
      <c r="AC36" s="54">
        <f t="shared" si="7"/>
        <v>4940.7007490516971</v>
      </c>
      <c r="AD36" s="55">
        <f t="shared" si="8"/>
        <v>0.3270038221623997</v>
      </c>
      <c r="AE36" s="114">
        <f t="shared" si="9"/>
        <v>0.47250400427122263</v>
      </c>
      <c r="AF36" s="113">
        <f t="shared" si="10"/>
        <v>13790</v>
      </c>
    </row>
    <row r="37" spans="1:32" ht="49.5" customHeight="1" x14ac:dyDescent="0.3">
      <c r="A37" s="32">
        <v>33</v>
      </c>
      <c r="B37" s="72">
        <v>33</v>
      </c>
      <c r="C37" s="118">
        <v>2502008</v>
      </c>
      <c r="D37" s="118">
        <v>42151806</v>
      </c>
      <c r="E37" s="119" t="s">
        <v>385</v>
      </c>
      <c r="F37" s="119" t="s">
        <v>386</v>
      </c>
      <c r="G37" s="118" t="s">
        <v>29</v>
      </c>
      <c r="H37" s="52">
        <v>11945.493699999999</v>
      </c>
      <c r="I37" s="52">
        <v>13733</v>
      </c>
      <c r="J37" s="52">
        <v>10251.73</v>
      </c>
      <c r="K37" s="52">
        <v>10785</v>
      </c>
      <c r="L37" s="84">
        <v>12000</v>
      </c>
      <c r="M37" s="84">
        <f t="shared" si="11"/>
        <v>12612</v>
      </c>
      <c r="N37" s="36">
        <v>15000</v>
      </c>
      <c r="O37" s="53">
        <v>2850</v>
      </c>
      <c r="P37" s="53">
        <v>17850</v>
      </c>
      <c r="Q37" s="89">
        <v>14100</v>
      </c>
      <c r="R37" s="89">
        <f t="shared" si="18"/>
        <v>2679</v>
      </c>
      <c r="S37" s="89">
        <f t="shared" si="16"/>
        <v>16779</v>
      </c>
      <c r="T37" s="53">
        <v>24000</v>
      </c>
      <c r="U37" s="53">
        <f t="shared" si="19"/>
        <v>4560</v>
      </c>
      <c r="V37" s="53">
        <f t="shared" si="17"/>
        <v>28560</v>
      </c>
      <c r="W37" s="89">
        <v>16965</v>
      </c>
      <c r="X37" s="89">
        <v>3223.35</v>
      </c>
      <c r="Y37" s="92">
        <v>20188.349999999999</v>
      </c>
      <c r="Z37" s="54">
        <f t="shared" si="4"/>
        <v>17216</v>
      </c>
      <c r="AA37" s="54">
        <f t="shared" si="5"/>
        <v>16779</v>
      </c>
      <c r="AB37" s="115">
        <f t="shared" si="6"/>
        <v>15731</v>
      </c>
      <c r="AC37" s="54">
        <f t="shared" si="7"/>
        <v>5955.3895539190817</v>
      </c>
      <c r="AD37" s="55">
        <f t="shared" si="8"/>
        <v>0.3459217910036641</v>
      </c>
      <c r="AE37" s="161">
        <f t="shared" si="9"/>
        <v>0.24730415477323184</v>
      </c>
      <c r="AF37" s="113">
        <f t="shared" si="10"/>
        <v>15731</v>
      </c>
    </row>
    <row r="38" spans="1:32" ht="49.5" customHeight="1" x14ac:dyDescent="0.3">
      <c r="A38" s="32">
        <v>34</v>
      </c>
      <c r="B38" s="72">
        <v>34</v>
      </c>
      <c r="C38" s="118">
        <v>2502009</v>
      </c>
      <c r="D38" s="118">
        <v>42151806</v>
      </c>
      <c r="E38" s="119" t="s">
        <v>30</v>
      </c>
      <c r="F38" s="119" t="s">
        <v>31</v>
      </c>
      <c r="G38" s="118" t="s">
        <v>32</v>
      </c>
      <c r="H38" s="52">
        <v>13893.8331</v>
      </c>
      <c r="I38" s="52">
        <v>15973</v>
      </c>
      <c r="J38" s="52">
        <v>11936.77</v>
      </c>
      <c r="K38" s="52">
        <v>12558</v>
      </c>
      <c r="L38" s="84">
        <v>15642</v>
      </c>
      <c r="M38" s="84">
        <f t="shared" si="11"/>
        <v>16440</v>
      </c>
      <c r="N38" s="36">
        <v>30000</v>
      </c>
      <c r="O38" s="53">
        <v>5700</v>
      </c>
      <c r="P38" s="53">
        <v>35700</v>
      </c>
      <c r="Q38" s="89">
        <v>27600</v>
      </c>
      <c r="R38" s="89">
        <f t="shared" si="18"/>
        <v>5244</v>
      </c>
      <c r="S38" s="89">
        <f t="shared" si="16"/>
        <v>32844</v>
      </c>
      <c r="T38" s="53">
        <v>27000</v>
      </c>
      <c r="U38" s="53">
        <f t="shared" si="19"/>
        <v>5130</v>
      </c>
      <c r="V38" s="53">
        <f t="shared" si="17"/>
        <v>32130</v>
      </c>
      <c r="W38" s="89">
        <v>27942</v>
      </c>
      <c r="X38" s="89">
        <v>5308.9800000000005</v>
      </c>
      <c r="Y38" s="92">
        <v>33250.980000000003</v>
      </c>
      <c r="Z38" s="54">
        <f t="shared" si="4"/>
        <v>25557</v>
      </c>
      <c r="AA38" s="54">
        <f t="shared" si="5"/>
        <v>32130</v>
      </c>
      <c r="AB38" s="115">
        <f t="shared" si="6"/>
        <v>21691</v>
      </c>
      <c r="AC38" s="54">
        <f t="shared" si="7"/>
        <v>10019.391364894083</v>
      </c>
      <c r="AD38" s="55">
        <f t="shared" si="8"/>
        <v>0.39204098152733435</v>
      </c>
      <c r="AE38" s="114">
        <f t="shared" si="9"/>
        <v>0.31940389294403893</v>
      </c>
      <c r="AF38" s="113">
        <f t="shared" si="10"/>
        <v>21691</v>
      </c>
    </row>
    <row r="39" spans="1:32" ht="49.5" customHeight="1" x14ac:dyDescent="0.3">
      <c r="A39" s="32">
        <v>35</v>
      </c>
      <c r="B39" s="72">
        <v>35</v>
      </c>
      <c r="C39" s="118">
        <v>2584738</v>
      </c>
      <c r="D39" s="118">
        <v>42152220</v>
      </c>
      <c r="E39" s="119" t="s">
        <v>33</v>
      </c>
      <c r="F39" s="119" t="s">
        <v>34</v>
      </c>
      <c r="G39" s="118" t="s">
        <v>18</v>
      </c>
      <c r="H39" s="52">
        <v>1454.1561999999999</v>
      </c>
      <c r="I39" s="52">
        <v>1672</v>
      </c>
      <c r="J39" s="52">
        <v>1143.6199999999999</v>
      </c>
      <c r="K39" s="52">
        <v>1204</v>
      </c>
      <c r="L39" s="84">
        <v>1300</v>
      </c>
      <c r="M39" s="84">
        <f t="shared" si="11"/>
        <v>1367</v>
      </c>
      <c r="N39" s="36">
        <v>4000</v>
      </c>
      <c r="O39" s="53">
        <v>760</v>
      </c>
      <c r="P39" s="53">
        <v>4760</v>
      </c>
      <c r="Q39" s="89">
        <v>21400</v>
      </c>
      <c r="R39" s="89">
        <f t="shared" si="18"/>
        <v>4066</v>
      </c>
      <c r="S39" s="89">
        <f t="shared" si="16"/>
        <v>25466</v>
      </c>
      <c r="T39" s="53">
        <v>1100</v>
      </c>
      <c r="U39" s="53">
        <f t="shared" si="19"/>
        <v>209</v>
      </c>
      <c r="V39" s="53">
        <f t="shared" si="17"/>
        <v>1309</v>
      </c>
      <c r="W39" s="89">
        <v>1000</v>
      </c>
      <c r="X39" s="89">
        <v>190</v>
      </c>
      <c r="Y39" s="92">
        <v>1190</v>
      </c>
      <c r="Z39" s="54">
        <f t="shared" si="4"/>
        <v>5282</v>
      </c>
      <c r="AA39" s="54">
        <f t="shared" si="5"/>
        <v>1367</v>
      </c>
      <c r="AB39" s="115">
        <f t="shared" si="6"/>
        <v>1744</v>
      </c>
      <c r="AC39" s="54">
        <f t="shared" si="7"/>
        <v>8992.4499522019669</v>
      </c>
      <c r="AD39" s="55">
        <f t="shared" si="8"/>
        <v>1.7024706460056733</v>
      </c>
      <c r="AE39" s="161">
        <f t="shared" si="9"/>
        <v>0.2757863935625457</v>
      </c>
      <c r="AF39" s="113">
        <f t="shared" si="10"/>
        <v>1744</v>
      </c>
    </row>
    <row r="40" spans="1:32" ht="49.5" customHeight="1" x14ac:dyDescent="0.3">
      <c r="A40" s="32">
        <v>36</v>
      </c>
      <c r="B40" s="72">
        <v>36</v>
      </c>
      <c r="C40" s="118">
        <v>2502069</v>
      </c>
      <c r="D40" s="118">
        <v>42152220</v>
      </c>
      <c r="E40" s="119" t="s">
        <v>35</v>
      </c>
      <c r="F40" s="119" t="s">
        <v>34</v>
      </c>
      <c r="G40" s="118" t="s">
        <v>18</v>
      </c>
      <c r="H40" s="52">
        <v>1454.1561999999999</v>
      </c>
      <c r="I40" s="52">
        <v>1672</v>
      </c>
      <c r="J40" s="52">
        <v>1143.6199999999999</v>
      </c>
      <c r="K40" s="52">
        <v>1204</v>
      </c>
      <c r="L40" s="84">
        <v>1300</v>
      </c>
      <c r="M40" s="84">
        <f t="shared" si="11"/>
        <v>1367</v>
      </c>
      <c r="N40" s="36">
        <v>4000</v>
      </c>
      <c r="O40" s="53">
        <v>760</v>
      </c>
      <c r="P40" s="53">
        <v>4760</v>
      </c>
      <c r="Q40" s="89">
        <v>21400</v>
      </c>
      <c r="R40" s="89">
        <f t="shared" si="18"/>
        <v>4066</v>
      </c>
      <c r="S40" s="89">
        <f t="shared" si="16"/>
        <v>25466</v>
      </c>
      <c r="T40" s="53">
        <v>1100</v>
      </c>
      <c r="U40" s="53">
        <f t="shared" si="14"/>
        <v>209</v>
      </c>
      <c r="V40" s="53">
        <f t="shared" si="3"/>
        <v>1309</v>
      </c>
      <c r="W40" s="89">
        <v>1000</v>
      </c>
      <c r="X40" s="89">
        <v>190</v>
      </c>
      <c r="Y40" s="92">
        <v>1190</v>
      </c>
      <c r="Z40" s="54">
        <f t="shared" si="4"/>
        <v>5282</v>
      </c>
      <c r="AA40" s="54">
        <f t="shared" si="5"/>
        <v>1367</v>
      </c>
      <c r="AB40" s="115">
        <f t="shared" si="6"/>
        <v>1744</v>
      </c>
      <c r="AC40" s="54">
        <f t="shared" si="7"/>
        <v>8992.4499522019669</v>
      </c>
      <c r="AD40" s="55">
        <f t="shared" si="8"/>
        <v>1.7024706460056733</v>
      </c>
      <c r="AE40" s="161">
        <f t="shared" si="9"/>
        <v>0.2757863935625457</v>
      </c>
      <c r="AF40" s="113">
        <f t="shared" si="10"/>
        <v>1744</v>
      </c>
    </row>
    <row r="41" spans="1:32" ht="49.5" customHeight="1" x14ac:dyDescent="0.3">
      <c r="A41" s="32">
        <v>37</v>
      </c>
      <c r="B41" s="72">
        <v>37</v>
      </c>
      <c r="C41" s="118">
        <v>2584737</v>
      </c>
      <c r="D41" s="118">
        <v>42152220</v>
      </c>
      <c r="E41" s="119" t="s">
        <v>36</v>
      </c>
      <c r="F41" s="119" t="s">
        <v>34</v>
      </c>
      <c r="G41" s="118" t="s">
        <v>18</v>
      </c>
      <c r="H41" s="52">
        <v>1454.1561999999999</v>
      </c>
      <c r="I41" s="52">
        <v>1672</v>
      </c>
      <c r="J41" s="52">
        <v>1222.6600000000001</v>
      </c>
      <c r="K41" s="52">
        <v>1287</v>
      </c>
      <c r="L41" s="84">
        <v>1300</v>
      </c>
      <c r="M41" s="84">
        <f t="shared" si="11"/>
        <v>1367</v>
      </c>
      <c r="N41" s="36">
        <v>5000</v>
      </c>
      <c r="O41" s="53">
        <v>950</v>
      </c>
      <c r="P41" s="53">
        <v>5950</v>
      </c>
      <c r="Q41" s="89">
        <v>21400</v>
      </c>
      <c r="R41" s="89">
        <f t="shared" si="18"/>
        <v>4066</v>
      </c>
      <c r="S41" s="89">
        <f t="shared" si="16"/>
        <v>25466</v>
      </c>
      <c r="T41" s="53">
        <v>1100</v>
      </c>
      <c r="U41" s="53">
        <f t="shared" si="14"/>
        <v>209</v>
      </c>
      <c r="V41" s="53">
        <f t="shared" si="3"/>
        <v>1309</v>
      </c>
      <c r="W41" s="89">
        <v>1000</v>
      </c>
      <c r="X41" s="89">
        <v>190</v>
      </c>
      <c r="Y41" s="92">
        <v>1190</v>
      </c>
      <c r="Z41" s="54">
        <f t="shared" si="4"/>
        <v>5463</v>
      </c>
      <c r="AA41" s="54">
        <f t="shared" si="5"/>
        <v>1367</v>
      </c>
      <c r="AB41" s="115">
        <f t="shared" si="6"/>
        <v>1787</v>
      </c>
      <c r="AC41" s="54">
        <f t="shared" si="7"/>
        <v>8985.722898019947</v>
      </c>
      <c r="AD41" s="55">
        <f t="shared" si="8"/>
        <v>1.6448330400915152</v>
      </c>
      <c r="AE41" s="114">
        <f t="shared" si="9"/>
        <v>0.30724213606437456</v>
      </c>
      <c r="AF41" s="113">
        <f t="shared" si="10"/>
        <v>1787</v>
      </c>
    </row>
    <row r="42" spans="1:32" ht="49.5" customHeight="1" x14ac:dyDescent="0.3">
      <c r="A42" s="32">
        <v>38</v>
      </c>
      <c r="B42" s="72">
        <v>38</v>
      </c>
      <c r="C42" s="118">
        <v>2502071</v>
      </c>
      <c r="D42" s="118">
        <v>42151613</v>
      </c>
      <c r="E42" s="119" t="s">
        <v>37</v>
      </c>
      <c r="F42" s="119" t="s">
        <v>38</v>
      </c>
      <c r="G42" s="118" t="s">
        <v>18</v>
      </c>
      <c r="H42" s="52">
        <v>2234.6652999999997</v>
      </c>
      <c r="I42" s="52">
        <v>2570</v>
      </c>
      <c r="J42" s="52">
        <v>1817.8</v>
      </c>
      <c r="K42" s="52">
        <v>1913</v>
      </c>
      <c r="L42" s="84">
        <v>2700</v>
      </c>
      <c r="M42" s="84">
        <f t="shared" si="11"/>
        <v>2838</v>
      </c>
      <c r="N42" s="36">
        <v>5000</v>
      </c>
      <c r="O42" s="53">
        <v>950</v>
      </c>
      <c r="P42" s="53">
        <v>5950</v>
      </c>
      <c r="Q42" s="89">
        <v>2900</v>
      </c>
      <c r="R42" s="89">
        <f t="shared" si="18"/>
        <v>551</v>
      </c>
      <c r="S42" s="89">
        <f t="shared" si="16"/>
        <v>3451</v>
      </c>
      <c r="T42" s="53">
        <v>2900</v>
      </c>
      <c r="U42" s="53">
        <f t="shared" ref="U42" si="20">T42*19%</f>
        <v>551</v>
      </c>
      <c r="V42" s="53">
        <f t="shared" ref="V42:V55" si="21">U42+T42</f>
        <v>3451</v>
      </c>
      <c r="W42" s="89">
        <v>3120</v>
      </c>
      <c r="X42" s="89">
        <v>592.79999999999995</v>
      </c>
      <c r="Y42" s="92">
        <v>3712.8</v>
      </c>
      <c r="Z42" s="54">
        <f t="shared" si="4"/>
        <v>3413</v>
      </c>
      <c r="AA42" s="54">
        <f t="shared" si="5"/>
        <v>3451</v>
      </c>
      <c r="AB42" s="115">
        <f t="shared" si="6"/>
        <v>3069</v>
      </c>
      <c r="AC42" s="54">
        <f t="shared" si="7"/>
        <v>1279.349260180272</v>
      </c>
      <c r="AD42" s="55">
        <f t="shared" si="8"/>
        <v>0.37484595961918316</v>
      </c>
      <c r="AE42" s="161">
        <f t="shared" si="9"/>
        <v>8.1395348837209308E-2</v>
      </c>
      <c r="AF42" s="113">
        <f t="shared" si="10"/>
        <v>3069</v>
      </c>
    </row>
    <row r="43" spans="1:32" ht="49.5" customHeight="1" x14ac:dyDescent="0.3">
      <c r="A43" s="32">
        <v>39</v>
      </c>
      <c r="B43" s="72">
        <v>39</v>
      </c>
      <c r="C43" s="118">
        <v>2501906</v>
      </c>
      <c r="D43" s="118">
        <v>42152457</v>
      </c>
      <c r="E43" s="119" t="s">
        <v>39</v>
      </c>
      <c r="F43" s="119" t="s">
        <v>40</v>
      </c>
      <c r="G43" s="118" t="s">
        <v>387</v>
      </c>
      <c r="H43" s="52">
        <v>70134.3</v>
      </c>
      <c r="I43" s="52">
        <v>80629</v>
      </c>
      <c r="J43" s="52">
        <v>60067.3</v>
      </c>
      <c r="K43" s="52">
        <v>63191</v>
      </c>
      <c r="L43" s="84">
        <v>63250</v>
      </c>
      <c r="M43" s="84">
        <f t="shared" si="11"/>
        <v>66476</v>
      </c>
      <c r="N43" s="36">
        <v>152000</v>
      </c>
      <c r="O43" s="53">
        <v>0</v>
      </c>
      <c r="P43" s="53">
        <v>152000</v>
      </c>
      <c r="Q43" s="89">
        <v>156600</v>
      </c>
      <c r="R43" s="89">
        <f>Q43*0%</f>
        <v>0</v>
      </c>
      <c r="S43" s="89">
        <f t="shared" si="16"/>
        <v>156600</v>
      </c>
      <c r="T43" s="53">
        <v>65000</v>
      </c>
      <c r="U43" s="53">
        <v>0</v>
      </c>
      <c r="V43" s="53">
        <f t="shared" si="21"/>
        <v>65000</v>
      </c>
      <c r="W43" s="89">
        <v>90600</v>
      </c>
      <c r="X43" s="89">
        <v>0</v>
      </c>
      <c r="Y43" s="92">
        <v>90600</v>
      </c>
      <c r="Z43" s="54">
        <f t="shared" si="4"/>
        <v>96357</v>
      </c>
      <c r="AA43" s="54">
        <f t="shared" si="5"/>
        <v>80629</v>
      </c>
      <c r="AB43" s="115">
        <f t="shared" si="6"/>
        <v>84687</v>
      </c>
      <c r="AC43" s="54">
        <f t="shared" si="7"/>
        <v>40788.0593142043</v>
      </c>
      <c r="AD43" s="55">
        <f t="shared" si="8"/>
        <v>0.42330146553135006</v>
      </c>
      <c r="AE43" s="161">
        <f t="shared" si="9"/>
        <v>0.27394849268909077</v>
      </c>
      <c r="AF43" s="113">
        <f t="shared" si="10"/>
        <v>84687</v>
      </c>
    </row>
    <row r="44" spans="1:32" ht="49.5" customHeight="1" x14ac:dyDescent="0.3">
      <c r="A44" s="32">
        <v>40</v>
      </c>
      <c r="B44" s="72">
        <v>40</v>
      </c>
      <c r="C44" s="118">
        <v>2502110</v>
      </c>
      <c r="D44" s="118">
        <v>42151800</v>
      </c>
      <c r="E44" s="119" t="s">
        <v>41</v>
      </c>
      <c r="F44" s="119" t="s">
        <v>42</v>
      </c>
      <c r="G44" s="118" t="s">
        <v>333</v>
      </c>
      <c r="H44" s="52">
        <v>2230.4883999999997</v>
      </c>
      <c r="I44" s="52">
        <v>2565</v>
      </c>
      <c r="J44" s="52">
        <v>1881.02</v>
      </c>
      <c r="K44" s="52">
        <v>1979</v>
      </c>
      <c r="L44" s="84">
        <v>1900</v>
      </c>
      <c r="M44" s="84">
        <f t="shared" si="11"/>
        <v>1997</v>
      </c>
      <c r="N44" s="36">
        <v>3000</v>
      </c>
      <c r="O44" s="53">
        <v>570</v>
      </c>
      <c r="P44" s="53">
        <v>3570</v>
      </c>
      <c r="Q44" s="89">
        <v>1900</v>
      </c>
      <c r="R44" s="89">
        <f t="shared" si="18"/>
        <v>361</v>
      </c>
      <c r="S44" s="89">
        <f t="shared" si="16"/>
        <v>2261</v>
      </c>
      <c r="T44" s="53">
        <v>2500</v>
      </c>
      <c r="U44" s="53">
        <f t="shared" ref="U44:U47" si="22">T44*19%</f>
        <v>475</v>
      </c>
      <c r="V44" s="53">
        <f t="shared" si="21"/>
        <v>2975</v>
      </c>
      <c r="W44" s="89">
        <v>3000</v>
      </c>
      <c r="X44" s="89">
        <v>570</v>
      </c>
      <c r="Y44" s="92">
        <v>3570</v>
      </c>
      <c r="Z44" s="54">
        <f t="shared" si="4"/>
        <v>2703</v>
      </c>
      <c r="AA44" s="54">
        <f t="shared" si="5"/>
        <v>2565</v>
      </c>
      <c r="AB44" s="115">
        <f t="shared" si="6"/>
        <v>2560</v>
      </c>
      <c r="AC44" s="54">
        <f t="shared" si="7"/>
        <v>684.88195020330772</v>
      </c>
      <c r="AD44" s="55">
        <f t="shared" si="8"/>
        <v>0.25337844994572983</v>
      </c>
      <c r="AE44" s="161">
        <f t="shared" si="9"/>
        <v>0.28192288432648971</v>
      </c>
      <c r="AF44" s="113">
        <f t="shared" si="10"/>
        <v>2560</v>
      </c>
    </row>
    <row r="45" spans="1:32" ht="49.5" customHeight="1" x14ac:dyDescent="0.3">
      <c r="A45" s="32">
        <v>41</v>
      </c>
      <c r="B45" s="72">
        <v>41</v>
      </c>
      <c r="C45" s="118">
        <v>2502113</v>
      </c>
      <c r="D45" s="118">
        <v>42151502</v>
      </c>
      <c r="E45" s="119" t="s">
        <v>43</v>
      </c>
      <c r="F45" s="119" t="s">
        <v>44</v>
      </c>
      <c r="G45" s="118" t="s">
        <v>18</v>
      </c>
      <c r="H45" s="52">
        <v>3071.1044000000002</v>
      </c>
      <c r="I45" s="52">
        <v>3531</v>
      </c>
      <c r="J45" s="52">
        <v>2554.42</v>
      </c>
      <c r="K45" s="52">
        <v>2688</v>
      </c>
      <c r="L45" s="84">
        <v>3400</v>
      </c>
      <c r="M45" s="84">
        <f t="shared" si="11"/>
        <v>3574</v>
      </c>
      <c r="N45" s="36">
        <v>7000</v>
      </c>
      <c r="O45" s="53">
        <v>1330</v>
      </c>
      <c r="P45" s="53">
        <v>8330</v>
      </c>
      <c r="Q45" s="89">
        <v>5300</v>
      </c>
      <c r="R45" s="89">
        <f t="shared" si="18"/>
        <v>1007</v>
      </c>
      <c r="S45" s="89">
        <f t="shared" si="16"/>
        <v>6307</v>
      </c>
      <c r="T45" s="53">
        <v>3100</v>
      </c>
      <c r="U45" s="53">
        <f t="shared" si="22"/>
        <v>589</v>
      </c>
      <c r="V45" s="53">
        <f t="shared" si="21"/>
        <v>3689</v>
      </c>
      <c r="W45" s="89">
        <v>3400</v>
      </c>
      <c r="X45" s="89">
        <v>646</v>
      </c>
      <c r="Y45" s="92">
        <v>4046</v>
      </c>
      <c r="Z45" s="54">
        <f t="shared" si="4"/>
        <v>4595</v>
      </c>
      <c r="AA45" s="54">
        <f t="shared" si="5"/>
        <v>3689</v>
      </c>
      <c r="AB45" s="115">
        <f t="shared" si="6"/>
        <v>4042</v>
      </c>
      <c r="AC45" s="54">
        <f t="shared" si="7"/>
        <v>1992.2596885613748</v>
      </c>
      <c r="AD45" s="55">
        <f t="shared" si="8"/>
        <v>0.43357120534523935</v>
      </c>
      <c r="AE45" s="161">
        <f t="shared" si="9"/>
        <v>0.13094571908226077</v>
      </c>
      <c r="AF45" s="113">
        <f t="shared" si="10"/>
        <v>4042</v>
      </c>
    </row>
    <row r="46" spans="1:32" ht="49.5" customHeight="1" x14ac:dyDescent="0.3">
      <c r="A46" s="32">
        <v>42</v>
      </c>
      <c r="B46" s="72">
        <v>42</v>
      </c>
      <c r="C46" s="118">
        <v>2502115</v>
      </c>
      <c r="D46" s="118">
        <v>42152418</v>
      </c>
      <c r="E46" s="119" t="s">
        <v>45</v>
      </c>
      <c r="F46" s="119" t="s">
        <v>46</v>
      </c>
      <c r="G46" s="118" t="s">
        <v>47</v>
      </c>
      <c r="H46" s="52">
        <v>4899.2419</v>
      </c>
      <c r="I46" s="52">
        <v>5633</v>
      </c>
      <c r="J46" s="52">
        <v>3951.78</v>
      </c>
      <c r="K46" s="52">
        <v>4158</v>
      </c>
      <c r="L46" s="84">
        <v>5150</v>
      </c>
      <c r="M46" s="84">
        <f t="shared" si="11"/>
        <v>5413</v>
      </c>
      <c r="N46" s="36">
        <v>7500</v>
      </c>
      <c r="O46" s="53">
        <v>1425</v>
      </c>
      <c r="P46" s="53">
        <v>8925</v>
      </c>
      <c r="Q46" s="89">
        <v>6900</v>
      </c>
      <c r="R46" s="89">
        <f t="shared" si="18"/>
        <v>1311</v>
      </c>
      <c r="S46" s="89">
        <f t="shared" si="16"/>
        <v>8211</v>
      </c>
      <c r="T46" s="53">
        <v>7000</v>
      </c>
      <c r="U46" s="53">
        <f t="shared" si="22"/>
        <v>1330</v>
      </c>
      <c r="V46" s="53">
        <f t="shared" si="21"/>
        <v>8330</v>
      </c>
      <c r="W46" s="89">
        <v>6667</v>
      </c>
      <c r="X46" s="89">
        <v>1266.73</v>
      </c>
      <c r="Y46" s="92">
        <v>7933.73</v>
      </c>
      <c r="Z46" s="54">
        <f t="shared" si="4"/>
        <v>6944</v>
      </c>
      <c r="AA46" s="54">
        <f t="shared" si="5"/>
        <v>7934</v>
      </c>
      <c r="AB46" s="115">
        <f t="shared" si="6"/>
        <v>6466</v>
      </c>
      <c r="AC46" s="54">
        <f t="shared" si="7"/>
        <v>1837.3298954461093</v>
      </c>
      <c r="AD46" s="55">
        <f t="shared" si="8"/>
        <v>0.2645924388603268</v>
      </c>
      <c r="AE46" s="161">
        <f t="shared" si="9"/>
        <v>0.19453168298540552</v>
      </c>
      <c r="AF46" s="113">
        <f t="shared" si="10"/>
        <v>6466</v>
      </c>
    </row>
    <row r="47" spans="1:32" ht="45" customHeight="1" x14ac:dyDescent="0.3">
      <c r="A47" s="32">
        <v>43</v>
      </c>
      <c r="B47" s="72">
        <v>43</v>
      </c>
      <c r="C47" s="118">
        <v>2502116</v>
      </c>
      <c r="D47" s="118">
        <v>42152418</v>
      </c>
      <c r="E47" s="119" t="s">
        <v>48</v>
      </c>
      <c r="F47" s="119" t="s">
        <v>49</v>
      </c>
      <c r="G47" s="118" t="s">
        <v>50</v>
      </c>
      <c r="H47" s="52">
        <v>4919.2696000000005</v>
      </c>
      <c r="I47" s="52">
        <v>5656</v>
      </c>
      <c r="J47" s="52">
        <v>4188.87</v>
      </c>
      <c r="K47" s="52">
        <v>4407</v>
      </c>
      <c r="L47" s="84">
        <v>5150</v>
      </c>
      <c r="M47" s="84">
        <f t="shared" si="11"/>
        <v>5413</v>
      </c>
      <c r="N47" s="36">
        <v>11000</v>
      </c>
      <c r="O47" s="53">
        <v>2090</v>
      </c>
      <c r="P47" s="53">
        <v>13090</v>
      </c>
      <c r="Q47" s="89">
        <v>7300</v>
      </c>
      <c r="R47" s="89">
        <f t="shared" si="18"/>
        <v>1387</v>
      </c>
      <c r="S47" s="89">
        <f t="shared" si="16"/>
        <v>8687</v>
      </c>
      <c r="T47" s="53">
        <v>7000</v>
      </c>
      <c r="U47" s="53">
        <f t="shared" si="22"/>
        <v>1330</v>
      </c>
      <c r="V47" s="53">
        <f t="shared" si="21"/>
        <v>8330</v>
      </c>
      <c r="W47" s="89">
        <v>8123</v>
      </c>
      <c r="X47" s="89">
        <v>1543.3700000000001</v>
      </c>
      <c r="Y47" s="92">
        <v>9666.3700000000008</v>
      </c>
      <c r="Z47" s="54">
        <f t="shared" si="4"/>
        <v>7893</v>
      </c>
      <c r="AA47" s="54">
        <f t="shared" si="5"/>
        <v>8330</v>
      </c>
      <c r="AB47" s="115">
        <f t="shared" si="6"/>
        <v>6976</v>
      </c>
      <c r="AC47" s="54">
        <f t="shared" si="7"/>
        <v>3007.8181399297509</v>
      </c>
      <c r="AD47" s="55">
        <f t="shared" si="8"/>
        <v>0.3810741340339226</v>
      </c>
      <c r="AE47" s="161">
        <f t="shared" si="9"/>
        <v>0.28874930722335118</v>
      </c>
      <c r="AF47" s="113">
        <f t="shared" si="10"/>
        <v>6976</v>
      </c>
    </row>
    <row r="48" spans="1:32" ht="42.75" customHeight="1" x14ac:dyDescent="0.3">
      <c r="A48" s="32">
        <v>44</v>
      </c>
      <c r="B48" s="72">
        <v>44</v>
      </c>
      <c r="C48" s="118">
        <v>2501904</v>
      </c>
      <c r="D48" s="118">
        <v>42151632</v>
      </c>
      <c r="E48" s="119" t="s">
        <v>51</v>
      </c>
      <c r="F48" s="119" t="s">
        <v>52</v>
      </c>
      <c r="G48" s="118" t="s">
        <v>53</v>
      </c>
      <c r="H48" s="52">
        <v>19150.400000000001</v>
      </c>
      <c r="I48" s="52">
        <v>22016</v>
      </c>
      <c r="J48" s="52">
        <v>15807.17</v>
      </c>
      <c r="K48" s="52">
        <v>16630</v>
      </c>
      <c r="L48" s="84">
        <v>25740</v>
      </c>
      <c r="M48" s="84">
        <f t="shared" si="11"/>
        <v>27053</v>
      </c>
      <c r="N48" s="36">
        <v>41000</v>
      </c>
      <c r="O48" s="53">
        <v>0</v>
      </c>
      <c r="P48" s="53">
        <v>41000</v>
      </c>
      <c r="Q48" s="89">
        <v>47500</v>
      </c>
      <c r="R48" s="89">
        <f>Q48*0%</f>
        <v>0</v>
      </c>
      <c r="S48" s="89">
        <f t="shared" si="16"/>
        <v>47500</v>
      </c>
      <c r="T48" s="53">
        <v>7500</v>
      </c>
      <c r="U48" s="53">
        <v>0</v>
      </c>
      <c r="V48" s="53">
        <f t="shared" si="21"/>
        <v>7500</v>
      </c>
      <c r="W48" s="89">
        <v>39998</v>
      </c>
      <c r="X48" s="89">
        <v>0</v>
      </c>
      <c r="Y48" s="92">
        <v>39998</v>
      </c>
      <c r="Z48" s="54">
        <f t="shared" si="4"/>
        <v>28814</v>
      </c>
      <c r="AA48" s="54">
        <f t="shared" si="5"/>
        <v>27053</v>
      </c>
      <c r="AB48" s="115">
        <f t="shared" si="6"/>
        <v>20214</v>
      </c>
      <c r="AC48" s="54">
        <f t="shared" si="7"/>
        <v>14576.221646098498</v>
      </c>
      <c r="AD48" s="55">
        <f t="shared" si="8"/>
        <v>0.50587289672029212</v>
      </c>
      <c r="AE48" s="161">
        <f t="shared" si="9"/>
        <v>-0.25280005914316345</v>
      </c>
      <c r="AF48" s="113">
        <f t="shared" si="10"/>
        <v>20214</v>
      </c>
    </row>
    <row r="49" spans="1:33" ht="67.5" customHeight="1" x14ac:dyDescent="0.3">
      <c r="A49" s="32">
        <v>45</v>
      </c>
      <c r="B49" s="72">
        <v>45</v>
      </c>
      <c r="C49" s="118">
        <v>2584581</v>
      </c>
      <c r="D49" s="118">
        <v>42152457</v>
      </c>
      <c r="E49" s="119" t="s">
        <v>57</v>
      </c>
      <c r="F49" s="119" t="s">
        <v>58</v>
      </c>
      <c r="G49" s="118" t="s">
        <v>59</v>
      </c>
      <c r="H49" s="52">
        <v>7861.8182999999999</v>
      </c>
      <c r="I49" s="52">
        <v>9039</v>
      </c>
      <c r="J49" s="52">
        <v>6598.68</v>
      </c>
      <c r="K49" s="52">
        <v>6942</v>
      </c>
      <c r="L49" s="84">
        <v>12573</v>
      </c>
      <c r="M49" s="84">
        <f t="shared" si="11"/>
        <v>13215</v>
      </c>
      <c r="N49" s="36">
        <v>15000</v>
      </c>
      <c r="O49" s="53">
        <v>2850</v>
      </c>
      <c r="P49" s="53">
        <v>17850</v>
      </c>
      <c r="Q49" s="89">
        <v>25500</v>
      </c>
      <c r="R49" s="89">
        <f t="shared" si="18"/>
        <v>4845</v>
      </c>
      <c r="S49" s="89">
        <f t="shared" si="16"/>
        <v>30345</v>
      </c>
      <c r="T49" s="53">
        <v>12500</v>
      </c>
      <c r="U49" s="53">
        <f t="shared" ref="U49:U51" si="23">T49*19%</f>
        <v>2375</v>
      </c>
      <c r="V49" s="53">
        <f t="shared" si="21"/>
        <v>14875</v>
      </c>
      <c r="W49" s="89">
        <v>13507</v>
      </c>
      <c r="X49" s="89">
        <v>2566.33</v>
      </c>
      <c r="Y49" s="92">
        <v>16073.33</v>
      </c>
      <c r="Z49" s="54">
        <f t="shared" si="4"/>
        <v>15478</v>
      </c>
      <c r="AA49" s="54">
        <f t="shared" si="5"/>
        <v>14875</v>
      </c>
      <c r="AB49" s="115">
        <f t="shared" si="6"/>
        <v>12756</v>
      </c>
      <c r="AC49" s="54">
        <f t="shared" si="7"/>
        <v>7602.8205232591445</v>
      </c>
      <c r="AD49" s="55">
        <f t="shared" si="8"/>
        <v>0.49120173945336248</v>
      </c>
      <c r="AE49" s="161">
        <f t="shared" si="9"/>
        <v>-3.4733257661748014E-2</v>
      </c>
      <c r="AF49" s="113">
        <f t="shared" si="10"/>
        <v>12756</v>
      </c>
    </row>
    <row r="50" spans="1:33" s="181" customFormat="1" ht="39.75" customHeight="1" x14ac:dyDescent="0.3">
      <c r="A50" s="168">
        <v>46</v>
      </c>
      <c r="B50" s="169">
        <v>46</v>
      </c>
      <c r="C50" s="170">
        <v>2584582</v>
      </c>
      <c r="D50" s="170">
        <v>42152457</v>
      </c>
      <c r="E50" s="102" t="s">
        <v>337</v>
      </c>
      <c r="F50" s="102" t="s">
        <v>60</v>
      </c>
      <c r="G50" s="170" t="s">
        <v>59</v>
      </c>
      <c r="H50" s="171">
        <v>9629.0159000000003</v>
      </c>
      <c r="I50" s="171">
        <v>11070</v>
      </c>
      <c r="J50" s="171">
        <v>8197.58</v>
      </c>
      <c r="K50" s="171">
        <v>8624</v>
      </c>
      <c r="L50" s="172">
        <v>15500</v>
      </c>
      <c r="M50" s="172">
        <f t="shared" si="11"/>
        <v>16291</v>
      </c>
      <c r="N50" s="173">
        <v>26000</v>
      </c>
      <c r="O50" s="174">
        <v>4940</v>
      </c>
      <c r="P50" s="174">
        <v>30940</v>
      </c>
      <c r="Q50" s="175">
        <v>25500</v>
      </c>
      <c r="R50" s="175">
        <f t="shared" si="18"/>
        <v>4845</v>
      </c>
      <c r="S50" s="175">
        <f t="shared" si="16"/>
        <v>30345</v>
      </c>
      <c r="T50" s="174">
        <v>23000</v>
      </c>
      <c r="U50" s="174">
        <f t="shared" si="23"/>
        <v>4370</v>
      </c>
      <c r="V50" s="174">
        <f t="shared" si="21"/>
        <v>27370</v>
      </c>
      <c r="W50" s="175">
        <v>26269</v>
      </c>
      <c r="X50" s="175">
        <v>4991.1099999999997</v>
      </c>
      <c r="Y50" s="176">
        <v>31260.11</v>
      </c>
      <c r="Z50" s="177">
        <f t="shared" si="4"/>
        <v>22272</v>
      </c>
      <c r="AA50" s="198">
        <f t="shared" si="5"/>
        <v>27370</v>
      </c>
      <c r="AB50" s="178">
        <f t="shared" si="6"/>
        <v>17436</v>
      </c>
      <c r="AC50" s="177">
        <f t="shared" si="7"/>
        <v>9954.9681500442439</v>
      </c>
      <c r="AD50" s="179">
        <f t="shared" si="8"/>
        <v>0.44697234869092328</v>
      </c>
      <c r="AE50" s="114">
        <f t="shared" si="9"/>
        <v>0.68006874961635255</v>
      </c>
      <c r="AF50" s="180">
        <f>+AA50</f>
        <v>27370</v>
      </c>
      <c r="AG50" s="181" t="s">
        <v>488</v>
      </c>
    </row>
    <row r="51" spans="1:33" ht="43.5" customHeight="1" x14ac:dyDescent="0.3">
      <c r="A51" s="32">
        <v>47</v>
      </c>
      <c r="B51" s="72">
        <v>47</v>
      </c>
      <c r="C51" s="118">
        <v>2584582</v>
      </c>
      <c r="D51" s="118">
        <v>42152457</v>
      </c>
      <c r="E51" s="119" t="s">
        <v>338</v>
      </c>
      <c r="F51" s="119" t="s">
        <v>60</v>
      </c>
      <c r="G51" s="118" t="s">
        <v>59</v>
      </c>
      <c r="H51" s="52" t="s">
        <v>480</v>
      </c>
      <c r="I51" s="52" t="s">
        <v>480</v>
      </c>
      <c r="J51" s="52" t="s">
        <v>480</v>
      </c>
      <c r="K51" s="52" t="s">
        <v>480</v>
      </c>
      <c r="L51" s="84">
        <v>20400</v>
      </c>
      <c r="M51" s="84">
        <f t="shared" si="11"/>
        <v>21441</v>
      </c>
      <c r="N51" s="36">
        <v>26000</v>
      </c>
      <c r="O51" s="53">
        <v>4940</v>
      </c>
      <c r="P51" s="53">
        <v>30940</v>
      </c>
      <c r="Q51" s="89">
        <v>25500</v>
      </c>
      <c r="R51" s="89">
        <f t="shared" si="18"/>
        <v>4845</v>
      </c>
      <c r="S51" s="89">
        <f t="shared" si="16"/>
        <v>30345</v>
      </c>
      <c r="T51" s="53">
        <v>23000</v>
      </c>
      <c r="U51" s="53">
        <f t="shared" si="23"/>
        <v>4370</v>
      </c>
      <c r="V51" s="53">
        <f t="shared" si="21"/>
        <v>27370</v>
      </c>
      <c r="W51" s="89">
        <v>26269</v>
      </c>
      <c r="X51" s="89">
        <v>4991.1099999999997</v>
      </c>
      <c r="Y51" s="92">
        <v>31260.11</v>
      </c>
      <c r="Z51" s="54">
        <f t="shared" si="4"/>
        <v>28272</v>
      </c>
      <c r="AA51" s="54">
        <f t="shared" si="5"/>
        <v>30345</v>
      </c>
      <c r="AB51" s="115">
        <f t="shared" si="6"/>
        <v>27710</v>
      </c>
      <c r="AC51" s="54">
        <f t="shared" si="7"/>
        <v>4117.6606327404133</v>
      </c>
      <c r="AD51" s="55">
        <f t="shared" si="8"/>
        <v>0.14564447625708876</v>
      </c>
      <c r="AE51" s="161">
        <f t="shared" si="9"/>
        <v>0.29238375075789375</v>
      </c>
      <c r="AF51" s="113">
        <f t="shared" si="10"/>
        <v>27710</v>
      </c>
    </row>
    <row r="52" spans="1:33" ht="59.25" customHeight="1" x14ac:dyDescent="0.3">
      <c r="A52" s="32">
        <v>48</v>
      </c>
      <c r="B52" s="72">
        <v>48</v>
      </c>
      <c r="C52" s="118">
        <v>2503088</v>
      </c>
      <c r="D52" s="118">
        <v>42152443</v>
      </c>
      <c r="E52" s="43" t="s">
        <v>61</v>
      </c>
      <c r="F52" s="43" t="s">
        <v>336</v>
      </c>
      <c r="G52" s="118" t="s">
        <v>388</v>
      </c>
      <c r="H52" s="52">
        <v>20834.05</v>
      </c>
      <c r="I52" s="52">
        <v>23952</v>
      </c>
      <c r="J52" s="52">
        <v>17783.060000000001</v>
      </c>
      <c r="K52" s="52">
        <v>18708</v>
      </c>
      <c r="L52" s="84">
        <v>26730</v>
      </c>
      <c r="M52" s="84">
        <f t="shared" si="11"/>
        <v>28094</v>
      </c>
      <c r="N52" s="36">
        <v>35000</v>
      </c>
      <c r="O52" s="53">
        <v>6650</v>
      </c>
      <c r="P52" s="53">
        <v>41650</v>
      </c>
      <c r="Q52" s="89">
        <v>60800</v>
      </c>
      <c r="R52" s="89">
        <f>Q52*0%</f>
        <v>0</v>
      </c>
      <c r="S52" s="89">
        <f t="shared" si="16"/>
        <v>60800</v>
      </c>
      <c r="T52" s="53">
        <v>34000</v>
      </c>
      <c r="U52" s="53">
        <v>0</v>
      </c>
      <c r="V52" s="53">
        <f t="shared" si="21"/>
        <v>34000</v>
      </c>
      <c r="W52" s="89">
        <v>40207</v>
      </c>
      <c r="X52" s="89">
        <v>0</v>
      </c>
      <c r="Y52" s="92">
        <v>40207</v>
      </c>
      <c r="Z52" s="54">
        <f t="shared" si="4"/>
        <v>35345</v>
      </c>
      <c r="AA52" s="54">
        <f t="shared" si="5"/>
        <v>34000</v>
      </c>
      <c r="AB52" s="115">
        <f t="shared" si="6"/>
        <v>31037</v>
      </c>
      <c r="AC52" s="54">
        <f t="shared" si="7"/>
        <v>13978.109884829952</v>
      </c>
      <c r="AD52" s="55">
        <f t="shared" si="8"/>
        <v>0.39547630173518039</v>
      </c>
      <c r="AE52" s="161">
        <f t="shared" si="9"/>
        <v>0.10475546380009966</v>
      </c>
      <c r="AF52" s="113">
        <f t="shared" si="10"/>
        <v>31037</v>
      </c>
    </row>
    <row r="53" spans="1:33" ht="73.5" customHeight="1" x14ac:dyDescent="0.3">
      <c r="A53" s="32">
        <v>49</v>
      </c>
      <c r="B53" s="72">
        <v>49</v>
      </c>
      <c r="C53" s="56">
        <v>2583804</v>
      </c>
      <c r="D53" s="56">
        <v>42151906</v>
      </c>
      <c r="E53" s="154" t="s">
        <v>62</v>
      </c>
      <c r="F53" s="43" t="s">
        <v>334</v>
      </c>
      <c r="G53" s="118" t="s">
        <v>63</v>
      </c>
      <c r="H53" s="52">
        <v>3556.1008000000002</v>
      </c>
      <c r="I53" s="52">
        <v>4089</v>
      </c>
      <c r="J53" s="52">
        <v>2930.63</v>
      </c>
      <c r="K53" s="52">
        <v>3084</v>
      </c>
      <c r="L53" s="84">
        <v>4000</v>
      </c>
      <c r="M53" s="84">
        <f t="shared" si="11"/>
        <v>4204</v>
      </c>
      <c r="N53" s="44">
        <v>500000</v>
      </c>
      <c r="O53" s="60">
        <v>95000</v>
      </c>
      <c r="P53" s="53">
        <v>5950</v>
      </c>
      <c r="Q53" s="89">
        <v>598700</v>
      </c>
      <c r="R53" s="89">
        <f t="shared" si="18"/>
        <v>113753</v>
      </c>
      <c r="S53" s="89">
        <v>7125</v>
      </c>
      <c r="T53" s="36">
        <v>5300</v>
      </c>
      <c r="U53" s="53">
        <f t="shared" ref="U53" si="24">T53*19%</f>
        <v>1007</v>
      </c>
      <c r="V53" s="53">
        <f t="shared" si="21"/>
        <v>6307</v>
      </c>
      <c r="W53" s="89">
        <v>5577</v>
      </c>
      <c r="X53" s="89">
        <v>1059.6300000000001</v>
      </c>
      <c r="Y53" s="92">
        <v>6636.63</v>
      </c>
      <c r="Z53" s="54">
        <f t="shared" si="4"/>
        <v>5343</v>
      </c>
      <c r="AA53" s="54">
        <f t="shared" si="5"/>
        <v>5950</v>
      </c>
      <c r="AB53" s="115">
        <f t="shared" si="6"/>
        <v>4915</v>
      </c>
      <c r="AC53" s="54">
        <f t="shared" si="7"/>
        <v>1534.0394093885427</v>
      </c>
      <c r="AD53" s="55">
        <f t="shared" si="8"/>
        <v>0.28711199876259458</v>
      </c>
      <c r="AE53" s="114">
        <f t="shared" si="9"/>
        <v>0.16912464319695528</v>
      </c>
      <c r="AF53" s="113">
        <f t="shared" si="10"/>
        <v>4915</v>
      </c>
    </row>
    <row r="54" spans="1:33" ht="46.5" customHeight="1" x14ac:dyDescent="0.3">
      <c r="A54" s="32">
        <v>50</v>
      </c>
      <c r="B54" s="72">
        <v>50</v>
      </c>
      <c r="C54" s="56">
        <v>2583804</v>
      </c>
      <c r="D54" s="56">
        <v>42151906</v>
      </c>
      <c r="E54" s="154" t="s">
        <v>62</v>
      </c>
      <c r="F54" s="119" t="s">
        <v>389</v>
      </c>
      <c r="G54" s="119" t="s">
        <v>63</v>
      </c>
      <c r="H54" s="52" t="s">
        <v>480</v>
      </c>
      <c r="I54" s="52" t="s">
        <v>480</v>
      </c>
      <c r="J54" s="52" t="s">
        <v>480</v>
      </c>
      <c r="K54" s="52" t="s">
        <v>480</v>
      </c>
      <c r="L54" s="84" t="s">
        <v>480</v>
      </c>
      <c r="M54" s="84" t="s">
        <v>480</v>
      </c>
      <c r="N54" s="36">
        <v>278000</v>
      </c>
      <c r="O54" s="53">
        <v>52820</v>
      </c>
      <c r="P54" s="53">
        <v>6616.4</v>
      </c>
      <c r="Q54" s="89">
        <v>9600</v>
      </c>
      <c r="R54" s="89">
        <f t="shared" si="18"/>
        <v>1824</v>
      </c>
      <c r="S54" s="89">
        <f t="shared" si="16"/>
        <v>11424</v>
      </c>
      <c r="T54" s="62">
        <v>6300</v>
      </c>
      <c r="U54" s="53">
        <v>0</v>
      </c>
      <c r="V54" s="53">
        <f t="shared" si="21"/>
        <v>6300</v>
      </c>
      <c r="W54" s="89">
        <v>5577</v>
      </c>
      <c r="X54" s="89">
        <v>1059.6300000000001</v>
      </c>
      <c r="Y54" s="92">
        <v>6636.63</v>
      </c>
      <c r="Z54" s="54">
        <f t="shared" si="4"/>
        <v>7745</v>
      </c>
      <c r="AA54" s="54">
        <f t="shared" si="5"/>
        <v>6627</v>
      </c>
      <c r="AB54" s="115">
        <f t="shared" si="6"/>
        <v>7299</v>
      </c>
      <c r="AC54" s="54">
        <f t="shared" si="7"/>
        <v>2457.9995803956076</v>
      </c>
      <c r="AD54" s="55">
        <f t="shared" si="8"/>
        <v>0.31736598843067881</v>
      </c>
      <c r="AE54" s="161" t="e">
        <f t="shared" si="9"/>
        <v>#VALUE!</v>
      </c>
      <c r="AF54" s="113">
        <f t="shared" si="10"/>
        <v>7299</v>
      </c>
    </row>
    <row r="55" spans="1:33" ht="46.5" customHeight="1" x14ac:dyDescent="0.3">
      <c r="A55" s="32">
        <v>51</v>
      </c>
      <c r="B55" s="72">
        <v>51</v>
      </c>
      <c r="C55" s="118">
        <v>2503250</v>
      </c>
      <c r="D55" s="119">
        <v>42151906</v>
      </c>
      <c r="E55" s="119" t="s">
        <v>64</v>
      </c>
      <c r="F55" s="119" t="s">
        <v>390</v>
      </c>
      <c r="G55" s="119" t="s">
        <v>328</v>
      </c>
      <c r="H55" s="52">
        <v>73844.997799999997</v>
      </c>
      <c r="I55" s="52">
        <v>84895</v>
      </c>
      <c r="J55" s="52">
        <v>63594.66</v>
      </c>
      <c r="K55" s="52">
        <v>66902</v>
      </c>
      <c r="L55" s="84">
        <v>93500</v>
      </c>
      <c r="M55" s="84">
        <f>ROUNDUP(L55*$K$66,0)</f>
        <v>98269</v>
      </c>
      <c r="N55" s="36">
        <v>98000</v>
      </c>
      <c r="O55" s="53">
        <v>18620</v>
      </c>
      <c r="P55" s="53">
        <v>116620</v>
      </c>
      <c r="Q55" s="89">
        <v>105700</v>
      </c>
      <c r="R55" s="89">
        <f t="shared" si="18"/>
        <v>20083</v>
      </c>
      <c r="S55" s="89">
        <f t="shared" si="16"/>
        <v>125783</v>
      </c>
      <c r="T55" s="62">
        <v>95000</v>
      </c>
      <c r="U55" s="53">
        <f t="shared" ref="U55" si="25">T55*19%</f>
        <v>18050</v>
      </c>
      <c r="V55" s="53">
        <f t="shared" si="21"/>
        <v>113050</v>
      </c>
      <c r="W55" s="89">
        <v>99750</v>
      </c>
      <c r="X55" s="89">
        <v>18952.5</v>
      </c>
      <c r="Y55" s="92">
        <v>118702.5</v>
      </c>
      <c r="Z55" s="54">
        <f t="shared" si="4"/>
        <v>103461</v>
      </c>
      <c r="AA55" s="54">
        <f t="shared" si="5"/>
        <v>113050</v>
      </c>
      <c r="AB55" s="115">
        <f t="shared" si="6"/>
        <v>99014</v>
      </c>
      <c r="AC55" s="54">
        <f t="shared" si="7"/>
        <v>21228.506404237727</v>
      </c>
      <c r="AD55" s="55">
        <f t="shared" si="8"/>
        <v>0.2051836576510736</v>
      </c>
      <c r="AE55" s="161">
        <f t="shared" si="9"/>
        <v>7.5812311105231556E-3</v>
      </c>
      <c r="AF55" s="113">
        <f t="shared" si="10"/>
        <v>99014</v>
      </c>
    </row>
    <row r="56" spans="1:33" ht="34.5" customHeight="1" x14ac:dyDescent="0.3">
      <c r="A56" s="32">
        <v>52</v>
      </c>
      <c r="B56" s="72">
        <v>52</v>
      </c>
      <c r="C56" s="118">
        <v>2501933</v>
      </c>
      <c r="D56" s="118">
        <v>42151805</v>
      </c>
      <c r="E56" s="119" t="s">
        <v>65</v>
      </c>
      <c r="F56" s="119" t="s">
        <v>66</v>
      </c>
      <c r="G56" s="118" t="s">
        <v>67</v>
      </c>
      <c r="H56" s="52">
        <v>178217.3512</v>
      </c>
      <c r="I56" s="52">
        <v>204884</v>
      </c>
      <c r="J56" s="52">
        <v>153329.70000000001</v>
      </c>
      <c r="K56" s="52">
        <v>161303</v>
      </c>
      <c r="L56" s="84">
        <v>207000</v>
      </c>
      <c r="M56" s="84">
        <f>ROUNDUP(L56*$K$66,0)</f>
        <v>217557</v>
      </c>
      <c r="N56" s="36">
        <v>350000</v>
      </c>
      <c r="O56" s="53">
        <v>66500</v>
      </c>
      <c r="P56" s="53">
        <v>416500</v>
      </c>
      <c r="Q56" s="89">
        <v>372100</v>
      </c>
      <c r="R56" s="89">
        <f t="shared" si="18"/>
        <v>70699</v>
      </c>
      <c r="S56" s="89">
        <f t="shared" si="16"/>
        <v>442799</v>
      </c>
      <c r="T56" s="53">
        <v>320000</v>
      </c>
      <c r="U56" s="53">
        <f t="shared" si="14"/>
        <v>60800</v>
      </c>
      <c r="V56" s="53">
        <f t="shared" si="3"/>
        <v>380800</v>
      </c>
      <c r="W56" s="89">
        <v>312588</v>
      </c>
      <c r="X56" s="89">
        <v>59391.72</v>
      </c>
      <c r="Y56" s="92">
        <v>371979.72</v>
      </c>
      <c r="Z56" s="54">
        <f t="shared" si="4"/>
        <v>313689</v>
      </c>
      <c r="AA56" s="54">
        <f t="shared" si="5"/>
        <v>371980</v>
      </c>
      <c r="AB56" s="115">
        <f t="shared" si="6"/>
        <v>272900</v>
      </c>
      <c r="AC56" s="54">
        <f t="shared" si="7"/>
        <v>115067.06061040181</v>
      </c>
      <c r="AD56" s="55">
        <f t="shared" si="8"/>
        <v>0.36681892132144195</v>
      </c>
      <c r="AE56" s="161">
        <f t="shared" si="9"/>
        <v>0.25438390858487658</v>
      </c>
      <c r="AF56" s="113">
        <f t="shared" si="10"/>
        <v>272900</v>
      </c>
    </row>
    <row r="57" spans="1:33" ht="34.5" customHeight="1" x14ac:dyDescent="0.3">
      <c r="A57" s="32">
        <v>53</v>
      </c>
      <c r="B57" s="72">
        <v>53</v>
      </c>
      <c r="C57" s="118">
        <v>2502071</v>
      </c>
      <c r="D57" s="118">
        <v>42151625</v>
      </c>
      <c r="E57" s="119" t="s">
        <v>68</v>
      </c>
      <c r="F57" s="119" t="s">
        <v>68</v>
      </c>
      <c r="G57" s="118" t="s">
        <v>335</v>
      </c>
      <c r="H57" s="52">
        <v>41654.76</v>
      </c>
      <c r="I57" s="52">
        <v>47888</v>
      </c>
      <c r="J57" s="52">
        <v>35849.089999999997</v>
      </c>
      <c r="K57" s="52">
        <v>37714</v>
      </c>
      <c r="L57" s="84">
        <v>51480</v>
      </c>
      <c r="M57" s="84">
        <f>ROUNDUP(L57*$K$66,0)</f>
        <v>54106</v>
      </c>
      <c r="N57" s="36">
        <v>52000</v>
      </c>
      <c r="O57" s="53">
        <v>9880</v>
      </c>
      <c r="P57" s="53">
        <v>61880</v>
      </c>
      <c r="Q57" s="89">
        <v>60000</v>
      </c>
      <c r="R57" s="89">
        <f t="shared" si="18"/>
        <v>11400</v>
      </c>
      <c r="S57" s="89">
        <f t="shared" si="16"/>
        <v>71400</v>
      </c>
      <c r="T57" s="53">
        <v>56000</v>
      </c>
      <c r="U57" s="53">
        <f t="shared" si="14"/>
        <v>10640</v>
      </c>
      <c r="V57" s="53">
        <f t="shared" si="3"/>
        <v>66640</v>
      </c>
      <c r="W57" s="89">
        <v>48500</v>
      </c>
      <c r="X57" s="89">
        <v>9215</v>
      </c>
      <c r="Y57" s="92">
        <v>57715</v>
      </c>
      <c r="Z57" s="54">
        <f t="shared" si="4"/>
        <v>56764</v>
      </c>
      <c r="AA57" s="54">
        <f t="shared" si="5"/>
        <v>57715</v>
      </c>
      <c r="AB57" s="115">
        <f t="shared" si="6"/>
        <v>54527</v>
      </c>
      <c r="AC57" s="54">
        <f t="shared" si="7"/>
        <v>11456.996155396128</v>
      </c>
      <c r="AD57" s="55">
        <f t="shared" si="8"/>
        <v>0.20183560276576928</v>
      </c>
      <c r="AE57" s="161">
        <f t="shared" si="9"/>
        <v>7.7810224374376229E-3</v>
      </c>
      <c r="AF57" s="113">
        <f t="shared" si="10"/>
        <v>54527</v>
      </c>
    </row>
    <row r="58" spans="1:33" ht="115.5" customHeight="1" x14ac:dyDescent="0.3">
      <c r="A58" s="32">
        <v>54</v>
      </c>
      <c r="B58" s="72">
        <v>54</v>
      </c>
      <c r="C58" s="56">
        <v>2505576</v>
      </c>
      <c r="D58" s="118">
        <v>42152412</v>
      </c>
      <c r="E58" s="43" t="s">
        <v>69</v>
      </c>
      <c r="F58" s="43" t="s">
        <v>306</v>
      </c>
      <c r="G58" s="118" t="s">
        <v>70</v>
      </c>
      <c r="H58" s="52">
        <v>60678.31</v>
      </c>
      <c r="I58" s="52">
        <v>69758</v>
      </c>
      <c r="J58" s="52">
        <v>52163.69</v>
      </c>
      <c r="K58" s="52">
        <v>54877</v>
      </c>
      <c r="L58" s="84">
        <v>57500</v>
      </c>
      <c r="M58" s="84">
        <f>ROUNDUP(L58*$K$66,0)</f>
        <v>60433</v>
      </c>
      <c r="N58" s="36">
        <v>85000</v>
      </c>
      <c r="O58" s="53">
        <v>0</v>
      </c>
      <c r="P58" s="53">
        <v>85000</v>
      </c>
      <c r="Q58" s="89">
        <v>85000</v>
      </c>
      <c r="R58" s="89">
        <f>Q58*0%</f>
        <v>0</v>
      </c>
      <c r="S58" s="89">
        <f t="shared" si="16"/>
        <v>85000</v>
      </c>
      <c r="T58" s="53">
        <v>70000</v>
      </c>
      <c r="U58" s="53">
        <v>0</v>
      </c>
      <c r="V58" s="53">
        <f t="shared" si="3"/>
        <v>70000</v>
      </c>
      <c r="W58" s="89">
        <v>78428</v>
      </c>
      <c r="X58" s="89">
        <v>0</v>
      </c>
      <c r="Y58" s="92">
        <v>78428</v>
      </c>
      <c r="Z58" s="54">
        <f t="shared" si="4"/>
        <v>71928</v>
      </c>
      <c r="AA58" s="54">
        <f t="shared" si="5"/>
        <v>70000</v>
      </c>
      <c r="AB58" s="115">
        <f t="shared" si="6"/>
        <v>70232</v>
      </c>
      <c r="AC58" s="54">
        <f t="shared" si="7"/>
        <v>11656.915529704531</v>
      </c>
      <c r="AD58" s="55">
        <f t="shared" si="8"/>
        <v>0.16206366824747706</v>
      </c>
      <c r="AE58" s="161">
        <f t="shared" si="9"/>
        <v>0.16214650935747027</v>
      </c>
      <c r="AF58" s="113">
        <f t="shared" si="10"/>
        <v>70232</v>
      </c>
    </row>
    <row r="59" spans="1:33" ht="34.5" customHeight="1" x14ac:dyDescent="0.3">
      <c r="A59" s="32">
        <v>55</v>
      </c>
      <c r="B59" s="72">
        <v>55</v>
      </c>
      <c r="C59" s="56">
        <v>2502151</v>
      </c>
      <c r="D59" s="56"/>
      <c r="E59" s="119" t="s">
        <v>71</v>
      </c>
      <c r="F59" s="119" t="s">
        <v>72</v>
      </c>
      <c r="G59" s="118" t="s">
        <v>73</v>
      </c>
      <c r="H59" s="52">
        <v>26770.085299999999</v>
      </c>
      <c r="I59" s="52">
        <v>30776</v>
      </c>
      <c r="J59" s="52">
        <v>22920.39</v>
      </c>
      <c r="K59" s="52">
        <v>24113</v>
      </c>
      <c r="L59" s="84">
        <v>22000</v>
      </c>
      <c r="M59" s="84">
        <f>ROUNDUP(L59*$K$66,0)</f>
        <v>23122</v>
      </c>
      <c r="N59" s="36">
        <v>31000</v>
      </c>
      <c r="O59" s="53">
        <v>5890</v>
      </c>
      <c r="P59" s="53">
        <v>36890</v>
      </c>
      <c r="Q59" s="89">
        <v>33100</v>
      </c>
      <c r="R59" s="89">
        <f t="shared" si="18"/>
        <v>6289</v>
      </c>
      <c r="S59" s="89">
        <f t="shared" si="16"/>
        <v>39389</v>
      </c>
      <c r="T59" s="53">
        <v>28000</v>
      </c>
      <c r="U59" s="53">
        <f t="shared" si="14"/>
        <v>5320</v>
      </c>
      <c r="V59" s="53">
        <f t="shared" si="3"/>
        <v>33320</v>
      </c>
      <c r="W59" s="89">
        <v>34800</v>
      </c>
      <c r="X59" s="89">
        <v>6612</v>
      </c>
      <c r="Y59" s="92">
        <v>41412</v>
      </c>
      <c r="Z59" s="54">
        <f t="shared" si="4"/>
        <v>32718</v>
      </c>
      <c r="AA59" s="54">
        <f t="shared" si="5"/>
        <v>33320</v>
      </c>
      <c r="AB59" s="115">
        <f t="shared" si="6"/>
        <v>31269</v>
      </c>
      <c r="AC59" s="54">
        <f t="shared" si="7"/>
        <v>7161.895323100418</v>
      </c>
      <c r="AD59" s="55">
        <f t="shared" si="8"/>
        <v>0.21889771144631145</v>
      </c>
      <c r="AE59" s="114">
        <f t="shared" si="9"/>
        <v>0.35234841276706169</v>
      </c>
      <c r="AF59" s="113">
        <f t="shared" si="10"/>
        <v>31269</v>
      </c>
    </row>
    <row r="60" spans="1:33" ht="80.25" customHeight="1" thickBot="1" x14ac:dyDescent="0.35">
      <c r="A60" s="32">
        <v>56</v>
      </c>
      <c r="B60" s="163">
        <v>56</v>
      </c>
      <c r="C60" s="155">
        <v>2502151</v>
      </c>
      <c r="D60" s="155"/>
      <c r="E60" s="73" t="s">
        <v>71</v>
      </c>
      <c r="F60" s="74" t="s">
        <v>452</v>
      </c>
      <c r="G60" s="75" t="s">
        <v>451</v>
      </c>
      <c r="H60" s="76" t="s">
        <v>480</v>
      </c>
      <c r="I60" s="76" t="s">
        <v>480</v>
      </c>
      <c r="J60" s="76" t="s">
        <v>480</v>
      </c>
      <c r="K60" s="76" t="s">
        <v>480</v>
      </c>
      <c r="L60" s="86" t="s">
        <v>480</v>
      </c>
      <c r="M60" s="85" t="s">
        <v>480</v>
      </c>
      <c r="N60" s="77">
        <v>82000</v>
      </c>
      <c r="O60" s="78">
        <v>15580</v>
      </c>
      <c r="P60" s="78">
        <v>97580</v>
      </c>
      <c r="Q60" s="90">
        <v>68700</v>
      </c>
      <c r="R60" s="90">
        <f t="shared" si="18"/>
        <v>13053</v>
      </c>
      <c r="S60" s="90">
        <f t="shared" si="16"/>
        <v>81753</v>
      </c>
      <c r="T60" s="79">
        <v>75000</v>
      </c>
      <c r="U60" s="79">
        <f t="shared" si="14"/>
        <v>14250</v>
      </c>
      <c r="V60" s="79">
        <f t="shared" si="3"/>
        <v>89250</v>
      </c>
      <c r="W60" s="90">
        <v>131065</v>
      </c>
      <c r="X60" s="90">
        <v>24902.35</v>
      </c>
      <c r="Y60" s="93">
        <v>155967.35</v>
      </c>
      <c r="Z60" s="122">
        <f t="shared" si="4"/>
        <v>106138</v>
      </c>
      <c r="AA60" s="122">
        <f t="shared" si="5"/>
        <v>93415</v>
      </c>
      <c r="AB60" s="123">
        <f t="shared" si="6"/>
        <v>99761</v>
      </c>
      <c r="AC60" s="122">
        <f t="shared" si="7"/>
        <v>33842.952263565356</v>
      </c>
      <c r="AD60" s="124">
        <f t="shared" si="8"/>
        <v>0.31885801752026</v>
      </c>
      <c r="AE60" s="164" t="e">
        <f t="shared" si="9"/>
        <v>#VALUE!</v>
      </c>
      <c r="AF60" s="126">
        <f t="shared" si="10"/>
        <v>99761</v>
      </c>
    </row>
    <row r="61" spans="1:33" ht="34.5" hidden="1" customHeight="1" x14ac:dyDescent="0.3">
      <c r="B61" s="11"/>
      <c r="C61" s="6"/>
      <c r="D61" s="6"/>
      <c r="E61" s="7"/>
      <c r="F61" s="8"/>
      <c r="G61" s="16"/>
      <c r="N61" s="1"/>
      <c r="O61" s="1"/>
      <c r="P61" s="34">
        <f>SUM(P5:P60)</f>
        <v>4940971.4000000004</v>
      </c>
      <c r="S61" s="26">
        <f>SUM(S5:S60)</f>
        <v>5620823</v>
      </c>
      <c r="V61" s="26">
        <f>SUM(V5:V60)</f>
        <v>4381274</v>
      </c>
      <c r="W61" s="26"/>
      <c r="X61" s="26"/>
      <c r="Y61" s="26">
        <f>SUM(Y5:Y60)</f>
        <v>4400995.6199999982</v>
      </c>
    </row>
    <row r="62" spans="1:33" ht="34.5" hidden="1" customHeight="1" x14ac:dyDescent="0.3">
      <c r="B62" s="11"/>
      <c r="C62" s="6"/>
      <c r="D62" s="6"/>
      <c r="E62" s="7"/>
      <c r="F62" s="8"/>
      <c r="G62" s="9"/>
      <c r="P62" s="2">
        <v>5035971.4000000004</v>
      </c>
      <c r="S62" s="1">
        <v>5620822.5300000003</v>
      </c>
      <c r="V62" s="1">
        <v>4419274</v>
      </c>
      <c r="Y62" s="1">
        <v>4547247.6199999982</v>
      </c>
    </row>
    <row r="63" spans="1:33" ht="34.5" hidden="1" customHeight="1" x14ac:dyDescent="0.3">
      <c r="B63" s="11"/>
      <c r="C63" s="6"/>
      <c r="D63" s="6"/>
      <c r="E63" s="7"/>
      <c r="F63" s="8"/>
      <c r="G63" s="21" t="s">
        <v>475</v>
      </c>
      <c r="J63" s="21" t="s">
        <v>476</v>
      </c>
      <c r="K63" s="21"/>
      <c r="L63" s="21"/>
      <c r="M63" s="21"/>
      <c r="P63" s="2">
        <f>+P61-P62</f>
        <v>-95000</v>
      </c>
      <c r="S63" s="1">
        <f>+S61-S62</f>
        <v>0.46999999973922968</v>
      </c>
      <c r="V63" s="1">
        <f>+V62-V61</f>
        <v>38000</v>
      </c>
      <c r="Y63" s="1">
        <f>+Y62-Y61</f>
        <v>146252</v>
      </c>
    </row>
    <row r="64" spans="1:33" ht="15.75" hidden="1" customHeight="1" x14ac:dyDescent="0.3">
      <c r="B64" s="11"/>
      <c r="C64" s="6"/>
      <c r="D64" s="6"/>
      <c r="E64" s="7"/>
      <c r="F64" s="8"/>
      <c r="G64" s="21">
        <v>2023</v>
      </c>
      <c r="J64" s="22">
        <v>9.2799999999999994E-2</v>
      </c>
      <c r="K64" s="23">
        <f>1+J64</f>
        <v>1.0928</v>
      </c>
      <c r="L64" s="23"/>
      <c r="M64" s="23"/>
    </row>
    <row r="65" spans="2:13" ht="15.75" hidden="1" customHeight="1" x14ac:dyDescent="0.3">
      <c r="B65" s="11"/>
      <c r="C65" s="6"/>
      <c r="D65" s="6"/>
      <c r="E65" s="7"/>
      <c r="F65" s="8"/>
      <c r="G65" s="21">
        <v>2024</v>
      </c>
      <c r="J65" s="22">
        <v>5.1999999999999998E-2</v>
      </c>
      <c r="K65" s="23">
        <f>1+J65</f>
        <v>1.052</v>
      </c>
      <c r="L65" s="23"/>
      <c r="M65" s="23"/>
    </row>
    <row r="66" spans="2:13" ht="15.75" hidden="1" customHeight="1" x14ac:dyDescent="0.3">
      <c r="F66" s="3"/>
      <c r="G66" s="21">
        <v>2025</v>
      </c>
      <c r="J66" s="22">
        <v>5.0999999999999997E-2</v>
      </c>
      <c r="K66" s="23">
        <f>1+J66</f>
        <v>1.0509999999999999</v>
      </c>
    </row>
    <row r="67" spans="2:13" ht="15.75" hidden="1" customHeight="1" x14ac:dyDescent="0.3">
      <c r="F67" s="3"/>
      <c r="G67" s="15"/>
      <c r="J67" s="14" t="s">
        <v>477</v>
      </c>
    </row>
    <row r="68" spans="2:13" ht="15.75" customHeight="1" x14ac:dyDescent="0.3">
      <c r="F68" s="3"/>
      <c r="G68" s="15"/>
    </row>
    <row r="69" spans="2:13" ht="15.75" customHeight="1" x14ac:dyDescent="0.3">
      <c r="F69" s="3"/>
      <c r="G69" s="15"/>
    </row>
    <row r="70" spans="2:13" ht="15.75" customHeight="1" x14ac:dyDescent="0.3">
      <c r="F70" s="3"/>
      <c r="G70" s="15"/>
    </row>
    <row r="71" spans="2:13" ht="15.75" customHeight="1" x14ac:dyDescent="0.3">
      <c r="F71" s="3"/>
      <c r="G71" s="15"/>
    </row>
    <row r="72" spans="2:13" ht="15.75" customHeight="1" x14ac:dyDescent="0.3">
      <c r="F72" s="3"/>
      <c r="G72" s="15"/>
    </row>
    <row r="73" spans="2:13" ht="15.75" customHeight="1" x14ac:dyDescent="0.3">
      <c r="F73" s="3"/>
      <c r="G73" s="15"/>
    </row>
    <row r="74" spans="2:13" ht="15.75" customHeight="1" x14ac:dyDescent="0.3">
      <c r="F74" s="3"/>
      <c r="G74" s="15"/>
    </row>
    <row r="75" spans="2:13" ht="15.75" customHeight="1" x14ac:dyDescent="0.3">
      <c r="F75" s="3"/>
      <c r="G75" s="15"/>
    </row>
    <row r="76" spans="2:13" ht="15.75" customHeight="1" x14ac:dyDescent="0.3">
      <c r="F76" s="3"/>
      <c r="G76" s="15"/>
    </row>
    <row r="77" spans="2:13" ht="15.75" customHeight="1" x14ac:dyDescent="0.3">
      <c r="F77" s="3"/>
      <c r="G77" s="15"/>
    </row>
    <row r="78" spans="2:13" ht="15.75" customHeight="1" x14ac:dyDescent="0.3">
      <c r="F78" s="3"/>
      <c r="G78" s="15"/>
    </row>
    <row r="79" spans="2:13" ht="15.75" customHeight="1" x14ac:dyDescent="0.3">
      <c r="F79" s="3"/>
      <c r="G79" s="15"/>
    </row>
    <row r="80" spans="2:13" ht="15.75" customHeight="1" x14ac:dyDescent="0.3">
      <c r="F80" s="3"/>
      <c r="G80" s="15"/>
    </row>
    <row r="81" spans="6:7" ht="15.75" customHeight="1" x14ac:dyDescent="0.3">
      <c r="F81" s="3"/>
      <c r="G81" s="15"/>
    </row>
    <row r="82" spans="6:7" ht="15.75" customHeight="1" x14ac:dyDescent="0.3">
      <c r="F82" s="3"/>
      <c r="G82" s="15"/>
    </row>
    <row r="83" spans="6:7" ht="15.75" customHeight="1" x14ac:dyDescent="0.3">
      <c r="F83" s="3"/>
      <c r="G83" s="15"/>
    </row>
    <row r="84" spans="6:7" ht="15.75" customHeight="1" x14ac:dyDescent="0.3">
      <c r="F84" s="3"/>
      <c r="G84" s="15"/>
    </row>
    <row r="85" spans="6:7" ht="15.75" customHeight="1" x14ac:dyDescent="0.3">
      <c r="F85" s="3"/>
      <c r="G85" s="15"/>
    </row>
    <row r="86" spans="6:7" ht="15.75" customHeight="1" x14ac:dyDescent="0.3">
      <c r="F86" s="3"/>
      <c r="G86" s="15"/>
    </row>
    <row r="87" spans="6:7" ht="15.75" customHeight="1" x14ac:dyDescent="0.3">
      <c r="F87" s="3"/>
      <c r="G87" s="15"/>
    </row>
    <row r="88" spans="6:7" ht="15.75" customHeight="1" x14ac:dyDescent="0.3">
      <c r="F88" s="3"/>
      <c r="G88" s="15"/>
    </row>
    <row r="89" spans="6:7" ht="15.75" customHeight="1" x14ac:dyDescent="0.3">
      <c r="F89" s="3"/>
      <c r="G89" s="15"/>
    </row>
    <row r="90" spans="6:7" ht="15.75" customHeight="1" x14ac:dyDescent="0.3">
      <c r="F90" s="3"/>
      <c r="G90" s="15"/>
    </row>
    <row r="91" spans="6:7" ht="15.75" customHeight="1" x14ac:dyDescent="0.3">
      <c r="F91" s="3"/>
      <c r="G91" s="15"/>
    </row>
    <row r="92" spans="6:7" ht="15.75" customHeight="1" x14ac:dyDescent="0.3">
      <c r="F92" s="3"/>
      <c r="G92" s="15"/>
    </row>
    <row r="93" spans="6:7" ht="15.75" customHeight="1" x14ac:dyDescent="0.3">
      <c r="F93" s="3"/>
      <c r="G93" s="15"/>
    </row>
    <row r="94" spans="6:7" ht="15.75" customHeight="1" x14ac:dyDescent="0.3">
      <c r="F94" s="3"/>
      <c r="G94" s="15"/>
    </row>
    <row r="95" spans="6:7" ht="15.75" customHeight="1" x14ac:dyDescent="0.3">
      <c r="F95" s="3"/>
      <c r="G95" s="15"/>
    </row>
    <row r="96" spans="6:7" ht="15.75" customHeight="1" x14ac:dyDescent="0.3">
      <c r="F96" s="3"/>
      <c r="G96" s="15"/>
    </row>
    <row r="97" spans="6:7" ht="15.75" customHeight="1" x14ac:dyDescent="0.3">
      <c r="F97" s="3"/>
      <c r="G97" s="15"/>
    </row>
    <row r="98" spans="6:7" ht="15.75" customHeight="1" x14ac:dyDescent="0.3">
      <c r="F98" s="3"/>
      <c r="G98" s="15"/>
    </row>
    <row r="99" spans="6:7" ht="15.75" customHeight="1" x14ac:dyDescent="0.3">
      <c r="F99" s="3"/>
      <c r="G99" s="15"/>
    </row>
    <row r="100" spans="6:7" ht="15.75" customHeight="1" x14ac:dyDescent="0.3">
      <c r="F100" s="3"/>
      <c r="G100" s="15"/>
    </row>
    <row r="101" spans="6:7" ht="15.75" customHeight="1" x14ac:dyDescent="0.3">
      <c r="F101" s="3"/>
      <c r="G101" s="15"/>
    </row>
    <row r="102" spans="6:7" ht="15.75" customHeight="1" x14ac:dyDescent="0.3">
      <c r="F102" s="3"/>
      <c r="G102" s="15"/>
    </row>
    <row r="103" spans="6:7" ht="15.75" customHeight="1" x14ac:dyDescent="0.3">
      <c r="F103" s="3"/>
      <c r="G103" s="15"/>
    </row>
    <row r="104" spans="6:7" ht="15.75" customHeight="1" x14ac:dyDescent="0.3">
      <c r="F104" s="3"/>
      <c r="G104" s="15"/>
    </row>
    <row r="105" spans="6:7" ht="15.75" customHeight="1" x14ac:dyDescent="0.3">
      <c r="F105" s="3"/>
      <c r="G105" s="15"/>
    </row>
    <row r="106" spans="6:7" ht="15.75" customHeight="1" x14ac:dyDescent="0.3">
      <c r="F106" s="3"/>
      <c r="G106" s="15"/>
    </row>
    <row r="107" spans="6:7" ht="15.75" customHeight="1" x14ac:dyDescent="0.3">
      <c r="F107" s="3"/>
      <c r="G107" s="15"/>
    </row>
    <row r="108" spans="6:7" ht="15.75" customHeight="1" x14ac:dyDescent="0.3">
      <c r="F108" s="3"/>
      <c r="G108" s="15"/>
    </row>
    <row r="109" spans="6:7" ht="15.75" customHeight="1" x14ac:dyDescent="0.3">
      <c r="F109" s="3"/>
      <c r="G109" s="15"/>
    </row>
    <row r="110" spans="6:7" ht="15.75" customHeight="1" x14ac:dyDescent="0.3">
      <c r="F110" s="3"/>
      <c r="G110" s="15"/>
    </row>
    <row r="111" spans="6:7" ht="15.75" customHeight="1" x14ac:dyDescent="0.3">
      <c r="F111" s="3"/>
      <c r="G111" s="15"/>
    </row>
    <row r="112" spans="6:7" ht="15.75" customHeight="1" x14ac:dyDescent="0.3">
      <c r="F112" s="3"/>
      <c r="G112" s="15"/>
    </row>
    <row r="113" spans="6:7" ht="15.75" customHeight="1" x14ac:dyDescent="0.3">
      <c r="F113" s="3"/>
      <c r="G113" s="15"/>
    </row>
    <row r="114" spans="6:7" ht="15.75" customHeight="1" x14ac:dyDescent="0.3">
      <c r="F114" s="3"/>
      <c r="G114" s="15"/>
    </row>
    <row r="115" spans="6:7" ht="15.75" customHeight="1" x14ac:dyDescent="0.3">
      <c r="F115" s="3"/>
      <c r="G115" s="15"/>
    </row>
    <row r="116" spans="6:7" ht="15.75" customHeight="1" x14ac:dyDescent="0.3">
      <c r="F116" s="3"/>
      <c r="G116" s="15"/>
    </row>
    <row r="117" spans="6:7" ht="15.75" customHeight="1" x14ac:dyDescent="0.3">
      <c r="F117" s="3"/>
      <c r="G117" s="15"/>
    </row>
    <row r="118" spans="6:7" ht="15.75" customHeight="1" x14ac:dyDescent="0.3">
      <c r="F118" s="3"/>
      <c r="G118" s="15"/>
    </row>
    <row r="119" spans="6:7" ht="15.75" customHeight="1" x14ac:dyDescent="0.3">
      <c r="F119" s="3"/>
      <c r="G119" s="15"/>
    </row>
    <row r="120" spans="6:7" ht="15.75" customHeight="1" x14ac:dyDescent="0.3">
      <c r="F120" s="3"/>
      <c r="G120" s="15"/>
    </row>
    <row r="121" spans="6:7" ht="15.75" customHeight="1" x14ac:dyDescent="0.3">
      <c r="F121" s="3"/>
      <c r="G121" s="15"/>
    </row>
    <row r="122" spans="6:7" ht="15.75" customHeight="1" x14ac:dyDescent="0.3">
      <c r="F122" s="3"/>
      <c r="G122" s="15"/>
    </row>
    <row r="123" spans="6:7" ht="15.75" customHeight="1" x14ac:dyDescent="0.3">
      <c r="F123" s="3"/>
      <c r="G123" s="15"/>
    </row>
    <row r="124" spans="6:7" ht="15.75" customHeight="1" x14ac:dyDescent="0.3">
      <c r="F124" s="3"/>
      <c r="G124" s="15"/>
    </row>
    <row r="125" spans="6:7" ht="15.75" customHeight="1" x14ac:dyDescent="0.3">
      <c r="F125" s="3"/>
      <c r="G125" s="15"/>
    </row>
    <row r="126" spans="6:7" ht="15.75" customHeight="1" x14ac:dyDescent="0.3">
      <c r="F126" s="3"/>
      <c r="G126" s="15"/>
    </row>
    <row r="127" spans="6:7" ht="15.75" customHeight="1" x14ac:dyDescent="0.3">
      <c r="F127" s="3"/>
      <c r="G127" s="15"/>
    </row>
    <row r="128" spans="6:7" ht="15.75" customHeight="1" x14ac:dyDescent="0.3">
      <c r="F128" s="3"/>
      <c r="G128" s="15"/>
    </row>
    <row r="129" spans="6:7" ht="15.75" customHeight="1" x14ac:dyDescent="0.3">
      <c r="F129" s="3"/>
      <c r="G129" s="15"/>
    </row>
    <row r="130" spans="6:7" ht="15.75" customHeight="1" x14ac:dyDescent="0.3">
      <c r="F130" s="3"/>
      <c r="G130" s="15"/>
    </row>
    <row r="131" spans="6:7" ht="15.75" customHeight="1" x14ac:dyDescent="0.3">
      <c r="F131" s="3"/>
      <c r="G131" s="15"/>
    </row>
    <row r="132" spans="6:7" ht="15.75" customHeight="1" x14ac:dyDescent="0.3">
      <c r="F132" s="3"/>
      <c r="G132" s="15"/>
    </row>
    <row r="133" spans="6:7" ht="15.75" customHeight="1" x14ac:dyDescent="0.3">
      <c r="F133" s="3"/>
      <c r="G133" s="15"/>
    </row>
    <row r="134" spans="6:7" ht="15.75" customHeight="1" x14ac:dyDescent="0.3">
      <c r="F134" s="3"/>
      <c r="G134" s="15"/>
    </row>
    <row r="135" spans="6:7" ht="15.75" customHeight="1" x14ac:dyDescent="0.3">
      <c r="F135" s="3"/>
      <c r="G135" s="15"/>
    </row>
    <row r="136" spans="6:7" ht="15.75" customHeight="1" x14ac:dyDescent="0.3">
      <c r="F136" s="3"/>
      <c r="G136" s="15"/>
    </row>
    <row r="137" spans="6:7" ht="15.75" customHeight="1" x14ac:dyDescent="0.3">
      <c r="F137" s="3"/>
      <c r="G137" s="15"/>
    </row>
    <row r="138" spans="6:7" ht="15.75" customHeight="1" x14ac:dyDescent="0.3">
      <c r="F138" s="3"/>
      <c r="G138" s="15"/>
    </row>
    <row r="139" spans="6:7" ht="15.75" customHeight="1" x14ac:dyDescent="0.3">
      <c r="F139" s="3"/>
      <c r="G139" s="15"/>
    </row>
    <row r="140" spans="6:7" ht="15.75" customHeight="1" x14ac:dyDescent="0.3">
      <c r="F140" s="3"/>
      <c r="G140" s="15"/>
    </row>
    <row r="141" spans="6:7" ht="15.75" customHeight="1" x14ac:dyDescent="0.3">
      <c r="F141" s="3"/>
      <c r="G141" s="15"/>
    </row>
    <row r="142" spans="6:7" ht="15.75" customHeight="1" x14ac:dyDescent="0.3">
      <c r="F142" s="3"/>
      <c r="G142" s="15"/>
    </row>
    <row r="143" spans="6:7" ht="15.75" customHeight="1" x14ac:dyDescent="0.3">
      <c r="F143" s="3"/>
      <c r="G143" s="15"/>
    </row>
    <row r="144" spans="6:7" ht="15.75" customHeight="1" x14ac:dyDescent="0.3">
      <c r="F144" s="3"/>
      <c r="G144" s="15"/>
    </row>
    <row r="145" spans="6:7" ht="15.75" customHeight="1" x14ac:dyDescent="0.3">
      <c r="F145" s="3"/>
      <c r="G145" s="15"/>
    </row>
    <row r="146" spans="6:7" ht="15.75" customHeight="1" x14ac:dyDescent="0.3">
      <c r="F146" s="3"/>
      <c r="G146" s="15"/>
    </row>
    <row r="147" spans="6:7" ht="15.75" customHeight="1" x14ac:dyDescent="0.3">
      <c r="F147" s="3"/>
      <c r="G147" s="15"/>
    </row>
    <row r="148" spans="6:7" ht="15.75" customHeight="1" x14ac:dyDescent="0.3">
      <c r="F148" s="3"/>
      <c r="G148" s="15"/>
    </row>
    <row r="149" spans="6:7" ht="15.75" customHeight="1" x14ac:dyDescent="0.3">
      <c r="F149" s="3"/>
      <c r="G149" s="15"/>
    </row>
    <row r="150" spans="6:7" ht="15.75" customHeight="1" x14ac:dyDescent="0.3">
      <c r="F150" s="3"/>
      <c r="G150" s="15"/>
    </row>
    <row r="151" spans="6:7" ht="15.75" customHeight="1" x14ac:dyDescent="0.3">
      <c r="F151" s="3"/>
      <c r="G151" s="15"/>
    </row>
    <row r="152" spans="6:7" ht="15.75" customHeight="1" x14ac:dyDescent="0.3">
      <c r="F152" s="3"/>
      <c r="G152" s="15"/>
    </row>
    <row r="153" spans="6:7" ht="15.75" customHeight="1" x14ac:dyDescent="0.3">
      <c r="F153" s="3"/>
      <c r="G153" s="15"/>
    </row>
    <row r="154" spans="6:7" ht="15.75" customHeight="1" x14ac:dyDescent="0.3">
      <c r="F154" s="3"/>
      <c r="G154" s="15"/>
    </row>
    <row r="155" spans="6:7" ht="15.75" customHeight="1" x14ac:dyDescent="0.3">
      <c r="F155" s="3"/>
      <c r="G155" s="15"/>
    </row>
    <row r="156" spans="6:7" ht="15.75" customHeight="1" x14ac:dyDescent="0.3">
      <c r="F156" s="3"/>
      <c r="G156" s="15"/>
    </row>
    <row r="157" spans="6:7" ht="15.75" customHeight="1" x14ac:dyDescent="0.3">
      <c r="F157" s="3"/>
      <c r="G157" s="15"/>
    </row>
    <row r="158" spans="6:7" ht="15.75" customHeight="1" x14ac:dyDescent="0.3">
      <c r="F158" s="3"/>
      <c r="G158" s="15"/>
    </row>
    <row r="159" spans="6:7" ht="15.75" customHeight="1" x14ac:dyDescent="0.3">
      <c r="F159" s="3"/>
      <c r="G159" s="15"/>
    </row>
    <row r="160" spans="6:7" ht="15.75" customHeight="1" x14ac:dyDescent="0.3">
      <c r="F160" s="3"/>
      <c r="G160" s="15"/>
    </row>
    <row r="161" spans="6:7" ht="15.75" customHeight="1" x14ac:dyDescent="0.3">
      <c r="F161" s="3"/>
      <c r="G161" s="15"/>
    </row>
    <row r="162" spans="6:7" ht="15.75" customHeight="1" x14ac:dyDescent="0.3">
      <c r="F162" s="3"/>
      <c r="G162" s="15"/>
    </row>
    <row r="163" spans="6:7" ht="15.75" customHeight="1" x14ac:dyDescent="0.3">
      <c r="F163" s="3"/>
      <c r="G163" s="15"/>
    </row>
    <row r="164" spans="6:7" ht="15.75" customHeight="1" x14ac:dyDescent="0.3">
      <c r="F164" s="3"/>
      <c r="G164" s="15"/>
    </row>
    <row r="165" spans="6:7" ht="15.75" customHeight="1" x14ac:dyDescent="0.3">
      <c r="F165" s="3"/>
      <c r="G165" s="15"/>
    </row>
    <row r="166" spans="6:7" ht="15.75" customHeight="1" x14ac:dyDescent="0.3">
      <c r="F166" s="3"/>
      <c r="G166" s="15"/>
    </row>
    <row r="167" spans="6:7" ht="15.75" customHeight="1" x14ac:dyDescent="0.3">
      <c r="F167" s="3"/>
      <c r="G167" s="15"/>
    </row>
    <row r="168" spans="6:7" ht="15.75" customHeight="1" x14ac:dyDescent="0.3">
      <c r="F168" s="3"/>
      <c r="G168" s="15"/>
    </row>
    <row r="169" spans="6:7" ht="15.75" customHeight="1" x14ac:dyDescent="0.3">
      <c r="F169" s="3"/>
      <c r="G169" s="15"/>
    </row>
    <row r="170" spans="6:7" ht="15.75" customHeight="1" x14ac:dyDescent="0.3">
      <c r="F170" s="3"/>
      <c r="G170" s="15"/>
    </row>
    <row r="171" spans="6:7" ht="15.75" customHeight="1" x14ac:dyDescent="0.3">
      <c r="F171" s="3"/>
      <c r="G171" s="15"/>
    </row>
    <row r="172" spans="6:7" ht="15.75" customHeight="1" x14ac:dyDescent="0.3">
      <c r="F172" s="3"/>
      <c r="G172" s="15"/>
    </row>
    <row r="173" spans="6:7" ht="15.75" customHeight="1" x14ac:dyDescent="0.3">
      <c r="F173" s="3"/>
      <c r="G173" s="15"/>
    </row>
    <row r="174" spans="6:7" ht="15.75" customHeight="1" x14ac:dyDescent="0.3">
      <c r="F174" s="3"/>
      <c r="G174" s="15"/>
    </row>
    <row r="175" spans="6:7" ht="15.75" customHeight="1" x14ac:dyDescent="0.3">
      <c r="F175" s="3"/>
      <c r="G175" s="15"/>
    </row>
    <row r="176" spans="6:7" ht="15.75" customHeight="1" x14ac:dyDescent="0.3">
      <c r="F176" s="3"/>
      <c r="G176" s="15"/>
    </row>
    <row r="177" spans="6:7" ht="15.75" customHeight="1" x14ac:dyDescent="0.3">
      <c r="F177" s="3"/>
      <c r="G177" s="15"/>
    </row>
    <row r="178" spans="6:7" ht="15.75" customHeight="1" x14ac:dyDescent="0.3">
      <c r="F178" s="3"/>
      <c r="G178" s="15"/>
    </row>
    <row r="179" spans="6:7" ht="15.75" customHeight="1" x14ac:dyDescent="0.3">
      <c r="F179" s="3"/>
      <c r="G179" s="15"/>
    </row>
    <row r="180" spans="6:7" ht="15.75" customHeight="1" x14ac:dyDescent="0.3">
      <c r="F180" s="3"/>
      <c r="G180" s="15"/>
    </row>
    <row r="181" spans="6:7" ht="15.75" customHeight="1" x14ac:dyDescent="0.3">
      <c r="F181" s="3"/>
      <c r="G181" s="15"/>
    </row>
    <row r="182" spans="6:7" ht="15.75" customHeight="1" x14ac:dyDescent="0.3">
      <c r="F182" s="3"/>
      <c r="G182" s="15"/>
    </row>
    <row r="183" spans="6:7" ht="15.75" customHeight="1" x14ac:dyDescent="0.3">
      <c r="F183" s="3"/>
      <c r="G183" s="15"/>
    </row>
    <row r="184" spans="6:7" ht="15.75" customHeight="1" x14ac:dyDescent="0.3">
      <c r="F184" s="3"/>
      <c r="G184" s="15"/>
    </row>
    <row r="185" spans="6:7" ht="15.75" customHeight="1" x14ac:dyDescent="0.3">
      <c r="F185" s="3"/>
      <c r="G185" s="15"/>
    </row>
    <row r="186" spans="6:7" ht="15.75" customHeight="1" x14ac:dyDescent="0.3">
      <c r="F186" s="3"/>
      <c r="G186" s="15"/>
    </row>
    <row r="187" spans="6:7" ht="15.75" customHeight="1" x14ac:dyDescent="0.3">
      <c r="F187" s="3"/>
      <c r="G187" s="15"/>
    </row>
    <row r="188" spans="6:7" ht="15.75" customHeight="1" x14ac:dyDescent="0.3">
      <c r="F188" s="3"/>
      <c r="G188" s="15"/>
    </row>
    <row r="189" spans="6:7" ht="15.75" customHeight="1" x14ac:dyDescent="0.3">
      <c r="F189" s="3"/>
      <c r="G189" s="15"/>
    </row>
    <row r="190" spans="6:7" ht="15.75" customHeight="1" x14ac:dyDescent="0.3">
      <c r="F190" s="3"/>
      <c r="G190" s="15"/>
    </row>
    <row r="191" spans="6:7" ht="15.75" customHeight="1" x14ac:dyDescent="0.3">
      <c r="F191" s="3"/>
      <c r="G191" s="15"/>
    </row>
    <row r="192" spans="6:7" ht="15.75" customHeight="1" x14ac:dyDescent="0.3">
      <c r="F192" s="3"/>
      <c r="G192" s="15"/>
    </row>
    <row r="193" spans="6:7" ht="15.75" customHeight="1" x14ac:dyDescent="0.3">
      <c r="F193" s="3"/>
      <c r="G193" s="15"/>
    </row>
    <row r="194" spans="6:7" ht="15.75" customHeight="1" x14ac:dyDescent="0.3">
      <c r="F194" s="3"/>
      <c r="G194" s="15"/>
    </row>
    <row r="195" spans="6:7" ht="15.75" customHeight="1" x14ac:dyDescent="0.3">
      <c r="F195" s="3"/>
      <c r="G195" s="15"/>
    </row>
    <row r="196" spans="6:7" ht="15.75" customHeight="1" x14ac:dyDescent="0.3">
      <c r="F196" s="3"/>
      <c r="G196" s="15"/>
    </row>
    <row r="197" spans="6:7" ht="15.75" customHeight="1" x14ac:dyDescent="0.3">
      <c r="F197" s="3"/>
      <c r="G197" s="15"/>
    </row>
    <row r="198" spans="6:7" ht="15.75" customHeight="1" x14ac:dyDescent="0.3">
      <c r="F198" s="3"/>
      <c r="G198" s="15"/>
    </row>
    <row r="199" spans="6:7" ht="15.75" customHeight="1" x14ac:dyDescent="0.3">
      <c r="F199" s="3"/>
      <c r="G199" s="15"/>
    </row>
    <row r="200" spans="6:7" ht="15.75" customHeight="1" x14ac:dyDescent="0.3">
      <c r="F200" s="3"/>
      <c r="G200" s="15"/>
    </row>
    <row r="201" spans="6:7" ht="15.75" customHeight="1" x14ac:dyDescent="0.3">
      <c r="F201" s="3"/>
      <c r="G201" s="15"/>
    </row>
    <row r="202" spans="6:7" ht="15.75" customHeight="1" x14ac:dyDescent="0.3">
      <c r="F202" s="3"/>
      <c r="G202" s="15"/>
    </row>
    <row r="203" spans="6:7" ht="15.75" customHeight="1" x14ac:dyDescent="0.3">
      <c r="F203" s="3"/>
      <c r="G203" s="15"/>
    </row>
    <row r="204" spans="6:7" ht="15.75" customHeight="1" x14ac:dyDescent="0.3">
      <c r="F204" s="3"/>
      <c r="G204" s="15"/>
    </row>
    <row r="205" spans="6:7" ht="15.75" customHeight="1" x14ac:dyDescent="0.3">
      <c r="F205" s="3"/>
      <c r="G205" s="15"/>
    </row>
    <row r="206" spans="6:7" ht="15.75" customHeight="1" x14ac:dyDescent="0.3">
      <c r="F206" s="3"/>
      <c r="G206" s="15"/>
    </row>
    <row r="207" spans="6:7" ht="15.75" customHeight="1" x14ac:dyDescent="0.3">
      <c r="F207" s="3"/>
      <c r="G207" s="15"/>
    </row>
    <row r="208" spans="6:7" ht="15.75" customHeight="1" x14ac:dyDescent="0.3">
      <c r="F208" s="3"/>
      <c r="G208" s="15"/>
    </row>
    <row r="209" spans="6:7" ht="15.75" customHeight="1" x14ac:dyDescent="0.3">
      <c r="F209" s="3"/>
      <c r="G209" s="15"/>
    </row>
    <row r="210" spans="6:7" ht="15.75" customHeight="1" x14ac:dyDescent="0.3">
      <c r="F210" s="3"/>
      <c r="G210" s="15"/>
    </row>
    <row r="211" spans="6:7" ht="15.75" customHeight="1" x14ac:dyDescent="0.3">
      <c r="F211" s="3"/>
      <c r="G211" s="15"/>
    </row>
    <row r="212" spans="6:7" ht="15.75" customHeight="1" x14ac:dyDescent="0.3">
      <c r="F212" s="3"/>
      <c r="G212" s="15"/>
    </row>
    <row r="213" spans="6:7" ht="15.75" customHeight="1" x14ac:dyDescent="0.3">
      <c r="F213" s="3"/>
      <c r="G213" s="15"/>
    </row>
    <row r="214" spans="6:7" ht="15.75" customHeight="1" x14ac:dyDescent="0.3">
      <c r="F214" s="3"/>
      <c r="G214" s="15"/>
    </row>
    <row r="215" spans="6:7" ht="15.75" customHeight="1" x14ac:dyDescent="0.3">
      <c r="F215" s="3"/>
      <c r="G215" s="15"/>
    </row>
    <row r="216" spans="6:7" ht="15.75" customHeight="1" x14ac:dyDescent="0.3">
      <c r="F216" s="3"/>
      <c r="G216" s="15"/>
    </row>
    <row r="217" spans="6:7" ht="15.75" customHeight="1" x14ac:dyDescent="0.3">
      <c r="F217" s="3"/>
      <c r="G217" s="15"/>
    </row>
    <row r="218" spans="6:7" ht="15.75" customHeight="1" x14ac:dyDescent="0.3">
      <c r="F218" s="3"/>
      <c r="G218" s="15"/>
    </row>
    <row r="219" spans="6:7" ht="15.75" customHeight="1" x14ac:dyDescent="0.3">
      <c r="F219" s="3"/>
      <c r="G219" s="15"/>
    </row>
    <row r="220" spans="6:7" ht="15.75" customHeight="1" x14ac:dyDescent="0.3">
      <c r="F220" s="3"/>
      <c r="G220" s="15"/>
    </row>
    <row r="221" spans="6:7" ht="15.75" customHeight="1" x14ac:dyDescent="0.3">
      <c r="F221" s="3"/>
      <c r="G221" s="15"/>
    </row>
    <row r="222" spans="6:7" ht="15.75" customHeight="1" x14ac:dyDescent="0.3">
      <c r="F222" s="3"/>
      <c r="G222" s="15"/>
    </row>
    <row r="223" spans="6:7" ht="15.75" customHeight="1" x14ac:dyDescent="0.3">
      <c r="F223" s="3"/>
      <c r="G223" s="15"/>
    </row>
    <row r="224" spans="6:7" ht="15.75" customHeight="1" x14ac:dyDescent="0.3">
      <c r="F224" s="3"/>
      <c r="G224" s="15"/>
    </row>
    <row r="225" spans="6:7" ht="15.75" customHeight="1" x14ac:dyDescent="0.3">
      <c r="F225" s="3"/>
      <c r="G225" s="15"/>
    </row>
    <row r="226" spans="6:7" ht="15.75" customHeight="1" x14ac:dyDescent="0.3">
      <c r="F226" s="3"/>
      <c r="G226" s="15"/>
    </row>
    <row r="227" spans="6:7" ht="15.75" customHeight="1" x14ac:dyDescent="0.3">
      <c r="F227" s="3"/>
      <c r="G227" s="15"/>
    </row>
    <row r="228" spans="6:7" ht="15.75" customHeight="1" x14ac:dyDescent="0.3">
      <c r="F228" s="3"/>
      <c r="G228" s="15"/>
    </row>
    <row r="229" spans="6:7" ht="15.75" customHeight="1" x14ac:dyDescent="0.3">
      <c r="F229" s="3"/>
      <c r="G229" s="15"/>
    </row>
    <row r="230" spans="6:7" ht="15.75" customHeight="1" x14ac:dyDescent="0.3">
      <c r="F230" s="3"/>
      <c r="G230" s="15"/>
    </row>
    <row r="231" spans="6:7" ht="15.75" customHeight="1" x14ac:dyDescent="0.3">
      <c r="F231" s="3"/>
      <c r="G231" s="15"/>
    </row>
    <row r="232" spans="6:7" ht="15.75" customHeight="1" x14ac:dyDescent="0.3">
      <c r="F232" s="3"/>
      <c r="G232" s="15"/>
    </row>
    <row r="233" spans="6:7" ht="15.75" customHeight="1" x14ac:dyDescent="0.3">
      <c r="F233" s="3"/>
      <c r="G233" s="15"/>
    </row>
    <row r="234" spans="6:7" ht="15.75" customHeight="1" x14ac:dyDescent="0.3">
      <c r="F234" s="3"/>
      <c r="G234" s="15"/>
    </row>
    <row r="235" spans="6:7" ht="15.75" customHeight="1" x14ac:dyDescent="0.3">
      <c r="F235" s="3"/>
      <c r="G235" s="15"/>
    </row>
    <row r="236" spans="6:7" ht="15.75" customHeight="1" x14ac:dyDescent="0.3">
      <c r="F236" s="3"/>
      <c r="G236" s="15"/>
    </row>
    <row r="237" spans="6:7" ht="15.75" customHeight="1" x14ac:dyDescent="0.3">
      <c r="F237" s="3"/>
      <c r="G237" s="15"/>
    </row>
    <row r="238" spans="6:7" ht="15.75" customHeight="1" x14ac:dyDescent="0.3">
      <c r="F238" s="3"/>
      <c r="G238" s="15"/>
    </row>
    <row r="239" spans="6:7" ht="15.75" customHeight="1" x14ac:dyDescent="0.3">
      <c r="F239" s="3"/>
      <c r="G239" s="15"/>
    </row>
    <row r="240" spans="6:7" ht="15.75" customHeight="1" x14ac:dyDescent="0.3">
      <c r="F240" s="3"/>
      <c r="G240" s="15"/>
    </row>
    <row r="241" spans="6:7" ht="15.75" customHeight="1" x14ac:dyDescent="0.3">
      <c r="F241" s="3"/>
      <c r="G241" s="15"/>
    </row>
    <row r="242" spans="6:7" ht="15.75" customHeight="1" x14ac:dyDescent="0.3">
      <c r="F242" s="3"/>
      <c r="G242" s="15"/>
    </row>
    <row r="243" spans="6:7" ht="15.75" customHeight="1" x14ac:dyDescent="0.3">
      <c r="F243" s="3"/>
      <c r="G243" s="15"/>
    </row>
    <row r="244" spans="6:7" ht="15.75" customHeight="1" x14ac:dyDescent="0.3">
      <c r="F244" s="3"/>
      <c r="G244" s="15"/>
    </row>
    <row r="245" spans="6:7" ht="15.75" customHeight="1" x14ac:dyDescent="0.3">
      <c r="F245" s="3"/>
      <c r="G245" s="15"/>
    </row>
    <row r="246" spans="6:7" ht="15.75" customHeight="1" x14ac:dyDescent="0.3">
      <c r="F246" s="3"/>
      <c r="G246" s="15"/>
    </row>
    <row r="247" spans="6:7" ht="15.75" customHeight="1" x14ac:dyDescent="0.3">
      <c r="F247" s="3"/>
      <c r="G247" s="15"/>
    </row>
    <row r="248" spans="6:7" ht="15.75" customHeight="1" x14ac:dyDescent="0.3">
      <c r="F248" s="3"/>
      <c r="G248" s="15"/>
    </row>
    <row r="249" spans="6:7" ht="15.75" customHeight="1" x14ac:dyDescent="0.3">
      <c r="F249" s="3"/>
      <c r="G249" s="15"/>
    </row>
    <row r="250" spans="6:7" ht="15.75" customHeight="1" x14ac:dyDescent="0.3">
      <c r="F250" s="3"/>
      <c r="G250" s="15"/>
    </row>
    <row r="251" spans="6:7" ht="15.75" customHeight="1" x14ac:dyDescent="0.3">
      <c r="F251" s="3"/>
      <c r="G251" s="15"/>
    </row>
    <row r="252" spans="6:7" ht="15.75" customHeight="1" x14ac:dyDescent="0.3">
      <c r="F252" s="3"/>
      <c r="G252" s="15"/>
    </row>
    <row r="253" spans="6:7" ht="15.75" customHeight="1" x14ac:dyDescent="0.3">
      <c r="F253" s="3"/>
      <c r="G253" s="15"/>
    </row>
    <row r="254" spans="6:7" ht="15.75" customHeight="1" x14ac:dyDescent="0.3">
      <c r="F254" s="3"/>
      <c r="G254" s="15"/>
    </row>
    <row r="255" spans="6:7" ht="15.75" customHeight="1" x14ac:dyDescent="0.3">
      <c r="F255" s="3"/>
      <c r="G255" s="15"/>
    </row>
    <row r="256" spans="6:7" ht="15.75" customHeight="1" x14ac:dyDescent="0.3">
      <c r="F256" s="3"/>
      <c r="G256" s="15"/>
    </row>
    <row r="257" spans="6:7" ht="15.75" customHeight="1" x14ac:dyDescent="0.3">
      <c r="F257" s="3"/>
      <c r="G257" s="15"/>
    </row>
    <row r="258" spans="6:7" ht="15.75" customHeight="1" x14ac:dyDescent="0.3">
      <c r="F258" s="3"/>
      <c r="G258" s="15"/>
    </row>
    <row r="259" spans="6:7" ht="15.75" customHeight="1" x14ac:dyDescent="0.3">
      <c r="F259" s="3"/>
      <c r="G259" s="15"/>
    </row>
    <row r="260" spans="6:7" ht="15.75" customHeight="1" x14ac:dyDescent="0.3">
      <c r="F260" s="3"/>
      <c r="G260" s="15"/>
    </row>
    <row r="261" spans="6:7" ht="15.75" customHeight="1" x14ac:dyDescent="0.3">
      <c r="F261" s="3"/>
      <c r="G261" s="15"/>
    </row>
    <row r="262" spans="6:7" ht="15.75" customHeight="1" x14ac:dyDescent="0.3">
      <c r="F262" s="3"/>
      <c r="G262" s="15"/>
    </row>
    <row r="263" spans="6:7" ht="15.75" customHeight="1" x14ac:dyDescent="0.3">
      <c r="F263" s="3"/>
      <c r="G263" s="15"/>
    </row>
    <row r="264" spans="6:7" ht="15.75" customHeight="1" x14ac:dyDescent="0.3">
      <c r="F264" s="3"/>
      <c r="G264" s="15"/>
    </row>
    <row r="265" spans="6:7" ht="15.75" customHeight="1" x14ac:dyDescent="0.3">
      <c r="F265" s="3"/>
      <c r="G265" s="15"/>
    </row>
    <row r="266" spans="6:7" ht="15.75" customHeight="1" x14ac:dyDescent="0.3">
      <c r="F266" s="3"/>
      <c r="G266" s="15"/>
    </row>
    <row r="267" spans="6:7" ht="15.75" customHeight="1" x14ac:dyDescent="0.3">
      <c r="F267" s="3"/>
      <c r="G267" s="15"/>
    </row>
    <row r="268" spans="6:7" ht="15.75" customHeight="1" x14ac:dyDescent="0.3">
      <c r="F268" s="3"/>
      <c r="G268" s="15"/>
    </row>
    <row r="269" spans="6:7" ht="15.75" customHeight="1" x14ac:dyDescent="0.3">
      <c r="F269" s="3"/>
      <c r="G269" s="15"/>
    </row>
    <row r="270" spans="6:7" ht="15.75" customHeight="1" x14ac:dyDescent="0.3">
      <c r="F270" s="3"/>
      <c r="G270" s="15"/>
    </row>
    <row r="271" spans="6:7" ht="15.75" customHeight="1" x14ac:dyDescent="0.3">
      <c r="F271" s="3"/>
      <c r="G271" s="15"/>
    </row>
    <row r="272" spans="6:7" ht="15.75" customHeight="1" x14ac:dyDescent="0.3">
      <c r="F272" s="3"/>
      <c r="G272" s="15"/>
    </row>
    <row r="273" spans="6:7" ht="15.75" customHeight="1" x14ac:dyDescent="0.3">
      <c r="F273" s="3"/>
      <c r="G273" s="15"/>
    </row>
    <row r="274" spans="6:7" ht="15.75" customHeight="1" x14ac:dyDescent="0.3">
      <c r="F274" s="3"/>
      <c r="G274" s="15"/>
    </row>
    <row r="275" spans="6:7" ht="15.75" customHeight="1" x14ac:dyDescent="0.3">
      <c r="F275" s="3"/>
      <c r="G275" s="15"/>
    </row>
    <row r="276" spans="6:7" ht="15.75" customHeight="1" x14ac:dyDescent="0.3">
      <c r="F276" s="3"/>
      <c r="G276" s="15"/>
    </row>
    <row r="277" spans="6:7" ht="15.75" customHeight="1" x14ac:dyDescent="0.3">
      <c r="F277" s="3"/>
      <c r="G277" s="15"/>
    </row>
    <row r="278" spans="6:7" ht="15.75" customHeight="1" x14ac:dyDescent="0.3">
      <c r="F278" s="3"/>
      <c r="G278" s="15"/>
    </row>
    <row r="279" spans="6:7" ht="15.75" customHeight="1" x14ac:dyDescent="0.3">
      <c r="F279" s="3"/>
      <c r="G279" s="15"/>
    </row>
    <row r="280" spans="6:7" ht="15.75" customHeight="1" x14ac:dyDescent="0.3">
      <c r="F280" s="3"/>
      <c r="G280" s="15"/>
    </row>
    <row r="281" spans="6:7" ht="15.75" customHeight="1" x14ac:dyDescent="0.3">
      <c r="F281" s="3"/>
      <c r="G281" s="15"/>
    </row>
    <row r="282" spans="6:7" ht="15.75" customHeight="1" x14ac:dyDescent="0.3">
      <c r="F282" s="3"/>
      <c r="G282" s="15"/>
    </row>
    <row r="283" spans="6:7" ht="15.75" customHeight="1" x14ac:dyDescent="0.3">
      <c r="F283" s="3"/>
      <c r="G283" s="15"/>
    </row>
    <row r="284" spans="6:7" ht="15.75" customHeight="1" x14ac:dyDescent="0.3">
      <c r="F284" s="3"/>
      <c r="G284" s="15"/>
    </row>
    <row r="285" spans="6:7" ht="15.75" customHeight="1" x14ac:dyDescent="0.3">
      <c r="F285" s="3"/>
      <c r="G285" s="15"/>
    </row>
    <row r="286" spans="6:7" ht="15.75" customHeight="1" x14ac:dyDescent="0.3">
      <c r="F286" s="3"/>
      <c r="G286" s="15"/>
    </row>
    <row r="287" spans="6:7" ht="15.75" customHeight="1" x14ac:dyDescent="0.3">
      <c r="F287" s="3"/>
      <c r="G287" s="15"/>
    </row>
    <row r="288" spans="6:7" ht="15.75" customHeight="1" x14ac:dyDescent="0.3">
      <c r="F288" s="3"/>
      <c r="G288" s="15"/>
    </row>
    <row r="289" spans="6:7" ht="15.75" customHeight="1" x14ac:dyDescent="0.3">
      <c r="F289" s="3"/>
      <c r="G289" s="15"/>
    </row>
    <row r="290" spans="6:7" ht="15.75" customHeight="1" x14ac:dyDescent="0.3">
      <c r="F290" s="3"/>
      <c r="G290" s="15"/>
    </row>
    <row r="291" spans="6:7" ht="15.75" customHeight="1" x14ac:dyDescent="0.3">
      <c r="F291" s="3"/>
      <c r="G291" s="15"/>
    </row>
    <row r="292" spans="6:7" ht="15.75" customHeight="1" x14ac:dyDescent="0.3">
      <c r="F292" s="3"/>
      <c r="G292" s="15"/>
    </row>
    <row r="293" spans="6:7" ht="15.75" customHeight="1" x14ac:dyDescent="0.3">
      <c r="F293" s="3"/>
      <c r="G293" s="15"/>
    </row>
    <row r="294" spans="6:7" ht="15.75" customHeight="1" x14ac:dyDescent="0.3">
      <c r="F294" s="3"/>
      <c r="G294" s="15"/>
    </row>
    <row r="295" spans="6:7" ht="15.75" customHeight="1" x14ac:dyDescent="0.3">
      <c r="F295" s="3"/>
      <c r="G295" s="15"/>
    </row>
    <row r="296" spans="6:7" ht="15.75" customHeight="1" x14ac:dyDescent="0.3">
      <c r="F296" s="3"/>
      <c r="G296" s="15"/>
    </row>
    <row r="297" spans="6:7" ht="15.75" customHeight="1" x14ac:dyDescent="0.3">
      <c r="F297" s="3"/>
      <c r="G297" s="15"/>
    </row>
    <row r="298" spans="6:7" ht="15.75" customHeight="1" x14ac:dyDescent="0.3">
      <c r="F298" s="3"/>
      <c r="G298" s="15"/>
    </row>
    <row r="299" spans="6:7" ht="15.75" customHeight="1" x14ac:dyDescent="0.3">
      <c r="F299" s="3"/>
      <c r="G299" s="15"/>
    </row>
    <row r="300" spans="6:7" ht="15.75" customHeight="1" x14ac:dyDescent="0.3">
      <c r="F300" s="3"/>
      <c r="G300" s="15"/>
    </row>
    <row r="301" spans="6:7" ht="15.75" customHeight="1" x14ac:dyDescent="0.3">
      <c r="F301" s="3"/>
      <c r="G301" s="15"/>
    </row>
    <row r="302" spans="6:7" ht="15.75" customHeight="1" x14ac:dyDescent="0.3">
      <c r="F302" s="3"/>
      <c r="G302" s="15"/>
    </row>
    <row r="303" spans="6:7" ht="15.75" customHeight="1" x14ac:dyDescent="0.3">
      <c r="F303" s="3"/>
      <c r="G303" s="15"/>
    </row>
    <row r="304" spans="6:7" ht="15.75" customHeight="1" x14ac:dyDescent="0.3">
      <c r="F304" s="3"/>
      <c r="G304" s="15"/>
    </row>
    <row r="305" spans="6:7" ht="15.75" customHeight="1" x14ac:dyDescent="0.3">
      <c r="F305" s="3"/>
      <c r="G305" s="15"/>
    </row>
    <row r="306" spans="6:7" ht="15.75" customHeight="1" x14ac:dyDescent="0.3">
      <c r="F306" s="3"/>
      <c r="G306" s="15"/>
    </row>
    <row r="307" spans="6:7" ht="15.75" customHeight="1" x14ac:dyDescent="0.3">
      <c r="F307" s="3"/>
      <c r="G307" s="15"/>
    </row>
    <row r="308" spans="6:7" ht="15.75" customHeight="1" x14ac:dyDescent="0.3">
      <c r="F308" s="3"/>
      <c r="G308" s="15"/>
    </row>
    <row r="309" spans="6:7" ht="15.75" customHeight="1" x14ac:dyDescent="0.3">
      <c r="F309" s="3"/>
      <c r="G309" s="15"/>
    </row>
    <row r="310" spans="6:7" ht="15.75" customHeight="1" x14ac:dyDescent="0.3">
      <c r="F310" s="3"/>
      <c r="G310" s="15"/>
    </row>
    <row r="311" spans="6:7" ht="15.75" customHeight="1" x14ac:dyDescent="0.3">
      <c r="F311" s="3"/>
      <c r="G311" s="15"/>
    </row>
    <row r="312" spans="6:7" ht="15.75" customHeight="1" x14ac:dyDescent="0.3">
      <c r="F312" s="3"/>
      <c r="G312" s="15"/>
    </row>
    <row r="313" spans="6:7" ht="15.75" customHeight="1" x14ac:dyDescent="0.3">
      <c r="F313" s="3"/>
      <c r="G313" s="15"/>
    </row>
    <row r="314" spans="6:7" ht="15.75" customHeight="1" x14ac:dyDescent="0.3">
      <c r="F314" s="3"/>
      <c r="G314" s="15"/>
    </row>
    <row r="315" spans="6:7" ht="15.75" customHeight="1" x14ac:dyDescent="0.3">
      <c r="F315" s="3"/>
      <c r="G315" s="15"/>
    </row>
    <row r="316" spans="6:7" ht="15.75" customHeight="1" x14ac:dyDescent="0.3">
      <c r="F316" s="3"/>
      <c r="G316" s="15"/>
    </row>
    <row r="317" spans="6:7" ht="15.75" customHeight="1" x14ac:dyDescent="0.3">
      <c r="F317" s="3"/>
      <c r="G317" s="15"/>
    </row>
    <row r="318" spans="6:7" ht="15.75" customHeight="1" x14ac:dyDescent="0.3">
      <c r="F318" s="3"/>
      <c r="G318" s="15"/>
    </row>
    <row r="319" spans="6:7" ht="15.75" customHeight="1" x14ac:dyDescent="0.3">
      <c r="F319" s="3"/>
      <c r="G319" s="15"/>
    </row>
    <row r="320" spans="6:7" ht="15.75" customHeight="1" x14ac:dyDescent="0.3">
      <c r="F320" s="3"/>
      <c r="G320" s="15"/>
    </row>
    <row r="321" spans="6:7" ht="15.75" customHeight="1" x14ac:dyDescent="0.3">
      <c r="F321" s="3"/>
      <c r="G321" s="15"/>
    </row>
    <row r="322" spans="6:7" ht="15.75" customHeight="1" x14ac:dyDescent="0.3">
      <c r="F322" s="3"/>
      <c r="G322" s="15"/>
    </row>
    <row r="323" spans="6:7" ht="15.75" customHeight="1" x14ac:dyDescent="0.3">
      <c r="F323" s="3"/>
      <c r="G323" s="15"/>
    </row>
    <row r="324" spans="6:7" ht="15.75" customHeight="1" x14ac:dyDescent="0.3">
      <c r="F324" s="3"/>
      <c r="G324" s="15"/>
    </row>
    <row r="325" spans="6:7" ht="15.75" customHeight="1" x14ac:dyDescent="0.3">
      <c r="F325" s="3"/>
      <c r="G325" s="15"/>
    </row>
    <row r="326" spans="6:7" ht="15.75" customHeight="1" x14ac:dyDescent="0.3">
      <c r="F326" s="3"/>
      <c r="G326" s="15"/>
    </row>
    <row r="327" spans="6:7" ht="15.75" customHeight="1" x14ac:dyDescent="0.3">
      <c r="F327" s="3"/>
      <c r="G327" s="15"/>
    </row>
    <row r="328" spans="6:7" ht="15.75" customHeight="1" x14ac:dyDescent="0.3">
      <c r="F328" s="3"/>
      <c r="G328" s="15"/>
    </row>
    <row r="329" spans="6:7" ht="15.75" customHeight="1" x14ac:dyDescent="0.3">
      <c r="F329" s="3"/>
      <c r="G329" s="15"/>
    </row>
    <row r="330" spans="6:7" ht="15.75" customHeight="1" x14ac:dyDescent="0.3">
      <c r="F330" s="3"/>
      <c r="G330" s="15"/>
    </row>
    <row r="331" spans="6:7" ht="15.75" customHeight="1" x14ac:dyDescent="0.3">
      <c r="F331" s="3"/>
      <c r="G331" s="15"/>
    </row>
    <row r="332" spans="6:7" ht="15.75" customHeight="1" x14ac:dyDescent="0.3">
      <c r="F332" s="3"/>
      <c r="G332" s="15"/>
    </row>
    <row r="333" spans="6:7" ht="15.75" customHeight="1" x14ac:dyDescent="0.3">
      <c r="F333" s="3"/>
      <c r="G333" s="15"/>
    </row>
    <row r="334" spans="6:7" ht="15.75" customHeight="1" x14ac:dyDescent="0.3">
      <c r="F334" s="3"/>
      <c r="G334" s="15"/>
    </row>
    <row r="335" spans="6:7" ht="15.75" customHeight="1" x14ac:dyDescent="0.3">
      <c r="F335" s="3"/>
      <c r="G335" s="15"/>
    </row>
    <row r="336" spans="6:7" ht="15.75" customHeight="1" x14ac:dyDescent="0.3">
      <c r="F336" s="3"/>
      <c r="G336" s="15"/>
    </row>
    <row r="337" spans="6:7" ht="15.75" customHeight="1" x14ac:dyDescent="0.3">
      <c r="F337" s="3"/>
      <c r="G337" s="15"/>
    </row>
    <row r="338" spans="6:7" ht="15.75" customHeight="1" x14ac:dyDescent="0.3">
      <c r="F338" s="3"/>
      <c r="G338" s="15"/>
    </row>
    <row r="339" spans="6:7" ht="15.75" customHeight="1" x14ac:dyDescent="0.3">
      <c r="F339" s="3"/>
      <c r="G339" s="15"/>
    </row>
    <row r="340" spans="6:7" ht="15.75" customHeight="1" x14ac:dyDescent="0.3">
      <c r="F340" s="3"/>
      <c r="G340" s="15"/>
    </row>
    <row r="341" spans="6:7" ht="15.75" customHeight="1" x14ac:dyDescent="0.3">
      <c r="F341" s="3"/>
      <c r="G341" s="15"/>
    </row>
    <row r="342" spans="6:7" ht="15.75" customHeight="1" x14ac:dyDescent="0.3">
      <c r="F342" s="3"/>
      <c r="G342" s="15"/>
    </row>
    <row r="343" spans="6:7" ht="15.75" customHeight="1" x14ac:dyDescent="0.3">
      <c r="F343" s="3"/>
      <c r="G343" s="15"/>
    </row>
    <row r="344" spans="6:7" ht="15.75" customHeight="1" x14ac:dyDescent="0.3">
      <c r="F344" s="3"/>
      <c r="G344" s="15"/>
    </row>
    <row r="345" spans="6:7" ht="15.75" customHeight="1" x14ac:dyDescent="0.3">
      <c r="F345" s="3"/>
      <c r="G345" s="15"/>
    </row>
    <row r="346" spans="6:7" ht="15.75" customHeight="1" x14ac:dyDescent="0.3">
      <c r="F346" s="3"/>
      <c r="G346" s="15"/>
    </row>
    <row r="347" spans="6:7" ht="15.75" customHeight="1" x14ac:dyDescent="0.3">
      <c r="F347" s="3"/>
      <c r="G347" s="15"/>
    </row>
    <row r="348" spans="6:7" ht="15.75" customHeight="1" x14ac:dyDescent="0.3">
      <c r="F348" s="3"/>
      <c r="G348" s="15"/>
    </row>
    <row r="349" spans="6:7" ht="15.75" customHeight="1" x14ac:dyDescent="0.3">
      <c r="F349" s="3"/>
      <c r="G349" s="15"/>
    </row>
    <row r="350" spans="6:7" ht="15.75" customHeight="1" x14ac:dyDescent="0.3">
      <c r="F350" s="3"/>
      <c r="G350" s="15"/>
    </row>
    <row r="351" spans="6:7" ht="15.75" customHeight="1" x14ac:dyDescent="0.3">
      <c r="F351" s="3"/>
      <c r="G351" s="15"/>
    </row>
    <row r="352" spans="6:7" ht="15.75" customHeight="1" x14ac:dyDescent="0.3">
      <c r="F352" s="3"/>
      <c r="G352" s="15"/>
    </row>
    <row r="353" spans="6:7" ht="15.75" customHeight="1" x14ac:dyDescent="0.3">
      <c r="F353" s="3"/>
      <c r="G353" s="15"/>
    </row>
    <row r="354" spans="6:7" ht="15.75" customHeight="1" x14ac:dyDescent="0.3">
      <c r="F354" s="3"/>
      <c r="G354" s="15"/>
    </row>
    <row r="355" spans="6:7" ht="15.75" customHeight="1" x14ac:dyDescent="0.3">
      <c r="F355" s="3"/>
      <c r="G355" s="15"/>
    </row>
    <row r="356" spans="6:7" ht="15.75" customHeight="1" x14ac:dyDescent="0.3">
      <c r="F356" s="3"/>
      <c r="G356" s="15"/>
    </row>
    <row r="357" spans="6:7" ht="15.75" customHeight="1" x14ac:dyDescent="0.3">
      <c r="F357" s="3"/>
      <c r="G357" s="15"/>
    </row>
    <row r="358" spans="6:7" ht="15.75" customHeight="1" x14ac:dyDescent="0.3">
      <c r="F358" s="3"/>
      <c r="G358" s="15"/>
    </row>
    <row r="359" spans="6:7" ht="15.75" customHeight="1" x14ac:dyDescent="0.3">
      <c r="F359" s="3"/>
      <c r="G359" s="15"/>
    </row>
    <row r="360" spans="6:7" ht="15.75" customHeight="1" x14ac:dyDescent="0.3">
      <c r="F360" s="3"/>
      <c r="G360" s="15"/>
    </row>
    <row r="361" spans="6:7" ht="15.75" customHeight="1" x14ac:dyDescent="0.3">
      <c r="F361" s="3"/>
      <c r="G361" s="15"/>
    </row>
    <row r="362" spans="6:7" ht="15.75" customHeight="1" x14ac:dyDescent="0.3">
      <c r="F362" s="3"/>
      <c r="G362" s="15"/>
    </row>
    <row r="363" spans="6:7" ht="15.75" customHeight="1" x14ac:dyDescent="0.3">
      <c r="F363" s="3"/>
      <c r="G363" s="15"/>
    </row>
    <row r="364" spans="6:7" ht="15.75" customHeight="1" x14ac:dyDescent="0.3">
      <c r="F364" s="3"/>
      <c r="G364" s="15"/>
    </row>
    <row r="365" spans="6:7" ht="15.75" customHeight="1" x14ac:dyDescent="0.3">
      <c r="F365" s="3"/>
      <c r="G365" s="15"/>
    </row>
    <row r="366" spans="6:7" ht="15.75" customHeight="1" x14ac:dyDescent="0.3">
      <c r="F366" s="3"/>
      <c r="G366" s="15"/>
    </row>
    <row r="367" spans="6:7" ht="15.75" customHeight="1" x14ac:dyDescent="0.3">
      <c r="F367" s="3"/>
      <c r="G367" s="15"/>
    </row>
    <row r="368" spans="6:7" ht="15.75" customHeight="1" x14ac:dyDescent="0.3">
      <c r="F368" s="3"/>
      <c r="G368" s="15"/>
    </row>
    <row r="369" spans="6:7" ht="15.75" customHeight="1" x14ac:dyDescent="0.3">
      <c r="F369" s="3"/>
      <c r="G369" s="15"/>
    </row>
    <row r="370" spans="6:7" ht="15.75" customHeight="1" x14ac:dyDescent="0.3">
      <c r="F370" s="3"/>
      <c r="G370" s="15"/>
    </row>
    <row r="371" spans="6:7" ht="15.75" customHeight="1" x14ac:dyDescent="0.3">
      <c r="F371" s="3"/>
      <c r="G371" s="15"/>
    </row>
    <row r="372" spans="6:7" ht="15.75" customHeight="1" x14ac:dyDescent="0.3">
      <c r="F372" s="3"/>
      <c r="G372" s="15"/>
    </row>
    <row r="373" spans="6:7" ht="15.75" customHeight="1" x14ac:dyDescent="0.3">
      <c r="F373" s="3"/>
      <c r="G373" s="15"/>
    </row>
    <row r="374" spans="6:7" ht="15.75" customHeight="1" x14ac:dyDescent="0.3">
      <c r="F374" s="3"/>
      <c r="G374" s="15"/>
    </row>
    <row r="375" spans="6:7" ht="15.75" customHeight="1" x14ac:dyDescent="0.3">
      <c r="F375" s="3"/>
      <c r="G375" s="15"/>
    </row>
    <row r="376" spans="6:7" ht="15.75" customHeight="1" x14ac:dyDescent="0.3">
      <c r="F376" s="3"/>
      <c r="G376" s="15"/>
    </row>
    <row r="377" spans="6:7" ht="15.75" customHeight="1" x14ac:dyDescent="0.3">
      <c r="F377" s="3"/>
      <c r="G377" s="15"/>
    </row>
    <row r="378" spans="6:7" ht="15.75" customHeight="1" x14ac:dyDescent="0.3">
      <c r="F378" s="3"/>
      <c r="G378" s="15"/>
    </row>
    <row r="379" spans="6:7" ht="15.75" customHeight="1" x14ac:dyDescent="0.3">
      <c r="F379" s="3"/>
      <c r="G379" s="15"/>
    </row>
    <row r="380" spans="6:7" ht="15.75" customHeight="1" x14ac:dyDescent="0.3">
      <c r="F380" s="3"/>
      <c r="G380" s="15"/>
    </row>
    <row r="381" spans="6:7" ht="15.75" customHeight="1" x14ac:dyDescent="0.3">
      <c r="F381" s="3"/>
      <c r="G381" s="15"/>
    </row>
    <row r="382" spans="6:7" ht="15.75" customHeight="1" x14ac:dyDescent="0.3">
      <c r="F382" s="3"/>
      <c r="G382" s="15"/>
    </row>
    <row r="383" spans="6:7" ht="15.75" customHeight="1" x14ac:dyDescent="0.3">
      <c r="F383" s="3"/>
      <c r="G383" s="15"/>
    </row>
    <row r="384" spans="6:7" ht="15.75" customHeight="1" x14ac:dyDescent="0.3">
      <c r="F384" s="3"/>
      <c r="G384" s="15"/>
    </row>
    <row r="385" spans="6:7" ht="15.75" customHeight="1" x14ac:dyDescent="0.3">
      <c r="F385" s="3"/>
      <c r="G385" s="15"/>
    </row>
    <row r="386" spans="6:7" ht="15.75" customHeight="1" x14ac:dyDescent="0.3">
      <c r="F386" s="3"/>
      <c r="G386" s="15"/>
    </row>
    <row r="387" spans="6:7" ht="15.75" customHeight="1" x14ac:dyDescent="0.3">
      <c r="F387" s="3"/>
      <c r="G387" s="15"/>
    </row>
    <row r="388" spans="6:7" ht="15.75" customHeight="1" x14ac:dyDescent="0.3">
      <c r="F388" s="3"/>
      <c r="G388" s="15"/>
    </row>
    <row r="389" spans="6:7" ht="15.75" customHeight="1" x14ac:dyDescent="0.3">
      <c r="F389" s="3"/>
      <c r="G389" s="15"/>
    </row>
    <row r="390" spans="6:7" ht="15.75" customHeight="1" x14ac:dyDescent="0.3">
      <c r="F390" s="3"/>
      <c r="G390" s="15"/>
    </row>
    <row r="391" spans="6:7" ht="15.75" customHeight="1" x14ac:dyDescent="0.3">
      <c r="F391" s="3"/>
      <c r="G391" s="15"/>
    </row>
    <row r="392" spans="6:7" ht="15.75" customHeight="1" x14ac:dyDescent="0.3">
      <c r="F392" s="3"/>
      <c r="G392" s="15"/>
    </row>
    <row r="393" spans="6:7" ht="15.75" customHeight="1" x14ac:dyDescent="0.3">
      <c r="F393" s="3"/>
      <c r="G393" s="15"/>
    </row>
    <row r="394" spans="6:7" ht="15.75" customHeight="1" x14ac:dyDescent="0.3">
      <c r="F394" s="3"/>
      <c r="G394" s="15"/>
    </row>
    <row r="395" spans="6:7" ht="15.75" customHeight="1" x14ac:dyDescent="0.3">
      <c r="F395" s="3"/>
      <c r="G395" s="15"/>
    </row>
    <row r="396" spans="6:7" ht="15.75" customHeight="1" x14ac:dyDescent="0.3">
      <c r="F396" s="3"/>
      <c r="G396" s="15"/>
    </row>
    <row r="397" spans="6:7" ht="15.75" customHeight="1" x14ac:dyDescent="0.3">
      <c r="F397" s="3"/>
      <c r="G397" s="15"/>
    </row>
    <row r="398" spans="6:7" ht="15.75" customHeight="1" x14ac:dyDescent="0.3">
      <c r="F398" s="3"/>
      <c r="G398" s="15"/>
    </row>
    <row r="399" spans="6:7" ht="15.75" customHeight="1" x14ac:dyDescent="0.3">
      <c r="F399" s="3"/>
      <c r="G399" s="15"/>
    </row>
    <row r="400" spans="6:7" ht="15.75" customHeight="1" x14ac:dyDescent="0.3">
      <c r="F400" s="3"/>
      <c r="G400" s="15"/>
    </row>
    <row r="401" spans="6:7" ht="15.75" customHeight="1" x14ac:dyDescent="0.3">
      <c r="F401" s="3"/>
      <c r="G401" s="15"/>
    </row>
    <row r="402" spans="6:7" ht="15.75" customHeight="1" x14ac:dyDescent="0.3">
      <c r="F402" s="3"/>
      <c r="G402" s="15"/>
    </row>
    <row r="403" spans="6:7" ht="15.75" customHeight="1" x14ac:dyDescent="0.3">
      <c r="F403" s="3"/>
      <c r="G403" s="15"/>
    </row>
    <row r="404" spans="6:7" ht="15.75" customHeight="1" x14ac:dyDescent="0.3">
      <c r="F404" s="3"/>
      <c r="G404" s="15"/>
    </row>
    <row r="405" spans="6:7" ht="15.75" customHeight="1" x14ac:dyDescent="0.3">
      <c r="F405" s="3"/>
      <c r="G405" s="15"/>
    </row>
    <row r="406" spans="6:7" ht="15.75" customHeight="1" x14ac:dyDescent="0.3">
      <c r="F406" s="3"/>
      <c r="G406" s="15"/>
    </row>
    <row r="407" spans="6:7" ht="15.75" customHeight="1" x14ac:dyDescent="0.3">
      <c r="F407" s="3"/>
      <c r="G407" s="15"/>
    </row>
    <row r="408" spans="6:7" ht="15.75" customHeight="1" x14ac:dyDescent="0.3">
      <c r="F408" s="3"/>
      <c r="G408" s="15"/>
    </row>
    <row r="409" spans="6:7" ht="15.75" customHeight="1" x14ac:dyDescent="0.3">
      <c r="F409" s="3"/>
      <c r="G409" s="15"/>
    </row>
    <row r="410" spans="6:7" ht="15.75" customHeight="1" x14ac:dyDescent="0.3">
      <c r="F410" s="3"/>
      <c r="G410" s="15"/>
    </row>
    <row r="411" spans="6:7" ht="15.75" customHeight="1" x14ac:dyDescent="0.3">
      <c r="F411" s="3"/>
      <c r="G411" s="15"/>
    </row>
    <row r="412" spans="6:7" ht="15.75" customHeight="1" x14ac:dyDescent="0.3">
      <c r="F412" s="3"/>
      <c r="G412" s="15"/>
    </row>
    <row r="413" spans="6:7" ht="15.75" customHeight="1" x14ac:dyDescent="0.3">
      <c r="F413" s="3"/>
      <c r="G413" s="15"/>
    </row>
    <row r="414" spans="6:7" ht="15.75" customHeight="1" x14ac:dyDescent="0.3">
      <c r="F414" s="3"/>
      <c r="G414" s="15"/>
    </row>
    <row r="415" spans="6:7" ht="15.75" customHeight="1" x14ac:dyDescent="0.3">
      <c r="F415" s="3"/>
      <c r="G415" s="15"/>
    </row>
    <row r="416" spans="6:7" ht="15.75" customHeight="1" x14ac:dyDescent="0.3">
      <c r="F416" s="3"/>
      <c r="G416" s="15"/>
    </row>
    <row r="417" spans="6:7" ht="15.75" customHeight="1" x14ac:dyDescent="0.3">
      <c r="F417" s="3"/>
      <c r="G417" s="15"/>
    </row>
    <row r="418" spans="6:7" ht="15.75" customHeight="1" x14ac:dyDescent="0.3">
      <c r="F418" s="3"/>
      <c r="G418" s="15"/>
    </row>
    <row r="419" spans="6:7" ht="15.75" customHeight="1" x14ac:dyDescent="0.3">
      <c r="F419" s="3"/>
      <c r="G419" s="15"/>
    </row>
    <row r="420" spans="6:7" ht="15.75" customHeight="1" x14ac:dyDescent="0.3">
      <c r="F420" s="3"/>
      <c r="G420" s="15"/>
    </row>
    <row r="421" spans="6:7" ht="15.75" customHeight="1" x14ac:dyDescent="0.3">
      <c r="F421" s="3"/>
      <c r="G421" s="15"/>
    </row>
    <row r="422" spans="6:7" ht="15.75" customHeight="1" x14ac:dyDescent="0.3">
      <c r="F422" s="3"/>
      <c r="G422" s="15"/>
    </row>
    <row r="423" spans="6:7" ht="15.75" customHeight="1" x14ac:dyDescent="0.3">
      <c r="F423" s="3"/>
      <c r="G423" s="15"/>
    </row>
    <row r="424" spans="6:7" ht="15.75" customHeight="1" x14ac:dyDescent="0.3">
      <c r="F424" s="3"/>
      <c r="G424" s="15"/>
    </row>
    <row r="425" spans="6:7" ht="15.75" customHeight="1" x14ac:dyDescent="0.3">
      <c r="F425" s="3"/>
      <c r="G425" s="15"/>
    </row>
    <row r="426" spans="6:7" ht="15.75" customHeight="1" x14ac:dyDescent="0.3">
      <c r="F426" s="3"/>
      <c r="G426" s="15"/>
    </row>
    <row r="427" spans="6:7" ht="15.75" customHeight="1" x14ac:dyDescent="0.3">
      <c r="F427" s="3"/>
      <c r="G427" s="15"/>
    </row>
    <row r="428" spans="6:7" ht="15.75" customHeight="1" x14ac:dyDescent="0.3">
      <c r="F428" s="3"/>
      <c r="G428" s="15"/>
    </row>
    <row r="429" spans="6:7" ht="15.75" customHeight="1" x14ac:dyDescent="0.3">
      <c r="F429" s="3"/>
      <c r="G429" s="15"/>
    </row>
    <row r="430" spans="6:7" ht="15.75" customHeight="1" x14ac:dyDescent="0.3">
      <c r="F430" s="3"/>
      <c r="G430" s="15"/>
    </row>
    <row r="431" spans="6:7" ht="15.75" customHeight="1" x14ac:dyDescent="0.3">
      <c r="F431" s="3"/>
      <c r="G431" s="15"/>
    </row>
    <row r="432" spans="6:7" ht="15.75" customHeight="1" x14ac:dyDescent="0.3">
      <c r="F432" s="3"/>
      <c r="G432" s="15"/>
    </row>
    <row r="433" spans="6:7" ht="15.75" customHeight="1" x14ac:dyDescent="0.3">
      <c r="F433" s="3"/>
      <c r="G433" s="15"/>
    </row>
    <row r="434" spans="6:7" ht="15.75" customHeight="1" x14ac:dyDescent="0.3">
      <c r="F434" s="3"/>
      <c r="G434" s="15"/>
    </row>
    <row r="435" spans="6:7" ht="15.75" customHeight="1" x14ac:dyDescent="0.3">
      <c r="F435" s="3"/>
      <c r="G435" s="15"/>
    </row>
    <row r="436" spans="6:7" ht="15.75" customHeight="1" x14ac:dyDescent="0.3">
      <c r="F436" s="3"/>
      <c r="G436" s="15"/>
    </row>
    <row r="437" spans="6:7" ht="15.75" customHeight="1" x14ac:dyDescent="0.3">
      <c r="F437" s="3"/>
      <c r="G437" s="15"/>
    </row>
    <row r="438" spans="6:7" ht="15.75" customHeight="1" x14ac:dyDescent="0.3">
      <c r="F438" s="3"/>
      <c r="G438" s="15"/>
    </row>
    <row r="439" spans="6:7" ht="15.75" customHeight="1" x14ac:dyDescent="0.3">
      <c r="F439" s="3"/>
      <c r="G439" s="15"/>
    </row>
    <row r="440" spans="6:7" ht="15.75" customHeight="1" x14ac:dyDescent="0.3">
      <c r="F440" s="3"/>
      <c r="G440" s="15"/>
    </row>
    <row r="441" spans="6:7" ht="15.75" customHeight="1" x14ac:dyDescent="0.3">
      <c r="F441" s="3"/>
      <c r="G441" s="15"/>
    </row>
    <row r="442" spans="6:7" ht="15.75" customHeight="1" x14ac:dyDescent="0.3">
      <c r="F442" s="3"/>
      <c r="G442" s="15"/>
    </row>
    <row r="443" spans="6:7" ht="15.75" customHeight="1" x14ac:dyDescent="0.3">
      <c r="F443" s="3"/>
      <c r="G443" s="15"/>
    </row>
    <row r="444" spans="6:7" ht="15.75" customHeight="1" x14ac:dyDescent="0.3">
      <c r="F444" s="3"/>
      <c r="G444" s="15"/>
    </row>
    <row r="445" spans="6:7" ht="15.75" customHeight="1" x14ac:dyDescent="0.3">
      <c r="F445" s="3"/>
      <c r="G445" s="15"/>
    </row>
    <row r="446" spans="6:7" ht="15.75" customHeight="1" x14ac:dyDescent="0.3">
      <c r="F446" s="3"/>
      <c r="G446" s="15"/>
    </row>
    <row r="447" spans="6:7" ht="15.75" customHeight="1" x14ac:dyDescent="0.3">
      <c r="F447" s="3"/>
      <c r="G447" s="15"/>
    </row>
    <row r="448" spans="6:7" ht="15.75" customHeight="1" x14ac:dyDescent="0.3">
      <c r="F448" s="3"/>
      <c r="G448" s="15"/>
    </row>
    <row r="449" spans="6:7" ht="15.75" customHeight="1" x14ac:dyDescent="0.3">
      <c r="F449" s="3"/>
      <c r="G449" s="15"/>
    </row>
    <row r="450" spans="6:7" ht="15.75" customHeight="1" x14ac:dyDescent="0.3">
      <c r="F450" s="3"/>
      <c r="G450" s="15"/>
    </row>
    <row r="451" spans="6:7" ht="15.75" customHeight="1" x14ac:dyDescent="0.3">
      <c r="F451" s="3"/>
      <c r="G451" s="15"/>
    </row>
    <row r="452" spans="6:7" ht="15.75" customHeight="1" x14ac:dyDescent="0.3">
      <c r="F452" s="3"/>
      <c r="G452" s="15"/>
    </row>
    <row r="453" spans="6:7" ht="15.75" customHeight="1" x14ac:dyDescent="0.3">
      <c r="F453" s="3"/>
      <c r="G453" s="15"/>
    </row>
    <row r="454" spans="6:7" ht="15.75" customHeight="1" x14ac:dyDescent="0.3">
      <c r="F454" s="3"/>
      <c r="G454" s="15"/>
    </row>
    <row r="455" spans="6:7" ht="15.75" customHeight="1" x14ac:dyDescent="0.3">
      <c r="F455" s="3"/>
      <c r="G455" s="15"/>
    </row>
    <row r="456" spans="6:7" ht="15.75" customHeight="1" x14ac:dyDescent="0.3">
      <c r="F456" s="3"/>
      <c r="G456" s="15"/>
    </row>
    <row r="457" spans="6:7" ht="15.75" customHeight="1" x14ac:dyDescent="0.3">
      <c r="F457" s="3"/>
      <c r="G457" s="15"/>
    </row>
    <row r="458" spans="6:7" ht="15.75" customHeight="1" x14ac:dyDescent="0.3">
      <c r="F458" s="3"/>
      <c r="G458" s="15"/>
    </row>
    <row r="459" spans="6:7" ht="15.75" customHeight="1" x14ac:dyDescent="0.3">
      <c r="F459" s="3"/>
      <c r="G459" s="15"/>
    </row>
    <row r="460" spans="6:7" ht="15.75" customHeight="1" x14ac:dyDescent="0.3">
      <c r="F460" s="3"/>
      <c r="G460" s="15"/>
    </row>
    <row r="461" spans="6:7" ht="15.75" customHeight="1" x14ac:dyDescent="0.3">
      <c r="F461" s="3"/>
      <c r="G461" s="15"/>
    </row>
    <row r="462" spans="6:7" ht="15.75" customHeight="1" x14ac:dyDescent="0.3">
      <c r="F462" s="3"/>
      <c r="G462" s="15"/>
    </row>
    <row r="463" spans="6:7" ht="15.75" customHeight="1" x14ac:dyDescent="0.3">
      <c r="F463" s="3"/>
      <c r="G463" s="15"/>
    </row>
    <row r="464" spans="6:7" ht="15.75" customHeight="1" x14ac:dyDescent="0.3">
      <c r="F464" s="3"/>
      <c r="G464" s="15"/>
    </row>
    <row r="465" spans="6:7" ht="15.75" customHeight="1" x14ac:dyDescent="0.3">
      <c r="F465" s="3"/>
      <c r="G465" s="15"/>
    </row>
    <row r="466" spans="6:7" ht="15.75" customHeight="1" x14ac:dyDescent="0.3">
      <c r="F466" s="3"/>
      <c r="G466" s="15"/>
    </row>
    <row r="467" spans="6:7" ht="15.75" customHeight="1" x14ac:dyDescent="0.3">
      <c r="F467" s="3"/>
      <c r="G467" s="15"/>
    </row>
    <row r="468" spans="6:7" ht="15.75" customHeight="1" x14ac:dyDescent="0.3">
      <c r="F468" s="3"/>
      <c r="G468" s="15"/>
    </row>
    <row r="469" spans="6:7" ht="15.75" customHeight="1" x14ac:dyDescent="0.3">
      <c r="F469" s="3"/>
      <c r="G469" s="15"/>
    </row>
    <row r="470" spans="6:7" ht="15.75" customHeight="1" x14ac:dyDescent="0.3">
      <c r="F470" s="3"/>
      <c r="G470" s="15"/>
    </row>
    <row r="471" spans="6:7" ht="15.75" customHeight="1" x14ac:dyDescent="0.3">
      <c r="F471" s="3"/>
      <c r="G471" s="15"/>
    </row>
    <row r="472" spans="6:7" ht="15.75" customHeight="1" x14ac:dyDescent="0.3">
      <c r="F472" s="3"/>
      <c r="G472" s="15"/>
    </row>
    <row r="473" spans="6:7" ht="15.75" customHeight="1" x14ac:dyDescent="0.3">
      <c r="F473" s="3"/>
      <c r="G473" s="15"/>
    </row>
    <row r="474" spans="6:7" ht="15.75" customHeight="1" x14ac:dyDescent="0.3">
      <c r="F474" s="3"/>
      <c r="G474" s="15"/>
    </row>
    <row r="475" spans="6:7" ht="15.75" customHeight="1" x14ac:dyDescent="0.3">
      <c r="F475" s="3"/>
      <c r="G475" s="15"/>
    </row>
    <row r="476" spans="6:7" ht="15.75" customHeight="1" x14ac:dyDescent="0.3">
      <c r="F476" s="3"/>
      <c r="G476" s="15"/>
    </row>
    <row r="477" spans="6:7" ht="15.75" customHeight="1" x14ac:dyDescent="0.3">
      <c r="F477" s="3"/>
      <c r="G477" s="15"/>
    </row>
    <row r="478" spans="6:7" ht="15.75" customHeight="1" x14ac:dyDescent="0.3">
      <c r="F478" s="3"/>
      <c r="G478" s="15"/>
    </row>
    <row r="479" spans="6:7" ht="15.75" customHeight="1" x14ac:dyDescent="0.3">
      <c r="F479" s="3"/>
      <c r="G479" s="15"/>
    </row>
    <row r="480" spans="6:7" ht="15.75" customHeight="1" x14ac:dyDescent="0.3">
      <c r="F480" s="3"/>
      <c r="G480" s="15"/>
    </row>
    <row r="481" spans="6:7" ht="15.75" customHeight="1" x14ac:dyDescent="0.3">
      <c r="F481" s="3"/>
      <c r="G481" s="15"/>
    </row>
    <row r="482" spans="6:7" ht="15.75" customHeight="1" x14ac:dyDescent="0.3">
      <c r="F482" s="3"/>
      <c r="G482" s="15"/>
    </row>
    <row r="483" spans="6:7" ht="15.75" customHeight="1" x14ac:dyDescent="0.3">
      <c r="F483" s="3"/>
      <c r="G483" s="15"/>
    </row>
    <row r="484" spans="6:7" ht="15.75" customHeight="1" x14ac:dyDescent="0.3">
      <c r="F484" s="3"/>
      <c r="G484" s="15"/>
    </row>
    <row r="485" spans="6:7" ht="15.75" customHeight="1" x14ac:dyDescent="0.3">
      <c r="F485" s="3"/>
      <c r="G485" s="15"/>
    </row>
    <row r="486" spans="6:7" ht="15.75" customHeight="1" x14ac:dyDescent="0.3">
      <c r="F486" s="3"/>
      <c r="G486" s="15"/>
    </row>
    <row r="487" spans="6:7" ht="15.75" customHeight="1" x14ac:dyDescent="0.3">
      <c r="F487" s="3"/>
      <c r="G487" s="15"/>
    </row>
    <row r="488" spans="6:7" ht="15.75" customHeight="1" x14ac:dyDescent="0.3">
      <c r="F488" s="3"/>
      <c r="G488" s="15"/>
    </row>
    <row r="489" spans="6:7" ht="15.75" customHeight="1" x14ac:dyDescent="0.3">
      <c r="F489" s="3"/>
      <c r="G489" s="15"/>
    </row>
    <row r="490" spans="6:7" ht="15.75" customHeight="1" x14ac:dyDescent="0.3">
      <c r="F490" s="3"/>
      <c r="G490" s="15"/>
    </row>
    <row r="491" spans="6:7" ht="15.75" customHeight="1" x14ac:dyDescent="0.3">
      <c r="F491" s="3"/>
      <c r="G491" s="15"/>
    </row>
    <row r="492" spans="6:7" ht="15.75" customHeight="1" x14ac:dyDescent="0.3">
      <c r="F492" s="3"/>
      <c r="G492" s="15"/>
    </row>
    <row r="493" spans="6:7" ht="15.75" customHeight="1" x14ac:dyDescent="0.3">
      <c r="F493" s="3"/>
      <c r="G493" s="15"/>
    </row>
    <row r="494" spans="6:7" ht="15.75" customHeight="1" x14ac:dyDescent="0.3">
      <c r="F494" s="3"/>
      <c r="G494" s="15"/>
    </row>
    <row r="495" spans="6:7" ht="15.75" customHeight="1" x14ac:dyDescent="0.3">
      <c r="F495" s="3"/>
      <c r="G495" s="15"/>
    </row>
    <row r="496" spans="6:7" ht="15.75" customHeight="1" x14ac:dyDescent="0.3">
      <c r="F496" s="3"/>
      <c r="G496" s="15"/>
    </row>
    <row r="497" spans="6:7" ht="15.75" customHeight="1" x14ac:dyDescent="0.3">
      <c r="F497" s="3"/>
      <c r="G497" s="15"/>
    </row>
    <row r="498" spans="6:7" ht="15.75" customHeight="1" x14ac:dyDescent="0.3">
      <c r="F498" s="3"/>
      <c r="G498" s="15"/>
    </row>
    <row r="499" spans="6:7" ht="15.75" customHeight="1" x14ac:dyDescent="0.3">
      <c r="F499" s="3"/>
      <c r="G499" s="15"/>
    </row>
    <row r="500" spans="6:7" ht="15.75" customHeight="1" x14ac:dyDescent="0.3">
      <c r="F500" s="3"/>
      <c r="G500" s="15"/>
    </row>
    <row r="501" spans="6:7" ht="15.75" customHeight="1" x14ac:dyDescent="0.3">
      <c r="F501" s="3"/>
      <c r="G501" s="15"/>
    </row>
    <row r="502" spans="6:7" ht="15.75" customHeight="1" x14ac:dyDescent="0.3">
      <c r="F502" s="3"/>
      <c r="G502" s="15"/>
    </row>
    <row r="503" spans="6:7" ht="15.75" customHeight="1" x14ac:dyDescent="0.3">
      <c r="F503" s="3"/>
      <c r="G503" s="15"/>
    </row>
    <row r="504" spans="6:7" ht="15.75" customHeight="1" x14ac:dyDescent="0.3">
      <c r="F504" s="3"/>
      <c r="G504" s="15"/>
    </row>
    <row r="505" spans="6:7" ht="15.75" customHeight="1" x14ac:dyDescent="0.3">
      <c r="F505" s="3"/>
      <c r="G505" s="15"/>
    </row>
    <row r="506" spans="6:7" ht="15.75" customHeight="1" x14ac:dyDescent="0.3">
      <c r="F506" s="3"/>
      <c r="G506" s="15"/>
    </row>
    <row r="507" spans="6:7" ht="15.75" customHeight="1" x14ac:dyDescent="0.3">
      <c r="F507" s="3"/>
      <c r="G507" s="15"/>
    </row>
    <row r="508" spans="6:7" ht="15.75" customHeight="1" x14ac:dyDescent="0.3">
      <c r="F508" s="3"/>
      <c r="G508" s="15"/>
    </row>
    <row r="509" spans="6:7" ht="15.75" customHeight="1" x14ac:dyDescent="0.3">
      <c r="F509" s="3"/>
      <c r="G509" s="15"/>
    </row>
    <row r="510" spans="6:7" ht="15.75" customHeight="1" x14ac:dyDescent="0.3">
      <c r="F510" s="3"/>
      <c r="G510" s="15"/>
    </row>
    <row r="511" spans="6:7" ht="15.75" customHeight="1" x14ac:dyDescent="0.3">
      <c r="F511" s="3"/>
      <c r="G511" s="15"/>
    </row>
    <row r="512" spans="6:7" ht="15.75" customHeight="1" x14ac:dyDescent="0.3">
      <c r="F512" s="3"/>
      <c r="G512" s="15"/>
    </row>
    <row r="513" spans="6:7" ht="15.75" customHeight="1" x14ac:dyDescent="0.3">
      <c r="F513" s="3"/>
      <c r="G513" s="15"/>
    </row>
    <row r="514" spans="6:7" ht="15.75" customHeight="1" x14ac:dyDescent="0.3">
      <c r="F514" s="3"/>
      <c r="G514" s="15"/>
    </row>
    <row r="515" spans="6:7" ht="15.75" customHeight="1" x14ac:dyDescent="0.3">
      <c r="F515" s="3"/>
      <c r="G515" s="15"/>
    </row>
    <row r="516" spans="6:7" ht="15.75" customHeight="1" x14ac:dyDescent="0.3">
      <c r="F516" s="3"/>
      <c r="G516" s="15"/>
    </row>
    <row r="517" spans="6:7" ht="15.75" customHeight="1" x14ac:dyDescent="0.3">
      <c r="F517" s="3"/>
      <c r="G517" s="15"/>
    </row>
    <row r="518" spans="6:7" ht="15.75" customHeight="1" x14ac:dyDescent="0.3">
      <c r="F518" s="3"/>
      <c r="G518" s="15"/>
    </row>
    <row r="519" spans="6:7" ht="15.75" customHeight="1" x14ac:dyDescent="0.3">
      <c r="F519" s="3"/>
      <c r="G519" s="15"/>
    </row>
    <row r="520" spans="6:7" ht="15.75" customHeight="1" x14ac:dyDescent="0.3">
      <c r="F520" s="3"/>
      <c r="G520" s="15"/>
    </row>
    <row r="521" spans="6:7" ht="15.75" customHeight="1" x14ac:dyDescent="0.3">
      <c r="F521" s="3"/>
      <c r="G521" s="15"/>
    </row>
    <row r="522" spans="6:7" ht="15.75" customHeight="1" x14ac:dyDescent="0.3">
      <c r="F522" s="3"/>
      <c r="G522" s="15"/>
    </row>
    <row r="523" spans="6:7" ht="15.75" customHeight="1" x14ac:dyDescent="0.3">
      <c r="F523" s="3"/>
      <c r="G523" s="15"/>
    </row>
    <row r="524" spans="6:7" ht="15.75" customHeight="1" x14ac:dyDescent="0.3">
      <c r="F524" s="3"/>
      <c r="G524" s="15"/>
    </row>
    <row r="525" spans="6:7" ht="15.75" customHeight="1" x14ac:dyDescent="0.3">
      <c r="F525" s="3"/>
      <c r="G525" s="15"/>
    </row>
    <row r="526" spans="6:7" ht="15.75" customHeight="1" x14ac:dyDescent="0.3">
      <c r="F526" s="3"/>
      <c r="G526" s="15"/>
    </row>
    <row r="527" spans="6:7" ht="15.75" customHeight="1" x14ac:dyDescent="0.3">
      <c r="F527" s="3"/>
      <c r="G527" s="15"/>
    </row>
    <row r="528" spans="6:7" ht="15.75" customHeight="1" x14ac:dyDescent="0.3">
      <c r="F528" s="3"/>
      <c r="G528" s="15"/>
    </row>
    <row r="529" spans="6:7" ht="15.75" customHeight="1" x14ac:dyDescent="0.3">
      <c r="F529" s="3"/>
      <c r="G529" s="15"/>
    </row>
    <row r="530" spans="6:7" ht="15.75" customHeight="1" x14ac:dyDescent="0.3">
      <c r="F530" s="3"/>
      <c r="G530" s="15"/>
    </row>
    <row r="531" spans="6:7" ht="15.75" customHeight="1" x14ac:dyDescent="0.3">
      <c r="F531" s="3"/>
      <c r="G531" s="15"/>
    </row>
    <row r="532" spans="6:7" ht="15.75" customHeight="1" x14ac:dyDescent="0.3">
      <c r="F532" s="3"/>
      <c r="G532" s="15"/>
    </row>
    <row r="533" spans="6:7" ht="15.75" customHeight="1" x14ac:dyDescent="0.3">
      <c r="F533" s="3"/>
      <c r="G533" s="15"/>
    </row>
    <row r="534" spans="6:7" ht="15.75" customHeight="1" x14ac:dyDescent="0.3">
      <c r="F534" s="3"/>
      <c r="G534" s="15"/>
    </row>
    <row r="535" spans="6:7" ht="15.75" customHeight="1" x14ac:dyDescent="0.3">
      <c r="F535" s="3"/>
      <c r="G535" s="15"/>
    </row>
    <row r="536" spans="6:7" ht="15.75" customHeight="1" x14ac:dyDescent="0.3">
      <c r="F536" s="3"/>
      <c r="G536" s="15"/>
    </row>
    <row r="537" spans="6:7" ht="15.75" customHeight="1" x14ac:dyDescent="0.3">
      <c r="F537" s="3"/>
      <c r="G537" s="15"/>
    </row>
    <row r="538" spans="6:7" ht="15.75" customHeight="1" x14ac:dyDescent="0.3">
      <c r="F538" s="3"/>
      <c r="G538" s="15"/>
    </row>
    <row r="539" spans="6:7" ht="15.75" customHeight="1" x14ac:dyDescent="0.3">
      <c r="F539" s="3"/>
      <c r="G539" s="15"/>
    </row>
    <row r="540" spans="6:7" ht="15.75" customHeight="1" x14ac:dyDescent="0.3">
      <c r="F540" s="3"/>
      <c r="G540" s="15"/>
    </row>
    <row r="541" spans="6:7" ht="15.75" customHeight="1" x14ac:dyDescent="0.3">
      <c r="F541" s="3"/>
      <c r="G541" s="15"/>
    </row>
    <row r="542" spans="6:7" ht="15.75" customHeight="1" x14ac:dyDescent="0.3">
      <c r="F542" s="3"/>
      <c r="G542" s="15"/>
    </row>
    <row r="543" spans="6:7" ht="15.75" customHeight="1" x14ac:dyDescent="0.3">
      <c r="F543" s="3"/>
      <c r="G543" s="15"/>
    </row>
    <row r="544" spans="6:7" ht="15.75" customHeight="1" x14ac:dyDescent="0.3">
      <c r="F544" s="3"/>
      <c r="G544" s="15"/>
    </row>
    <row r="545" spans="6:7" ht="15.75" customHeight="1" x14ac:dyDescent="0.3">
      <c r="F545" s="3"/>
      <c r="G545" s="15"/>
    </row>
    <row r="546" spans="6:7" ht="15.75" customHeight="1" x14ac:dyDescent="0.3">
      <c r="F546" s="3"/>
      <c r="G546" s="15"/>
    </row>
    <row r="547" spans="6:7" ht="15.75" customHeight="1" x14ac:dyDescent="0.3">
      <c r="F547" s="3"/>
      <c r="G547" s="15"/>
    </row>
    <row r="548" spans="6:7" ht="15.75" customHeight="1" x14ac:dyDescent="0.3">
      <c r="F548" s="3"/>
      <c r="G548" s="15"/>
    </row>
    <row r="549" spans="6:7" ht="15.75" customHeight="1" x14ac:dyDescent="0.3">
      <c r="F549" s="3"/>
      <c r="G549" s="15"/>
    </row>
    <row r="550" spans="6:7" ht="15.75" customHeight="1" x14ac:dyDescent="0.3">
      <c r="F550" s="3"/>
      <c r="G550" s="15"/>
    </row>
    <row r="551" spans="6:7" ht="15.75" customHeight="1" x14ac:dyDescent="0.3">
      <c r="F551" s="3"/>
      <c r="G551" s="15"/>
    </row>
    <row r="552" spans="6:7" ht="15.75" customHeight="1" x14ac:dyDescent="0.3">
      <c r="F552" s="3"/>
      <c r="G552" s="15"/>
    </row>
    <row r="553" spans="6:7" ht="15.75" customHeight="1" x14ac:dyDescent="0.3">
      <c r="F553" s="3"/>
      <c r="G553" s="15"/>
    </row>
    <row r="554" spans="6:7" ht="15.75" customHeight="1" x14ac:dyDescent="0.3">
      <c r="F554" s="3"/>
      <c r="G554" s="15"/>
    </row>
    <row r="555" spans="6:7" ht="15.75" customHeight="1" x14ac:dyDescent="0.3">
      <c r="F555" s="3"/>
      <c r="G555" s="15"/>
    </row>
    <row r="556" spans="6:7" ht="15.75" customHeight="1" x14ac:dyDescent="0.3">
      <c r="F556" s="3"/>
      <c r="G556" s="15"/>
    </row>
    <row r="557" spans="6:7" ht="15.75" customHeight="1" x14ac:dyDescent="0.3">
      <c r="F557" s="3"/>
      <c r="G557" s="15"/>
    </row>
    <row r="558" spans="6:7" ht="15.75" customHeight="1" x14ac:dyDescent="0.3">
      <c r="F558" s="3"/>
      <c r="G558" s="15"/>
    </row>
    <row r="559" spans="6:7" ht="15.75" customHeight="1" x14ac:dyDescent="0.3">
      <c r="F559" s="3"/>
      <c r="G559" s="15"/>
    </row>
    <row r="560" spans="6:7" ht="15.75" customHeight="1" x14ac:dyDescent="0.3">
      <c r="F560" s="3"/>
      <c r="G560" s="15"/>
    </row>
    <row r="561" spans="6:7" ht="15.75" customHeight="1" x14ac:dyDescent="0.3">
      <c r="F561" s="3"/>
      <c r="G561" s="15"/>
    </row>
    <row r="562" spans="6:7" ht="15.75" customHeight="1" x14ac:dyDescent="0.3">
      <c r="F562" s="3"/>
      <c r="G562" s="15"/>
    </row>
    <row r="563" spans="6:7" ht="15.75" customHeight="1" x14ac:dyDescent="0.3">
      <c r="F563" s="3"/>
      <c r="G563" s="15"/>
    </row>
    <row r="564" spans="6:7" ht="15.75" customHeight="1" x14ac:dyDescent="0.3">
      <c r="F564" s="3"/>
      <c r="G564" s="15"/>
    </row>
    <row r="565" spans="6:7" ht="15.75" customHeight="1" x14ac:dyDescent="0.3">
      <c r="F565" s="3"/>
      <c r="G565" s="15"/>
    </row>
    <row r="566" spans="6:7" ht="15.75" customHeight="1" x14ac:dyDescent="0.3">
      <c r="F566" s="3"/>
      <c r="G566" s="15"/>
    </row>
    <row r="567" spans="6:7" ht="15.75" customHeight="1" x14ac:dyDescent="0.3">
      <c r="F567" s="3"/>
      <c r="G567" s="15"/>
    </row>
    <row r="568" spans="6:7" ht="15.75" customHeight="1" x14ac:dyDescent="0.3">
      <c r="F568" s="3"/>
      <c r="G568" s="15"/>
    </row>
    <row r="569" spans="6:7" ht="15.75" customHeight="1" x14ac:dyDescent="0.3">
      <c r="F569" s="3"/>
      <c r="G569" s="15"/>
    </row>
    <row r="570" spans="6:7" ht="15.75" customHeight="1" x14ac:dyDescent="0.3">
      <c r="F570" s="3"/>
      <c r="G570" s="15"/>
    </row>
    <row r="571" spans="6:7" ht="15.75" customHeight="1" x14ac:dyDescent="0.3">
      <c r="F571" s="3"/>
      <c r="G571" s="15"/>
    </row>
    <row r="572" spans="6:7" ht="15.75" customHeight="1" x14ac:dyDescent="0.3">
      <c r="F572" s="3"/>
      <c r="G572" s="15"/>
    </row>
    <row r="573" spans="6:7" ht="15.75" customHeight="1" x14ac:dyDescent="0.3">
      <c r="F573" s="3"/>
      <c r="G573" s="15"/>
    </row>
    <row r="574" spans="6:7" ht="15.75" customHeight="1" x14ac:dyDescent="0.3">
      <c r="F574" s="3"/>
      <c r="G574" s="15"/>
    </row>
    <row r="575" spans="6:7" ht="15.75" customHeight="1" x14ac:dyDescent="0.3">
      <c r="F575" s="3"/>
      <c r="G575" s="15"/>
    </row>
    <row r="576" spans="6:7" ht="15.75" customHeight="1" x14ac:dyDescent="0.3">
      <c r="F576" s="3"/>
      <c r="G576" s="15"/>
    </row>
    <row r="577" spans="6:7" ht="15.75" customHeight="1" x14ac:dyDescent="0.3">
      <c r="F577" s="3"/>
      <c r="G577" s="15"/>
    </row>
    <row r="578" spans="6:7" ht="15.75" customHeight="1" x14ac:dyDescent="0.3">
      <c r="F578" s="3"/>
      <c r="G578" s="15"/>
    </row>
    <row r="579" spans="6:7" ht="15.75" customHeight="1" x14ac:dyDescent="0.3">
      <c r="F579" s="3"/>
      <c r="G579" s="15"/>
    </row>
    <row r="580" spans="6:7" ht="15.75" customHeight="1" x14ac:dyDescent="0.3">
      <c r="F580" s="3"/>
      <c r="G580" s="15"/>
    </row>
    <row r="581" spans="6:7" ht="15.75" customHeight="1" x14ac:dyDescent="0.3">
      <c r="F581" s="3"/>
      <c r="G581" s="15"/>
    </row>
    <row r="582" spans="6:7" ht="15.75" customHeight="1" x14ac:dyDescent="0.3">
      <c r="F582" s="3"/>
      <c r="G582" s="15"/>
    </row>
    <row r="583" spans="6:7" ht="15.75" customHeight="1" x14ac:dyDescent="0.3">
      <c r="F583" s="3"/>
      <c r="G583" s="15"/>
    </row>
    <row r="584" spans="6:7" ht="15.75" customHeight="1" x14ac:dyDescent="0.3">
      <c r="F584" s="3"/>
      <c r="G584" s="15"/>
    </row>
    <row r="585" spans="6:7" ht="15.75" customHeight="1" x14ac:dyDescent="0.3">
      <c r="F585" s="3"/>
      <c r="G585" s="15"/>
    </row>
    <row r="586" spans="6:7" ht="15.75" customHeight="1" x14ac:dyDescent="0.3">
      <c r="F586" s="3"/>
      <c r="G586" s="15"/>
    </row>
    <row r="587" spans="6:7" ht="15.75" customHeight="1" x14ac:dyDescent="0.3">
      <c r="F587" s="3"/>
      <c r="G587" s="15"/>
    </row>
    <row r="588" spans="6:7" ht="15.75" customHeight="1" x14ac:dyDescent="0.3">
      <c r="F588" s="3"/>
      <c r="G588" s="15"/>
    </row>
    <row r="589" spans="6:7" ht="15.75" customHeight="1" x14ac:dyDescent="0.3">
      <c r="F589" s="3"/>
      <c r="G589" s="15"/>
    </row>
    <row r="590" spans="6:7" ht="15.75" customHeight="1" x14ac:dyDescent="0.3">
      <c r="F590" s="3"/>
      <c r="G590" s="15"/>
    </row>
    <row r="591" spans="6:7" ht="15.75" customHeight="1" x14ac:dyDescent="0.3">
      <c r="F591" s="3"/>
      <c r="G591" s="15"/>
    </row>
    <row r="592" spans="6:7" ht="15.75" customHeight="1" x14ac:dyDescent="0.3">
      <c r="F592" s="3"/>
      <c r="G592" s="15"/>
    </row>
    <row r="593" spans="6:7" ht="15.75" customHeight="1" x14ac:dyDescent="0.3">
      <c r="F593" s="3"/>
      <c r="G593" s="15"/>
    </row>
    <row r="594" spans="6:7" ht="15.75" customHeight="1" x14ac:dyDescent="0.3">
      <c r="F594" s="3"/>
      <c r="G594" s="15"/>
    </row>
    <row r="595" spans="6:7" ht="15.75" customHeight="1" x14ac:dyDescent="0.3">
      <c r="F595" s="3"/>
      <c r="G595" s="15"/>
    </row>
    <row r="596" spans="6:7" ht="15.75" customHeight="1" x14ac:dyDescent="0.3">
      <c r="F596" s="3"/>
      <c r="G596" s="15"/>
    </row>
    <row r="597" spans="6:7" ht="15.75" customHeight="1" x14ac:dyDescent="0.3">
      <c r="F597" s="3"/>
      <c r="G597" s="15"/>
    </row>
    <row r="598" spans="6:7" ht="15.75" customHeight="1" x14ac:dyDescent="0.3">
      <c r="F598" s="3"/>
      <c r="G598" s="15"/>
    </row>
    <row r="599" spans="6:7" ht="15.75" customHeight="1" x14ac:dyDescent="0.3">
      <c r="F599" s="3"/>
      <c r="G599" s="15"/>
    </row>
    <row r="600" spans="6:7" ht="15.75" customHeight="1" x14ac:dyDescent="0.3">
      <c r="F600" s="3"/>
      <c r="G600" s="15"/>
    </row>
    <row r="601" spans="6:7" ht="15.75" customHeight="1" x14ac:dyDescent="0.3">
      <c r="F601" s="3"/>
      <c r="G601" s="15"/>
    </row>
    <row r="602" spans="6:7" ht="15.75" customHeight="1" x14ac:dyDescent="0.3">
      <c r="F602" s="3"/>
      <c r="G602" s="15"/>
    </row>
    <row r="603" spans="6:7" ht="15.75" customHeight="1" x14ac:dyDescent="0.3">
      <c r="F603" s="3"/>
      <c r="G603" s="15"/>
    </row>
    <row r="604" spans="6:7" ht="15.75" customHeight="1" x14ac:dyDescent="0.3">
      <c r="F604" s="3"/>
      <c r="G604" s="15"/>
    </row>
    <row r="605" spans="6:7" ht="15.75" customHeight="1" x14ac:dyDescent="0.3">
      <c r="F605" s="3"/>
      <c r="G605" s="15"/>
    </row>
    <row r="606" spans="6:7" ht="15.75" customHeight="1" x14ac:dyDescent="0.3">
      <c r="F606" s="3"/>
      <c r="G606" s="15"/>
    </row>
    <row r="607" spans="6:7" ht="15.75" customHeight="1" x14ac:dyDescent="0.3">
      <c r="F607" s="3"/>
      <c r="G607" s="15"/>
    </row>
    <row r="608" spans="6:7" ht="15.75" customHeight="1" x14ac:dyDescent="0.3">
      <c r="F608" s="3"/>
      <c r="G608" s="15"/>
    </row>
    <row r="609" spans="6:7" ht="15.75" customHeight="1" x14ac:dyDescent="0.3">
      <c r="F609" s="3"/>
      <c r="G609" s="15"/>
    </row>
    <row r="610" spans="6:7" ht="15.75" customHeight="1" x14ac:dyDescent="0.3">
      <c r="F610" s="3"/>
      <c r="G610" s="15"/>
    </row>
    <row r="611" spans="6:7" ht="15.75" customHeight="1" x14ac:dyDescent="0.3">
      <c r="F611" s="3"/>
      <c r="G611" s="15"/>
    </row>
    <row r="612" spans="6:7" ht="15.75" customHeight="1" x14ac:dyDescent="0.3">
      <c r="F612" s="3"/>
      <c r="G612" s="15"/>
    </row>
    <row r="613" spans="6:7" ht="15.75" customHeight="1" x14ac:dyDescent="0.3">
      <c r="F613" s="3"/>
      <c r="G613" s="15"/>
    </row>
    <row r="614" spans="6:7" ht="15.75" customHeight="1" x14ac:dyDescent="0.3">
      <c r="F614" s="3"/>
      <c r="G614" s="15"/>
    </row>
    <row r="615" spans="6:7" ht="15.75" customHeight="1" x14ac:dyDescent="0.3">
      <c r="F615" s="3"/>
      <c r="G615" s="15"/>
    </row>
    <row r="616" spans="6:7" ht="15.75" customHeight="1" x14ac:dyDescent="0.3">
      <c r="F616" s="3"/>
      <c r="G616" s="15"/>
    </row>
    <row r="617" spans="6:7" ht="15.75" customHeight="1" x14ac:dyDescent="0.3">
      <c r="F617" s="3"/>
      <c r="G617" s="15"/>
    </row>
    <row r="618" spans="6:7" ht="15.75" customHeight="1" x14ac:dyDescent="0.3">
      <c r="F618" s="3"/>
      <c r="G618" s="15"/>
    </row>
    <row r="619" spans="6:7" ht="15.75" customHeight="1" x14ac:dyDescent="0.3">
      <c r="F619" s="3"/>
      <c r="G619" s="15"/>
    </row>
    <row r="620" spans="6:7" ht="15.75" customHeight="1" x14ac:dyDescent="0.3">
      <c r="F620" s="3"/>
      <c r="G620" s="15"/>
    </row>
    <row r="621" spans="6:7" ht="15.75" customHeight="1" x14ac:dyDescent="0.3">
      <c r="F621" s="3"/>
      <c r="G621" s="15"/>
    </row>
    <row r="622" spans="6:7" ht="15.75" customHeight="1" x14ac:dyDescent="0.3">
      <c r="F622" s="3"/>
      <c r="G622" s="15"/>
    </row>
    <row r="623" spans="6:7" ht="15.75" customHeight="1" x14ac:dyDescent="0.3">
      <c r="F623" s="3"/>
      <c r="G623" s="15"/>
    </row>
    <row r="624" spans="6:7" ht="15.75" customHeight="1" x14ac:dyDescent="0.3">
      <c r="F624" s="3"/>
      <c r="G624" s="15"/>
    </row>
    <row r="625" spans="6:7" ht="15.75" customHeight="1" x14ac:dyDescent="0.3">
      <c r="F625" s="3"/>
      <c r="G625" s="15"/>
    </row>
    <row r="626" spans="6:7" ht="15.75" customHeight="1" x14ac:dyDescent="0.3">
      <c r="F626" s="3"/>
      <c r="G626" s="15"/>
    </row>
    <row r="627" spans="6:7" ht="15.75" customHeight="1" x14ac:dyDescent="0.3">
      <c r="F627" s="3"/>
      <c r="G627" s="15"/>
    </row>
    <row r="628" spans="6:7" ht="15.75" customHeight="1" x14ac:dyDescent="0.3">
      <c r="F628" s="3"/>
      <c r="G628" s="15"/>
    </row>
    <row r="629" spans="6:7" ht="15.75" customHeight="1" x14ac:dyDescent="0.3">
      <c r="F629" s="3"/>
      <c r="G629" s="15"/>
    </row>
    <row r="630" spans="6:7" ht="15.75" customHeight="1" x14ac:dyDescent="0.3">
      <c r="F630" s="3"/>
      <c r="G630" s="15"/>
    </row>
    <row r="631" spans="6:7" ht="15.75" customHeight="1" x14ac:dyDescent="0.3">
      <c r="F631" s="3"/>
      <c r="G631" s="15"/>
    </row>
    <row r="632" spans="6:7" ht="15.75" customHeight="1" x14ac:dyDescent="0.3">
      <c r="F632" s="3"/>
      <c r="G632" s="15"/>
    </row>
    <row r="633" spans="6:7" ht="15.75" customHeight="1" x14ac:dyDescent="0.3">
      <c r="F633" s="3"/>
      <c r="G633" s="15"/>
    </row>
    <row r="634" spans="6:7" ht="15.75" customHeight="1" x14ac:dyDescent="0.3">
      <c r="F634" s="3"/>
      <c r="G634" s="15"/>
    </row>
    <row r="635" spans="6:7" ht="15.75" customHeight="1" x14ac:dyDescent="0.3">
      <c r="F635" s="3"/>
      <c r="G635" s="15"/>
    </row>
    <row r="636" spans="6:7" ht="15.75" customHeight="1" x14ac:dyDescent="0.3">
      <c r="F636" s="3"/>
      <c r="G636" s="15"/>
    </row>
    <row r="637" spans="6:7" ht="15.75" customHeight="1" x14ac:dyDescent="0.3">
      <c r="F637" s="3"/>
      <c r="G637" s="15"/>
    </row>
    <row r="638" spans="6:7" ht="15.75" customHeight="1" x14ac:dyDescent="0.3">
      <c r="F638" s="3"/>
      <c r="G638" s="15"/>
    </row>
    <row r="639" spans="6:7" ht="15.75" customHeight="1" x14ac:dyDescent="0.3">
      <c r="F639" s="3"/>
      <c r="G639" s="15"/>
    </row>
    <row r="640" spans="6:7" ht="15.75" customHeight="1" x14ac:dyDescent="0.3">
      <c r="F640" s="3"/>
      <c r="G640" s="15"/>
    </row>
    <row r="641" spans="6:7" ht="15.75" customHeight="1" x14ac:dyDescent="0.3">
      <c r="F641" s="3"/>
      <c r="G641" s="15"/>
    </row>
    <row r="642" spans="6:7" ht="15.75" customHeight="1" x14ac:dyDescent="0.3">
      <c r="F642" s="3"/>
      <c r="G642" s="15"/>
    </row>
    <row r="643" spans="6:7" ht="15.75" customHeight="1" x14ac:dyDescent="0.3">
      <c r="F643" s="3"/>
      <c r="G643" s="15"/>
    </row>
    <row r="644" spans="6:7" ht="15.75" customHeight="1" x14ac:dyDescent="0.3">
      <c r="F644" s="3"/>
      <c r="G644" s="15"/>
    </row>
    <row r="645" spans="6:7" ht="15.75" customHeight="1" x14ac:dyDescent="0.3">
      <c r="F645" s="3"/>
      <c r="G645" s="15"/>
    </row>
    <row r="646" spans="6:7" ht="15.75" customHeight="1" x14ac:dyDescent="0.3">
      <c r="F646" s="3"/>
      <c r="G646" s="15"/>
    </row>
    <row r="647" spans="6:7" ht="15.75" customHeight="1" x14ac:dyDescent="0.3">
      <c r="F647" s="3"/>
      <c r="G647" s="15"/>
    </row>
    <row r="648" spans="6:7" ht="15.75" customHeight="1" x14ac:dyDescent="0.3">
      <c r="F648" s="3"/>
      <c r="G648" s="15"/>
    </row>
    <row r="649" spans="6:7" ht="15.75" customHeight="1" x14ac:dyDescent="0.3">
      <c r="F649" s="3"/>
      <c r="G649" s="15"/>
    </row>
    <row r="650" spans="6:7" ht="15.75" customHeight="1" x14ac:dyDescent="0.3">
      <c r="F650" s="3"/>
      <c r="G650" s="15"/>
    </row>
    <row r="651" spans="6:7" ht="15.75" customHeight="1" x14ac:dyDescent="0.3">
      <c r="F651" s="3"/>
      <c r="G651" s="15"/>
    </row>
    <row r="652" spans="6:7" ht="15.75" customHeight="1" x14ac:dyDescent="0.3">
      <c r="F652" s="3"/>
      <c r="G652" s="15"/>
    </row>
    <row r="653" spans="6:7" ht="15.75" customHeight="1" x14ac:dyDescent="0.3">
      <c r="F653" s="3"/>
      <c r="G653" s="15"/>
    </row>
    <row r="654" spans="6:7" ht="15.75" customHeight="1" x14ac:dyDescent="0.3">
      <c r="F654" s="3"/>
      <c r="G654" s="15"/>
    </row>
    <row r="655" spans="6:7" ht="15.75" customHeight="1" x14ac:dyDescent="0.3">
      <c r="F655" s="3"/>
      <c r="G655" s="15"/>
    </row>
    <row r="656" spans="6:7" ht="15.75" customHeight="1" x14ac:dyDescent="0.3">
      <c r="F656" s="3"/>
      <c r="G656" s="15"/>
    </row>
    <row r="657" spans="6:7" ht="15.75" customHeight="1" x14ac:dyDescent="0.3">
      <c r="F657" s="3"/>
      <c r="G657" s="15"/>
    </row>
    <row r="658" spans="6:7" ht="15.75" customHeight="1" x14ac:dyDescent="0.3">
      <c r="F658" s="3"/>
      <c r="G658" s="15"/>
    </row>
    <row r="659" spans="6:7" ht="15.75" customHeight="1" x14ac:dyDescent="0.3">
      <c r="F659" s="3"/>
      <c r="G659" s="15"/>
    </row>
    <row r="660" spans="6:7" ht="15.75" customHeight="1" x14ac:dyDescent="0.3">
      <c r="F660" s="3"/>
      <c r="G660" s="15"/>
    </row>
    <row r="661" spans="6:7" ht="15.75" customHeight="1" x14ac:dyDescent="0.3">
      <c r="F661" s="3"/>
      <c r="G661" s="15"/>
    </row>
    <row r="662" spans="6:7" ht="15.75" customHeight="1" x14ac:dyDescent="0.3">
      <c r="F662" s="3"/>
      <c r="G662" s="15"/>
    </row>
    <row r="663" spans="6:7" ht="15.75" customHeight="1" x14ac:dyDescent="0.3">
      <c r="F663" s="3"/>
      <c r="G663" s="15"/>
    </row>
    <row r="664" spans="6:7" ht="15.75" customHeight="1" x14ac:dyDescent="0.3">
      <c r="F664" s="3"/>
      <c r="G664" s="15"/>
    </row>
    <row r="665" spans="6:7" ht="15.75" customHeight="1" x14ac:dyDescent="0.3">
      <c r="F665" s="3"/>
      <c r="G665" s="15"/>
    </row>
    <row r="666" spans="6:7" ht="15.75" customHeight="1" x14ac:dyDescent="0.3">
      <c r="F666" s="3"/>
      <c r="G666" s="15"/>
    </row>
    <row r="667" spans="6:7" ht="15.75" customHeight="1" x14ac:dyDescent="0.3">
      <c r="F667" s="3"/>
      <c r="G667" s="15"/>
    </row>
    <row r="668" spans="6:7" ht="15.75" customHeight="1" x14ac:dyDescent="0.3">
      <c r="F668" s="3"/>
      <c r="G668" s="15"/>
    </row>
    <row r="669" spans="6:7" ht="15.75" customHeight="1" x14ac:dyDescent="0.3">
      <c r="F669" s="3"/>
      <c r="G669" s="15"/>
    </row>
    <row r="670" spans="6:7" ht="15.75" customHeight="1" x14ac:dyDescent="0.3">
      <c r="F670" s="3"/>
      <c r="G670" s="15"/>
    </row>
    <row r="671" spans="6:7" ht="15.75" customHeight="1" x14ac:dyDescent="0.3">
      <c r="F671" s="3"/>
      <c r="G671" s="15"/>
    </row>
    <row r="672" spans="6:7" ht="15.75" customHeight="1" x14ac:dyDescent="0.3">
      <c r="F672" s="3"/>
      <c r="G672" s="15"/>
    </row>
    <row r="673" spans="6:7" ht="15.75" customHeight="1" x14ac:dyDescent="0.3">
      <c r="F673" s="3"/>
      <c r="G673" s="15"/>
    </row>
    <row r="674" spans="6:7" ht="15.75" customHeight="1" x14ac:dyDescent="0.3">
      <c r="F674" s="3"/>
      <c r="G674" s="15"/>
    </row>
    <row r="675" spans="6:7" ht="15.75" customHeight="1" x14ac:dyDescent="0.3">
      <c r="F675" s="3"/>
      <c r="G675" s="15"/>
    </row>
    <row r="676" spans="6:7" ht="15.75" customHeight="1" x14ac:dyDescent="0.3">
      <c r="F676" s="3"/>
      <c r="G676" s="15"/>
    </row>
    <row r="677" spans="6:7" ht="15.75" customHeight="1" x14ac:dyDescent="0.3">
      <c r="F677" s="3"/>
      <c r="G677" s="15"/>
    </row>
    <row r="678" spans="6:7" ht="15.75" customHeight="1" x14ac:dyDescent="0.3">
      <c r="F678" s="3"/>
      <c r="G678" s="15"/>
    </row>
    <row r="679" spans="6:7" ht="15.75" customHeight="1" x14ac:dyDescent="0.3">
      <c r="F679" s="3"/>
      <c r="G679" s="15"/>
    </row>
    <row r="680" spans="6:7" ht="15.75" customHeight="1" x14ac:dyDescent="0.3">
      <c r="F680" s="3"/>
      <c r="G680" s="15"/>
    </row>
    <row r="681" spans="6:7" ht="15.75" customHeight="1" x14ac:dyDescent="0.3">
      <c r="F681" s="3"/>
      <c r="G681" s="15"/>
    </row>
    <row r="682" spans="6:7" ht="15.75" customHeight="1" x14ac:dyDescent="0.3">
      <c r="F682" s="3"/>
      <c r="G682" s="15"/>
    </row>
    <row r="683" spans="6:7" ht="15.75" customHeight="1" x14ac:dyDescent="0.3">
      <c r="F683" s="3"/>
      <c r="G683" s="15"/>
    </row>
    <row r="684" spans="6:7" ht="15.75" customHeight="1" x14ac:dyDescent="0.3">
      <c r="F684" s="3"/>
      <c r="G684" s="15"/>
    </row>
    <row r="685" spans="6:7" ht="15.75" customHeight="1" x14ac:dyDescent="0.3">
      <c r="F685" s="3"/>
      <c r="G685" s="15"/>
    </row>
    <row r="686" spans="6:7" ht="15.75" customHeight="1" x14ac:dyDescent="0.3">
      <c r="F686" s="3"/>
      <c r="G686" s="15"/>
    </row>
    <row r="687" spans="6:7" ht="15.75" customHeight="1" x14ac:dyDescent="0.3">
      <c r="F687" s="3"/>
      <c r="G687" s="15"/>
    </row>
    <row r="688" spans="6:7" ht="15.75" customHeight="1" x14ac:dyDescent="0.3">
      <c r="F688" s="3"/>
      <c r="G688" s="15"/>
    </row>
    <row r="689" spans="6:7" ht="15.75" customHeight="1" x14ac:dyDescent="0.3">
      <c r="F689" s="3"/>
      <c r="G689" s="15"/>
    </row>
    <row r="690" spans="6:7" ht="15.75" customHeight="1" x14ac:dyDescent="0.3">
      <c r="F690" s="3"/>
      <c r="G690" s="15"/>
    </row>
    <row r="691" spans="6:7" ht="15.75" customHeight="1" x14ac:dyDescent="0.3">
      <c r="F691" s="3"/>
      <c r="G691" s="15"/>
    </row>
    <row r="692" spans="6:7" ht="15.75" customHeight="1" x14ac:dyDescent="0.3">
      <c r="F692" s="3"/>
      <c r="G692" s="15"/>
    </row>
    <row r="693" spans="6:7" ht="15.75" customHeight="1" x14ac:dyDescent="0.3">
      <c r="F693" s="3"/>
      <c r="G693" s="15"/>
    </row>
    <row r="694" spans="6:7" ht="15.75" customHeight="1" x14ac:dyDescent="0.3">
      <c r="F694" s="3"/>
      <c r="G694" s="15"/>
    </row>
    <row r="695" spans="6:7" ht="15.75" customHeight="1" x14ac:dyDescent="0.3">
      <c r="F695" s="3"/>
      <c r="G695" s="15"/>
    </row>
    <row r="696" spans="6:7" ht="15.75" customHeight="1" x14ac:dyDescent="0.3">
      <c r="F696" s="3"/>
      <c r="G696" s="15"/>
    </row>
    <row r="697" spans="6:7" ht="15.75" customHeight="1" x14ac:dyDescent="0.3">
      <c r="F697" s="3"/>
      <c r="G697" s="15"/>
    </row>
    <row r="698" spans="6:7" ht="15.75" customHeight="1" x14ac:dyDescent="0.3">
      <c r="F698" s="3"/>
      <c r="G698" s="15"/>
    </row>
    <row r="699" spans="6:7" ht="15.75" customHeight="1" x14ac:dyDescent="0.3">
      <c r="F699" s="3"/>
      <c r="G699" s="15"/>
    </row>
    <row r="700" spans="6:7" ht="15.75" customHeight="1" x14ac:dyDescent="0.3">
      <c r="F700" s="3"/>
      <c r="G700" s="15"/>
    </row>
    <row r="701" spans="6:7" ht="15.75" customHeight="1" x14ac:dyDescent="0.3">
      <c r="F701" s="3"/>
      <c r="G701" s="15"/>
    </row>
    <row r="702" spans="6:7" ht="15.75" customHeight="1" x14ac:dyDescent="0.3">
      <c r="F702" s="3"/>
      <c r="G702" s="15"/>
    </row>
    <row r="703" spans="6:7" ht="15.75" customHeight="1" x14ac:dyDescent="0.3">
      <c r="F703" s="3"/>
      <c r="G703" s="15"/>
    </row>
    <row r="704" spans="6:7" ht="15.75" customHeight="1" x14ac:dyDescent="0.3">
      <c r="F704" s="3"/>
      <c r="G704" s="15"/>
    </row>
    <row r="705" spans="6:7" ht="15.75" customHeight="1" x14ac:dyDescent="0.3">
      <c r="F705" s="3"/>
      <c r="G705" s="15"/>
    </row>
    <row r="706" spans="6:7" ht="15.75" customHeight="1" x14ac:dyDescent="0.3">
      <c r="F706" s="3"/>
      <c r="G706" s="15"/>
    </row>
    <row r="707" spans="6:7" ht="15.75" customHeight="1" x14ac:dyDescent="0.3">
      <c r="F707" s="3"/>
      <c r="G707" s="15"/>
    </row>
    <row r="708" spans="6:7" ht="15.75" customHeight="1" x14ac:dyDescent="0.3">
      <c r="F708" s="3"/>
      <c r="G708" s="15"/>
    </row>
    <row r="709" spans="6:7" ht="15.75" customHeight="1" x14ac:dyDescent="0.3">
      <c r="F709" s="3"/>
      <c r="G709" s="15"/>
    </row>
    <row r="710" spans="6:7" ht="15.75" customHeight="1" x14ac:dyDescent="0.3">
      <c r="F710" s="3"/>
      <c r="G710" s="15"/>
    </row>
    <row r="711" spans="6:7" ht="15.75" customHeight="1" x14ac:dyDescent="0.3">
      <c r="F711" s="3"/>
      <c r="G711" s="15"/>
    </row>
    <row r="712" spans="6:7" ht="15.75" customHeight="1" x14ac:dyDescent="0.3">
      <c r="F712" s="3"/>
      <c r="G712" s="15"/>
    </row>
    <row r="713" spans="6:7" ht="15.75" customHeight="1" x14ac:dyDescent="0.3">
      <c r="F713" s="3"/>
      <c r="G713" s="15"/>
    </row>
    <row r="714" spans="6:7" ht="15.75" customHeight="1" x14ac:dyDescent="0.3">
      <c r="F714" s="3"/>
      <c r="G714" s="15"/>
    </row>
    <row r="715" spans="6:7" ht="15.75" customHeight="1" x14ac:dyDescent="0.3">
      <c r="F715" s="3"/>
      <c r="G715" s="15"/>
    </row>
    <row r="716" spans="6:7" ht="15.75" customHeight="1" x14ac:dyDescent="0.3">
      <c r="F716" s="3"/>
      <c r="G716" s="15"/>
    </row>
    <row r="717" spans="6:7" ht="15.75" customHeight="1" x14ac:dyDescent="0.3">
      <c r="F717" s="3"/>
      <c r="G717" s="15"/>
    </row>
    <row r="718" spans="6:7" ht="15.75" customHeight="1" x14ac:dyDescent="0.3">
      <c r="F718" s="3"/>
      <c r="G718" s="15"/>
    </row>
    <row r="719" spans="6:7" ht="15.75" customHeight="1" x14ac:dyDescent="0.3">
      <c r="F719" s="3"/>
      <c r="G719" s="15"/>
    </row>
    <row r="720" spans="6:7" ht="15.75" customHeight="1" x14ac:dyDescent="0.3">
      <c r="F720" s="3"/>
      <c r="G720" s="15"/>
    </row>
    <row r="721" spans="6:7" ht="15.75" customHeight="1" x14ac:dyDescent="0.3">
      <c r="F721" s="3"/>
      <c r="G721" s="15"/>
    </row>
    <row r="722" spans="6:7" ht="15.75" customHeight="1" x14ac:dyDescent="0.3">
      <c r="F722" s="3"/>
      <c r="G722" s="15"/>
    </row>
    <row r="723" spans="6:7" ht="15.75" customHeight="1" x14ac:dyDescent="0.3">
      <c r="F723" s="3"/>
      <c r="G723" s="15"/>
    </row>
    <row r="724" spans="6:7" ht="15.75" customHeight="1" x14ac:dyDescent="0.3">
      <c r="F724" s="3"/>
      <c r="G724" s="15"/>
    </row>
    <row r="725" spans="6:7" ht="15.75" customHeight="1" x14ac:dyDescent="0.3">
      <c r="F725" s="3"/>
      <c r="G725" s="15"/>
    </row>
    <row r="726" spans="6:7" ht="15.75" customHeight="1" x14ac:dyDescent="0.3">
      <c r="F726" s="3"/>
      <c r="G726" s="15"/>
    </row>
    <row r="727" spans="6:7" ht="15.75" customHeight="1" x14ac:dyDescent="0.3">
      <c r="F727" s="3"/>
      <c r="G727" s="15"/>
    </row>
    <row r="728" spans="6:7" ht="15.75" customHeight="1" x14ac:dyDescent="0.3">
      <c r="F728" s="3"/>
      <c r="G728" s="15"/>
    </row>
    <row r="729" spans="6:7" ht="15.75" customHeight="1" x14ac:dyDescent="0.3">
      <c r="F729" s="3"/>
      <c r="G729" s="15"/>
    </row>
    <row r="730" spans="6:7" ht="15.75" customHeight="1" x14ac:dyDescent="0.3">
      <c r="F730" s="3"/>
      <c r="G730" s="15"/>
    </row>
    <row r="731" spans="6:7" ht="15.75" customHeight="1" x14ac:dyDescent="0.3">
      <c r="F731" s="3"/>
      <c r="G731" s="15"/>
    </row>
    <row r="732" spans="6:7" ht="15.75" customHeight="1" x14ac:dyDescent="0.3">
      <c r="F732" s="3"/>
      <c r="G732" s="15"/>
    </row>
    <row r="733" spans="6:7" ht="15.75" customHeight="1" x14ac:dyDescent="0.3">
      <c r="F733" s="3"/>
      <c r="G733" s="15"/>
    </row>
    <row r="734" spans="6:7" ht="15.75" customHeight="1" x14ac:dyDescent="0.3">
      <c r="F734" s="3"/>
      <c r="G734" s="15"/>
    </row>
    <row r="735" spans="6:7" ht="15.75" customHeight="1" x14ac:dyDescent="0.3">
      <c r="F735" s="3"/>
      <c r="G735" s="15"/>
    </row>
    <row r="736" spans="6:7" ht="15.75" customHeight="1" x14ac:dyDescent="0.3">
      <c r="F736" s="3"/>
      <c r="G736" s="15"/>
    </row>
    <row r="737" spans="6:7" ht="15.75" customHeight="1" x14ac:dyDescent="0.3">
      <c r="F737" s="3"/>
      <c r="G737" s="15"/>
    </row>
    <row r="738" spans="6:7" ht="15.75" customHeight="1" x14ac:dyDescent="0.3">
      <c r="F738" s="3"/>
      <c r="G738" s="15"/>
    </row>
    <row r="739" spans="6:7" ht="15.75" customHeight="1" x14ac:dyDescent="0.3">
      <c r="F739" s="3"/>
      <c r="G739" s="15"/>
    </row>
    <row r="740" spans="6:7" ht="15.75" customHeight="1" x14ac:dyDescent="0.3">
      <c r="F740" s="3"/>
      <c r="G740" s="15"/>
    </row>
    <row r="741" spans="6:7" ht="15.75" customHeight="1" x14ac:dyDescent="0.3">
      <c r="F741" s="3"/>
      <c r="G741" s="15"/>
    </row>
    <row r="742" spans="6:7" ht="15.75" customHeight="1" x14ac:dyDescent="0.3">
      <c r="F742" s="3"/>
      <c r="G742" s="15"/>
    </row>
    <row r="743" spans="6:7" ht="15.75" customHeight="1" x14ac:dyDescent="0.3">
      <c r="F743" s="3"/>
      <c r="G743" s="15"/>
    </row>
    <row r="744" spans="6:7" ht="15.75" customHeight="1" x14ac:dyDescent="0.3">
      <c r="F744" s="3"/>
      <c r="G744" s="15"/>
    </row>
    <row r="745" spans="6:7" ht="15.75" customHeight="1" x14ac:dyDescent="0.3">
      <c r="F745" s="3"/>
      <c r="G745" s="15"/>
    </row>
    <row r="746" spans="6:7" ht="15.75" customHeight="1" x14ac:dyDescent="0.3">
      <c r="F746" s="3"/>
      <c r="G746" s="15"/>
    </row>
    <row r="747" spans="6:7" ht="15.75" customHeight="1" x14ac:dyDescent="0.3">
      <c r="F747" s="3"/>
      <c r="G747" s="15"/>
    </row>
    <row r="748" spans="6:7" ht="15.75" customHeight="1" x14ac:dyDescent="0.3">
      <c r="F748" s="3"/>
      <c r="G748" s="15"/>
    </row>
    <row r="749" spans="6:7" ht="15.75" customHeight="1" x14ac:dyDescent="0.3">
      <c r="F749" s="3"/>
      <c r="G749" s="15"/>
    </row>
    <row r="750" spans="6:7" ht="15.75" customHeight="1" x14ac:dyDescent="0.3">
      <c r="F750" s="3"/>
      <c r="G750" s="15"/>
    </row>
    <row r="751" spans="6:7" ht="15.75" customHeight="1" x14ac:dyDescent="0.3">
      <c r="F751" s="3"/>
      <c r="G751" s="15"/>
    </row>
    <row r="752" spans="6:7" ht="15.75" customHeight="1" x14ac:dyDescent="0.3">
      <c r="F752" s="3"/>
      <c r="G752" s="15"/>
    </row>
    <row r="753" spans="6:7" ht="15.75" customHeight="1" x14ac:dyDescent="0.3">
      <c r="F753" s="3"/>
      <c r="G753" s="15"/>
    </row>
    <row r="754" spans="6:7" ht="15.75" customHeight="1" x14ac:dyDescent="0.3">
      <c r="F754" s="3"/>
      <c r="G754" s="15"/>
    </row>
    <row r="755" spans="6:7" ht="15.75" customHeight="1" x14ac:dyDescent="0.3">
      <c r="F755" s="3"/>
      <c r="G755" s="15"/>
    </row>
    <row r="756" spans="6:7" ht="15.75" customHeight="1" x14ac:dyDescent="0.3">
      <c r="F756" s="3"/>
      <c r="G756" s="15"/>
    </row>
    <row r="757" spans="6:7" ht="15.75" customHeight="1" x14ac:dyDescent="0.3">
      <c r="F757" s="3"/>
      <c r="G757" s="15"/>
    </row>
    <row r="758" spans="6:7" ht="15.75" customHeight="1" x14ac:dyDescent="0.3">
      <c r="F758" s="3"/>
      <c r="G758" s="15"/>
    </row>
    <row r="759" spans="6:7" ht="15.75" customHeight="1" x14ac:dyDescent="0.3">
      <c r="F759" s="3"/>
      <c r="G759" s="15"/>
    </row>
    <row r="760" spans="6:7" ht="15.75" customHeight="1" x14ac:dyDescent="0.3">
      <c r="F760" s="3"/>
      <c r="G760" s="15"/>
    </row>
    <row r="761" spans="6:7" ht="15.75" customHeight="1" x14ac:dyDescent="0.3">
      <c r="F761" s="3"/>
      <c r="G761" s="15"/>
    </row>
    <row r="762" spans="6:7" ht="15.75" customHeight="1" x14ac:dyDescent="0.3">
      <c r="F762" s="3"/>
      <c r="G762" s="15"/>
    </row>
    <row r="763" spans="6:7" ht="15.75" customHeight="1" x14ac:dyDescent="0.3">
      <c r="F763" s="3"/>
      <c r="G763" s="15"/>
    </row>
    <row r="764" spans="6:7" ht="15.75" customHeight="1" x14ac:dyDescent="0.3">
      <c r="F764" s="3"/>
      <c r="G764" s="15"/>
    </row>
    <row r="765" spans="6:7" ht="15.75" customHeight="1" x14ac:dyDescent="0.3">
      <c r="F765" s="3"/>
      <c r="G765" s="15"/>
    </row>
    <row r="766" spans="6:7" ht="15.75" customHeight="1" x14ac:dyDescent="0.3">
      <c r="F766" s="3"/>
      <c r="G766" s="15"/>
    </row>
    <row r="767" spans="6:7" ht="15.75" customHeight="1" x14ac:dyDescent="0.3">
      <c r="F767" s="3"/>
      <c r="G767" s="15"/>
    </row>
    <row r="768" spans="6:7" ht="15.75" customHeight="1" x14ac:dyDescent="0.3">
      <c r="F768" s="3"/>
      <c r="G768" s="15"/>
    </row>
    <row r="769" spans="6:7" ht="15.75" customHeight="1" x14ac:dyDescent="0.3">
      <c r="F769" s="3"/>
      <c r="G769" s="15"/>
    </row>
    <row r="770" spans="6:7" ht="15.75" customHeight="1" x14ac:dyDescent="0.3">
      <c r="F770" s="3"/>
      <c r="G770" s="15"/>
    </row>
    <row r="771" spans="6:7" ht="15.75" customHeight="1" x14ac:dyDescent="0.3">
      <c r="F771" s="3"/>
      <c r="G771" s="15"/>
    </row>
    <row r="772" spans="6:7" ht="15.75" customHeight="1" x14ac:dyDescent="0.3">
      <c r="F772" s="3"/>
      <c r="G772" s="15"/>
    </row>
    <row r="773" spans="6:7" ht="15.75" customHeight="1" x14ac:dyDescent="0.3">
      <c r="F773" s="3"/>
      <c r="G773" s="15"/>
    </row>
    <row r="774" spans="6:7" ht="15.75" customHeight="1" x14ac:dyDescent="0.3">
      <c r="F774" s="3"/>
      <c r="G774" s="15"/>
    </row>
    <row r="775" spans="6:7" ht="15.75" customHeight="1" x14ac:dyDescent="0.3">
      <c r="F775" s="3"/>
      <c r="G775" s="15"/>
    </row>
    <row r="776" spans="6:7" ht="15.75" customHeight="1" x14ac:dyDescent="0.3">
      <c r="F776" s="3"/>
      <c r="G776" s="15"/>
    </row>
    <row r="777" spans="6:7" ht="15.75" customHeight="1" x14ac:dyDescent="0.3">
      <c r="F777" s="3"/>
      <c r="G777" s="15"/>
    </row>
    <row r="778" spans="6:7" ht="15.75" customHeight="1" x14ac:dyDescent="0.3">
      <c r="F778" s="3"/>
      <c r="G778" s="15"/>
    </row>
    <row r="779" spans="6:7" ht="15.75" customHeight="1" x14ac:dyDescent="0.3">
      <c r="F779" s="3"/>
      <c r="G779" s="15"/>
    </row>
    <row r="780" spans="6:7" ht="15.75" customHeight="1" x14ac:dyDescent="0.3">
      <c r="F780" s="3"/>
      <c r="G780" s="15"/>
    </row>
    <row r="781" spans="6:7" ht="15.75" customHeight="1" x14ac:dyDescent="0.3">
      <c r="F781" s="3"/>
      <c r="G781" s="15"/>
    </row>
    <row r="782" spans="6:7" ht="15.75" customHeight="1" x14ac:dyDescent="0.3">
      <c r="F782" s="3"/>
      <c r="G782" s="15"/>
    </row>
    <row r="783" spans="6:7" ht="15.75" customHeight="1" x14ac:dyDescent="0.3">
      <c r="F783" s="3"/>
      <c r="G783" s="15"/>
    </row>
    <row r="784" spans="6:7" ht="15.75" customHeight="1" x14ac:dyDescent="0.3">
      <c r="F784" s="3"/>
      <c r="G784" s="15"/>
    </row>
    <row r="785" spans="6:7" ht="15.75" customHeight="1" x14ac:dyDescent="0.3">
      <c r="F785" s="3"/>
      <c r="G785" s="15"/>
    </row>
    <row r="786" spans="6:7" ht="15.75" customHeight="1" x14ac:dyDescent="0.3">
      <c r="F786" s="3"/>
      <c r="G786" s="15"/>
    </row>
    <row r="787" spans="6:7" ht="15.75" customHeight="1" x14ac:dyDescent="0.3">
      <c r="F787" s="3"/>
      <c r="G787" s="15"/>
    </row>
    <row r="788" spans="6:7" ht="15.75" customHeight="1" x14ac:dyDescent="0.3">
      <c r="F788" s="3"/>
      <c r="G788" s="15"/>
    </row>
    <row r="789" spans="6:7" ht="15.75" customHeight="1" x14ac:dyDescent="0.3">
      <c r="F789" s="3"/>
      <c r="G789" s="15"/>
    </row>
    <row r="790" spans="6:7" ht="15.75" customHeight="1" x14ac:dyDescent="0.3">
      <c r="F790" s="3"/>
      <c r="G790" s="15"/>
    </row>
    <row r="791" spans="6:7" ht="15.75" customHeight="1" x14ac:dyDescent="0.3">
      <c r="F791" s="3"/>
      <c r="G791" s="15"/>
    </row>
    <row r="792" spans="6:7" ht="15.75" customHeight="1" x14ac:dyDescent="0.3">
      <c r="F792" s="3"/>
      <c r="G792" s="15"/>
    </row>
    <row r="793" spans="6:7" ht="15.75" customHeight="1" x14ac:dyDescent="0.3">
      <c r="F793" s="3"/>
      <c r="G793" s="15"/>
    </row>
    <row r="794" spans="6:7" ht="15.75" customHeight="1" x14ac:dyDescent="0.3">
      <c r="F794" s="3"/>
      <c r="G794" s="15"/>
    </row>
    <row r="795" spans="6:7" ht="15.75" customHeight="1" x14ac:dyDescent="0.3">
      <c r="F795" s="3"/>
      <c r="G795" s="15"/>
    </row>
    <row r="796" spans="6:7" ht="15.75" customHeight="1" x14ac:dyDescent="0.3">
      <c r="F796" s="3"/>
      <c r="G796" s="15"/>
    </row>
    <row r="797" spans="6:7" ht="15.75" customHeight="1" x14ac:dyDescent="0.3">
      <c r="F797" s="3"/>
      <c r="G797" s="15"/>
    </row>
    <row r="798" spans="6:7" ht="15.75" customHeight="1" x14ac:dyDescent="0.3">
      <c r="F798" s="3"/>
      <c r="G798" s="15"/>
    </row>
    <row r="799" spans="6:7" ht="15.75" customHeight="1" x14ac:dyDescent="0.3">
      <c r="F799" s="3"/>
      <c r="G799" s="15"/>
    </row>
    <row r="800" spans="6:7" ht="15.75" customHeight="1" x14ac:dyDescent="0.3">
      <c r="F800" s="3"/>
      <c r="G800" s="15"/>
    </row>
    <row r="801" spans="6:7" ht="15.75" customHeight="1" x14ac:dyDescent="0.3">
      <c r="F801" s="3"/>
      <c r="G801" s="15"/>
    </row>
    <row r="802" spans="6:7" ht="15.75" customHeight="1" x14ac:dyDescent="0.3">
      <c r="F802" s="3"/>
      <c r="G802" s="15"/>
    </row>
    <row r="803" spans="6:7" ht="15.75" customHeight="1" x14ac:dyDescent="0.3">
      <c r="F803" s="3"/>
      <c r="G803" s="15"/>
    </row>
    <row r="804" spans="6:7" ht="15.75" customHeight="1" x14ac:dyDescent="0.3">
      <c r="F804" s="3"/>
      <c r="G804" s="15"/>
    </row>
    <row r="805" spans="6:7" ht="15.75" customHeight="1" x14ac:dyDescent="0.3">
      <c r="F805" s="3"/>
      <c r="G805" s="15"/>
    </row>
    <row r="806" spans="6:7" ht="15.75" customHeight="1" x14ac:dyDescent="0.3">
      <c r="F806" s="3"/>
      <c r="G806" s="15"/>
    </row>
    <row r="807" spans="6:7" ht="15.75" customHeight="1" x14ac:dyDescent="0.3">
      <c r="F807" s="3"/>
      <c r="G807" s="15"/>
    </row>
    <row r="808" spans="6:7" ht="15.75" customHeight="1" x14ac:dyDescent="0.3">
      <c r="F808" s="3"/>
      <c r="G808" s="15"/>
    </row>
    <row r="809" spans="6:7" ht="15.75" customHeight="1" x14ac:dyDescent="0.3">
      <c r="F809" s="3"/>
      <c r="G809" s="15"/>
    </row>
    <row r="810" spans="6:7" ht="15.75" customHeight="1" x14ac:dyDescent="0.3">
      <c r="F810" s="3"/>
      <c r="G810" s="15"/>
    </row>
    <row r="811" spans="6:7" ht="15.75" customHeight="1" x14ac:dyDescent="0.3">
      <c r="F811" s="3"/>
      <c r="G811" s="15"/>
    </row>
    <row r="812" spans="6:7" ht="15.75" customHeight="1" x14ac:dyDescent="0.3">
      <c r="F812" s="3"/>
      <c r="G812" s="15"/>
    </row>
    <row r="813" spans="6:7" ht="15.75" customHeight="1" x14ac:dyDescent="0.3">
      <c r="F813" s="3"/>
      <c r="G813" s="15"/>
    </row>
    <row r="814" spans="6:7" ht="15.75" customHeight="1" x14ac:dyDescent="0.3">
      <c r="F814" s="3"/>
      <c r="G814" s="15"/>
    </row>
    <row r="815" spans="6:7" ht="15.75" customHeight="1" x14ac:dyDescent="0.3">
      <c r="F815" s="3"/>
      <c r="G815" s="15"/>
    </row>
    <row r="816" spans="6:7" ht="15.75" customHeight="1" x14ac:dyDescent="0.3">
      <c r="F816" s="3"/>
      <c r="G816" s="15"/>
    </row>
    <row r="817" spans="6:7" ht="15.75" customHeight="1" x14ac:dyDescent="0.3">
      <c r="F817" s="3"/>
      <c r="G817" s="15"/>
    </row>
    <row r="818" spans="6:7" ht="15.75" customHeight="1" x14ac:dyDescent="0.3">
      <c r="F818" s="3"/>
      <c r="G818" s="15"/>
    </row>
    <row r="819" spans="6:7" ht="15.75" customHeight="1" x14ac:dyDescent="0.3">
      <c r="F819" s="3"/>
      <c r="G819" s="15"/>
    </row>
    <row r="820" spans="6:7" ht="15.75" customHeight="1" x14ac:dyDescent="0.3">
      <c r="F820" s="3"/>
      <c r="G820" s="15"/>
    </row>
    <row r="821" spans="6:7" ht="15.75" customHeight="1" x14ac:dyDescent="0.3">
      <c r="F821" s="3"/>
      <c r="G821" s="15"/>
    </row>
    <row r="822" spans="6:7" ht="15.75" customHeight="1" x14ac:dyDescent="0.3">
      <c r="F822" s="3"/>
      <c r="G822" s="15"/>
    </row>
    <row r="823" spans="6:7" ht="15.75" customHeight="1" x14ac:dyDescent="0.3">
      <c r="F823" s="3"/>
      <c r="G823" s="15"/>
    </row>
    <row r="824" spans="6:7" ht="15.75" customHeight="1" x14ac:dyDescent="0.3">
      <c r="F824" s="3"/>
      <c r="G824" s="15"/>
    </row>
    <row r="825" spans="6:7" ht="15.75" customHeight="1" x14ac:dyDescent="0.3">
      <c r="F825" s="3"/>
      <c r="G825" s="15"/>
    </row>
    <row r="826" spans="6:7" ht="15.75" customHeight="1" x14ac:dyDescent="0.3">
      <c r="F826" s="3"/>
      <c r="G826" s="15"/>
    </row>
    <row r="827" spans="6:7" ht="15.75" customHeight="1" x14ac:dyDescent="0.3">
      <c r="F827" s="3"/>
      <c r="G827" s="15"/>
    </row>
    <row r="828" spans="6:7" ht="15.75" customHeight="1" x14ac:dyDescent="0.3">
      <c r="F828" s="3"/>
      <c r="G828" s="15"/>
    </row>
    <row r="829" spans="6:7" ht="15.75" customHeight="1" x14ac:dyDescent="0.3">
      <c r="F829" s="3"/>
      <c r="G829" s="15"/>
    </row>
    <row r="830" spans="6:7" ht="15.75" customHeight="1" x14ac:dyDescent="0.3">
      <c r="F830" s="3"/>
      <c r="G830" s="15"/>
    </row>
    <row r="831" spans="6:7" ht="15.75" customHeight="1" x14ac:dyDescent="0.3">
      <c r="F831" s="3"/>
      <c r="G831" s="15"/>
    </row>
    <row r="832" spans="6:7" ht="15.75" customHeight="1" x14ac:dyDescent="0.3">
      <c r="F832" s="3"/>
      <c r="G832" s="15"/>
    </row>
    <row r="833" spans="6:7" ht="15.75" customHeight="1" x14ac:dyDescent="0.3">
      <c r="F833" s="3"/>
      <c r="G833" s="15"/>
    </row>
    <row r="834" spans="6:7" ht="15.75" customHeight="1" x14ac:dyDescent="0.3">
      <c r="F834" s="3"/>
      <c r="G834" s="15"/>
    </row>
    <row r="835" spans="6:7" ht="15.75" customHeight="1" x14ac:dyDescent="0.3">
      <c r="F835" s="3"/>
      <c r="G835" s="15"/>
    </row>
    <row r="836" spans="6:7" ht="15.75" customHeight="1" x14ac:dyDescent="0.3">
      <c r="F836" s="3"/>
      <c r="G836" s="15"/>
    </row>
    <row r="837" spans="6:7" ht="15.75" customHeight="1" x14ac:dyDescent="0.3">
      <c r="F837" s="3"/>
      <c r="G837" s="15"/>
    </row>
    <row r="838" spans="6:7" ht="15.75" customHeight="1" x14ac:dyDescent="0.3">
      <c r="F838" s="3"/>
      <c r="G838" s="15"/>
    </row>
    <row r="839" spans="6:7" ht="15.75" customHeight="1" x14ac:dyDescent="0.3">
      <c r="F839" s="3"/>
      <c r="G839" s="15"/>
    </row>
    <row r="840" spans="6:7" ht="15.75" customHeight="1" x14ac:dyDescent="0.3">
      <c r="F840" s="3"/>
      <c r="G840" s="15"/>
    </row>
    <row r="841" spans="6:7" ht="15.75" customHeight="1" x14ac:dyDescent="0.3">
      <c r="F841" s="3"/>
      <c r="G841" s="15"/>
    </row>
    <row r="842" spans="6:7" ht="15.75" customHeight="1" x14ac:dyDescent="0.3">
      <c r="F842" s="3"/>
      <c r="G842" s="15"/>
    </row>
    <row r="843" spans="6:7" ht="15.75" customHeight="1" x14ac:dyDescent="0.3">
      <c r="F843" s="3"/>
      <c r="G843" s="15"/>
    </row>
    <row r="844" spans="6:7" ht="15.75" customHeight="1" x14ac:dyDescent="0.3">
      <c r="F844" s="3"/>
      <c r="G844" s="15"/>
    </row>
    <row r="845" spans="6:7" ht="15.75" customHeight="1" x14ac:dyDescent="0.3">
      <c r="F845" s="3"/>
      <c r="G845" s="15"/>
    </row>
    <row r="846" spans="6:7" ht="15.75" customHeight="1" x14ac:dyDescent="0.3">
      <c r="F846" s="3"/>
      <c r="G846" s="15"/>
    </row>
    <row r="847" spans="6:7" ht="15.75" customHeight="1" x14ac:dyDescent="0.3">
      <c r="F847" s="3"/>
      <c r="G847" s="15"/>
    </row>
    <row r="848" spans="6:7" ht="15.75" customHeight="1" x14ac:dyDescent="0.3">
      <c r="F848" s="3"/>
      <c r="G848" s="15"/>
    </row>
    <row r="849" spans="6:7" ht="15.75" customHeight="1" x14ac:dyDescent="0.3">
      <c r="F849" s="3"/>
      <c r="G849" s="15"/>
    </row>
    <row r="850" spans="6:7" ht="15.75" customHeight="1" x14ac:dyDescent="0.3">
      <c r="F850" s="3"/>
      <c r="G850" s="15"/>
    </row>
    <row r="851" spans="6:7" ht="15.75" customHeight="1" x14ac:dyDescent="0.3">
      <c r="F851" s="3"/>
      <c r="G851" s="15"/>
    </row>
    <row r="852" spans="6:7" ht="15.75" customHeight="1" x14ac:dyDescent="0.3">
      <c r="F852" s="3"/>
      <c r="G852" s="15"/>
    </row>
    <row r="853" spans="6:7" ht="15.75" customHeight="1" x14ac:dyDescent="0.3">
      <c r="F853" s="3"/>
      <c r="G853" s="15"/>
    </row>
    <row r="854" spans="6:7" ht="15.75" customHeight="1" x14ac:dyDescent="0.3">
      <c r="F854" s="3"/>
      <c r="G854" s="15"/>
    </row>
    <row r="855" spans="6:7" ht="15.75" customHeight="1" x14ac:dyDescent="0.3">
      <c r="F855" s="3"/>
      <c r="G855" s="15"/>
    </row>
    <row r="856" spans="6:7" ht="15.75" customHeight="1" x14ac:dyDescent="0.3">
      <c r="F856" s="3"/>
      <c r="G856" s="15"/>
    </row>
    <row r="857" spans="6:7" ht="15" customHeight="1" x14ac:dyDescent="0.3">
      <c r="F857" s="3"/>
      <c r="G857" s="15"/>
    </row>
    <row r="858" spans="6:7" ht="15" customHeight="1" x14ac:dyDescent="0.3">
      <c r="F858" s="3"/>
      <c r="G858" s="15"/>
    </row>
  </sheetData>
  <autoFilter ref="A4:AF67"/>
  <mergeCells count="15">
    <mergeCell ref="C3:C4"/>
    <mergeCell ref="B3:B4"/>
    <mergeCell ref="G3:G4"/>
    <mergeCell ref="F3:F4"/>
    <mergeCell ref="E3:E4"/>
    <mergeCell ref="D3:D4"/>
    <mergeCell ref="T3:V3"/>
    <mergeCell ref="AE3:AE4"/>
    <mergeCell ref="AF3:AF4"/>
    <mergeCell ref="J3:K3"/>
    <mergeCell ref="H3:I3"/>
    <mergeCell ref="L3:M3"/>
    <mergeCell ref="Q3:S3"/>
    <mergeCell ref="N3:P3"/>
    <mergeCell ref="W3:Y3"/>
  </mergeCells>
  <pageMargins left="0.7" right="0.7" top="0.75" bottom="0.75" header="0" footer="0"/>
  <pageSetup paperSize="9" scale="95"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D91"/>
  <sheetViews>
    <sheetView zoomScale="80" zoomScaleNormal="80" workbookViewId="0">
      <pane xSplit="5" ySplit="3" topLeftCell="F48" activePane="bottomRight" state="frozen"/>
      <selection pane="topRight" activeCell="F1" sqref="F1"/>
      <selection pane="bottomLeft" activeCell="A3" sqref="A3"/>
      <selection pane="bottomRight" activeCell="X51" sqref="X51"/>
    </sheetView>
  </sheetViews>
  <sheetFormatPr baseColWidth="10" defaultColWidth="11.44140625" defaultRowHeight="14.4" x14ac:dyDescent="0.3"/>
  <cols>
    <col min="1" max="1" width="7.44140625" customWidth="1"/>
    <col min="2" max="2" width="7" customWidth="1"/>
    <col min="3" max="3" width="13" customWidth="1"/>
    <col min="4" max="4" width="17.109375" customWidth="1"/>
    <col min="5" max="5" width="33" style="117" customWidth="1"/>
    <col min="6" max="6" width="61.33203125" style="117" customWidth="1"/>
    <col min="7" max="7" width="17.33203125" style="117" customWidth="1"/>
    <col min="8" max="8" width="17.33203125" style="35" hidden="1" customWidth="1"/>
    <col min="9" max="9" width="17.33203125" style="35" customWidth="1"/>
    <col min="10" max="10" width="17.33203125" style="35" hidden="1" customWidth="1"/>
    <col min="11" max="11" width="17.33203125" style="35" customWidth="1"/>
    <col min="12" max="12" width="17.33203125" style="108" hidden="1" customWidth="1"/>
    <col min="13" max="13" width="17.33203125" style="108" customWidth="1"/>
    <col min="14" max="14" width="14.109375" hidden="1" customWidth="1"/>
    <col min="15" max="15" width="14.44140625" hidden="1" customWidth="1"/>
    <col min="16" max="16" width="15.33203125" customWidth="1"/>
    <col min="17" max="18" width="13.6640625" style="109" hidden="1" customWidth="1"/>
    <col min="19" max="19" width="14.109375" style="109" customWidth="1"/>
    <col min="20" max="20" width="14.5546875" hidden="1" customWidth="1"/>
    <col min="21" max="21" width="13.44140625" hidden="1" customWidth="1"/>
    <col min="22" max="22" width="14.5546875" bestFit="1" customWidth="1"/>
    <col min="23" max="23" width="12.109375" customWidth="1"/>
    <col min="24" max="24" width="13.109375" customWidth="1"/>
    <col min="25" max="26" width="13.6640625" customWidth="1"/>
    <col min="29" max="29" width="24.5546875" customWidth="1"/>
  </cols>
  <sheetData>
    <row r="1" spans="1:30" ht="15" thickBot="1" x14ac:dyDescent="0.35"/>
    <row r="2" spans="1:30" ht="59.25" customHeight="1" x14ac:dyDescent="0.3">
      <c r="B2" s="219" t="s">
        <v>0</v>
      </c>
      <c r="C2" s="217" t="s">
        <v>1</v>
      </c>
      <c r="D2" s="217" t="s">
        <v>2</v>
      </c>
      <c r="E2" s="217" t="s">
        <v>3</v>
      </c>
      <c r="F2" s="217" t="s">
        <v>4</v>
      </c>
      <c r="G2" s="217" t="s">
        <v>5</v>
      </c>
      <c r="H2" s="206" t="s">
        <v>460</v>
      </c>
      <c r="I2" s="206"/>
      <c r="J2" s="206" t="s">
        <v>463</v>
      </c>
      <c r="K2" s="206"/>
      <c r="L2" s="222" t="s">
        <v>485</v>
      </c>
      <c r="M2" s="223"/>
      <c r="N2" s="206" t="s">
        <v>478</v>
      </c>
      <c r="O2" s="206"/>
      <c r="P2" s="206"/>
      <c r="Q2" s="212" t="s">
        <v>465</v>
      </c>
      <c r="R2" s="212"/>
      <c r="S2" s="212"/>
      <c r="T2" s="206" t="s">
        <v>464</v>
      </c>
      <c r="U2" s="206"/>
      <c r="V2" s="221"/>
      <c r="W2" s="45" t="s">
        <v>467</v>
      </c>
      <c r="X2" s="38" t="s">
        <v>468</v>
      </c>
      <c r="Y2" s="95" t="s">
        <v>469</v>
      </c>
      <c r="Z2" s="38" t="s">
        <v>470</v>
      </c>
      <c r="AA2" s="46" t="s">
        <v>471</v>
      </c>
      <c r="AB2" s="207" t="s">
        <v>472</v>
      </c>
      <c r="AC2" s="209" t="s">
        <v>473</v>
      </c>
    </row>
    <row r="3" spans="1:30" ht="55.8" thickBot="1" x14ac:dyDescent="0.35">
      <c r="B3" s="220"/>
      <c r="C3" s="218"/>
      <c r="D3" s="218"/>
      <c r="E3" s="218"/>
      <c r="F3" s="218"/>
      <c r="G3" s="218"/>
      <c r="H3" s="47" t="s">
        <v>461</v>
      </c>
      <c r="I3" s="47" t="s">
        <v>462</v>
      </c>
      <c r="J3" s="47" t="s">
        <v>461</v>
      </c>
      <c r="K3" s="47" t="s">
        <v>462</v>
      </c>
      <c r="L3" s="82" t="s">
        <v>461</v>
      </c>
      <c r="M3" s="82" t="s">
        <v>462</v>
      </c>
      <c r="N3" s="48" t="s">
        <v>299</v>
      </c>
      <c r="O3" s="48" t="s">
        <v>300</v>
      </c>
      <c r="P3" s="48" t="s">
        <v>318</v>
      </c>
      <c r="Q3" s="87" t="s">
        <v>299</v>
      </c>
      <c r="R3" s="87" t="s">
        <v>300</v>
      </c>
      <c r="S3" s="87" t="s">
        <v>474</v>
      </c>
      <c r="T3" s="47" t="s">
        <v>299</v>
      </c>
      <c r="U3" s="47" t="s">
        <v>300</v>
      </c>
      <c r="V3" s="101" t="s">
        <v>474</v>
      </c>
      <c r="W3" s="49" t="s">
        <v>318</v>
      </c>
      <c r="X3" s="50" t="s">
        <v>318</v>
      </c>
      <c r="Y3" s="96" t="s">
        <v>318</v>
      </c>
      <c r="Z3" s="50" t="s">
        <v>318</v>
      </c>
      <c r="AA3" s="51" t="s">
        <v>318</v>
      </c>
      <c r="AB3" s="208"/>
      <c r="AC3" s="210"/>
    </row>
    <row r="4" spans="1:30" s="194" customFormat="1" ht="53.25" customHeight="1" x14ac:dyDescent="0.3">
      <c r="A4" s="182">
        <v>1</v>
      </c>
      <c r="B4" s="183">
        <v>1</v>
      </c>
      <c r="C4" s="184">
        <v>2002788</v>
      </c>
      <c r="D4" s="185">
        <v>42151910</v>
      </c>
      <c r="E4" s="186" t="s">
        <v>74</v>
      </c>
      <c r="F4" s="186" t="s">
        <v>75</v>
      </c>
      <c r="G4" s="185" t="s">
        <v>76</v>
      </c>
      <c r="H4" s="187">
        <v>14102</v>
      </c>
      <c r="I4" s="187">
        <v>16213</v>
      </c>
      <c r="J4" s="187">
        <v>15410</v>
      </c>
      <c r="K4" s="187">
        <v>16212</v>
      </c>
      <c r="L4" s="188">
        <v>5898.81</v>
      </c>
      <c r="M4" s="188">
        <f t="shared" ref="M4:M35" si="0">ROUNDUP(L4*$K$79,0)</f>
        <v>6200</v>
      </c>
      <c r="N4" s="187">
        <v>6000</v>
      </c>
      <c r="O4" s="187">
        <v>0</v>
      </c>
      <c r="P4" s="187">
        <v>18000</v>
      </c>
      <c r="Q4" s="189">
        <v>17300</v>
      </c>
      <c r="R4" s="189">
        <f>Q104*0%</f>
        <v>0</v>
      </c>
      <c r="S4" s="189">
        <f>R4+Q4</f>
        <v>17300</v>
      </c>
      <c r="T4" s="187">
        <v>21600</v>
      </c>
      <c r="U4" s="187">
        <v>0</v>
      </c>
      <c r="V4" s="190">
        <v>21600</v>
      </c>
      <c r="W4" s="190">
        <f>ROUNDUP(AVERAGE(I4,K4,M4,P4,S4,V4),0)</f>
        <v>15921</v>
      </c>
      <c r="X4" s="199">
        <f>ROUNDUP(MEDIAN(I4,K4,M4,P4,S4,V4),0)</f>
        <v>16757</v>
      </c>
      <c r="Y4" s="191">
        <f>ROUNDUP(HARMEAN(I4,K4,M4,P4,S4,V4),0)</f>
        <v>13505</v>
      </c>
      <c r="Z4" s="190">
        <f>STDEV(I4,K4,M4,P4,S4,V4)</f>
        <v>5160.2850470363219</v>
      </c>
      <c r="AA4" s="192">
        <f>+Z4/W4</f>
        <v>0.32411814879946749</v>
      </c>
      <c r="AB4" s="100">
        <f>+(AC4-M4)/M4</f>
        <v>1.7027419354838709</v>
      </c>
      <c r="AC4" s="193">
        <f>+X4</f>
        <v>16757</v>
      </c>
      <c r="AD4" s="181" t="s">
        <v>488</v>
      </c>
    </row>
    <row r="5" spans="1:30" ht="84" customHeight="1" x14ac:dyDescent="0.3">
      <c r="A5" s="33">
        <v>2</v>
      </c>
      <c r="B5" s="12">
        <f>B4+1</f>
        <v>2</v>
      </c>
      <c r="C5" s="56">
        <v>2500863</v>
      </c>
      <c r="D5" s="118">
        <v>42152430</v>
      </c>
      <c r="E5" s="43" t="s">
        <v>307</v>
      </c>
      <c r="F5" s="43" t="s">
        <v>308</v>
      </c>
      <c r="G5" s="118" t="s">
        <v>77</v>
      </c>
      <c r="H5" s="52">
        <v>68980.73</v>
      </c>
      <c r="I5" s="52">
        <v>79303</v>
      </c>
      <c r="J5" s="52">
        <v>75382</v>
      </c>
      <c r="K5" s="52">
        <v>79302</v>
      </c>
      <c r="L5" s="84">
        <v>68593.320000000007</v>
      </c>
      <c r="M5" s="84">
        <f t="shared" si="0"/>
        <v>72092</v>
      </c>
      <c r="N5" s="52">
        <v>26000</v>
      </c>
      <c r="O5" s="52">
        <f t="shared" ref="O5:O67" si="1">+N5*0.19</f>
        <v>4940</v>
      </c>
      <c r="P5" s="52">
        <f t="shared" ref="P5:P67" si="2">+N5+O5</f>
        <v>30940</v>
      </c>
      <c r="Q5" s="91">
        <v>95100</v>
      </c>
      <c r="R5" s="91">
        <f t="shared" ref="R5:R67" si="3">Q5*19%</f>
        <v>18069</v>
      </c>
      <c r="S5" s="91">
        <f t="shared" ref="S5:S65" si="4">R5+Q5</f>
        <v>113169</v>
      </c>
      <c r="T5" s="52">
        <v>31000</v>
      </c>
      <c r="U5" s="52">
        <v>5890</v>
      </c>
      <c r="V5" s="52">
        <v>36890</v>
      </c>
      <c r="W5" s="54">
        <f t="shared" ref="W5:W68" si="5">ROUNDUP(AVERAGE(I5,K5,M5,P5,S5,V5),0)</f>
        <v>68616</v>
      </c>
      <c r="X5" s="54">
        <f t="shared" ref="X5:X68" si="6">ROUNDUP(MEDIAN(I5,K5,M5,P5,S5,V5),0)</f>
        <v>75697</v>
      </c>
      <c r="Y5" s="115">
        <f t="shared" ref="Y5:Y68" si="7">ROUNDUP(HARMEAN(I5,K5,M5,P5,S5,V5),0)</f>
        <v>55890</v>
      </c>
      <c r="Z5" s="54">
        <f t="shared" ref="Z5:Z68" si="8">STDEV(I5,K5,M5,P5,S5,V5)</f>
        <v>30500.737702554015</v>
      </c>
      <c r="AA5" s="55">
        <f t="shared" ref="AA5:AA68" si="9">+Z5/W5</f>
        <v>0.44451349105972393</v>
      </c>
      <c r="AB5" s="128">
        <f t="shared" ref="AB5:AB68" si="10">+(AC5-M5)/M5</f>
        <v>-0.22474060922155023</v>
      </c>
      <c r="AC5" s="113">
        <f t="shared" ref="AC5:AC68" si="11">+Y5</f>
        <v>55890</v>
      </c>
    </row>
    <row r="6" spans="1:30" ht="84" customHeight="1" x14ac:dyDescent="0.3">
      <c r="A6" s="33">
        <v>3</v>
      </c>
      <c r="B6" s="12">
        <f t="shared" ref="B6:B69" si="12">B5+1</f>
        <v>3</v>
      </c>
      <c r="C6" s="56">
        <v>2503373</v>
      </c>
      <c r="D6" s="118">
        <v>42152443</v>
      </c>
      <c r="E6" s="119" t="s">
        <v>78</v>
      </c>
      <c r="F6" s="119" t="s">
        <v>79</v>
      </c>
      <c r="G6" s="118" t="s">
        <v>80</v>
      </c>
      <c r="H6" s="52">
        <v>88269</v>
      </c>
      <c r="I6" s="52">
        <v>101477</v>
      </c>
      <c r="J6" s="52">
        <v>96460</v>
      </c>
      <c r="K6" s="52">
        <v>101476</v>
      </c>
      <c r="L6" s="84">
        <v>81231.990000000005</v>
      </c>
      <c r="M6" s="84">
        <f t="shared" si="0"/>
        <v>85375</v>
      </c>
      <c r="N6" s="52">
        <v>110000</v>
      </c>
      <c r="O6" s="52">
        <v>0</v>
      </c>
      <c r="P6" s="52">
        <f t="shared" si="2"/>
        <v>110000</v>
      </c>
      <c r="Q6" s="91">
        <v>107400</v>
      </c>
      <c r="R6" s="91">
        <f>Q6*0%</f>
        <v>0</v>
      </c>
      <c r="S6" s="91">
        <f t="shared" si="4"/>
        <v>107400</v>
      </c>
      <c r="T6" s="52">
        <v>99851</v>
      </c>
      <c r="U6" s="52">
        <v>0</v>
      </c>
      <c r="V6" s="52">
        <v>99851</v>
      </c>
      <c r="W6" s="54">
        <f t="shared" si="5"/>
        <v>100930</v>
      </c>
      <c r="X6" s="54">
        <f t="shared" si="6"/>
        <v>101477</v>
      </c>
      <c r="Y6" s="115">
        <f t="shared" si="7"/>
        <v>100270</v>
      </c>
      <c r="Z6" s="54">
        <f t="shared" si="8"/>
        <v>8577.2418740913836</v>
      </c>
      <c r="AA6" s="55">
        <f t="shared" si="9"/>
        <v>8.4982085347185016E-2</v>
      </c>
      <c r="AB6" s="128">
        <f t="shared" si="10"/>
        <v>0.17446559297218156</v>
      </c>
      <c r="AC6" s="113">
        <f t="shared" si="11"/>
        <v>100270</v>
      </c>
    </row>
    <row r="7" spans="1:30" ht="22.8" x14ac:dyDescent="0.3">
      <c r="A7" s="33">
        <v>4</v>
      </c>
      <c r="B7" s="12">
        <f t="shared" si="12"/>
        <v>4</v>
      </c>
      <c r="C7" s="118">
        <v>2501143</v>
      </c>
      <c r="D7" s="118">
        <v>42152430</v>
      </c>
      <c r="E7" s="119" t="s">
        <v>81</v>
      </c>
      <c r="F7" s="119" t="s">
        <v>82</v>
      </c>
      <c r="G7" s="118" t="s">
        <v>83</v>
      </c>
      <c r="H7" s="52">
        <v>325471</v>
      </c>
      <c r="I7" s="52">
        <v>374170</v>
      </c>
      <c r="J7" s="52">
        <v>355674</v>
      </c>
      <c r="K7" s="52">
        <v>374170</v>
      </c>
      <c r="L7" s="84">
        <v>200298.78</v>
      </c>
      <c r="M7" s="84">
        <f t="shared" si="0"/>
        <v>210515</v>
      </c>
      <c r="N7" s="52">
        <v>238000</v>
      </c>
      <c r="O7" s="52">
        <v>0</v>
      </c>
      <c r="P7" s="52">
        <f t="shared" si="2"/>
        <v>238000</v>
      </c>
      <c r="Q7" s="91">
        <v>261200</v>
      </c>
      <c r="R7" s="91">
        <f>Q7*0%</f>
        <v>0</v>
      </c>
      <c r="S7" s="91">
        <f t="shared" si="4"/>
        <v>261200</v>
      </c>
      <c r="T7" s="52">
        <v>283583</v>
      </c>
      <c r="U7" s="52">
        <v>0</v>
      </c>
      <c r="V7" s="52">
        <v>266000</v>
      </c>
      <c r="W7" s="54">
        <f t="shared" si="5"/>
        <v>287343</v>
      </c>
      <c r="X7" s="54">
        <f t="shared" si="6"/>
        <v>263600</v>
      </c>
      <c r="Y7" s="115">
        <f t="shared" si="7"/>
        <v>274161</v>
      </c>
      <c r="Z7" s="54">
        <f t="shared" si="8"/>
        <v>70077.256206989157</v>
      </c>
      <c r="AA7" s="55">
        <f t="shared" si="9"/>
        <v>0.24388015788444178</v>
      </c>
      <c r="AB7" s="114">
        <f t="shared" si="10"/>
        <v>0.30233475049283898</v>
      </c>
      <c r="AC7" s="113">
        <f t="shared" si="11"/>
        <v>274161</v>
      </c>
    </row>
    <row r="8" spans="1:30" ht="71.25" customHeight="1" x14ac:dyDescent="0.3">
      <c r="A8" s="33">
        <v>5</v>
      </c>
      <c r="B8" s="12">
        <f t="shared" si="12"/>
        <v>5</v>
      </c>
      <c r="C8" s="118">
        <v>2501913</v>
      </c>
      <c r="D8" s="118">
        <v>51142931</v>
      </c>
      <c r="E8" s="43" t="s">
        <v>315</v>
      </c>
      <c r="F8" s="43" t="s">
        <v>84</v>
      </c>
      <c r="G8" s="118" t="s">
        <v>85</v>
      </c>
      <c r="H8" s="52">
        <v>68773.67</v>
      </c>
      <c r="I8" s="52">
        <v>79064</v>
      </c>
      <c r="J8" s="52">
        <v>75155</v>
      </c>
      <c r="K8" s="52">
        <v>79064</v>
      </c>
      <c r="L8" s="84">
        <v>63561.04</v>
      </c>
      <c r="M8" s="84">
        <f t="shared" si="0"/>
        <v>66803</v>
      </c>
      <c r="N8" s="52">
        <v>70000</v>
      </c>
      <c r="O8" s="52">
        <f t="shared" si="1"/>
        <v>13300</v>
      </c>
      <c r="P8" s="52">
        <f t="shared" si="2"/>
        <v>83300</v>
      </c>
      <c r="Q8" s="91">
        <v>85100</v>
      </c>
      <c r="R8" s="91">
        <f t="shared" si="3"/>
        <v>16169</v>
      </c>
      <c r="S8" s="91">
        <f t="shared" si="4"/>
        <v>101269</v>
      </c>
      <c r="T8" s="52">
        <v>65522</v>
      </c>
      <c r="U8" s="52">
        <v>12449.18</v>
      </c>
      <c r="V8" s="52">
        <v>77971.179999999993</v>
      </c>
      <c r="W8" s="54">
        <f t="shared" si="5"/>
        <v>81246</v>
      </c>
      <c r="X8" s="54">
        <f t="shared" si="6"/>
        <v>79064</v>
      </c>
      <c r="Y8" s="115">
        <f t="shared" si="7"/>
        <v>80032</v>
      </c>
      <c r="Z8" s="54">
        <f t="shared" si="8"/>
        <v>11260.429691271393</v>
      </c>
      <c r="AA8" s="55">
        <f t="shared" si="9"/>
        <v>0.13859672711605978</v>
      </c>
      <c r="AB8" s="128">
        <f t="shared" si="10"/>
        <v>0.19803002859153032</v>
      </c>
      <c r="AC8" s="113">
        <f t="shared" si="11"/>
        <v>80032</v>
      </c>
    </row>
    <row r="9" spans="1:30" ht="79.8" x14ac:dyDescent="0.3">
      <c r="A9" s="33">
        <v>6</v>
      </c>
      <c r="B9" s="12">
        <f t="shared" si="12"/>
        <v>6</v>
      </c>
      <c r="C9" s="118">
        <v>2502903</v>
      </c>
      <c r="D9" s="118">
        <v>42152430</v>
      </c>
      <c r="E9" s="119" t="s">
        <v>86</v>
      </c>
      <c r="F9" s="119" t="s">
        <v>355</v>
      </c>
      <c r="G9" s="118" t="s">
        <v>87</v>
      </c>
      <c r="H9" s="52">
        <v>46978</v>
      </c>
      <c r="I9" s="52">
        <v>54008</v>
      </c>
      <c r="J9" s="52">
        <v>51337</v>
      </c>
      <c r="K9" s="52">
        <v>54007</v>
      </c>
      <c r="L9" s="84">
        <v>18916.46</v>
      </c>
      <c r="M9" s="84">
        <f t="shared" si="0"/>
        <v>19882</v>
      </c>
      <c r="N9" s="52">
        <v>28000</v>
      </c>
      <c r="O9" s="52">
        <v>0</v>
      </c>
      <c r="P9" s="52">
        <f t="shared" si="2"/>
        <v>28000</v>
      </c>
      <c r="Q9" s="91">
        <v>43700</v>
      </c>
      <c r="R9" s="91">
        <f t="shared" ref="R9:R17" si="13">Q9*0%</f>
        <v>0</v>
      </c>
      <c r="S9" s="91">
        <v>25700</v>
      </c>
      <c r="T9" s="52">
        <v>28500</v>
      </c>
      <c r="U9" s="52">
        <v>0</v>
      </c>
      <c r="V9" s="52">
        <v>28500</v>
      </c>
      <c r="W9" s="54">
        <f t="shared" si="5"/>
        <v>35017</v>
      </c>
      <c r="X9" s="54">
        <f t="shared" si="6"/>
        <v>28250</v>
      </c>
      <c r="Y9" s="115">
        <f t="shared" si="7"/>
        <v>30451</v>
      </c>
      <c r="Z9" s="54">
        <f t="shared" si="8"/>
        <v>15025.727728355343</v>
      </c>
      <c r="AA9" s="55">
        <f t="shared" si="9"/>
        <v>0.42909808745338957</v>
      </c>
      <c r="AB9" s="114">
        <f t="shared" si="10"/>
        <v>0.53158635952117494</v>
      </c>
      <c r="AC9" s="113">
        <f t="shared" si="11"/>
        <v>30451</v>
      </c>
    </row>
    <row r="10" spans="1:30" ht="79.8" x14ac:dyDescent="0.3">
      <c r="A10" s="33">
        <v>7</v>
      </c>
      <c r="B10" s="12">
        <f t="shared" si="12"/>
        <v>7</v>
      </c>
      <c r="C10" s="118">
        <v>2502903</v>
      </c>
      <c r="D10" s="118">
        <v>42152430</v>
      </c>
      <c r="E10" s="119" t="s">
        <v>88</v>
      </c>
      <c r="F10" s="119" t="s">
        <v>355</v>
      </c>
      <c r="G10" s="118" t="s">
        <v>89</v>
      </c>
      <c r="H10" s="52">
        <v>46906</v>
      </c>
      <c r="I10" s="52">
        <v>53925</v>
      </c>
      <c r="J10" s="52">
        <v>51258</v>
      </c>
      <c r="K10" s="52">
        <v>53924</v>
      </c>
      <c r="L10" s="84">
        <v>18916.46</v>
      </c>
      <c r="M10" s="84">
        <f t="shared" si="0"/>
        <v>19882</v>
      </c>
      <c r="N10" s="52">
        <v>28000</v>
      </c>
      <c r="O10" s="52">
        <v>0</v>
      </c>
      <c r="P10" s="52">
        <f t="shared" si="2"/>
        <v>28000</v>
      </c>
      <c r="Q10" s="91">
        <v>43700</v>
      </c>
      <c r="R10" s="91">
        <f t="shared" si="13"/>
        <v>0</v>
      </c>
      <c r="S10" s="91">
        <v>25700</v>
      </c>
      <c r="T10" s="52">
        <v>28500</v>
      </c>
      <c r="U10" s="52">
        <v>0</v>
      </c>
      <c r="V10" s="52">
        <v>28500</v>
      </c>
      <c r="W10" s="54">
        <f t="shared" si="5"/>
        <v>34989</v>
      </c>
      <c r="X10" s="54">
        <f t="shared" si="6"/>
        <v>28250</v>
      </c>
      <c r="Y10" s="115">
        <f t="shared" si="7"/>
        <v>30442</v>
      </c>
      <c r="Z10" s="54">
        <f t="shared" si="8"/>
        <v>14983.768094174442</v>
      </c>
      <c r="AA10" s="55">
        <f t="shared" si="9"/>
        <v>0.42824225025506424</v>
      </c>
      <c r="AB10" s="114">
        <f t="shared" si="10"/>
        <v>0.53113368876370581</v>
      </c>
      <c r="AC10" s="113">
        <f t="shared" si="11"/>
        <v>30442</v>
      </c>
    </row>
    <row r="11" spans="1:30" ht="79.8" x14ac:dyDescent="0.3">
      <c r="A11" s="33">
        <v>8</v>
      </c>
      <c r="B11" s="12">
        <f t="shared" si="12"/>
        <v>8</v>
      </c>
      <c r="C11" s="118">
        <v>2502903</v>
      </c>
      <c r="D11" s="118">
        <v>42152430</v>
      </c>
      <c r="E11" s="119" t="s">
        <v>90</v>
      </c>
      <c r="F11" s="119" t="s">
        <v>355</v>
      </c>
      <c r="G11" s="118" t="s">
        <v>89</v>
      </c>
      <c r="H11" s="52">
        <v>46978</v>
      </c>
      <c r="I11" s="52">
        <v>54008</v>
      </c>
      <c r="J11" s="52">
        <v>51337</v>
      </c>
      <c r="K11" s="52">
        <v>54007</v>
      </c>
      <c r="L11" s="84">
        <v>18916.46</v>
      </c>
      <c r="M11" s="84">
        <f t="shared" si="0"/>
        <v>19882</v>
      </c>
      <c r="N11" s="52">
        <v>28000</v>
      </c>
      <c r="O11" s="52">
        <v>0</v>
      </c>
      <c r="P11" s="52">
        <f t="shared" si="2"/>
        <v>28000</v>
      </c>
      <c r="Q11" s="91">
        <v>43700</v>
      </c>
      <c r="R11" s="91">
        <f t="shared" si="13"/>
        <v>0</v>
      </c>
      <c r="S11" s="91">
        <v>25700</v>
      </c>
      <c r="T11" s="52">
        <v>28500</v>
      </c>
      <c r="U11" s="52">
        <v>0</v>
      </c>
      <c r="V11" s="52">
        <v>28500</v>
      </c>
      <c r="W11" s="54">
        <f t="shared" si="5"/>
        <v>35017</v>
      </c>
      <c r="X11" s="54">
        <f t="shared" si="6"/>
        <v>28250</v>
      </c>
      <c r="Y11" s="115">
        <f t="shared" si="7"/>
        <v>30451</v>
      </c>
      <c r="Z11" s="54">
        <f t="shared" si="8"/>
        <v>15025.727728355343</v>
      </c>
      <c r="AA11" s="55">
        <f t="shared" si="9"/>
        <v>0.42909808745338957</v>
      </c>
      <c r="AB11" s="114">
        <f t="shared" si="10"/>
        <v>0.53158635952117494</v>
      </c>
      <c r="AC11" s="113">
        <f t="shared" si="11"/>
        <v>30451</v>
      </c>
    </row>
    <row r="12" spans="1:30" ht="79.8" x14ac:dyDescent="0.3">
      <c r="A12" s="33">
        <v>9</v>
      </c>
      <c r="B12" s="12">
        <f t="shared" si="12"/>
        <v>9</v>
      </c>
      <c r="C12" s="118">
        <v>2502903</v>
      </c>
      <c r="D12" s="118">
        <v>42152430</v>
      </c>
      <c r="E12" s="119" t="s">
        <v>91</v>
      </c>
      <c r="F12" s="119" t="s">
        <v>355</v>
      </c>
      <c r="G12" s="118" t="s">
        <v>87</v>
      </c>
      <c r="H12" s="52">
        <v>46978</v>
      </c>
      <c r="I12" s="52">
        <v>54008</v>
      </c>
      <c r="J12" s="52">
        <v>51337</v>
      </c>
      <c r="K12" s="52">
        <v>54007</v>
      </c>
      <c r="L12" s="84">
        <v>18916.46</v>
      </c>
      <c r="M12" s="84">
        <f t="shared" si="0"/>
        <v>19882</v>
      </c>
      <c r="N12" s="52">
        <v>28000</v>
      </c>
      <c r="O12" s="52">
        <v>0</v>
      </c>
      <c r="P12" s="52">
        <f t="shared" si="2"/>
        <v>28000</v>
      </c>
      <c r="Q12" s="91">
        <v>43700</v>
      </c>
      <c r="R12" s="91">
        <f t="shared" si="13"/>
        <v>0</v>
      </c>
      <c r="S12" s="91">
        <v>25700</v>
      </c>
      <c r="T12" s="52">
        <v>28500</v>
      </c>
      <c r="U12" s="52">
        <v>0</v>
      </c>
      <c r="V12" s="52">
        <v>28500</v>
      </c>
      <c r="W12" s="54">
        <f t="shared" si="5"/>
        <v>35017</v>
      </c>
      <c r="X12" s="54">
        <f t="shared" si="6"/>
        <v>28250</v>
      </c>
      <c r="Y12" s="115">
        <f t="shared" si="7"/>
        <v>30451</v>
      </c>
      <c r="Z12" s="54">
        <f t="shared" si="8"/>
        <v>15025.727728355343</v>
      </c>
      <c r="AA12" s="55">
        <f t="shared" si="9"/>
        <v>0.42909808745338957</v>
      </c>
      <c r="AB12" s="114">
        <f t="shared" si="10"/>
        <v>0.53158635952117494</v>
      </c>
      <c r="AC12" s="113">
        <f t="shared" si="11"/>
        <v>30451</v>
      </c>
    </row>
    <row r="13" spans="1:30" ht="79.8" x14ac:dyDescent="0.3">
      <c r="A13" s="33">
        <v>10</v>
      </c>
      <c r="B13" s="12">
        <f t="shared" si="12"/>
        <v>10</v>
      </c>
      <c r="C13" s="118">
        <v>2502903</v>
      </c>
      <c r="D13" s="118">
        <v>42152430</v>
      </c>
      <c r="E13" s="119" t="s">
        <v>92</v>
      </c>
      <c r="F13" s="119" t="s">
        <v>355</v>
      </c>
      <c r="G13" s="118" t="s">
        <v>89</v>
      </c>
      <c r="H13" s="52">
        <v>46978</v>
      </c>
      <c r="I13" s="52">
        <v>54008</v>
      </c>
      <c r="J13" s="52">
        <v>51337</v>
      </c>
      <c r="K13" s="52">
        <v>54007</v>
      </c>
      <c r="L13" s="84">
        <v>18916.46</v>
      </c>
      <c r="M13" s="84">
        <f t="shared" si="0"/>
        <v>19882</v>
      </c>
      <c r="N13" s="52">
        <v>28000</v>
      </c>
      <c r="O13" s="52">
        <v>0</v>
      </c>
      <c r="P13" s="52">
        <f t="shared" si="2"/>
        <v>28000</v>
      </c>
      <c r="Q13" s="91">
        <v>43700</v>
      </c>
      <c r="R13" s="91">
        <f t="shared" si="13"/>
        <v>0</v>
      </c>
      <c r="S13" s="91">
        <v>25700</v>
      </c>
      <c r="T13" s="52">
        <v>28500</v>
      </c>
      <c r="U13" s="52">
        <v>0</v>
      </c>
      <c r="V13" s="52">
        <v>28500</v>
      </c>
      <c r="W13" s="54">
        <f t="shared" si="5"/>
        <v>35017</v>
      </c>
      <c r="X13" s="54">
        <f t="shared" si="6"/>
        <v>28250</v>
      </c>
      <c r="Y13" s="115">
        <f t="shared" si="7"/>
        <v>30451</v>
      </c>
      <c r="Z13" s="54">
        <f t="shared" si="8"/>
        <v>15025.727728355343</v>
      </c>
      <c r="AA13" s="55">
        <f t="shared" si="9"/>
        <v>0.42909808745338957</v>
      </c>
      <c r="AB13" s="114">
        <f t="shared" si="10"/>
        <v>0.53158635952117494</v>
      </c>
      <c r="AC13" s="113">
        <f t="shared" si="11"/>
        <v>30451</v>
      </c>
    </row>
    <row r="14" spans="1:30" ht="79.8" x14ac:dyDescent="0.3">
      <c r="A14" s="33">
        <v>11</v>
      </c>
      <c r="B14" s="12">
        <f t="shared" si="12"/>
        <v>11</v>
      </c>
      <c r="C14" s="118">
        <v>2502903</v>
      </c>
      <c r="D14" s="118">
        <v>42152430</v>
      </c>
      <c r="E14" s="119" t="s">
        <v>93</v>
      </c>
      <c r="F14" s="119" t="s">
        <v>355</v>
      </c>
      <c r="G14" s="118" t="s">
        <v>89</v>
      </c>
      <c r="H14" s="52">
        <v>46820</v>
      </c>
      <c r="I14" s="52">
        <v>53826</v>
      </c>
      <c r="J14" s="52">
        <v>51164</v>
      </c>
      <c r="K14" s="52">
        <v>53825</v>
      </c>
      <c r="L14" s="84">
        <v>18916.46</v>
      </c>
      <c r="M14" s="84">
        <f t="shared" si="0"/>
        <v>19882</v>
      </c>
      <c r="N14" s="52">
        <v>28000</v>
      </c>
      <c r="O14" s="52">
        <v>0</v>
      </c>
      <c r="P14" s="52">
        <f t="shared" si="2"/>
        <v>28000</v>
      </c>
      <c r="Q14" s="91">
        <v>43700</v>
      </c>
      <c r="R14" s="91">
        <f t="shared" si="13"/>
        <v>0</v>
      </c>
      <c r="S14" s="91">
        <v>25700</v>
      </c>
      <c r="T14" s="52">
        <v>28500</v>
      </c>
      <c r="U14" s="52">
        <v>0</v>
      </c>
      <c r="V14" s="52">
        <v>28500</v>
      </c>
      <c r="W14" s="54">
        <f t="shared" si="5"/>
        <v>34956</v>
      </c>
      <c r="X14" s="54">
        <f t="shared" si="6"/>
        <v>28250</v>
      </c>
      <c r="Y14" s="115">
        <f t="shared" si="7"/>
        <v>30432</v>
      </c>
      <c r="Z14" s="54">
        <f t="shared" si="8"/>
        <v>14933.726550998581</v>
      </c>
      <c r="AA14" s="55">
        <f t="shared" si="9"/>
        <v>0.42721497170724859</v>
      </c>
      <c r="AB14" s="114">
        <f t="shared" si="10"/>
        <v>0.53063072125540689</v>
      </c>
      <c r="AC14" s="113">
        <f t="shared" si="11"/>
        <v>30432</v>
      </c>
    </row>
    <row r="15" spans="1:30" ht="79.8" x14ac:dyDescent="0.3">
      <c r="A15" s="33">
        <v>12</v>
      </c>
      <c r="B15" s="12">
        <f t="shared" si="12"/>
        <v>12</v>
      </c>
      <c r="C15" s="118">
        <v>2502903</v>
      </c>
      <c r="D15" s="118">
        <v>42152430</v>
      </c>
      <c r="E15" s="119" t="s">
        <v>94</v>
      </c>
      <c r="F15" s="119" t="s">
        <v>355</v>
      </c>
      <c r="G15" s="118" t="s">
        <v>89</v>
      </c>
      <c r="H15" s="52">
        <v>47014</v>
      </c>
      <c r="I15" s="52">
        <v>54049</v>
      </c>
      <c r="J15" s="52">
        <v>51376</v>
      </c>
      <c r="K15" s="52">
        <v>54048</v>
      </c>
      <c r="L15" s="84">
        <v>18916.46</v>
      </c>
      <c r="M15" s="84">
        <f t="shared" si="0"/>
        <v>19882</v>
      </c>
      <c r="N15" s="52">
        <v>28000</v>
      </c>
      <c r="O15" s="52">
        <v>0</v>
      </c>
      <c r="P15" s="52">
        <f t="shared" si="2"/>
        <v>28000</v>
      </c>
      <c r="Q15" s="91">
        <v>43700</v>
      </c>
      <c r="R15" s="91">
        <f t="shared" si="13"/>
        <v>0</v>
      </c>
      <c r="S15" s="91">
        <v>25700</v>
      </c>
      <c r="T15" s="52">
        <v>28500</v>
      </c>
      <c r="U15" s="52">
        <v>0</v>
      </c>
      <c r="V15" s="52">
        <v>28500</v>
      </c>
      <c r="W15" s="54">
        <f t="shared" si="5"/>
        <v>35030</v>
      </c>
      <c r="X15" s="54">
        <f t="shared" si="6"/>
        <v>28250</v>
      </c>
      <c r="Y15" s="115">
        <f t="shared" si="7"/>
        <v>30455</v>
      </c>
      <c r="Z15" s="54">
        <f t="shared" si="8"/>
        <v>15046.456651539809</v>
      </c>
      <c r="AA15" s="55">
        <f t="shared" si="9"/>
        <v>0.42953059239337166</v>
      </c>
      <c r="AB15" s="114">
        <f t="shared" si="10"/>
        <v>0.53178754652449456</v>
      </c>
      <c r="AC15" s="113">
        <f t="shared" si="11"/>
        <v>30455</v>
      </c>
    </row>
    <row r="16" spans="1:30" ht="79.8" x14ac:dyDescent="0.3">
      <c r="A16" s="33">
        <v>13</v>
      </c>
      <c r="B16" s="12">
        <f t="shared" si="12"/>
        <v>13</v>
      </c>
      <c r="C16" s="118">
        <v>2502903</v>
      </c>
      <c r="D16" s="118">
        <v>42152430</v>
      </c>
      <c r="E16" s="119" t="s">
        <v>95</v>
      </c>
      <c r="F16" s="119" t="s">
        <v>355</v>
      </c>
      <c r="G16" s="118" t="s">
        <v>89</v>
      </c>
      <c r="H16" s="52">
        <v>46978</v>
      </c>
      <c r="I16" s="52">
        <v>54008</v>
      </c>
      <c r="J16" s="52">
        <v>51337</v>
      </c>
      <c r="K16" s="52">
        <v>54007</v>
      </c>
      <c r="L16" s="84">
        <v>18916.46</v>
      </c>
      <c r="M16" s="84">
        <f t="shared" si="0"/>
        <v>19882</v>
      </c>
      <c r="N16" s="52">
        <v>28000</v>
      </c>
      <c r="O16" s="52">
        <v>0</v>
      </c>
      <c r="P16" s="52">
        <f t="shared" si="2"/>
        <v>28000</v>
      </c>
      <c r="Q16" s="91">
        <v>43700</v>
      </c>
      <c r="R16" s="91">
        <f t="shared" si="13"/>
        <v>0</v>
      </c>
      <c r="S16" s="91">
        <v>25700</v>
      </c>
      <c r="T16" s="52">
        <v>28500</v>
      </c>
      <c r="U16" s="52">
        <v>0</v>
      </c>
      <c r="V16" s="52">
        <v>28500</v>
      </c>
      <c r="W16" s="54">
        <f t="shared" si="5"/>
        <v>35017</v>
      </c>
      <c r="X16" s="54">
        <f t="shared" si="6"/>
        <v>28250</v>
      </c>
      <c r="Y16" s="115">
        <f t="shared" si="7"/>
        <v>30451</v>
      </c>
      <c r="Z16" s="54">
        <f t="shared" si="8"/>
        <v>15025.727728355343</v>
      </c>
      <c r="AA16" s="55">
        <f t="shared" si="9"/>
        <v>0.42909808745338957</v>
      </c>
      <c r="AB16" s="114">
        <f t="shared" si="10"/>
        <v>0.53158635952117494</v>
      </c>
      <c r="AC16" s="113">
        <f t="shared" si="11"/>
        <v>30451</v>
      </c>
    </row>
    <row r="17" spans="1:29" ht="79.8" x14ac:dyDescent="0.3">
      <c r="A17" s="33">
        <v>14</v>
      </c>
      <c r="B17" s="12">
        <f t="shared" si="12"/>
        <v>14</v>
      </c>
      <c r="C17" s="118">
        <v>2502903</v>
      </c>
      <c r="D17" s="118">
        <v>42152430</v>
      </c>
      <c r="E17" s="119" t="s">
        <v>96</v>
      </c>
      <c r="F17" s="119" t="s">
        <v>355</v>
      </c>
      <c r="G17" s="118" t="s">
        <v>87</v>
      </c>
      <c r="H17" s="52">
        <v>51148</v>
      </c>
      <c r="I17" s="52">
        <v>58802</v>
      </c>
      <c r="J17" s="52">
        <v>55894</v>
      </c>
      <c r="K17" s="52">
        <v>58801</v>
      </c>
      <c r="L17" s="84">
        <v>18916.46</v>
      </c>
      <c r="M17" s="84">
        <f t="shared" si="0"/>
        <v>19882</v>
      </c>
      <c r="N17" s="52">
        <v>28000</v>
      </c>
      <c r="O17" s="52">
        <v>0</v>
      </c>
      <c r="P17" s="52">
        <f t="shared" si="2"/>
        <v>28000</v>
      </c>
      <c r="Q17" s="91">
        <v>43700</v>
      </c>
      <c r="R17" s="91">
        <f t="shared" si="13"/>
        <v>0</v>
      </c>
      <c r="S17" s="91">
        <v>25700</v>
      </c>
      <c r="T17" s="52">
        <v>28500</v>
      </c>
      <c r="U17" s="52">
        <v>0</v>
      </c>
      <c r="V17" s="52">
        <v>28500</v>
      </c>
      <c r="W17" s="54">
        <f t="shared" si="5"/>
        <v>36615</v>
      </c>
      <c r="X17" s="54">
        <f t="shared" si="6"/>
        <v>28250</v>
      </c>
      <c r="Y17" s="115">
        <f t="shared" si="7"/>
        <v>30925</v>
      </c>
      <c r="Z17" s="54">
        <f t="shared" si="8"/>
        <v>17456.70945415162</v>
      </c>
      <c r="AA17" s="55">
        <f t="shared" si="9"/>
        <v>0.47676387967094414</v>
      </c>
      <c r="AB17" s="114">
        <f t="shared" si="10"/>
        <v>0.55542701941454586</v>
      </c>
      <c r="AC17" s="113">
        <f t="shared" si="11"/>
        <v>30925</v>
      </c>
    </row>
    <row r="18" spans="1:29" ht="63.75" customHeight="1" x14ac:dyDescent="0.3">
      <c r="A18" s="33">
        <v>15</v>
      </c>
      <c r="B18" s="12">
        <f t="shared" si="12"/>
        <v>15</v>
      </c>
      <c r="C18" s="56">
        <v>2502904</v>
      </c>
      <c r="D18" s="118">
        <v>42152408</v>
      </c>
      <c r="E18" s="119" t="s">
        <v>97</v>
      </c>
      <c r="F18" s="119" t="s">
        <v>98</v>
      </c>
      <c r="G18" s="118" t="s">
        <v>99</v>
      </c>
      <c r="H18" s="52">
        <v>12675</v>
      </c>
      <c r="I18" s="52">
        <v>14572</v>
      </c>
      <c r="J18" s="52">
        <v>13851</v>
      </c>
      <c r="K18" s="52">
        <v>14572</v>
      </c>
      <c r="L18" s="84">
        <v>17143.43</v>
      </c>
      <c r="M18" s="84">
        <f t="shared" si="0"/>
        <v>18018</v>
      </c>
      <c r="N18" s="52">
        <v>25000</v>
      </c>
      <c r="O18" s="52">
        <f t="shared" si="1"/>
        <v>4750</v>
      </c>
      <c r="P18" s="52">
        <f t="shared" si="2"/>
        <v>29750</v>
      </c>
      <c r="Q18" s="91">
        <v>21800</v>
      </c>
      <c r="R18" s="91">
        <f t="shared" si="3"/>
        <v>4142</v>
      </c>
      <c r="S18" s="91">
        <f t="shared" si="4"/>
        <v>25942</v>
      </c>
      <c r="T18" s="52">
        <v>18500</v>
      </c>
      <c r="U18" s="52">
        <v>3515</v>
      </c>
      <c r="V18" s="52">
        <v>22015</v>
      </c>
      <c r="W18" s="54">
        <f t="shared" si="5"/>
        <v>20812</v>
      </c>
      <c r="X18" s="54">
        <f t="shared" si="6"/>
        <v>20017</v>
      </c>
      <c r="Y18" s="115">
        <f t="shared" si="7"/>
        <v>19335</v>
      </c>
      <c r="Z18" s="54">
        <f t="shared" si="8"/>
        <v>6218.2567894869053</v>
      </c>
      <c r="AA18" s="55">
        <f t="shared" si="9"/>
        <v>0.29878227894901527</v>
      </c>
      <c r="AB18" s="128">
        <f t="shared" si="10"/>
        <v>7.3093573093573089E-2</v>
      </c>
      <c r="AC18" s="113">
        <f t="shared" si="11"/>
        <v>19335</v>
      </c>
    </row>
    <row r="19" spans="1:29" ht="22.8" x14ac:dyDescent="0.3">
      <c r="A19" s="33">
        <v>16</v>
      </c>
      <c r="B19" s="12">
        <f t="shared" si="12"/>
        <v>16</v>
      </c>
      <c r="C19" s="56">
        <v>2502906</v>
      </c>
      <c r="D19" s="118">
        <v>42152408</v>
      </c>
      <c r="E19" s="119" t="s">
        <v>100</v>
      </c>
      <c r="F19" s="119" t="s">
        <v>98</v>
      </c>
      <c r="G19" s="118" t="s">
        <v>99</v>
      </c>
      <c r="H19" s="52">
        <v>16965</v>
      </c>
      <c r="I19" s="52">
        <v>19504</v>
      </c>
      <c r="J19" s="52">
        <v>18539</v>
      </c>
      <c r="K19" s="52">
        <v>19504</v>
      </c>
      <c r="L19" s="84">
        <v>18916.46</v>
      </c>
      <c r="M19" s="84">
        <f t="shared" si="0"/>
        <v>19882</v>
      </c>
      <c r="N19" s="52">
        <v>25000</v>
      </c>
      <c r="O19" s="52">
        <f t="shared" si="1"/>
        <v>4750</v>
      </c>
      <c r="P19" s="52">
        <f t="shared" si="2"/>
        <v>29750</v>
      </c>
      <c r="Q19" s="91">
        <v>21800</v>
      </c>
      <c r="R19" s="91">
        <f t="shared" si="3"/>
        <v>4142</v>
      </c>
      <c r="S19" s="91">
        <f t="shared" si="4"/>
        <v>25942</v>
      </c>
      <c r="T19" s="52">
        <v>18500</v>
      </c>
      <c r="U19" s="52">
        <v>3515</v>
      </c>
      <c r="V19" s="52">
        <v>22015</v>
      </c>
      <c r="W19" s="54">
        <f t="shared" si="5"/>
        <v>22767</v>
      </c>
      <c r="X19" s="54">
        <f t="shared" si="6"/>
        <v>20949</v>
      </c>
      <c r="Y19" s="115">
        <f t="shared" si="7"/>
        <v>22188</v>
      </c>
      <c r="Z19" s="54">
        <f t="shared" si="8"/>
        <v>4219.6202870242596</v>
      </c>
      <c r="AA19" s="55">
        <f t="shared" si="9"/>
        <v>0.1853393194985839</v>
      </c>
      <c r="AB19" s="128">
        <f t="shared" si="10"/>
        <v>0.11598430741374108</v>
      </c>
      <c r="AC19" s="113">
        <f t="shared" si="11"/>
        <v>22188</v>
      </c>
    </row>
    <row r="20" spans="1:29" ht="22.8" x14ac:dyDescent="0.3">
      <c r="A20" s="33">
        <v>17</v>
      </c>
      <c r="B20" s="12">
        <f t="shared" si="12"/>
        <v>17</v>
      </c>
      <c r="C20" s="118">
        <v>2503006</v>
      </c>
      <c r="D20" s="118">
        <v>42152465</v>
      </c>
      <c r="E20" s="119" t="s">
        <v>101</v>
      </c>
      <c r="F20" s="119" t="s">
        <v>102</v>
      </c>
      <c r="G20" s="118" t="s">
        <v>324</v>
      </c>
      <c r="H20" s="52">
        <v>86940</v>
      </c>
      <c r="I20" s="52">
        <v>99949</v>
      </c>
      <c r="J20" s="52">
        <v>95008</v>
      </c>
      <c r="K20" s="52">
        <v>99949</v>
      </c>
      <c r="L20" s="84">
        <v>38000.839999999997</v>
      </c>
      <c r="M20" s="84">
        <f t="shared" si="0"/>
        <v>39939</v>
      </c>
      <c r="N20" s="52">
        <v>102000</v>
      </c>
      <c r="O20" s="52">
        <v>0</v>
      </c>
      <c r="P20" s="52">
        <v>51000</v>
      </c>
      <c r="Q20" s="91">
        <v>51600</v>
      </c>
      <c r="R20" s="91">
        <f>Q20*0%</f>
        <v>0</v>
      </c>
      <c r="S20" s="91">
        <f t="shared" si="4"/>
        <v>51600</v>
      </c>
      <c r="T20" s="52">
        <v>36940</v>
      </c>
      <c r="U20" s="52">
        <v>0</v>
      </c>
      <c r="V20" s="52">
        <v>36940</v>
      </c>
      <c r="W20" s="54">
        <f t="shared" si="5"/>
        <v>63230</v>
      </c>
      <c r="X20" s="54">
        <f t="shared" si="6"/>
        <v>51300</v>
      </c>
      <c r="Y20" s="115">
        <f t="shared" si="7"/>
        <v>54002</v>
      </c>
      <c r="Z20" s="54">
        <f t="shared" si="8"/>
        <v>29034.581111150888</v>
      </c>
      <c r="AA20" s="55">
        <f t="shared" si="9"/>
        <v>0.45918995905663273</v>
      </c>
      <c r="AB20" s="114">
        <f t="shared" si="10"/>
        <v>0.35211197075540202</v>
      </c>
      <c r="AC20" s="113">
        <f t="shared" si="11"/>
        <v>54002</v>
      </c>
    </row>
    <row r="21" spans="1:29" ht="71.25" customHeight="1" x14ac:dyDescent="0.3">
      <c r="A21" s="33">
        <v>18</v>
      </c>
      <c r="B21" s="12">
        <f t="shared" si="12"/>
        <v>18</v>
      </c>
      <c r="C21" s="118">
        <v>2503006</v>
      </c>
      <c r="D21" s="118">
        <v>42152465</v>
      </c>
      <c r="E21" s="119" t="s">
        <v>103</v>
      </c>
      <c r="F21" s="102" t="s">
        <v>457</v>
      </c>
      <c r="G21" s="118" t="s">
        <v>18</v>
      </c>
      <c r="H21" s="52">
        <v>57514.996700000003</v>
      </c>
      <c r="I21" s="52">
        <v>66121</v>
      </c>
      <c r="J21" s="52">
        <v>62852</v>
      </c>
      <c r="K21" s="52">
        <v>66121</v>
      </c>
      <c r="L21" s="84">
        <v>66546.009999999995</v>
      </c>
      <c r="M21" s="84">
        <f t="shared" si="0"/>
        <v>69940</v>
      </c>
      <c r="N21" s="52">
        <v>70000</v>
      </c>
      <c r="O21" s="52">
        <f t="shared" si="1"/>
        <v>13300</v>
      </c>
      <c r="P21" s="52">
        <f t="shared" si="2"/>
        <v>83300</v>
      </c>
      <c r="Q21" s="91">
        <v>66300</v>
      </c>
      <c r="R21" s="91">
        <f t="shared" si="3"/>
        <v>12597</v>
      </c>
      <c r="S21" s="91">
        <f t="shared" si="4"/>
        <v>78897</v>
      </c>
      <c r="T21" s="52">
        <v>68060</v>
      </c>
      <c r="U21" s="52">
        <v>12931.4</v>
      </c>
      <c r="V21" s="52">
        <v>80991.399999999994</v>
      </c>
      <c r="W21" s="54">
        <f t="shared" si="5"/>
        <v>74229</v>
      </c>
      <c r="X21" s="54">
        <f t="shared" si="6"/>
        <v>74419</v>
      </c>
      <c r="Y21" s="115">
        <f t="shared" si="7"/>
        <v>73555</v>
      </c>
      <c r="Z21" s="54">
        <f t="shared" si="8"/>
        <v>7741.8107132634022</v>
      </c>
      <c r="AA21" s="55">
        <f t="shared" si="9"/>
        <v>0.10429630889899369</v>
      </c>
      <c r="AB21" s="128">
        <f t="shared" si="10"/>
        <v>5.1687160423219899E-2</v>
      </c>
      <c r="AC21" s="113">
        <f t="shared" si="11"/>
        <v>73555</v>
      </c>
    </row>
    <row r="22" spans="1:29" ht="30.75" customHeight="1" x14ac:dyDescent="0.3">
      <c r="A22" s="33">
        <v>19</v>
      </c>
      <c r="B22" s="12">
        <f t="shared" si="12"/>
        <v>19</v>
      </c>
      <c r="C22" s="118">
        <v>2500661</v>
      </c>
      <c r="D22" s="118">
        <v>42152600</v>
      </c>
      <c r="E22" s="119" t="s">
        <v>104</v>
      </c>
      <c r="F22" s="119" t="s">
        <v>105</v>
      </c>
      <c r="G22" s="118" t="s">
        <v>106</v>
      </c>
      <c r="H22" s="52">
        <v>8128</v>
      </c>
      <c r="I22" s="52">
        <v>9345</v>
      </c>
      <c r="J22" s="52">
        <v>8882</v>
      </c>
      <c r="K22" s="52">
        <v>9344</v>
      </c>
      <c r="L22" s="84">
        <v>8728.4</v>
      </c>
      <c r="M22" s="84">
        <f t="shared" si="0"/>
        <v>9174</v>
      </c>
      <c r="N22" s="52">
        <v>12000</v>
      </c>
      <c r="O22" s="52">
        <v>0</v>
      </c>
      <c r="P22" s="52">
        <f t="shared" si="2"/>
        <v>12000</v>
      </c>
      <c r="Q22" s="91">
        <v>11300</v>
      </c>
      <c r="R22" s="91">
        <f>Q22*0%</f>
        <v>0</v>
      </c>
      <c r="S22" s="91">
        <f t="shared" si="4"/>
        <v>11300</v>
      </c>
      <c r="T22" s="52">
        <v>12585</v>
      </c>
      <c r="U22" s="52">
        <v>0</v>
      </c>
      <c r="V22" s="52">
        <v>12585</v>
      </c>
      <c r="W22" s="54">
        <f t="shared" si="5"/>
        <v>10625</v>
      </c>
      <c r="X22" s="54">
        <f t="shared" si="6"/>
        <v>10323</v>
      </c>
      <c r="Y22" s="115">
        <f t="shared" si="7"/>
        <v>10448</v>
      </c>
      <c r="Z22" s="54">
        <f t="shared" si="8"/>
        <v>1521.3554044557354</v>
      </c>
      <c r="AA22" s="55">
        <f t="shared" si="9"/>
        <v>0.14318639100759864</v>
      </c>
      <c r="AB22" s="128">
        <f t="shared" si="10"/>
        <v>0.13887072160453456</v>
      </c>
      <c r="AC22" s="113">
        <f t="shared" si="11"/>
        <v>10448</v>
      </c>
    </row>
    <row r="23" spans="1:29" ht="70.5" customHeight="1" x14ac:dyDescent="0.3">
      <c r="A23" s="33">
        <v>20</v>
      </c>
      <c r="B23" s="12">
        <f t="shared" si="12"/>
        <v>20</v>
      </c>
      <c r="C23" s="118">
        <v>2502884</v>
      </c>
      <c r="D23" s="118">
        <v>42152500</v>
      </c>
      <c r="E23" s="119" t="s">
        <v>107</v>
      </c>
      <c r="F23" s="119" t="s">
        <v>391</v>
      </c>
      <c r="G23" s="118" t="s">
        <v>18</v>
      </c>
      <c r="H23" s="52">
        <v>15329.58</v>
      </c>
      <c r="I23" s="52">
        <v>17624</v>
      </c>
      <c r="J23" s="52">
        <v>16752</v>
      </c>
      <c r="K23" s="52">
        <v>17624</v>
      </c>
      <c r="L23" s="84">
        <v>23042.25</v>
      </c>
      <c r="M23" s="84">
        <f t="shared" si="0"/>
        <v>24218</v>
      </c>
      <c r="N23" s="52">
        <v>7000</v>
      </c>
      <c r="O23" s="52">
        <f t="shared" si="1"/>
        <v>1330</v>
      </c>
      <c r="P23" s="52">
        <f t="shared" si="2"/>
        <v>8330</v>
      </c>
      <c r="Q23" s="91">
        <v>49600</v>
      </c>
      <c r="R23" s="91">
        <f t="shared" si="3"/>
        <v>9424</v>
      </c>
      <c r="S23" s="91">
        <f t="shared" si="4"/>
        <v>59024</v>
      </c>
      <c r="T23" s="52">
        <v>61350</v>
      </c>
      <c r="U23" s="52">
        <v>11656.5</v>
      </c>
      <c r="V23" s="52">
        <v>73006.5</v>
      </c>
      <c r="W23" s="54">
        <f t="shared" si="5"/>
        <v>33305</v>
      </c>
      <c r="X23" s="54">
        <f t="shared" si="6"/>
        <v>20921</v>
      </c>
      <c r="Y23" s="115">
        <f t="shared" si="7"/>
        <v>19643</v>
      </c>
      <c r="Z23" s="54">
        <f t="shared" si="8"/>
        <v>26213.69022937569</v>
      </c>
      <c r="AA23" s="55">
        <f t="shared" si="9"/>
        <v>0.78707972464722087</v>
      </c>
      <c r="AB23" s="128">
        <f t="shared" si="10"/>
        <v>-0.18890907589396316</v>
      </c>
      <c r="AC23" s="113">
        <f t="shared" si="11"/>
        <v>19643</v>
      </c>
    </row>
    <row r="24" spans="1:29" ht="71.25" customHeight="1" x14ac:dyDescent="0.3">
      <c r="A24" s="33">
        <v>21</v>
      </c>
      <c r="B24" s="12">
        <f t="shared" si="12"/>
        <v>21</v>
      </c>
      <c r="C24" s="118">
        <v>2501426</v>
      </c>
      <c r="D24" s="118">
        <v>42152600</v>
      </c>
      <c r="E24" s="119" t="s">
        <v>392</v>
      </c>
      <c r="F24" s="119" t="s">
        <v>391</v>
      </c>
      <c r="G24" s="118" t="s">
        <v>18</v>
      </c>
      <c r="H24" s="52">
        <v>15329.58</v>
      </c>
      <c r="I24" s="52">
        <v>17624</v>
      </c>
      <c r="J24" s="52">
        <v>16752</v>
      </c>
      <c r="K24" s="52">
        <v>17624</v>
      </c>
      <c r="L24" s="84">
        <v>23042.25</v>
      </c>
      <c r="M24" s="84">
        <f t="shared" si="0"/>
        <v>24218</v>
      </c>
      <c r="N24" s="52">
        <v>7000</v>
      </c>
      <c r="O24" s="52">
        <f t="shared" si="1"/>
        <v>1330</v>
      </c>
      <c r="P24" s="52">
        <f t="shared" si="2"/>
        <v>8330</v>
      </c>
      <c r="Q24" s="91">
        <v>49600</v>
      </c>
      <c r="R24" s="91">
        <f t="shared" si="3"/>
        <v>9424</v>
      </c>
      <c r="S24" s="91">
        <f t="shared" si="4"/>
        <v>59024</v>
      </c>
      <c r="T24" s="52">
        <v>61350</v>
      </c>
      <c r="U24" s="52">
        <v>11656.5</v>
      </c>
      <c r="V24" s="52">
        <v>73006.5</v>
      </c>
      <c r="W24" s="54">
        <f t="shared" si="5"/>
        <v>33305</v>
      </c>
      <c r="X24" s="54">
        <f t="shared" si="6"/>
        <v>20921</v>
      </c>
      <c r="Y24" s="115">
        <f t="shared" si="7"/>
        <v>19643</v>
      </c>
      <c r="Z24" s="54">
        <f t="shared" si="8"/>
        <v>26213.69022937569</v>
      </c>
      <c r="AA24" s="55">
        <f t="shared" si="9"/>
        <v>0.78707972464722087</v>
      </c>
      <c r="AB24" s="128">
        <f t="shared" si="10"/>
        <v>-0.18890907589396316</v>
      </c>
      <c r="AC24" s="113">
        <f t="shared" si="11"/>
        <v>19643</v>
      </c>
    </row>
    <row r="25" spans="1:29" ht="66" customHeight="1" x14ac:dyDescent="0.3">
      <c r="A25" s="33">
        <v>22</v>
      </c>
      <c r="B25" s="12">
        <f t="shared" si="12"/>
        <v>22</v>
      </c>
      <c r="C25" s="118">
        <v>2584623</v>
      </c>
      <c r="D25" s="118">
        <v>42152600</v>
      </c>
      <c r="E25" s="119" t="s">
        <v>108</v>
      </c>
      <c r="F25" s="119" t="s">
        <v>391</v>
      </c>
      <c r="G25" s="118" t="s">
        <v>18</v>
      </c>
      <c r="H25" s="52">
        <v>15823.43</v>
      </c>
      <c r="I25" s="52">
        <v>18192</v>
      </c>
      <c r="J25" s="52">
        <v>17291</v>
      </c>
      <c r="K25" s="52">
        <v>18191</v>
      </c>
      <c r="L25" s="84">
        <v>16424.509999999998</v>
      </c>
      <c r="M25" s="84">
        <f t="shared" si="0"/>
        <v>17263</v>
      </c>
      <c r="N25" s="52">
        <v>7000</v>
      </c>
      <c r="O25" s="52">
        <f t="shared" si="1"/>
        <v>1330</v>
      </c>
      <c r="P25" s="52">
        <f t="shared" si="2"/>
        <v>8330</v>
      </c>
      <c r="Q25" s="91">
        <v>49600</v>
      </c>
      <c r="R25" s="91">
        <f t="shared" si="3"/>
        <v>9424</v>
      </c>
      <c r="S25" s="91">
        <f t="shared" si="4"/>
        <v>59024</v>
      </c>
      <c r="T25" s="52">
        <v>65672</v>
      </c>
      <c r="U25" s="52">
        <v>12477.68</v>
      </c>
      <c r="V25" s="52">
        <v>78149.679999999993</v>
      </c>
      <c r="W25" s="54">
        <f t="shared" si="5"/>
        <v>33192</v>
      </c>
      <c r="X25" s="54">
        <f t="shared" si="6"/>
        <v>18192</v>
      </c>
      <c r="Y25" s="115">
        <f t="shared" si="7"/>
        <v>18889</v>
      </c>
      <c r="Z25" s="54">
        <f t="shared" si="8"/>
        <v>28320.901469004591</v>
      </c>
      <c r="AA25" s="55">
        <f t="shared" si="9"/>
        <v>0.85324480203074815</v>
      </c>
      <c r="AB25" s="128">
        <f t="shared" si="10"/>
        <v>9.4189885883102592E-2</v>
      </c>
      <c r="AC25" s="113">
        <f t="shared" si="11"/>
        <v>18889</v>
      </c>
    </row>
    <row r="26" spans="1:29" ht="68.25" customHeight="1" x14ac:dyDescent="0.3">
      <c r="A26" s="33">
        <v>23</v>
      </c>
      <c r="B26" s="12">
        <f t="shared" si="12"/>
        <v>23</v>
      </c>
      <c r="C26" s="118">
        <v>2584623</v>
      </c>
      <c r="D26" s="118">
        <v>42152600</v>
      </c>
      <c r="E26" s="119" t="s">
        <v>339</v>
      </c>
      <c r="F26" s="119" t="s">
        <v>391</v>
      </c>
      <c r="G26" s="118" t="s">
        <v>18</v>
      </c>
      <c r="H26" s="52" t="s">
        <v>480</v>
      </c>
      <c r="I26" s="52" t="s">
        <v>480</v>
      </c>
      <c r="J26" s="52" t="s">
        <v>480</v>
      </c>
      <c r="K26" s="52" t="s">
        <v>480</v>
      </c>
      <c r="L26" s="84">
        <v>11613.29</v>
      </c>
      <c r="M26" s="84">
        <f t="shared" si="0"/>
        <v>12206</v>
      </c>
      <c r="N26" s="52">
        <v>7000</v>
      </c>
      <c r="O26" s="52">
        <f t="shared" si="1"/>
        <v>1330</v>
      </c>
      <c r="P26" s="52">
        <f t="shared" si="2"/>
        <v>8330</v>
      </c>
      <c r="Q26" s="91">
        <v>49600</v>
      </c>
      <c r="R26" s="91">
        <f t="shared" si="3"/>
        <v>9424</v>
      </c>
      <c r="S26" s="91">
        <f t="shared" si="4"/>
        <v>59024</v>
      </c>
      <c r="T26" s="52">
        <v>65672</v>
      </c>
      <c r="U26" s="52">
        <v>12477.68</v>
      </c>
      <c r="V26" s="52">
        <v>78149.679999999993</v>
      </c>
      <c r="W26" s="54">
        <f t="shared" si="5"/>
        <v>39428</v>
      </c>
      <c r="X26" s="54">
        <f t="shared" si="6"/>
        <v>35615</v>
      </c>
      <c r="Y26" s="115">
        <f t="shared" si="7"/>
        <v>17263</v>
      </c>
      <c r="Z26" s="54">
        <f t="shared" si="8"/>
        <v>34600.070350009402</v>
      </c>
      <c r="AA26" s="55">
        <f t="shared" si="9"/>
        <v>0.87755073425001018</v>
      </c>
      <c r="AB26" s="114">
        <f t="shared" si="10"/>
        <v>0.41430444043912829</v>
      </c>
      <c r="AC26" s="113">
        <f t="shared" si="11"/>
        <v>17263</v>
      </c>
    </row>
    <row r="27" spans="1:29" ht="83.25" customHeight="1" x14ac:dyDescent="0.3">
      <c r="A27" s="33">
        <v>24</v>
      </c>
      <c r="B27" s="12">
        <f t="shared" si="12"/>
        <v>24</v>
      </c>
      <c r="C27" s="118">
        <v>2584623</v>
      </c>
      <c r="D27" s="118">
        <v>42152600</v>
      </c>
      <c r="E27" s="119" t="s">
        <v>345</v>
      </c>
      <c r="F27" s="119" t="s">
        <v>393</v>
      </c>
      <c r="G27" s="118" t="s">
        <v>344</v>
      </c>
      <c r="H27" s="52" t="s">
        <v>480</v>
      </c>
      <c r="I27" s="52" t="s">
        <v>480</v>
      </c>
      <c r="J27" s="52" t="s">
        <v>480</v>
      </c>
      <c r="K27" s="52" t="s">
        <v>480</v>
      </c>
      <c r="L27" s="84">
        <v>395405.01</v>
      </c>
      <c r="M27" s="84">
        <f t="shared" si="0"/>
        <v>415571</v>
      </c>
      <c r="N27" s="52">
        <v>50000</v>
      </c>
      <c r="O27" s="52">
        <f t="shared" si="1"/>
        <v>9500</v>
      </c>
      <c r="P27" s="52">
        <f t="shared" si="2"/>
        <v>59500</v>
      </c>
      <c r="Q27" s="91">
        <v>369500</v>
      </c>
      <c r="R27" s="91">
        <f t="shared" si="3"/>
        <v>70205</v>
      </c>
      <c r="S27" s="91">
        <f t="shared" si="4"/>
        <v>439705</v>
      </c>
      <c r="T27" s="52">
        <v>397908</v>
      </c>
      <c r="U27" s="52">
        <v>75602.52</v>
      </c>
      <c r="V27" s="52">
        <v>473510.52</v>
      </c>
      <c r="W27" s="54">
        <f t="shared" si="5"/>
        <v>347072</v>
      </c>
      <c r="X27" s="54">
        <f t="shared" si="6"/>
        <v>427638</v>
      </c>
      <c r="Y27" s="115">
        <f t="shared" si="7"/>
        <v>169498</v>
      </c>
      <c r="Z27" s="54">
        <f t="shared" si="8"/>
        <v>193181.55554921456</v>
      </c>
      <c r="AA27" s="55">
        <f t="shared" si="9"/>
        <v>0.55660368900174761</v>
      </c>
      <c r="AB27" s="128">
        <f t="shared" si="10"/>
        <v>-0.59213227101987387</v>
      </c>
      <c r="AC27" s="113">
        <f t="shared" si="11"/>
        <v>169498</v>
      </c>
    </row>
    <row r="28" spans="1:29" ht="63" customHeight="1" x14ac:dyDescent="0.3">
      <c r="A28" s="33">
        <v>25</v>
      </c>
      <c r="B28" s="12">
        <f t="shared" si="12"/>
        <v>25</v>
      </c>
      <c r="C28" s="118">
        <v>2584623</v>
      </c>
      <c r="D28" s="118">
        <v>42152600</v>
      </c>
      <c r="E28" s="119" t="s">
        <v>109</v>
      </c>
      <c r="F28" s="119" t="s">
        <v>110</v>
      </c>
      <c r="G28" s="118" t="s">
        <v>111</v>
      </c>
      <c r="H28" s="52">
        <v>7380</v>
      </c>
      <c r="I28" s="52">
        <v>8485</v>
      </c>
      <c r="J28" s="52">
        <v>8064</v>
      </c>
      <c r="K28" s="52">
        <v>8484</v>
      </c>
      <c r="L28" s="84">
        <v>7343.57</v>
      </c>
      <c r="M28" s="84">
        <f t="shared" si="0"/>
        <v>7719</v>
      </c>
      <c r="N28" s="52">
        <v>10000</v>
      </c>
      <c r="O28" s="52">
        <v>0</v>
      </c>
      <c r="P28" s="52">
        <f t="shared" si="2"/>
        <v>10000</v>
      </c>
      <c r="Q28" s="91">
        <v>9100</v>
      </c>
      <c r="R28" s="91">
        <f>Q28*0%</f>
        <v>0</v>
      </c>
      <c r="S28" s="91">
        <f t="shared" si="4"/>
        <v>9100</v>
      </c>
      <c r="T28" s="52">
        <v>9708</v>
      </c>
      <c r="U28" s="52">
        <v>0</v>
      </c>
      <c r="V28" s="52">
        <v>9708</v>
      </c>
      <c r="W28" s="54">
        <f t="shared" si="5"/>
        <v>8916</v>
      </c>
      <c r="X28" s="54">
        <f t="shared" si="6"/>
        <v>8793</v>
      </c>
      <c r="Y28" s="115">
        <f t="shared" si="7"/>
        <v>8848</v>
      </c>
      <c r="Z28" s="54">
        <f t="shared" si="8"/>
        <v>853.38971167925388</v>
      </c>
      <c r="AA28" s="55">
        <f t="shared" si="9"/>
        <v>9.5714413602428661E-2</v>
      </c>
      <c r="AB28" s="128">
        <f t="shared" si="10"/>
        <v>0.14626246923176578</v>
      </c>
      <c r="AC28" s="113">
        <f t="shared" si="11"/>
        <v>8848</v>
      </c>
    </row>
    <row r="29" spans="1:29" ht="84.75" customHeight="1" x14ac:dyDescent="0.3">
      <c r="A29" s="33">
        <v>26</v>
      </c>
      <c r="B29" s="12">
        <f t="shared" si="12"/>
        <v>26</v>
      </c>
      <c r="C29" s="118">
        <v>2501988</v>
      </c>
      <c r="D29" s="118">
        <v>12352319</v>
      </c>
      <c r="E29" s="43" t="s">
        <v>112</v>
      </c>
      <c r="F29" s="43" t="s">
        <v>309</v>
      </c>
      <c r="G29" s="118" t="s">
        <v>310</v>
      </c>
      <c r="H29" s="52">
        <v>62339</v>
      </c>
      <c r="I29" s="52">
        <v>71667</v>
      </c>
      <c r="J29" s="52">
        <v>68124</v>
      </c>
      <c r="K29" s="52">
        <v>71667</v>
      </c>
      <c r="L29" s="84">
        <v>26650.59</v>
      </c>
      <c r="M29" s="84">
        <f t="shared" si="0"/>
        <v>28010</v>
      </c>
      <c r="N29" s="52">
        <v>60000</v>
      </c>
      <c r="O29" s="52">
        <v>0</v>
      </c>
      <c r="P29" s="52">
        <f t="shared" si="2"/>
        <v>60000</v>
      </c>
      <c r="Q29" s="91">
        <v>32900</v>
      </c>
      <c r="R29" s="91">
        <f>Q29*0%</f>
        <v>0</v>
      </c>
      <c r="S29" s="91">
        <f t="shared" si="4"/>
        <v>32900</v>
      </c>
      <c r="T29" s="52">
        <v>69096</v>
      </c>
      <c r="U29" s="52">
        <v>0</v>
      </c>
      <c r="V29" s="52">
        <v>69096</v>
      </c>
      <c r="W29" s="54">
        <f t="shared" si="5"/>
        <v>55557</v>
      </c>
      <c r="X29" s="54">
        <f t="shared" si="6"/>
        <v>64548</v>
      </c>
      <c r="Y29" s="115">
        <f t="shared" si="7"/>
        <v>47946</v>
      </c>
      <c r="Z29" s="54">
        <f t="shared" si="8"/>
        <v>19971.40870010592</v>
      </c>
      <c r="AA29" s="55">
        <f t="shared" si="9"/>
        <v>0.35947601022564069</v>
      </c>
      <c r="AB29" s="114">
        <f t="shared" si="10"/>
        <v>0.71174580506961804</v>
      </c>
      <c r="AC29" s="113">
        <f t="shared" si="11"/>
        <v>47946</v>
      </c>
    </row>
    <row r="30" spans="1:29" ht="70.5" customHeight="1" x14ac:dyDescent="0.3">
      <c r="A30" s="33">
        <v>27</v>
      </c>
      <c r="B30" s="12">
        <f t="shared" si="12"/>
        <v>27</v>
      </c>
      <c r="C30" s="56">
        <v>2503262</v>
      </c>
      <c r="D30" s="118">
        <v>12352319</v>
      </c>
      <c r="E30" s="119" t="s">
        <v>113</v>
      </c>
      <c r="F30" s="119" t="s">
        <v>114</v>
      </c>
      <c r="G30" s="118" t="s">
        <v>115</v>
      </c>
      <c r="H30" s="52">
        <v>58839.55</v>
      </c>
      <c r="I30" s="52">
        <v>67644</v>
      </c>
      <c r="J30" s="52">
        <v>64299</v>
      </c>
      <c r="K30" s="52">
        <v>67643</v>
      </c>
      <c r="L30" s="84">
        <v>37342.03</v>
      </c>
      <c r="M30" s="84">
        <f t="shared" si="0"/>
        <v>39247</v>
      </c>
      <c r="N30" s="52">
        <v>30000</v>
      </c>
      <c r="O30" s="52">
        <f t="shared" si="1"/>
        <v>5700</v>
      </c>
      <c r="P30" s="52">
        <f t="shared" si="2"/>
        <v>35700</v>
      </c>
      <c r="Q30" s="91">
        <v>66000</v>
      </c>
      <c r="R30" s="91">
        <f t="shared" si="3"/>
        <v>12540</v>
      </c>
      <c r="S30" s="91">
        <f t="shared" si="4"/>
        <v>78540</v>
      </c>
      <c r="T30" s="52">
        <v>43284</v>
      </c>
      <c r="U30" s="52">
        <v>8223.9600000000009</v>
      </c>
      <c r="V30" s="52">
        <v>51507.96</v>
      </c>
      <c r="W30" s="54">
        <f t="shared" si="5"/>
        <v>56714</v>
      </c>
      <c r="X30" s="54">
        <f t="shared" si="6"/>
        <v>59576</v>
      </c>
      <c r="Y30" s="115">
        <f t="shared" si="7"/>
        <v>52082</v>
      </c>
      <c r="Z30" s="54">
        <f t="shared" si="8"/>
        <v>17257.284570800784</v>
      </c>
      <c r="AA30" s="55">
        <f t="shared" si="9"/>
        <v>0.30428614752619787</v>
      </c>
      <c r="AB30" s="114">
        <f t="shared" si="10"/>
        <v>0.32703136545468442</v>
      </c>
      <c r="AC30" s="113">
        <f t="shared" si="11"/>
        <v>52082</v>
      </c>
    </row>
    <row r="31" spans="1:29" ht="75.75" customHeight="1" x14ac:dyDescent="0.3">
      <c r="A31" s="33">
        <v>28</v>
      </c>
      <c r="B31" s="12">
        <f t="shared" si="12"/>
        <v>28</v>
      </c>
      <c r="C31" s="56">
        <v>2503272</v>
      </c>
      <c r="D31" s="118">
        <v>42151620</v>
      </c>
      <c r="E31" s="103" t="s">
        <v>340</v>
      </c>
      <c r="F31" s="103" t="s">
        <v>114</v>
      </c>
      <c r="G31" s="104" t="s">
        <v>115</v>
      </c>
      <c r="H31" s="52" t="s">
        <v>480</v>
      </c>
      <c r="I31" s="52" t="s">
        <v>480</v>
      </c>
      <c r="J31" s="52" t="s">
        <v>480</v>
      </c>
      <c r="K31" s="52" t="s">
        <v>480</v>
      </c>
      <c r="L31" s="84">
        <v>37342.03</v>
      </c>
      <c r="M31" s="84">
        <f t="shared" si="0"/>
        <v>39247</v>
      </c>
      <c r="N31" s="52">
        <v>30000</v>
      </c>
      <c r="O31" s="52">
        <f t="shared" si="1"/>
        <v>5700</v>
      </c>
      <c r="P31" s="52">
        <f t="shared" si="2"/>
        <v>35700</v>
      </c>
      <c r="Q31" s="91">
        <v>66000</v>
      </c>
      <c r="R31" s="91">
        <f t="shared" si="3"/>
        <v>12540</v>
      </c>
      <c r="S31" s="91">
        <f t="shared" si="4"/>
        <v>78540</v>
      </c>
      <c r="T31" s="52">
        <v>43284</v>
      </c>
      <c r="U31" s="52">
        <v>8223.9600000000009</v>
      </c>
      <c r="V31" s="52">
        <v>51507.96</v>
      </c>
      <c r="W31" s="54">
        <f t="shared" si="5"/>
        <v>51249</v>
      </c>
      <c r="X31" s="54">
        <f t="shared" si="6"/>
        <v>45378</v>
      </c>
      <c r="Y31" s="115">
        <f t="shared" si="7"/>
        <v>46709</v>
      </c>
      <c r="Z31" s="54">
        <f t="shared" si="8"/>
        <v>19413.78501659066</v>
      </c>
      <c r="AA31" s="55">
        <f t="shared" si="9"/>
        <v>0.37881295277157917</v>
      </c>
      <c r="AB31" s="128">
        <f t="shared" si="10"/>
        <v>0.19012918184829414</v>
      </c>
      <c r="AC31" s="113">
        <f t="shared" si="11"/>
        <v>46709</v>
      </c>
    </row>
    <row r="32" spans="1:29" ht="57" x14ac:dyDescent="0.3">
      <c r="A32" s="33">
        <v>29</v>
      </c>
      <c r="B32" s="12">
        <f t="shared" si="12"/>
        <v>29</v>
      </c>
      <c r="C32" s="56">
        <v>2503263</v>
      </c>
      <c r="D32" s="118">
        <v>42151620</v>
      </c>
      <c r="E32" s="103" t="s">
        <v>116</v>
      </c>
      <c r="F32" s="103" t="s">
        <v>114</v>
      </c>
      <c r="G32" s="104" t="s">
        <v>115</v>
      </c>
      <c r="H32" s="52">
        <v>72739.94</v>
      </c>
      <c r="I32" s="52">
        <v>83624</v>
      </c>
      <c r="J32" s="52">
        <v>79490</v>
      </c>
      <c r="K32" s="52">
        <v>83624</v>
      </c>
      <c r="L32" s="84">
        <v>37342.03</v>
      </c>
      <c r="M32" s="84">
        <f t="shared" si="0"/>
        <v>39247</v>
      </c>
      <c r="N32" s="52">
        <v>30000</v>
      </c>
      <c r="O32" s="52">
        <f t="shared" si="1"/>
        <v>5700</v>
      </c>
      <c r="P32" s="52">
        <f t="shared" si="2"/>
        <v>35700</v>
      </c>
      <c r="Q32" s="91">
        <v>66000</v>
      </c>
      <c r="R32" s="91">
        <f t="shared" si="3"/>
        <v>12540</v>
      </c>
      <c r="S32" s="91">
        <f t="shared" si="4"/>
        <v>78540</v>
      </c>
      <c r="T32" s="52">
        <v>52239</v>
      </c>
      <c r="U32" s="52">
        <v>9925.41</v>
      </c>
      <c r="V32" s="52">
        <v>62164.41</v>
      </c>
      <c r="W32" s="54">
        <f t="shared" si="5"/>
        <v>63817</v>
      </c>
      <c r="X32" s="54">
        <f t="shared" si="6"/>
        <v>70353</v>
      </c>
      <c r="Y32" s="115">
        <f t="shared" si="7"/>
        <v>56484</v>
      </c>
      <c r="Z32" s="54">
        <f t="shared" si="8"/>
        <v>21901.519895158344</v>
      </c>
      <c r="AA32" s="55">
        <f t="shared" si="9"/>
        <v>0.34319256460125586</v>
      </c>
      <c r="AB32" s="114">
        <f t="shared" si="10"/>
        <v>0.43919280454557036</v>
      </c>
      <c r="AC32" s="113">
        <f t="shared" si="11"/>
        <v>56484</v>
      </c>
    </row>
    <row r="33" spans="1:29" ht="57" x14ac:dyDescent="0.3">
      <c r="A33" s="33">
        <v>30</v>
      </c>
      <c r="B33" s="12">
        <f t="shared" si="12"/>
        <v>30</v>
      </c>
      <c r="C33" s="56">
        <v>2503267</v>
      </c>
      <c r="D33" s="118">
        <v>42151620</v>
      </c>
      <c r="E33" s="119" t="s">
        <v>117</v>
      </c>
      <c r="F33" s="119" t="s">
        <v>114</v>
      </c>
      <c r="G33" s="118" t="s">
        <v>115</v>
      </c>
      <c r="H33" s="52">
        <v>58839.55</v>
      </c>
      <c r="I33" s="52">
        <v>67644</v>
      </c>
      <c r="J33" s="52">
        <v>64299</v>
      </c>
      <c r="K33" s="52">
        <v>67643</v>
      </c>
      <c r="L33" s="84">
        <v>37342.03</v>
      </c>
      <c r="M33" s="84">
        <f t="shared" si="0"/>
        <v>39247</v>
      </c>
      <c r="N33" s="52">
        <v>30000</v>
      </c>
      <c r="O33" s="52">
        <f t="shared" si="1"/>
        <v>5700</v>
      </c>
      <c r="P33" s="52">
        <f t="shared" si="2"/>
        <v>35700</v>
      </c>
      <c r="Q33" s="91">
        <v>66000</v>
      </c>
      <c r="R33" s="91">
        <f t="shared" si="3"/>
        <v>12540</v>
      </c>
      <c r="S33" s="91">
        <f t="shared" si="4"/>
        <v>78540</v>
      </c>
      <c r="T33" s="52">
        <v>43284</v>
      </c>
      <c r="U33" s="52">
        <v>8223.9600000000009</v>
      </c>
      <c r="V33" s="52">
        <v>51507.96</v>
      </c>
      <c r="W33" s="54">
        <f t="shared" si="5"/>
        <v>56714</v>
      </c>
      <c r="X33" s="54">
        <f t="shared" si="6"/>
        <v>59576</v>
      </c>
      <c r="Y33" s="115">
        <f t="shared" si="7"/>
        <v>52082</v>
      </c>
      <c r="Z33" s="54">
        <f t="shared" si="8"/>
        <v>17257.284570800784</v>
      </c>
      <c r="AA33" s="55">
        <f t="shared" si="9"/>
        <v>0.30428614752619787</v>
      </c>
      <c r="AB33" s="114">
        <f t="shared" si="10"/>
        <v>0.32703136545468442</v>
      </c>
      <c r="AC33" s="113">
        <f t="shared" si="11"/>
        <v>52082</v>
      </c>
    </row>
    <row r="34" spans="1:29" ht="57" x14ac:dyDescent="0.3">
      <c r="A34" s="33">
        <v>31</v>
      </c>
      <c r="B34" s="12">
        <f t="shared" si="12"/>
        <v>31</v>
      </c>
      <c r="C34" s="56">
        <v>2503267</v>
      </c>
      <c r="D34" s="118">
        <v>42151620</v>
      </c>
      <c r="E34" s="119" t="s">
        <v>118</v>
      </c>
      <c r="F34" s="119" t="s">
        <v>114</v>
      </c>
      <c r="G34" s="118" t="s">
        <v>115</v>
      </c>
      <c r="H34" s="52">
        <v>58815.75</v>
      </c>
      <c r="I34" s="52">
        <v>67617</v>
      </c>
      <c r="J34" s="52">
        <v>64273</v>
      </c>
      <c r="K34" s="52">
        <v>67616</v>
      </c>
      <c r="L34" s="84">
        <v>37342.03</v>
      </c>
      <c r="M34" s="84">
        <f t="shared" si="0"/>
        <v>39247</v>
      </c>
      <c r="N34" s="52">
        <v>30000</v>
      </c>
      <c r="O34" s="52">
        <f t="shared" si="1"/>
        <v>5700</v>
      </c>
      <c r="P34" s="52">
        <f t="shared" si="2"/>
        <v>35700</v>
      </c>
      <c r="Q34" s="91">
        <v>66000</v>
      </c>
      <c r="R34" s="91">
        <f t="shared" si="3"/>
        <v>12540</v>
      </c>
      <c r="S34" s="91">
        <f t="shared" si="4"/>
        <v>78540</v>
      </c>
      <c r="T34" s="52">
        <v>43284</v>
      </c>
      <c r="U34" s="52">
        <v>8223.9600000000009</v>
      </c>
      <c r="V34" s="52">
        <v>51507.96</v>
      </c>
      <c r="W34" s="54">
        <f t="shared" si="5"/>
        <v>56705</v>
      </c>
      <c r="X34" s="54">
        <f t="shared" si="6"/>
        <v>59562</v>
      </c>
      <c r="Y34" s="115">
        <f t="shared" si="7"/>
        <v>52076</v>
      </c>
      <c r="Z34" s="54">
        <f t="shared" si="8"/>
        <v>17250.448707601765</v>
      </c>
      <c r="AA34" s="55">
        <f t="shared" si="9"/>
        <v>0.30421389132531107</v>
      </c>
      <c r="AB34" s="114">
        <f t="shared" si="10"/>
        <v>0.32687848752770915</v>
      </c>
      <c r="AC34" s="113">
        <f t="shared" si="11"/>
        <v>52076</v>
      </c>
    </row>
    <row r="35" spans="1:29" ht="57" x14ac:dyDescent="0.3">
      <c r="A35" s="33">
        <v>32</v>
      </c>
      <c r="B35" s="12">
        <f t="shared" si="12"/>
        <v>32</v>
      </c>
      <c r="C35" s="56">
        <v>2503267</v>
      </c>
      <c r="D35" s="118">
        <v>42151620</v>
      </c>
      <c r="E35" s="119" t="s">
        <v>119</v>
      </c>
      <c r="F35" s="119" t="s">
        <v>114</v>
      </c>
      <c r="G35" s="118" t="s">
        <v>115</v>
      </c>
      <c r="H35" s="52">
        <v>58850.26</v>
      </c>
      <c r="I35" s="52">
        <v>67656</v>
      </c>
      <c r="J35" s="52">
        <v>64311</v>
      </c>
      <c r="K35" s="52">
        <v>67656</v>
      </c>
      <c r="L35" s="84">
        <v>37342.03</v>
      </c>
      <c r="M35" s="84">
        <f t="shared" si="0"/>
        <v>39247</v>
      </c>
      <c r="N35" s="52">
        <v>30000</v>
      </c>
      <c r="O35" s="52">
        <f t="shared" si="1"/>
        <v>5700</v>
      </c>
      <c r="P35" s="52">
        <f t="shared" si="2"/>
        <v>35700</v>
      </c>
      <c r="Q35" s="91">
        <v>66000</v>
      </c>
      <c r="R35" s="91">
        <f t="shared" si="3"/>
        <v>12540</v>
      </c>
      <c r="S35" s="91">
        <f t="shared" si="4"/>
        <v>78540</v>
      </c>
      <c r="T35" s="52">
        <v>43284</v>
      </c>
      <c r="U35" s="52">
        <v>8223.9600000000009</v>
      </c>
      <c r="V35" s="52">
        <v>51507.96</v>
      </c>
      <c r="W35" s="54">
        <f t="shared" si="5"/>
        <v>56718</v>
      </c>
      <c r="X35" s="54">
        <f t="shared" si="6"/>
        <v>59582</v>
      </c>
      <c r="Y35" s="115">
        <f t="shared" si="7"/>
        <v>52084</v>
      </c>
      <c r="Z35" s="54">
        <f t="shared" si="8"/>
        <v>17260.452216679205</v>
      </c>
      <c r="AA35" s="55">
        <f t="shared" si="9"/>
        <v>0.30432053698436484</v>
      </c>
      <c r="AB35" s="114">
        <f t="shared" si="10"/>
        <v>0.32708232476367621</v>
      </c>
      <c r="AC35" s="113">
        <f t="shared" si="11"/>
        <v>52084</v>
      </c>
    </row>
    <row r="36" spans="1:29" ht="57" x14ac:dyDescent="0.3">
      <c r="A36" s="33">
        <v>33</v>
      </c>
      <c r="B36" s="12">
        <f t="shared" si="12"/>
        <v>33</v>
      </c>
      <c r="C36" s="56">
        <v>2503267</v>
      </c>
      <c r="D36" s="118">
        <v>42151620</v>
      </c>
      <c r="E36" s="119" t="s">
        <v>120</v>
      </c>
      <c r="F36" s="119" t="s">
        <v>114</v>
      </c>
      <c r="G36" s="118" t="s">
        <v>115</v>
      </c>
      <c r="H36" s="52">
        <v>58850.26</v>
      </c>
      <c r="I36" s="52">
        <v>67656</v>
      </c>
      <c r="J36" s="52">
        <v>64311</v>
      </c>
      <c r="K36" s="52">
        <v>67656</v>
      </c>
      <c r="L36" s="84">
        <v>37342.03</v>
      </c>
      <c r="M36" s="84">
        <f t="shared" ref="M36:M61" si="14">ROUNDUP(L36*$K$79,0)</f>
        <v>39247</v>
      </c>
      <c r="N36" s="52">
        <v>30000</v>
      </c>
      <c r="O36" s="52">
        <f t="shared" si="1"/>
        <v>5700</v>
      </c>
      <c r="P36" s="52">
        <f t="shared" si="2"/>
        <v>35700</v>
      </c>
      <c r="Q36" s="91">
        <v>66000</v>
      </c>
      <c r="R36" s="91">
        <f t="shared" si="3"/>
        <v>12540</v>
      </c>
      <c r="S36" s="91">
        <f t="shared" si="4"/>
        <v>78540</v>
      </c>
      <c r="T36" s="52">
        <v>43284</v>
      </c>
      <c r="U36" s="52">
        <v>8223.9600000000009</v>
      </c>
      <c r="V36" s="52">
        <v>51507.96</v>
      </c>
      <c r="W36" s="54">
        <f t="shared" si="5"/>
        <v>56718</v>
      </c>
      <c r="X36" s="54">
        <f t="shared" si="6"/>
        <v>59582</v>
      </c>
      <c r="Y36" s="115">
        <f t="shared" si="7"/>
        <v>52084</v>
      </c>
      <c r="Z36" s="54">
        <f t="shared" si="8"/>
        <v>17260.452216679205</v>
      </c>
      <c r="AA36" s="55">
        <f t="shared" si="9"/>
        <v>0.30432053698436484</v>
      </c>
      <c r="AB36" s="114">
        <f t="shared" si="10"/>
        <v>0.32708232476367621</v>
      </c>
      <c r="AC36" s="113">
        <f t="shared" si="11"/>
        <v>52084</v>
      </c>
    </row>
    <row r="37" spans="1:29" ht="57" x14ac:dyDescent="0.3">
      <c r="A37" s="33">
        <v>34</v>
      </c>
      <c r="B37" s="12">
        <f t="shared" si="12"/>
        <v>34</v>
      </c>
      <c r="C37" s="56">
        <v>2503267</v>
      </c>
      <c r="D37" s="118">
        <v>42151620</v>
      </c>
      <c r="E37" s="119" t="s">
        <v>121</v>
      </c>
      <c r="F37" s="119" t="s">
        <v>114</v>
      </c>
      <c r="G37" s="118" t="s">
        <v>115</v>
      </c>
      <c r="H37" s="52">
        <v>58850.26</v>
      </c>
      <c r="I37" s="52">
        <v>67656</v>
      </c>
      <c r="J37" s="52">
        <v>64311</v>
      </c>
      <c r="K37" s="52">
        <v>67656</v>
      </c>
      <c r="L37" s="84">
        <v>37342.03</v>
      </c>
      <c r="M37" s="84">
        <f t="shared" si="14"/>
        <v>39247</v>
      </c>
      <c r="N37" s="52">
        <v>30000</v>
      </c>
      <c r="O37" s="52">
        <f t="shared" si="1"/>
        <v>5700</v>
      </c>
      <c r="P37" s="52">
        <f t="shared" si="2"/>
        <v>35700</v>
      </c>
      <c r="Q37" s="91">
        <v>66000</v>
      </c>
      <c r="R37" s="91">
        <f t="shared" si="3"/>
        <v>12540</v>
      </c>
      <c r="S37" s="91">
        <f t="shared" si="4"/>
        <v>78540</v>
      </c>
      <c r="T37" s="52">
        <v>43284</v>
      </c>
      <c r="U37" s="52">
        <v>8223.9600000000009</v>
      </c>
      <c r="V37" s="52">
        <v>51507.96</v>
      </c>
      <c r="W37" s="54">
        <f t="shared" si="5"/>
        <v>56718</v>
      </c>
      <c r="X37" s="54">
        <f t="shared" si="6"/>
        <v>59582</v>
      </c>
      <c r="Y37" s="115">
        <f t="shared" si="7"/>
        <v>52084</v>
      </c>
      <c r="Z37" s="54">
        <f t="shared" si="8"/>
        <v>17260.452216679205</v>
      </c>
      <c r="AA37" s="55">
        <f t="shared" si="9"/>
        <v>0.30432053698436484</v>
      </c>
      <c r="AB37" s="114">
        <f t="shared" si="10"/>
        <v>0.32708232476367621</v>
      </c>
      <c r="AC37" s="113">
        <f t="shared" si="11"/>
        <v>52084</v>
      </c>
    </row>
    <row r="38" spans="1:29" ht="57" x14ac:dyDescent="0.3">
      <c r="A38" s="33">
        <v>35</v>
      </c>
      <c r="B38" s="12">
        <f t="shared" si="12"/>
        <v>35</v>
      </c>
      <c r="C38" s="56">
        <v>2503267</v>
      </c>
      <c r="D38" s="118">
        <v>42151620</v>
      </c>
      <c r="E38" s="119" t="s">
        <v>122</v>
      </c>
      <c r="F38" s="119" t="s">
        <v>114</v>
      </c>
      <c r="G38" s="118" t="s">
        <v>115</v>
      </c>
      <c r="H38" s="52">
        <v>58850.26</v>
      </c>
      <c r="I38" s="52">
        <v>67656</v>
      </c>
      <c r="J38" s="52">
        <v>64311</v>
      </c>
      <c r="K38" s="52">
        <v>67656</v>
      </c>
      <c r="L38" s="84">
        <v>37342.03</v>
      </c>
      <c r="M38" s="84">
        <f t="shared" si="14"/>
        <v>39247</v>
      </c>
      <c r="N38" s="52">
        <v>30000</v>
      </c>
      <c r="O38" s="52">
        <f t="shared" si="1"/>
        <v>5700</v>
      </c>
      <c r="P38" s="52">
        <f t="shared" si="2"/>
        <v>35700</v>
      </c>
      <c r="Q38" s="91">
        <v>66000</v>
      </c>
      <c r="R38" s="91">
        <f t="shared" si="3"/>
        <v>12540</v>
      </c>
      <c r="S38" s="91">
        <f t="shared" si="4"/>
        <v>78540</v>
      </c>
      <c r="T38" s="52">
        <v>43284</v>
      </c>
      <c r="U38" s="52">
        <v>8223.9600000000009</v>
      </c>
      <c r="V38" s="52">
        <v>51507.96</v>
      </c>
      <c r="W38" s="54">
        <f t="shared" si="5"/>
        <v>56718</v>
      </c>
      <c r="X38" s="54">
        <f t="shared" si="6"/>
        <v>59582</v>
      </c>
      <c r="Y38" s="115">
        <f t="shared" si="7"/>
        <v>52084</v>
      </c>
      <c r="Z38" s="54">
        <f t="shared" si="8"/>
        <v>17260.452216679205</v>
      </c>
      <c r="AA38" s="55">
        <f t="shared" si="9"/>
        <v>0.30432053698436484</v>
      </c>
      <c r="AB38" s="114">
        <f t="shared" si="10"/>
        <v>0.32708232476367621</v>
      </c>
      <c r="AC38" s="113">
        <f t="shared" si="11"/>
        <v>52084</v>
      </c>
    </row>
    <row r="39" spans="1:29" ht="57" x14ac:dyDescent="0.3">
      <c r="A39" s="33">
        <v>36</v>
      </c>
      <c r="B39" s="12">
        <f t="shared" si="12"/>
        <v>36</v>
      </c>
      <c r="C39" s="56">
        <v>2503267</v>
      </c>
      <c r="D39" s="118">
        <v>42151620</v>
      </c>
      <c r="E39" s="119" t="s">
        <v>316</v>
      </c>
      <c r="F39" s="43" t="s">
        <v>114</v>
      </c>
      <c r="G39" s="118" t="s">
        <v>115</v>
      </c>
      <c r="H39" s="52" t="s">
        <v>480</v>
      </c>
      <c r="I39" s="52" t="s">
        <v>480</v>
      </c>
      <c r="J39" s="52">
        <v>64311</v>
      </c>
      <c r="K39" s="52">
        <v>67656</v>
      </c>
      <c r="L39" s="84">
        <v>37342.03</v>
      </c>
      <c r="M39" s="84">
        <f t="shared" si="14"/>
        <v>39247</v>
      </c>
      <c r="N39" s="52">
        <v>30000</v>
      </c>
      <c r="O39" s="52">
        <f t="shared" si="1"/>
        <v>5700</v>
      </c>
      <c r="P39" s="52">
        <f t="shared" si="2"/>
        <v>35700</v>
      </c>
      <c r="Q39" s="91">
        <v>66000</v>
      </c>
      <c r="R39" s="91">
        <f t="shared" si="3"/>
        <v>12540</v>
      </c>
      <c r="S39" s="91">
        <f t="shared" si="4"/>
        <v>78540</v>
      </c>
      <c r="T39" s="52">
        <v>43284</v>
      </c>
      <c r="U39" s="52">
        <v>8223.9600000000009</v>
      </c>
      <c r="V39" s="52">
        <v>51507.96</v>
      </c>
      <c r="W39" s="54">
        <f t="shared" si="5"/>
        <v>54531</v>
      </c>
      <c r="X39" s="54">
        <f t="shared" si="6"/>
        <v>51508</v>
      </c>
      <c r="Y39" s="115">
        <f t="shared" si="7"/>
        <v>49792</v>
      </c>
      <c r="Z39" s="54">
        <f t="shared" si="8"/>
        <v>18344.234043544013</v>
      </c>
      <c r="AA39" s="55">
        <f t="shared" si="9"/>
        <v>0.33640010349239907</v>
      </c>
      <c r="AB39" s="128">
        <f t="shared" si="10"/>
        <v>0.26868295665910769</v>
      </c>
      <c r="AC39" s="113">
        <f t="shared" si="11"/>
        <v>49792</v>
      </c>
    </row>
    <row r="40" spans="1:29" ht="57" x14ac:dyDescent="0.3">
      <c r="A40" s="33">
        <v>37</v>
      </c>
      <c r="B40" s="12">
        <f t="shared" si="12"/>
        <v>37</v>
      </c>
      <c r="C40" s="56">
        <v>2503267</v>
      </c>
      <c r="D40" s="118">
        <v>42151620</v>
      </c>
      <c r="E40" s="119" t="s">
        <v>123</v>
      </c>
      <c r="F40" s="119" t="s">
        <v>114</v>
      </c>
      <c r="G40" s="118" t="s">
        <v>115</v>
      </c>
      <c r="H40" s="52">
        <v>58850.26</v>
      </c>
      <c r="I40" s="52">
        <v>67656</v>
      </c>
      <c r="J40" s="52">
        <v>64311</v>
      </c>
      <c r="K40" s="52">
        <v>67656</v>
      </c>
      <c r="L40" s="84">
        <v>37342.03</v>
      </c>
      <c r="M40" s="84">
        <f t="shared" si="14"/>
        <v>39247</v>
      </c>
      <c r="N40" s="52">
        <v>30000</v>
      </c>
      <c r="O40" s="52">
        <f t="shared" si="1"/>
        <v>5700</v>
      </c>
      <c r="P40" s="52">
        <f t="shared" si="2"/>
        <v>35700</v>
      </c>
      <c r="Q40" s="91">
        <v>66000</v>
      </c>
      <c r="R40" s="91">
        <f t="shared" si="3"/>
        <v>12540</v>
      </c>
      <c r="S40" s="91">
        <f t="shared" si="4"/>
        <v>78540</v>
      </c>
      <c r="T40" s="52">
        <v>43284</v>
      </c>
      <c r="U40" s="52">
        <v>8223.9600000000009</v>
      </c>
      <c r="V40" s="52">
        <v>51507.96</v>
      </c>
      <c r="W40" s="54">
        <f t="shared" si="5"/>
        <v>56718</v>
      </c>
      <c r="X40" s="54">
        <f t="shared" si="6"/>
        <v>59582</v>
      </c>
      <c r="Y40" s="115">
        <f t="shared" si="7"/>
        <v>52084</v>
      </c>
      <c r="Z40" s="54">
        <f t="shared" si="8"/>
        <v>17260.452216679205</v>
      </c>
      <c r="AA40" s="55">
        <f t="shared" si="9"/>
        <v>0.30432053698436484</v>
      </c>
      <c r="AB40" s="114">
        <f t="shared" si="10"/>
        <v>0.32708232476367621</v>
      </c>
      <c r="AC40" s="113">
        <f t="shared" si="11"/>
        <v>52084</v>
      </c>
    </row>
    <row r="41" spans="1:29" ht="57" x14ac:dyDescent="0.3">
      <c r="A41" s="33">
        <v>38</v>
      </c>
      <c r="B41" s="12">
        <f t="shared" si="12"/>
        <v>38</v>
      </c>
      <c r="C41" s="56">
        <v>2503267</v>
      </c>
      <c r="D41" s="118">
        <v>42151620</v>
      </c>
      <c r="E41" s="119" t="s">
        <v>124</v>
      </c>
      <c r="F41" s="119" t="s">
        <v>114</v>
      </c>
      <c r="G41" s="118" t="s">
        <v>115</v>
      </c>
      <c r="H41" s="52">
        <v>58850.26</v>
      </c>
      <c r="I41" s="52">
        <v>67656</v>
      </c>
      <c r="J41" s="52">
        <v>64311</v>
      </c>
      <c r="K41" s="52">
        <v>67656</v>
      </c>
      <c r="L41" s="84">
        <v>37342.03</v>
      </c>
      <c r="M41" s="84">
        <f t="shared" si="14"/>
        <v>39247</v>
      </c>
      <c r="N41" s="52">
        <v>30000</v>
      </c>
      <c r="O41" s="52">
        <f t="shared" si="1"/>
        <v>5700</v>
      </c>
      <c r="P41" s="52">
        <f t="shared" si="2"/>
        <v>35700</v>
      </c>
      <c r="Q41" s="91">
        <v>66000</v>
      </c>
      <c r="R41" s="91">
        <f t="shared" si="3"/>
        <v>12540</v>
      </c>
      <c r="S41" s="91">
        <f t="shared" si="4"/>
        <v>78540</v>
      </c>
      <c r="T41" s="52">
        <v>52239</v>
      </c>
      <c r="U41" s="52">
        <v>9925.41</v>
      </c>
      <c r="V41" s="52">
        <v>62164.41</v>
      </c>
      <c r="W41" s="54">
        <f t="shared" si="5"/>
        <v>58494</v>
      </c>
      <c r="X41" s="54">
        <f t="shared" si="6"/>
        <v>64911</v>
      </c>
      <c r="Y41" s="115">
        <f t="shared" si="7"/>
        <v>53634</v>
      </c>
      <c r="Z41" s="54">
        <f t="shared" si="8"/>
        <v>17165.150500418469</v>
      </c>
      <c r="AA41" s="55">
        <f t="shared" si="9"/>
        <v>0.29345147366257168</v>
      </c>
      <c r="AB41" s="114">
        <f t="shared" si="10"/>
        <v>0.366575789232298</v>
      </c>
      <c r="AC41" s="113">
        <f t="shared" si="11"/>
        <v>53634</v>
      </c>
    </row>
    <row r="42" spans="1:29" ht="57" x14ac:dyDescent="0.3">
      <c r="A42" s="33">
        <v>39</v>
      </c>
      <c r="B42" s="12">
        <f t="shared" si="12"/>
        <v>39</v>
      </c>
      <c r="C42" s="56">
        <v>2503267</v>
      </c>
      <c r="D42" s="118">
        <v>42151620</v>
      </c>
      <c r="E42" s="119" t="s">
        <v>125</v>
      </c>
      <c r="F42" s="119" t="s">
        <v>114</v>
      </c>
      <c r="G42" s="118" t="s">
        <v>115</v>
      </c>
      <c r="H42" s="52">
        <v>58839.55</v>
      </c>
      <c r="I42" s="52">
        <v>67644</v>
      </c>
      <c r="J42" s="52">
        <v>64299</v>
      </c>
      <c r="K42" s="52">
        <v>67643</v>
      </c>
      <c r="L42" s="84">
        <v>37342.03</v>
      </c>
      <c r="M42" s="84">
        <f t="shared" si="14"/>
        <v>39247</v>
      </c>
      <c r="N42" s="52">
        <v>30000</v>
      </c>
      <c r="O42" s="52">
        <f t="shared" si="1"/>
        <v>5700</v>
      </c>
      <c r="P42" s="52">
        <f t="shared" si="2"/>
        <v>35700</v>
      </c>
      <c r="Q42" s="91">
        <v>66000</v>
      </c>
      <c r="R42" s="91">
        <f t="shared" si="3"/>
        <v>12540</v>
      </c>
      <c r="S42" s="91">
        <f t="shared" si="4"/>
        <v>78540</v>
      </c>
      <c r="T42" s="52">
        <v>52239</v>
      </c>
      <c r="U42" s="52">
        <v>9925.41</v>
      </c>
      <c r="V42" s="52">
        <v>62164.41</v>
      </c>
      <c r="W42" s="54">
        <f t="shared" si="5"/>
        <v>58490</v>
      </c>
      <c r="X42" s="54">
        <f t="shared" si="6"/>
        <v>64904</v>
      </c>
      <c r="Y42" s="115">
        <f t="shared" si="7"/>
        <v>53631</v>
      </c>
      <c r="Z42" s="54">
        <f t="shared" si="8"/>
        <v>17162.482701676621</v>
      </c>
      <c r="AA42" s="55">
        <f t="shared" si="9"/>
        <v>0.2934259309570289</v>
      </c>
      <c r="AB42" s="114">
        <f t="shared" si="10"/>
        <v>0.36649935026881036</v>
      </c>
      <c r="AC42" s="113">
        <f t="shared" si="11"/>
        <v>53631</v>
      </c>
    </row>
    <row r="43" spans="1:29" ht="57" x14ac:dyDescent="0.3">
      <c r="A43" s="33">
        <v>40</v>
      </c>
      <c r="B43" s="12">
        <f t="shared" si="12"/>
        <v>40</v>
      </c>
      <c r="C43" s="56">
        <v>2503267</v>
      </c>
      <c r="D43" s="118">
        <v>42151620</v>
      </c>
      <c r="E43" s="119" t="s">
        <v>126</v>
      </c>
      <c r="F43" s="119" t="s">
        <v>114</v>
      </c>
      <c r="G43" s="118" t="s">
        <v>115</v>
      </c>
      <c r="H43" s="52">
        <v>58827.65</v>
      </c>
      <c r="I43" s="52">
        <v>67630</v>
      </c>
      <c r="J43" s="52">
        <v>64286</v>
      </c>
      <c r="K43" s="52">
        <v>67629</v>
      </c>
      <c r="L43" s="84">
        <v>37342.03</v>
      </c>
      <c r="M43" s="84">
        <f t="shared" si="14"/>
        <v>39247</v>
      </c>
      <c r="N43" s="52">
        <v>30000</v>
      </c>
      <c r="O43" s="52">
        <f t="shared" si="1"/>
        <v>5700</v>
      </c>
      <c r="P43" s="52">
        <f t="shared" si="2"/>
        <v>35700</v>
      </c>
      <c r="Q43" s="91">
        <v>66000</v>
      </c>
      <c r="R43" s="91">
        <f t="shared" si="3"/>
        <v>12540</v>
      </c>
      <c r="S43" s="91">
        <f t="shared" si="4"/>
        <v>78540</v>
      </c>
      <c r="T43" s="52">
        <v>52239</v>
      </c>
      <c r="U43" s="52">
        <v>9925.41</v>
      </c>
      <c r="V43" s="52">
        <v>62164.41</v>
      </c>
      <c r="W43" s="54">
        <f t="shared" si="5"/>
        <v>58486</v>
      </c>
      <c r="X43" s="54">
        <f t="shared" si="6"/>
        <v>64897</v>
      </c>
      <c r="Y43" s="115">
        <f t="shared" si="7"/>
        <v>53628</v>
      </c>
      <c r="Z43" s="54">
        <f t="shared" si="8"/>
        <v>17159.4971541714</v>
      </c>
      <c r="AA43" s="55">
        <f t="shared" si="9"/>
        <v>0.29339495185465581</v>
      </c>
      <c r="AB43" s="114">
        <f t="shared" si="10"/>
        <v>0.36642291130532267</v>
      </c>
      <c r="AC43" s="113">
        <f t="shared" si="11"/>
        <v>53628</v>
      </c>
    </row>
    <row r="44" spans="1:29" ht="57" x14ac:dyDescent="0.3">
      <c r="A44" s="33">
        <v>41</v>
      </c>
      <c r="B44" s="12">
        <f t="shared" si="12"/>
        <v>41</v>
      </c>
      <c r="C44" s="56">
        <v>2503267</v>
      </c>
      <c r="D44" s="118">
        <v>42151620</v>
      </c>
      <c r="E44" s="119" t="s">
        <v>127</v>
      </c>
      <c r="F44" s="119" t="s">
        <v>114</v>
      </c>
      <c r="G44" s="118" t="s">
        <v>115</v>
      </c>
      <c r="H44" s="52">
        <v>58850.26</v>
      </c>
      <c r="I44" s="52">
        <v>67656</v>
      </c>
      <c r="J44" s="52">
        <v>64311</v>
      </c>
      <c r="K44" s="52">
        <v>67656</v>
      </c>
      <c r="L44" s="84">
        <v>37342.03</v>
      </c>
      <c r="M44" s="84">
        <f t="shared" si="14"/>
        <v>39247</v>
      </c>
      <c r="N44" s="52">
        <v>30000</v>
      </c>
      <c r="O44" s="52">
        <f t="shared" si="1"/>
        <v>5700</v>
      </c>
      <c r="P44" s="52">
        <f t="shared" si="2"/>
        <v>35700</v>
      </c>
      <c r="Q44" s="91">
        <v>66000</v>
      </c>
      <c r="R44" s="91">
        <f t="shared" si="3"/>
        <v>12540</v>
      </c>
      <c r="S44" s="91">
        <f t="shared" si="4"/>
        <v>78540</v>
      </c>
      <c r="T44" s="52">
        <v>52239</v>
      </c>
      <c r="U44" s="52">
        <v>9925.41</v>
      </c>
      <c r="V44" s="52">
        <v>62164.41</v>
      </c>
      <c r="W44" s="54">
        <f t="shared" si="5"/>
        <v>58494</v>
      </c>
      <c r="X44" s="54">
        <f t="shared" si="6"/>
        <v>64911</v>
      </c>
      <c r="Y44" s="115">
        <f t="shared" si="7"/>
        <v>53634</v>
      </c>
      <c r="Z44" s="54">
        <f t="shared" si="8"/>
        <v>17165.150500418469</v>
      </c>
      <c r="AA44" s="55">
        <f t="shared" si="9"/>
        <v>0.29345147366257168</v>
      </c>
      <c r="AB44" s="114">
        <f t="shared" si="10"/>
        <v>0.366575789232298</v>
      </c>
      <c r="AC44" s="113">
        <f t="shared" si="11"/>
        <v>53634</v>
      </c>
    </row>
    <row r="45" spans="1:29" ht="81" customHeight="1" x14ac:dyDescent="0.3">
      <c r="A45" s="33">
        <v>42</v>
      </c>
      <c r="B45" s="12">
        <f t="shared" si="12"/>
        <v>42</v>
      </c>
      <c r="C45" s="56">
        <v>2503267</v>
      </c>
      <c r="D45" s="118">
        <v>42151620</v>
      </c>
      <c r="E45" s="119" t="s">
        <v>128</v>
      </c>
      <c r="F45" s="119" t="s">
        <v>114</v>
      </c>
      <c r="G45" s="118" t="s">
        <v>115</v>
      </c>
      <c r="H45" s="52">
        <v>58839.55</v>
      </c>
      <c r="I45" s="52">
        <v>67644</v>
      </c>
      <c r="J45" s="52">
        <v>64299</v>
      </c>
      <c r="K45" s="52">
        <v>67643</v>
      </c>
      <c r="L45" s="84">
        <v>37342.03</v>
      </c>
      <c r="M45" s="84">
        <f t="shared" si="14"/>
        <v>39247</v>
      </c>
      <c r="N45" s="52">
        <v>30000</v>
      </c>
      <c r="O45" s="52">
        <f t="shared" si="1"/>
        <v>5700</v>
      </c>
      <c r="P45" s="52">
        <f t="shared" si="2"/>
        <v>35700</v>
      </c>
      <c r="Q45" s="91">
        <v>66000</v>
      </c>
      <c r="R45" s="91">
        <f t="shared" si="3"/>
        <v>12540</v>
      </c>
      <c r="S45" s="91">
        <f t="shared" si="4"/>
        <v>78540</v>
      </c>
      <c r="T45" s="52">
        <v>52239</v>
      </c>
      <c r="U45" s="52">
        <v>9925.41</v>
      </c>
      <c r="V45" s="52">
        <v>62164.41</v>
      </c>
      <c r="W45" s="54">
        <f t="shared" si="5"/>
        <v>58490</v>
      </c>
      <c r="X45" s="54">
        <f t="shared" si="6"/>
        <v>64904</v>
      </c>
      <c r="Y45" s="115">
        <f t="shared" si="7"/>
        <v>53631</v>
      </c>
      <c r="Z45" s="54">
        <f t="shared" si="8"/>
        <v>17162.482701676621</v>
      </c>
      <c r="AA45" s="55">
        <f t="shared" si="9"/>
        <v>0.2934259309570289</v>
      </c>
      <c r="AB45" s="114">
        <f t="shared" si="10"/>
        <v>0.36649935026881036</v>
      </c>
      <c r="AC45" s="113">
        <f t="shared" si="11"/>
        <v>53631</v>
      </c>
    </row>
    <row r="46" spans="1:29" ht="106.5" customHeight="1" x14ac:dyDescent="0.3">
      <c r="A46" s="33">
        <v>43</v>
      </c>
      <c r="B46" s="12">
        <f t="shared" si="12"/>
        <v>43</v>
      </c>
      <c r="C46" s="56">
        <v>2505215</v>
      </c>
      <c r="D46" s="118">
        <v>42151620</v>
      </c>
      <c r="E46" s="119" t="s">
        <v>129</v>
      </c>
      <c r="F46" s="119" t="s">
        <v>130</v>
      </c>
      <c r="G46" s="118" t="s">
        <v>131</v>
      </c>
      <c r="H46" s="52">
        <v>300175.12</v>
      </c>
      <c r="I46" s="52">
        <v>345090</v>
      </c>
      <c r="J46" s="52">
        <v>328031</v>
      </c>
      <c r="K46" s="52">
        <v>345089</v>
      </c>
      <c r="L46" s="84">
        <v>178766.25</v>
      </c>
      <c r="M46" s="84">
        <f t="shared" si="14"/>
        <v>187884</v>
      </c>
      <c r="N46" s="52">
        <v>165000</v>
      </c>
      <c r="O46" s="52">
        <f t="shared" si="1"/>
        <v>31350</v>
      </c>
      <c r="P46" s="52">
        <f t="shared" si="2"/>
        <v>196350</v>
      </c>
      <c r="Q46" s="91">
        <v>292000</v>
      </c>
      <c r="R46" s="91">
        <f t="shared" si="3"/>
        <v>55480</v>
      </c>
      <c r="S46" s="91">
        <f t="shared" si="4"/>
        <v>347480</v>
      </c>
      <c r="T46" s="52">
        <v>253731</v>
      </c>
      <c r="U46" s="52">
        <v>48208.89</v>
      </c>
      <c r="V46" s="52">
        <v>301939.89</v>
      </c>
      <c r="W46" s="54">
        <f t="shared" si="5"/>
        <v>287306</v>
      </c>
      <c r="X46" s="54">
        <f t="shared" si="6"/>
        <v>323515</v>
      </c>
      <c r="Y46" s="115">
        <f t="shared" si="7"/>
        <v>267849</v>
      </c>
      <c r="Z46" s="54">
        <f t="shared" si="8"/>
        <v>75724.044762439953</v>
      </c>
      <c r="AA46" s="55">
        <f t="shared" si="9"/>
        <v>0.2635658314216896</v>
      </c>
      <c r="AB46" s="114">
        <f t="shared" si="10"/>
        <v>0.42560835409082198</v>
      </c>
      <c r="AC46" s="113">
        <f t="shared" si="11"/>
        <v>267849</v>
      </c>
    </row>
    <row r="47" spans="1:29" ht="108.75" customHeight="1" x14ac:dyDescent="0.3">
      <c r="A47" s="33">
        <v>44</v>
      </c>
      <c r="B47" s="12">
        <f t="shared" si="12"/>
        <v>44</v>
      </c>
      <c r="C47" s="56">
        <v>2505215</v>
      </c>
      <c r="D47" s="118">
        <v>42151620</v>
      </c>
      <c r="E47" s="119" t="s">
        <v>132</v>
      </c>
      <c r="F47" s="119" t="s">
        <v>130</v>
      </c>
      <c r="G47" s="118" t="s">
        <v>394</v>
      </c>
      <c r="H47" s="52">
        <v>300175.12</v>
      </c>
      <c r="I47" s="52">
        <v>345090</v>
      </c>
      <c r="J47" s="52">
        <v>328031</v>
      </c>
      <c r="K47" s="52">
        <v>345089</v>
      </c>
      <c r="L47" s="84">
        <v>181415.15</v>
      </c>
      <c r="M47" s="84">
        <f t="shared" si="14"/>
        <v>190668</v>
      </c>
      <c r="N47" s="52">
        <v>275000</v>
      </c>
      <c r="O47" s="52">
        <f t="shared" si="1"/>
        <v>52250</v>
      </c>
      <c r="P47" s="52">
        <f t="shared" si="2"/>
        <v>327250</v>
      </c>
      <c r="Q47" s="91">
        <v>285500</v>
      </c>
      <c r="R47" s="91">
        <f t="shared" si="3"/>
        <v>54245</v>
      </c>
      <c r="S47" s="91">
        <f t="shared" si="4"/>
        <v>339745</v>
      </c>
      <c r="T47" s="52">
        <v>253731</v>
      </c>
      <c r="U47" s="52">
        <v>48208.89</v>
      </c>
      <c r="V47" s="52">
        <v>301939.89</v>
      </c>
      <c r="W47" s="54">
        <f t="shared" si="5"/>
        <v>308297</v>
      </c>
      <c r="X47" s="54">
        <f t="shared" si="6"/>
        <v>333498</v>
      </c>
      <c r="Y47" s="115">
        <f t="shared" si="7"/>
        <v>294821</v>
      </c>
      <c r="Z47" s="54">
        <f t="shared" si="8"/>
        <v>59887.500389563844</v>
      </c>
      <c r="AA47" s="55">
        <f t="shared" si="9"/>
        <v>0.19425262130206861</v>
      </c>
      <c r="AB47" s="114">
        <f t="shared" si="10"/>
        <v>0.54625317305473386</v>
      </c>
      <c r="AC47" s="113">
        <f t="shared" si="11"/>
        <v>294821</v>
      </c>
    </row>
    <row r="48" spans="1:29" ht="119.25" customHeight="1" x14ac:dyDescent="0.3">
      <c r="A48" s="33">
        <v>45</v>
      </c>
      <c r="B48" s="12">
        <f t="shared" si="12"/>
        <v>45</v>
      </c>
      <c r="C48" s="56">
        <v>2505215</v>
      </c>
      <c r="D48" s="118">
        <v>42151620</v>
      </c>
      <c r="E48" s="119" t="s">
        <v>133</v>
      </c>
      <c r="F48" s="119" t="s">
        <v>130</v>
      </c>
      <c r="G48" s="118" t="s">
        <v>325</v>
      </c>
      <c r="H48" s="52">
        <v>243903.59</v>
      </c>
      <c r="I48" s="52">
        <v>280398</v>
      </c>
      <c r="J48" s="52">
        <v>266537</v>
      </c>
      <c r="K48" s="52">
        <v>280397</v>
      </c>
      <c r="L48" s="84">
        <v>181415.15</v>
      </c>
      <c r="M48" s="84">
        <f t="shared" si="14"/>
        <v>190668</v>
      </c>
      <c r="N48" s="52">
        <v>165000</v>
      </c>
      <c r="O48" s="52">
        <f t="shared" si="1"/>
        <v>31350</v>
      </c>
      <c r="P48" s="52">
        <f t="shared" si="2"/>
        <v>196350</v>
      </c>
      <c r="Q48" s="91">
        <v>193800</v>
      </c>
      <c r="R48" s="91">
        <f t="shared" si="3"/>
        <v>36822</v>
      </c>
      <c r="S48" s="91">
        <f t="shared" si="4"/>
        <v>230622</v>
      </c>
      <c r="T48" s="52">
        <v>194030</v>
      </c>
      <c r="U48" s="52">
        <v>36865.699999999997</v>
      </c>
      <c r="V48" s="52">
        <v>230895.7</v>
      </c>
      <c r="W48" s="54">
        <f t="shared" si="5"/>
        <v>234889</v>
      </c>
      <c r="X48" s="54">
        <f t="shared" si="6"/>
        <v>230759</v>
      </c>
      <c r="Y48" s="115">
        <f t="shared" si="7"/>
        <v>229556</v>
      </c>
      <c r="Z48" s="54">
        <f t="shared" si="8"/>
        <v>39030.634734974556</v>
      </c>
      <c r="AA48" s="55">
        <f t="shared" si="9"/>
        <v>0.16616629444109582</v>
      </c>
      <c r="AB48" s="128">
        <f t="shared" si="10"/>
        <v>0.20395661568800219</v>
      </c>
      <c r="AC48" s="113">
        <f t="shared" si="11"/>
        <v>229556</v>
      </c>
    </row>
    <row r="49" spans="1:30" ht="111" customHeight="1" x14ac:dyDescent="0.3">
      <c r="A49" s="33">
        <v>46</v>
      </c>
      <c r="B49" s="12">
        <f t="shared" si="12"/>
        <v>46</v>
      </c>
      <c r="C49" s="56">
        <v>2505215</v>
      </c>
      <c r="D49" s="118">
        <v>42151620</v>
      </c>
      <c r="E49" s="119" t="s">
        <v>133</v>
      </c>
      <c r="F49" s="119" t="s">
        <v>130</v>
      </c>
      <c r="G49" s="118" t="s">
        <v>326</v>
      </c>
      <c r="H49" s="52">
        <v>243903.59</v>
      </c>
      <c r="I49" s="52">
        <v>280398</v>
      </c>
      <c r="J49" s="52">
        <v>266537</v>
      </c>
      <c r="K49" s="52">
        <v>280397</v>
      </c>
      <c r="L49" s="84">
        <v>181415.15</v>
      </c>
      <c r="M49" s="84">
        <f t="shared" si="14"/>
        <v>190668</v>
      </c>
      <c r="N49" s="52">
        <v>165000</v>
      </c>
      <c r="O49" s="52">
        <f t="shared" si="1"/>
        <v>31350</v>
      </c>
      <c r="P49" s="52">
        <f t="shared" si="2"/>
        <v>196350</v>
      </c>
      <c r="Q49" s="91">
        <v>196900</v>
      </c>
      <c r="R49" s="91">
        <f t="shared" si="3"/>
        <v>37411</v>
      </c>
      <c r="S49" s="91">
        <f t="shared" si="4"/>
        <v>234311</v>
      </c>
      <c r="T49" s="52">
        <v>194030</v>
      </c>
      <c r="U49" s="52">
        <v>36865.699999999997</v>
      </c>
      <c r="V49" s="52">
        <v>230895.7</v>
      </c>
      <c r="W49" s="54">
        <f t="shared" si="5"/>
        <v>235504</v>
      </c>
      <c r="X49" s="54">
        <f t="shared" si="6"/>
        <v>232604</v>
      </c>
      <c r="Y49" s="115">
        <f t="shared" si="7"/>
        <v>230157</v>
      </c>
      <c r="Z49" s="54">
        <f t="shared" si="8"/>
        <v>38979.007098201844</v>
      </c>
      <c r="AA49" s="55">
        <f t="shared" si="9"/>
        <v>0.16551314244429752</v>
      </c>
      <c r="AB49" s="128">
        <f t="shared" si="10"/>
        <v>0.20710869154761155</v>
      </c>
      <c r="AC49" s="113">
        <f t="shared" si="11"/>
        <v>230157</v>
      </c>
    </row>
    <row r="50" spans="1:30" ht="81" customHeight="1" x14ac:dyDescent="0.3">
      <c r="A50" s="33">
        <v>47</v>
      </c>
      <c r="B50" s="12">
        <f t="shared" si="12"/>
        <v>47</v>
      </c>
      <c r="C50" s="56">
        <v>2505215</v>
      </c>
      <c r="D50" s="118">
        <v>42151620</v>
      </c>
      <c r="E50" s="119" t="s">
        <v>134</v>
      </c>
      <c r="F50" s="119" t="s">
        <v>135</v>
      </c>
      <c r="G50" s="118" t="s">
        <v>136</v>
      </c>
      <c r="H50" s="52">
        <v>14624</v>
      </c>
      <c r="I50" s="52">
        <v>16813</v>
      </c>
      <c r="J50" s="52">
        <v>15981</v>
      </c>
      <c r="K50" s="52">
        <v>16813</v>
      </c>
      <c r="L50" s="84">
        <v>13882.35</v>
      </c>
      <c r="M50" s="84">
        <f t="shared" si="14"/>
        <v>14591</v>
      </c>
      <c r="N50" s="52">
        <v>26000</v>
      </c>
      <c r="O50" s="52">
        <v>0</v>
      </c>
      <c r="P50" s="52">
        <f t="shared" si="2"/>
        <v>26000</v>
      </c>
      <c r="Q50" s="91">
        <v>17700</v>
      </c>
      <c r="R50" s="91">
        <f>Q50*0%</f>
        <v>0</v>
      </c>
      <c r="S50" s="91">
        <f t="shared" si="4"/>
        <v>17700</v>
      </c>
      <c r="T50" s="52">
        <v>19745</v>
      </c>
      <c r="U50" s="52">
        <v>3751.55</v>
      </c>
      <c r="V50" s="52">
        <v>23496.55</v>
      </c>
      <c r="W50" s="54">
        <f t="shared" si="5"/>
        <v>19236</v>
      </c>
      <c r="X50" s="54">
        <f t="shared" si="6"/>
        <v>17257</v>
      </c>
      <c r="Y50" s="115">
        <f t="shared" si="7"/>
        <v>18462</v>
      </c>
      <c r="Z50" s="54">
        <f t="shared" si="8"/>
        <v>4462.7605873961802</v>
      </c>
      <c r="AA50" s="55">
        <f t="shared" si="9"/>
        <v>0.23200044642317427</v>
      </c>
      <c r="AB50" s="128">
        <f t="shared" si="10"/>
        <v>0.26530052772256868</v>
      </c>
      <c r="AC50" s="113">
        <f t="shared" si="11"/>
        <v>18462</v>
      </c>
    </row>
    <row r="51" spans="1:30" s="194" customFormat="1" ht="94.5" customHeight="1" x14ac:dyDescent="0.3">
      <c r="A51" s="182">
        <v>48</v>
      </c>
      <c r="B51" s="195">
        <f t="shared" si="12"/>
        <v>48</v>
      </c>
      <c r="C51" s="170">
        <v>2502064</v>
      </c>
      <c r="D51" s="170">
        <v>42152510</v>
      </c>
      <c r="E51" s="196" t="s">
        <v>311</v>
      </c>
      <c r="F51" s="196" t="s">
        <v>312</v>
      </c>
      <c r="G51" s="170" t="s">
        <v>313</v>
      </c>
      <c r="H51" s="171">
        <v>27053</v>
      </c>
      <c r="I51" s="171">
        <v>31101</v>
      </c>
      <c r="J51" s="171">
        <v>29563</v>
      </c>
      <c r="K51" s="171">
        <v>31101</v>
      </c>
      <c r="L51" s="172">
        <v>137728.13</v>
      </c>
      <c r="M51" s="172">
        <f t="shared" si="14"/>
        <v>144753</v>
      </c>
      <c r="N51" s="171">
        <v>0</v>
      </c>
      <c r="O51" s="171">
        <v>0</v>
      </c>
      <c r="P51" s="171">
        <v>116620</v>
      </c>
      <c r="Q51" s="197">
        <v>141200</v>
      </c>
      <c r="R51" s="197">
        <f>Q51*19%</f>
        <v>26828</v>
      </c>
      <c r="S51" s="197">
        <f t="shared" si="4"/>
        <v>168028</v>
      </c>
      <c r="T51" s="171">
        <v>125342</v>
      </c>
      <c r="U51" s="171">
        <v>23814.98</v>
      </c>
      <c r="V51" s="171">
        <v>149156.98000000001</v>
      </c>
      <c r="W51" s="177">
        <f t="shared" si="5"/>
        <v>106794</v>
      </c>
      <c r="X51" s="198">
        <f t="shared" si="6"/>
        <v>130687</v>
      </c>
      <c r="Y51" s="178">
        <f t="shared" si="7"/>
        <v>64904</v>
      </c>
      <c r="Z51" s="177">
        <f t="shared" si="8"/>
        <v>60894.205443189741</v>
      </c>
      <c r="AA51" s="179">
        <f t="shared" si="9"/>
        <v>0.57020249679934965</v>
      </c>
      <c r="AB51" s="114">
        <f t="shared" si="10"/>
        <v>-9.7172424751127778E-2</v>
      </c>
      <c r="AC51" s="180">
        <f>+X51</f>
        <v>130687</v>
      </c>
      <c r="AD51" s="194" t="s">
        <v>488</v>
      </c>
    </row>
    <row r="52" spans="1:30" ht="68.400000000000006" x14ac:dyDescent="0.3">
      <c r="A52" s="33">
        <v>49</v>
      </c>
      <c r="B52" s="12">
        <f t="shared" si="12"/>
        <v>49</v>
      </c>
      <c r="C52" s="118">
        <v>2502064</v>
      </c>
      <c r="D52" s="118">
        <v>42152510</v>
      </c>
      <c r="E52" s="119" t="s">
        <v>137</v>
      </c>
      <c r="F52" s="119" t="s">
        <v>138</v>
      </c>
      <c r="G52" s="118" t="s">
        <v>139</v>
      </c>
      <c r="H52" s="52">
        <v>48847.12</v>
      </c>
      <c r="I52" s="52">
        <v>56156</v>
      </c>
      <c r="J52" s="52">
        <v>53380</v>
      </c>
      <c r="K52" s="52">
        <v>56156</v>
      </c>
      <c r="L52" s="84">
        <v>66269.509999999995</v>
      </c>
      <c r="M52" s="84">
        <f t="shared" si="14"/>
        <v>69650</v>
      </c>
      <c r="N52" s="52">
        <v>47000</v>
      </c>
      <c r="O52" s="52">
        <f t="shared" si="1"/>
        <v>8930</v>
      </c>
      <c r="P52" s="52">
        <f t="shared" si="2"/>
        <v>55930</v>
      </c>
      <c r="Q52" s="91">
        <v>68800</v>
      </c>
      <c r="R52" s="91">
        <f t="shared" si="3"/>
        <v>13072</v>
      </c>
      <c r="S52" s="91">
        <f t="shared" si="4"/>
        <v>81872</v>
      </c>
      <c r="T52" s="52">
        <v>39252</v>
      </c>
      <c r="U52" s="52">
        <v>7457.88</v>
      </c>
      <c r="V52" s="52">
        <v>46709.88</v>
      </c>
      <c r="W52" s="54">
        <f t="shared" si="5"/>
        <v>61079</v>
      </c>
      <c r="X52" s="54">
        <f t="shared" si="6"/>
        <v>56156</v>
      </c>
      <c r="Y52" s="115">
        <f t="shared" si="7"/>
        <v>59128</v>
      </c>
      <c r="Z52" s="54">
        <f t="shared" si="8"/>
        <v>12548.040154318909</v>
      </c>
      <c r="AA52" s="55">
        <f t="shared" si="9"/>
        <v>0.20543951528870658</v>
      </c>
      <c r="AB52" s="128">
        <f t="shared" si="10"/>
        <v>-0.15106963388370423</v>
      </c>
      <c r="AC52" s="113">
        <f t="shared" si="11"/>
        <v>59128</v>
      </c>
    </row>
    <row r="53" spans="1:30" x14ac:dyDescent="0.3">
      <c r="A53" s="33">
        <v>50</v>
      </c>
      <c r="B53" s="12">
        <f t="shared" si="12"/>
        <v>50</v>
      </c>
      <c r="C53" s="118">
        <v>2503496</v>
      </c>
      <c r="D53" s="118">
        <v>42151620</v>
      </c>
      <c r="E53" s="119" t="s">
        <v>140</v>
      </c>
      <c r="F53" s="119" t="s">
        <v>141</v>
      </c>
      <c r="G53" s="118" t="s">
        <v>142</v>
      </c>
      <c r="H53" s="52">
        <v>9190.3700000000008</v>
      </c>
      <c r="I53" s="52">
        <v>10566</v>
      </c>
      <c r="J53" s="52">
        <v>10043</v>
      </c>
      <c r="K53" s="52">
        <v>10566</v>
      </c>
      <c r="L53" s="84">
        <v>8540.73</v>
      </c>
      <c r="M53" s="84">
        <f t="shared" si="14"/>
        <v>8977</v>
      </c>
      <c r="N53" s="52">
        <v>9000</v>
      </c>
      <c r="O53" s="52">
        <f t="shared" si="1"/>
        <v>1710</v>
      </c>
      <c r="P53" s="52">
        <f t="shared" si="2"/>
        <v>10710</v>
      </c>
      <c r="Q53" s="91">
        <v>8800</v>
      </c>
      <c r="R53" s="91">
        <f t="shared" si="3"/>
        <v>1672</v>
      </c>
      <c r="S53" s="91">
        <f t="shared" si="4"/>
        <v>10472</v>
      </c>
      <c r="T53" s="52">
        <v>9723</v>
      </c>
      <c r="U53" s="52">
        <v>1847.3700000000001</v>
      </c>
      <c r="V53" s="52">
        <v>11570.37</v>
      </c>
      <c r="W53" s="54">
        <f t="shared" si="5"/>
        <v>10477</v>
      </c>
      <c r="X53" s="54">
        <f t="shared" si="6"/>
        <v>10566</v>
      </c>
      <c r="Y53" s="115">
        <f t="shared" si="7"/>
        <v>10418</v>
      </c>
      <c r="Z53" s="54">
        <f t="shared" si="8"/>
        <v>838.52416670600508</v>
      </c>
      <c r="AA53" s="55">
        <f t="shared" si="9"/>
        <v>8.0034758681493276E-2</v>
      </c>
      <c r="AB53" s="128">
        <f t="shared" si="10"/>
        <v>0.1605213322936393</v>
      </c>
      <c r="AC53" s="113">
        <f t="shared" si="11"/>
        <v>10418</v>
      </c>
    </row>
    <row r="54" spans="1:30" ht="78.75" customHeight="1" x14ac:dyDescent="0.3">
      <c r="A54" s="33">
        <v>51</v>
      </c>
      <c r="B54" s="12">
        <f t="shared" si="12"/>
        <v>51</v>
      </c>
      <c r="C54" s="118">
        <v>2502114</v>
      </c>
      <c r="D54" s="118">
        <v>41104210</v>
      </c>
      <c r="E54" s="119" t="s">
        <v>357</v>
      </c>
      <c r="F54" s="119" t="s">
        <v>358</v>
      </c>
      <c r="G54" s="118" t="s">
        <v>18</v>
      </c>
      <c r="H54" s="52">
        <v>84531.65</v>
      </c>
      <c r="I54" s="52">
        <v>97180</v>
      </c>
      <c r="J54" s="52">
        <v>92376</v>
      </c>
      <c r="K54" s="52">
        <v>97180</v>
      </c>
      <c r="L54" s="84">
        <v>97192.21</v>
      </c>
      <c r="M54" s="84">
        <f t="shared" si="14"/>
        <v>102150</v>
      </c>
      <c r="N54" s="52">
        <v>70000</v>
      </c>
      <c r="O54" s="52">
        <f t="shared" si="1"/>
        <v>13300</v>
      </c>
      <c r="P54" s="52">
        <f t="shared" si="2"/>
        <v>83300</v>
      </c>
      <c r="Q54" s="91">
        <v>61900</v>
      </c>
      <c r="R54" s="91">
        <f t="shared" si="3"/>
        <v>11761</v>
      </c>
      <c r="S54" s="91">
        <f t="shared" si="4"/>
        <v>73661</v>
      </c>
      <c r="T54" s="52">
        <v>64478</v>
      </c>
      <c r="U54" s="52">
        <v>12250.82</v>
      </c>
      <c r="V54" s="52">
        <v>76728.820000000007</v>
      </c>
      <c r="W54" s="54">
        <f t="shared" si="5"/>
        <v>88367</v>
      </c>
      <c r="X54" s="54">
        <f t="shared" si="6"/>
        <v>90240</v>
      </c>
      <c r="Y54" s="115">
        <f t="shared" si="7"/>
        <v>86978</v>
      </c>
      <c r="Z54" s="54">
        <f t="shared" si="8"/>
        <v>12022.455530550475</v>
      </c>
      <c r="AA54" s="55">
        <f t="shared" si="9"/>
        <v>0.13605141659839617</v>
      </c>
      <c r="AB54" s="128">
        <f t="shared" si="10"/>
        <v>-0.14852667645619189</v>
      </c>
      <c r="AC54" s="113">
        <f t="shared" si="11"/>
        <v>86978</v>
      </c>
    </row>
    <row r="55" spans="1:30" ht="117" customHeight="1" x14ac:dyDescent="0.3">
      <c r="A55" s="33">
        <v>52</v>
      </c>
      <c r="B55" s="12">
        <f t="shared" si="12"/>
        <v>52</v>
      </c>
      <c r="C55" s="156">
        <v>2505210</v>
      </c>
      <c r="D55" s="118">
        <v>42152600</v>
      </c>
      <c r="E55" s="119" t="s">
        <v>143</v>
      </c>
      <c r="F55" s="119" t="s">
        <v>144</v>
      </c>
      <c r="G55" s="118" t="s">
        <v>145</v>
      </c>
      <c r="H55" s="52">
        <v>72279</v>
      </c>
      <c r="I55" s="52">
        <v>83094</v>
      </c>
      <c r="J55" s="52">
        <v>78986</v>
      </c>
      <c r="K55" s="52">
        <v>83094</v>
      </c>
      <c r="L55" s="84">
        <v>66873.31</v>
      </c>
      <c r="M55" s="84">
        <f t="shared" si="14"/>
        <v>70284</v>
      </c>
      <c r="N55" s="52">
        <v>70000</v>
      </c>
      <c r="O55" s="52">
        <v>0</v>
      </c>
      <c r="P55" s="52">
        <f t="shared" si="2"/>
        <v>70000</v>
      </c>
      <c r="Q55" s="91">
        <v>79600</v>
      </c>
      <c r="R55" s="91">
        <f>Q55*0%</f>
        <v>0</v>
      </c>
      <c r="S55" s="91">
        <f t="shared" si="4"/>
        <v>79600</v>
      </c>
      <c r="T55" s="52">
        <v>82090</v>
      </c>
      <c r="U55" s="52">
        <v>0</v>
      </c>
      <c r="V55" s="52">
        <v>82090</v>
      </c>
      <c r="W55" s="54">
        <f t="shared" si="5"/>
        <v>78027</v>
      </c>
      <c r="X55" s="54">
        <f t="shared" si="6"/>
        <v>80845</v>
      </c>
      <c r="Y55" s="115">
        <f t="shared" si="7"/>
        <v>77593</v>
      </c>
      <c r="Z55" s="54">
        <f t="shared" si="8"/>
        <v>6240.4816160293267</v>
      </c>
      <c r="AA55" s="55">
        <f t="shared" si="9"/>
        <v>7.997848970265839E-2</v>
      </c>
      <c r="AB55" s="128">
        <f t="shared" si="10"/>
        <v>0.1039923737977349</v>
      </c>
      <c r="AC55" s="113">
        <f t="shared" si="11"/>
        <v>77593</v>
      </c>
    </row>
    <row r="56" spans="1:30" ht="78" customHeight="1" x14ac:dyDescent="0.3">
      <c r="A56" s="33">
        <v>53</v>
      </c>
      <c r="B56" s="12">
        <f t="shared" si="12"/>
        <v>53</v>
      </c>
      <c r="C56" s="156">
        <v>2505211</v>
      </c>
      <c r="D56" s="118">
        <v>42152600</v>
      </c>
      <c r="E56" s="119" t="s">
        <v>143</v>
      </c>
      <c r="F56" s="119" t="s">
        <v>144</v>
      </c>
      <c r="G56" s="118" t="s">
        <v>146</v>
      </c>
      <c r="H56" s="52">
        <v>72279</v>
      </c>
      <c r="I56" s="52">
        <v>83094</v>
      </c>
      <c r="J56" s="52">
        <v>78986</v>
      </c>
      <c r="K56" s="52">
        <v>83094</v>
      </c>
      <c r="L56" s="84">
        <v>66873.31</v>
      </c>
      <c r="M56" s="84">
        <f t="shared" si="14"/>
        <v>70284</v>
      </c>
      <c r="N56" s="52">
        <v>70000</v>
      </c>
      <c r="O56" s="52">
        <v>0</v>
      </c>
      <c r="P56" s="52">
        <f t="shared" si="2"/>
        <v>70000</v>
      </c>
      <c r="Q56" s="91">
        <v>79600</v>
      </c>
      <c r="R56" s="91">
        <f>Q56*0%</f>
        <v>0</v>
      </c>
      <c r="S56" s="91">
        <f t="shared" si="4"/>
        <v>79600</v>
      </c>
      <c r="T56" s="52">
        <v>82090</v>
      </c>
      <c r="U56" s="52">
        <v>0</v>
      </c>
      <c r="V56" s="52">
        <v>82090</v>
      </c>
      <c r="W56" s="54">
        <f t="shared" si="5"/>
        <v>78027</v>
      </c>
      <c r="X56" s="54">
        <f t="shared" si="6"/>
        <v>80845</v>
      </c>
      <c r="Y56" s="115">
        <f t="shared" si="7"/>
        <v>77593</v>
      </c>
      <c r="Z56" s="54">
        <f t="shared" si="8"/>
        <v>6240.4816160293267</v>
      </c>
      <c r="AA56" s="55">
        <f t="shared" si="9"/>
        <v>7.997848970265839E-2</v>
      </c>
      <c r="AB56" s="128">
        <f t="shared" si="10"/>
        <v>0.1039923737977349</v>
      </c>
      <c r="AC56" s="113">
        <f t="shared" si="11"/>
        <v>77593</v>
      </c>
    </row>
    <row r="57" spans="1:30" ht="138" customHeight="1" x14ac:dyDescent="0.3">
      <c r="A57" s="33">
        <v>54</v>
      </c>
      <c r="B57" s="12">
        <f t="shared" si="12"/>
        <v>54</v>
      </c>
      <c r="C57" s="56">
        <v>2505212</v>
      </c>
      <c r="D57" s="118">
        <v>42152600</v>
      </c>
      <c r="E57" s="119" t="s">
        <v>143</v>
      </c>
      <c r="F57" s="119" t="s">
        <v>144</v>
      </c>
      <c r="G57" s="118" t="s">
        <v>147</v>
      </c>
      <c r="H57" s="52">
        <v>72279</v>
      </c>
      <c r="I57" s="52">
        <v>83094</v>
      </c>
      <c r="J57" s="52">
        <v>78986</v>
      </c>
      <c r="K57" s="52">
        <v>83094</v>
      </c>
      <c r="L57" s="84">
        <v>66873.31</v>
      </c>
      <c r="M57" s="84">
        <f t="shared" si="14"/>
        <v>70284</v>
      </c>
      <c r="N57" s="52">
        <v>70000</v>
      </c>
      <c r="O57" s="52">
        <v>0</v>
      </c>
      <c r="P57" s="52">
        <f t="shared" si="2"/>
        <v>70000</v>
      </c>
      <c r="Q57" s="91">
        <v>79600</v>
      </c>
      <c r="R57" s="91">
        <f>Q57*0%</f>
        <v>0</v>
      </c>
      <c r="S57" s="91">
        <f t="shared" si="4"/>
        <v>79600</v>
      </c>
      <c r="T57" s="52">
        <v>82090</v>
      </c>
      <c r="U57" s="52">
        <v>0</v>
      </c>
      <c r="V57" s="52">
        <v>82090</v>
      </c>
      <c r="W57" s="54">
        <f t="shared" si="5"/>
        <v>78027</v>
      </c>
      <c r="X57" s="54">
        <f t="shared" si="6"/>
        <v>80845</v>
      </c>
      <c r="Y57" s="115">
        <f t="shared" si="7"/>
        <v>77593</v>
      </c>
      <c r="Z57" s="54">
        <f t="shared" si="8"/>
        <v>6240.4816160293267</v>
      </c>
      <c r="AA57" s="55">
        <f t="shared" si="9"/>
        <v>7.997848970265839E-2</v>
      </c>
      <c r="AB57" s="128">
        <f t="shared" si="10"/>
        <v>0.1039923737977349</v>
      </c>
      <c r="AC57" s="113">
        <f t="shared" si="11"/>
        <v>77593</v>
      </c>
    </row>
    <row r="58" spans="1:30" ht="141" customHeight="1" x14ac:dyDescent="0.3">
      <c r="A58" s="33">
        <v>55</v>
      </c>
      <c r="B58" s="12">
        <f t="shared" si="12"/>
        <v>55</v>
      </c>
      <c r="C58" s="156">
        <v>2583803</v>
      </c>
      <c r="D58" s="118">
        <v>42152600</v>
      </c>
      <c r="E58" s="119" t="s">
        <v>143</v>
      </c>
      <c r="F58" s="119" t="s">
        <v>144</v>
      </c>
      <c r="G58" s="119" t="s">
        <v>148</v>
      </c>
      <c r="H58" s="52">
        <v>74347</v>
      </c>
      <c r="I58" s="52">
        <v>85472</v>
      </c>
      <c r="J58" s="52">
        <v>81246</v>
      </c>
      <c r="K58" s="52">
        <v>85471</v>
      </c>
      <c r="L58" s="84">
        <v>66873.31</v>
      </c>
      <c r="M58" s="84">
        <f t="shared" si="14"/>
        <v>70284</v>
      </c>
      <c r="N58" s="52">
        <v>70000</v>
      </c>
      <c r="O58" s="52">
        <v>0</v>
      </c>
      <c r="P58" s="52">
        <f t="shared" si="2"/>
        <v>70000</v>
      </c>
      <c r="Q58" s="91">
        <v>79600</v>
      </c>
      <c r="R58" s="91">
        <f>Q58*0%</f>
        <v>0</v>
      </c>
      <c r="S58" s="91">
        <f t="shared" si="4"/>
        <v>79600</v>
      </c>
      <c r="T58" s="52">
        <v>82090</v>
      </c>
      <c r="U58" s="52">
        <v>0</v>
      </c>
      <c r="V58" s="52">
        <v>82090</v>
      </c>
      <c r="W58" s="54">
        <f t="shared" si="5"/>
        <v>78820</v>
      </c>
      <c r="X58" s="54">
        <f t="shared" si="6"/>
        <v>80845</v>
      </c>
      <c r="Y58" s="115">
        <f t="shared" si="7"/>
        <v>78270</v>
      </c>
      <c r="Z58" s="54">
        <f t="shared" si="8"/>
        <v>7077.3144553566362</v>
      </c>
      <c r="AA58" s="55">
        <f t="shared" si="9"/>
        <v>8.9790845665524435E-2</v>
      </c>
      <c r="AB58" s="128">
        <f t="shared" si="10"/>
        <v>0.11362472255420863</v>
      </c>
      <c r="AC58" s="113">
        <f t="shared" si="11"/>
        <v>78270</v>
      </c>
    </row>
    <row r="59" spans="1:30" ht="98.25" customHeight="1" x14ac:dyDescent="0.3">
      <c r="A59" s="33">
        <v>56</v>
      </c>
      <c r="B59" s="12">
        <f t="shared" si="12"/>
        <v>56</v>
      </c>
      <c r="C59" s="156">
        <v>2501968</v>
      </c>
      <c r="D59" s="59"/>
      <c r="E59" s="119" t="s">
        <v>149</v>
      </c>
      <c r="F59" s="119" t="s">
        <v>150</v>
      </c>
      <c r="G59" s="118" t="s">
        <v>18</v>
      </c>
      <c r="H59" s="52">
        <v>34763.47</v>
      </c>
      <c r="I59" s="52">
        <v>39965</v>
      </c>
      <c r="J59" s="52">
        <v>37989</v>
      </c>
      <c r="K59" s="52">
        <v>39965</v>
      </c>
      <c r="L59" s="84">
        <v>25159.61</v>
      </c>
      <c r="M59" s="84">
        <f t="shared" si="14"/>
        <v>26443</v>
      </c>
      <c r="N59" s="52">
        <v>29000</v>
      </c>
      <c r="O59" s="52">
        <f t="shared" si="1"/>
        <v>5510</v>
      </c>
      <c r="P59" s="52">
        <f t="shared" si="2"/>
        <v>34510</v>
      </c>
      <c r="Q59" s="91">
        <v>51800</v>
      </c>
      <c r="R59" s="91">
        <f t="shared" si="3"/>
        <v>9842</v>
      </c>
      <c r="S59" s="91">
        <f t="shared" si="4"/>
        <v>61642</v>
      </c>
      <c r="T59" s="52">
        <v>25690</v>
      </c>
      <c r="U59" s="52">
        <v>4881.1000000000004</v>
      </c>
      <c r="V59" s="52">
        <v>30571.1</v>
      </c>
      <c r="W59" s="54">
        <f t="shared" si="5"/>
        <v>38850</v>
      </c>
      <c r="X59" s="54">
        <f t="shared" si="6"/>
        <v>37238</v>
      </c>
      <c r="Y59" s="115">
        <f t="shared" si="7"/>
        <v>36195</v>
      </c>
      <c r="Z59" s="54">
        <f t="shared" si="8"/>
        <v>12355.332012333778</v>
      </c>
      <c r="AA59" s="55">
        <f t="shared" si="9"/>
        <v>0.31802656402403545</v>
      </c>
      <c r="AB59" s="114">
        <f t="shared" si="10"/>
        <v>0.36879325341300156</v>
      </c>
      <c r="AC59" s="113">
        <f t="shared" si="11"/>
        <v>36195</v>
      </c>
    </row>
    <row r="60" spans="1:30" ht="54" customHeight="1" x14ac:dyDescent="0.3">
      <c r="A60" s="33">
        <v>57</v>
      </c>
      <c r="B60" s="12">
        <f t="shared" si="12"/>
        <v>57</v>
      </c>
      <c r="C60" s="156">
        <v>2501968</v>
      </c>
      <c r="D60" s="118">
        <v>42151614</v>
      </c>
      <c r="E60" s="119" t="s">
        <v>151</v>
      </c>
      <c r="F60" s="119" t="s">
        <v>152</v>
      </c>
      <c r="G60" s="118" t="s">
        <v>153</v>
      </c>
      <c r="H60" s="52">
        <v>102750.55</v>
      </c>
      <c r="I60" s="52">
        <v>118125</v>
      </c>
      <c r="J60" s="52">
        <v>112285</v>
      </c>
      <c r="K60" s="52">
        <v>118124</v>
      </c>
      <c r="L60" s="84">
        <v>60250.58</v>
      </c>
      <c r="M60" s="84">
        <f t="shared" si="14"/>
        <v>63324</v>
      </c>
      <c r="N60" s="52">
        <v>70000</v>
      </c>
      <c r="O60" s="52">
        <f t="shared" si="1"/>
        <v>13300</v>
      </c>
      <c r="P60" s="52">
        <f t="shared" si="2"/>
        <v>83300</v>
      </c>
      <c r="Q60" s="91">
        <v>87200</v>
      </c>
      <c r="R60" s="91">
        <f t="shared" si="3"/>
        <v>16568</v>
      </c>
      <c r="S60" s="91">
        <f t="shared" si="4"/>
        <v>103768</v>
      </c>
      <c r="T60" s="52">
        <v>62687</v>
      </c>
      <c r="U60" s="52">
        <v>11910.53</v>
      </c>
      <c r="V60" s="52">
        <v>74597.53</v>
      </c>
      <c r="W60" s="54">
        <f t="shared" si="5"/>
        <v>93540</v>
      </c>
      <c r="X60" s="54">
        <f t="shared" si="6"/>
        <v>93534</v>
      </c>
      <c r="Y60" s="115">
        <f t="shared" si="7"/>
        <v>88535</v>
      </c>
      <c r="Z60" s="54">
        <f t="shared" si="8"/>
        <v>23195.209377544943</v>
      </c>
      <c r="AA60" s="55">
        <f t="shared" si="9"/>
        <v>0.24797102178260577</v>
      </c>
      <c r="AB60" s="114">
        <f t="shared" si="10"/>
        <v>0.39812709241361882</v>
      </c>
      <c r="AC60" s="113">
        <f t="shared" si="11"/>
        <v>88535</v>
      </c>
    </row>
    <row r="61" spans="1:30" ht="65.25" customHeight="1" x14ac:dyDescent="0.3">
      <c r="A61" s="33">
        <v>58</v>
      </c>
      <c r="B61" s="12">
        <f t="shared" si="12"/>
        <v>58</v>
      </c>
      <c r="C61" s="156">
        <v>2501978</v>
      </c>
      <c r="D61" s="118">
        <v>42151614</v>
      </c>
      <c r="E61" s="119" t="s">
        <v>154</v>
      </c>
      <c r="F61" s="119" t="s">
        <v>152</v>
      </c>
      <c r="G61" s="118" t="s">
        <v>153</v>
      </c>
      <c r="H61" s="52">
        <v>102725.56</v>
      </c>
      <c r="I61" s="52">
        <v>118096</v>
      </c>
      <c r="J61" s="52">
        <v>112258</v>
      </c>
      <c r="K61" s="52">
        <v>118096</v>
      </c>
      <c r="L61" s="84">
        <v>60250.58</v>
      </c>
      <c r="M61" s="84">
        <f t="shared" si="14"/>
        <v>63324</v>
      </c>
      <c r="N61" s="52">
        <v>70000</v>
      </c>
      <c r="O61" s="52">
        <f t="shared" si="1"/>
        <v>13300</v>
      </c>
      <c r="P61" s="52">
        <f t="shared" si="2"/>
        <v>83300</v>
      </c>
      <c r="Q61" s="91">
        <v>87200</v>
      </c>
      <c r="R61" s="91">
        <f t="shared" si="3"/>
        <v>16568</v>
      </c>
      <c r="S61" s="91">
        <f t="shared" si="4"/>
        <v>103768</v>
      </c>
      <c r="T61" s="52">
        <v>62687</v>
      </c>
      <c r="U61" s="52">
        <v>11910.53</v>
      </c>
      <c r="V61" s="52">
        <v>74597.53</v>
      </c>
      <c r="W61" s="54">
        <f t="shared" si="5"/>
        <v>93531</v>
      </c>
      <c r="X61" s="54">
        <f t="shared" si="6"/>
        <v>93534</v>
      </c>
      <c r="Y61" s="115">
        <f t="shared" si="7"/>
        <v>88530</v>
      </c>
      <c r="Z61" s="54">
        <f t="shared" si="8"/>
        <v>23183.127968032026</v>
      </c>
      <c r="AA61" s="55">
        <f t="shared" si="9"/>
        <v>0.24786571263037951</v>
      </c>
      <c r="AB61" s="114">
        <f t="shared" si="10"/>
        <v>0.39804813340913398</v>
      </c>
      <c r="AC61" s="113">
        <f t="shared" si="11"/>
        <v>88530</v>
      </c>
    </row>
    <row r="62" spans="1:30" ht="69.75" customHeight="1" x14ac:dyDescent="0.3">
      <c r="A62" s="33">
        <v>59</v>
      </c>
      <c r="B62" s="12">
        <f t="shared" si="12"/>
        <v>59</v>
      </c>
      <c r="C62" s="156">
        <v>2501972</v>
      </c>
      <c r="D62" s="59"/>
      <c r="E62" s="119" t="s">
        <v>395</v>
      </c>
      <c r="F62" s="119" t="s">
        <v>396</v>
      </c>
      <c r="G62" s="118" t="s">
        <v>153</v>
      </c>
      <c r="H62" s="52"/>
      <c r="I62" s="52"/>
      <c r="J62" s="52"/>
      <c r="K62" s="52"/>
      <c r="L62" s="84"/>
      <c r="M62" s="84" t="s">
        <v>480</v>
      </c>
      <c r="N62" s="52">
        <v>70000</v>
      </c>
      <c r="O62" s="52">
        <f t="shared" si="1"/>
        <v>13300</v>
      </c>
      <c r="P62" s="52">
        <f t="shared" si="2"/>
        <v>83300</v>
      </c>
      <c r="Q62" s="91">
        <v>87200</v>
      </c>
      <c r="R62" s="91">
        <f t="shared" si="3"/>
        <v>16568</v>
      </c>
      <c r="S62" s="91">
        <f t="shared" si="4"/>
        <v>103768</v>
      </c>
      <c r="T62" s="52">
        <v>62687</v>
      </c>
      <c r="U62" s="52">
        <v>11910.53</v>
      </c>
      <c r="V62" s="52">
        <v>74597.53</v>
      </c>
      <c r="W62" s="54">
        <f t="shared" si="5"/>
        <v>87222</v>
      </c>
      <c r="X62" s="54">
        <f t="shared" si="6"/>
        <v>83300</v>
      </c>
      <c r="Y62" s="115">
        <f t="shared" si="7"/>
        <v>85600</v>
      </c>
      <c r="Z62" s="54">
        <f t="shared" si="8"/>
        <v>14975.47065549634</v>
      </c>
      <c r="AA62" s="55">
        <f t="shared" si="9"/>
        <v>0.17169373157570728</v>
      </c>
      <c r="AB62" s="128" t="e">
        <f t="shared" si="10"/>
        <v>#VALUE!</v>
      </c>
      <c r="AC62" s="113">
        <f t="shared" si="11"/>
        <v>85600</v>
      </c>
    </row>
    <row r="63" spans="1:30" ht="39.75" customHeight="1" x14ac:dyDescent="0.3">
      <c r="A63" s="33">
        <v>60</v>
      </c>
      <c r="B63" s="12">
        <f t="shared" si="12"/>
        <v>60</v>
      </c>
      <c r="C63" s="56">
        <v>2501979</v>
      </c>
      <c r="D63" s="118">
        <v>42151614</v>
      </c>
      <c r="E63" s="119" t="s">
        <v>155</v>
      </c>
      <c r="F63" s="119" t="s">
        <v>156</v>
      </c>
      <c r="G63" s="118" t="s">
        <v>157</v>
      </c>
      <c r="H63" s="52">
        <v>51416.33</v>
      </c>
      <c r="I63" s="52">
        <v>59110</v>
      </c>
      <c r="J63" s="52">
        <v>56187</v>
      </c>
      <c r="K63" s="52">
        <v>59109</v>
      </c>
      <c r="L63" s="84">
        <v>42374.32</v>
      </c>
      <c r="M63" s="84">
        <f t="shared" ref="M63:M71" si="15">ROUNDUP(L63*$K$79,0)</f>
        <v>44536</v>
      </c>
      <c r="N63" s="52">
        <v>49000</v>
      </c>
      <c r="O63" s="52">
        <f t="shared" si="1"/>
        <v>9310</v>
      </c>
      <c r="P63" s="52">
        <f t="shared" si="2"/>
        <v>58310</v>
      </c>
      <c r="Q63" s="91">
        <v>45900</v>
      </c>
      <c r="R63" s="91">
        <f t="shared" si="3"/>
        <v>8721</v>
      </c>
      <c r="S63" s="91">
        <f t="shared" si="4"/>
        <v>54621</v>
      </c>
      <c r="T63" s="52">
        <v>37500</v>
      </c>
      <c r="U63" s="52">
        <v>7125</v>
      </c>
      <c r="V63" s="52">
        <v>44625</v>
      </c>
      <c r="W63" s="54">
        <f t="shared" si="5"/>
        <v>53386</v>
      </c>
      <c r="X63" s="54">
        <f t="shared" si="6"/>
        <v>56466</v>
      </c>
      <c r="Y63" s="115">
        <f t="shared" si="7"/>
        <v>52560</v>
      </c>
      <c r="Z63" s="54">
        <f t="shared" si="8"/>
        <v>7019.4803630088454</v>
      </c>
      <c r="AA63" s="55">
        <f t="shared" si="9"/>
        <v>0.1314854149591437</v>
      </c>
      <c r="AB63" s="128">
        <f t="shared" si="10"/>
        <v>0.18016885216454104</v>
      </c>
      <c r="AC63" s="113">
        <f t="shared" si="11"/>
        <v>52560</v>
      </c>
    </row>
    <row r="64" spans="1:30" ht="34.200000000000003" x14ac:dyDescent="0.3">
      <c r="A64" s="33">
        <v>61</v>
      </c>
      <c r="B64" s="12">
        <f t="shared" si="12"/>
        <v>61</v>
      </c>
      <c r="C64" s="156">
        <v>2583809</v>
      </c>
      <c r="D64" s="118">
        <v>42152602</v>
      </c>
      <c r="E64" s="119" t="s">
        <v>158</v>
      </c>
      <c r="F64" s="119" t="s">
        <v>159</v>
      </c>
      <c r="G64" s="118" t="s">
        <v>160</v>
      </c>
      <c r="H64" s="52">
        <v>64622.95</v>
      </c>
      <c r="I64" s="52">
        <v>74293</v>
      </c>
      <c r="J64" s="52">
        <v>70619</v>
      </c>
      <c r="K64" s="52">
        <v>74292</v>
      </c>
      <c r="L64" s="84">
        <v>42374.32</v>
      </c>
      <c r="M64" s="84">
        <f t="shared" si="15"/>
        <v>44536</v>
      </c>
      <c r="N64" s="52">
        <v>88000</v>
      </c>
      <c r="O64" s="52">
        <f t="shared" si="1"/>
        <v>16720</v>
      </c>
      <c r="P64" s="52">
        <v>52360</v>
      </c>
      <c r="Q64" s="91">
        <v>86900</v>
      </c>
      <c r="R64" s="91">
        <f t="shared" si="3"/>
        <v>16511</v>
      </c>
      <c r="S64" s="91">
        <f t="shared" si="4"/>
        <v>103411</v>
      </c>
      <c r="T64" s="52">
        <v>37500</v>
      </c>
      <c r="U64" s="52">
        <v>7125</v>
      </c>
      <c r="V64" s="52">
        <v>44625</v>
      </c>
      <c r="W64" s="54">
        <f t="shared" si="5"/>
        <v>65587</v>
      </c>
      <c r="X64" s="54">
        <f t="shared" si="6"/>
        <v>63326</v>
      </c>
      <c r="Y64" s="115">
        <f t="shared" si="7"/>
        <v>59671</v>
      </c>
      <c r="Z64" s="54">
        <f t="shared" si="8"/>
        <v>22977.075561669426</v>
      </c>
      <c r="AA64" s="55">
        <f t="shared" si="9"/>
        <v>0.3503297232937842</v>
      </c>
      <c r="AB64" s="114">
        <f t="shared" si="10"/>
        <v>0.3398374348841387</v>
      </c>
      <c r="AC64" s="113">
        <f t="shared" si="11"/>
        <v>59671</v>
      </c>
    </row>
    <row r="65" spans="1:29" ht="57" customHeight="1" x14ac:dyDescent="0.3">
      <c r="A65" s="33">
        <v>62</v>
      </c>
      <c r="B65" s="12">
        <f t="shared" si="12"/>
        <v>62</v>
      </c>
      <c r="C65" s="156">
        <v>2502577</v>
      </c>
      <c r="D65" s="118">
        <v>42152602</v>
      </c>
      <c r="E65" s="119" t="s">
        <v>161</v>
      </c>
      <c r="F65" s="119" t="s">
        <v>162</v>
      </c>
      <c r="G65" s="118" t="s">
        <v>18</v>
      </c>
      <c r="H65" s="52">
        <v>15086.82</v>
      </c>
      <c r="I65" s="52">
        <v>17345</v>
      </c>
      <c r="J65" s="52">
        <v>16486</v>
      </c>
      <c r="K65" s="52">
        <v>17344</v>
      </c>
      <c r="L65" s="84">
        <v>9931.34</v>
      </c>
      <c r="M65" s="84">
        <f t="shared" si="15"/>
        <v>10438</v>
      </c>
      <c r="N65" s="52">
        <v>12000</v>
      </c>
      <c r="O65" s="52">
        <f t="shared" si="1"/>
        <v>2280</v>
      </c>
      <c r="P65" s="52">
        <f t="shared" si="2"/>
        <v>14280</v>
      </c>
      <c r="Q65" s="91">
        <v>11000</v>
      </c>
      <c r="R65" s="91">
        <f t="shared" si="3"/>
        <v>2090</v>
      </c>
      <c r="S65" s="91">
        <f t="shared" si="4"/>
        <v>13090</v>
      </c>
      <c r="T65" s="52">
        <v>11385</v>
      </c>
      <c r="U65" s="52">
        <v>2163.15</v>
      </c>
      <c r="V65" s="52">
        <v>13548.15</v>
      </c>
      <c r="W65" s="54">
        <f t="shared" si="5"/>
        <v>14341</v>
      </c>
      <c r="X65" s="54">
        <f t="shared" si="6"/>
        <v>13915</v>
      </c>
      <c r="Y65" s="115">
        <f t="shared" si="7"/>
        <v>13910</v>
      </c>
      <c r="Z65" s="54">
        <f t="shared" si="8"/>
        <v>2663.5602866120112</v>
      </c>
      <c r="AA65" s="55">
        <f t="shared" si="9"/>
        <v>0.18573044324747306</v>
      </c>
      <c r="AB65" s="114">
        <f t="shared" si="10"/>
        <v>0.33263077217857828</v>
      </c>
      <c r="AC65" s="113">
        <f t="shared" si="11"/>
        <v>13910</v>
      </c>
    </row>
    <row r="66" spans="1:29" ht="22.8" x14ac:dyDescent="0.3">
      <c r="A66" s="33">
        <v>63</v>
      </c>
      <c r="B66" s="12">
        <f t="shared" si="12"/>
        <v>63</v>
      </c>
      <c r="C66" s="156">
        <v>2502989</v>
      </c>
      <c r="D66" s="59"/>
      <c r="E66" s="119" t="s">
        <v>163</v>
      </c>
      <c r="F66" s="119" t="s">
        <v>346</v>
      </c>
      <c r="G66" s="118" t="s">
        <v>18</v>
      </c>
      <c r="H66" s="52">
        <v>73825.22</v>
      </c>
      <c r="I66" s="52">
        <v>84872</v>
      </c>
      <c r="J66" s="52">
        <v>80676</v>
      </c>
      <c r="K66" s="52">
        <v>84872</v>
      </c>
      <c r="L66" s="84">
        <v>13241.8</v>
      </c>
      <c r="M66" s="84">
        <f t="shared" si="15"/>
        <v>13918</v>
      </c>
      <c r="N66" s="52">
        <v>15000</v>
      </c>
      <c r="O66" s="52">
        <f t="shared" si="1"/>
        <v>2850</v>
      </c>
      <c r="P66" s="52">
        <f t="shared" si="2"/>
        <v>17850</v>
      </c>
      <c r="Q66" s="91">
        <v>44200</v>
      </c>
      <c r="R66" s="91">
        <f t="shared" si="3"/>
        <v>8398</v>
      </c>
      <c r="S66" s="91">
        <v>52598</v>
      </c>
      <c r="T66" s="52">
        <v>119403</v>
      </c>
      <c r="U66" s="52">
        <v>22686.57</v>
      </c>
      <c r="V66" s="52">
        <v>142089.57</v>
      </c>
      <c r="W66" s="54">
        <f t="shared" si="5"/>
        <v>66034</v>
      </c>
      <c r="X66" s="54">
        <f t="shared" si="6"/>
        <v>68735</v>
      </c>
      <c r="Y66" s="115">
        <f t="shared" si="7"/>
        <v>33806</v>
      </c>
      <c r="Z66" s="54">
        <f t="shared" si="8"/>
        <v>48399.362848603858</v>
      </c>
      <c r="AA66" s="55">
        <f t="shared" si="9"/>
        <v>0.73294610122972803</v>
      </c>
      <c r="AB66" s="114">
        <f t="shared" si="10"/>
        <v>1.4289409397901998</v>
      </c>
      <c r="AC66" s="113">
        <f t="shared" si="11"/>
        <v>33806</v>
      </c>
    </row>
    <row r="67" spans="1:29" ht="72" customHeight="1" x14ac:dyDescent="0.3">
      <c r="A67" s="33">
        <v>64</v>
      </c>
      <c r="B67" s="12">
        <f t="shared" si="12"/>
        <v>64</v>
      </c>
      <c r="C67" s="156">
        <v>2502003</v>
      </c>
      <c r="D67" s="118">
        <v>42151635</v>
      </c>
      <c r="E67" s="119" t="s">
        <v>164</v>
      </c>
      <c r="F67" s="119" t="s">
        <v>481</v>
      </c>
      <c r="G67" s="118" t="s">
        <v>165</v>
      </c>
      <c r="H67" s="52">
        <v>74152.47</v>
      </c>
      <c r="I67" s="52">
        <v>85248</v>
      </c>
      <c r="J67" s="52">
        <v>81033</v>
      </c>
      <c r="K67" s="52">
        <v>85247</v>
      </c>
      <c r="L67" s="84">
        <v>29130.92</v>
      </c>
      <c r="M67" s="84">
        <f t="shared" si="15"/>
        <v>30617</v>
      </c>
      <c r="N67" s="52">
        <v>65000</v>
      </c>
      <c r="O67" s="52">
        <f t="shared" si="1"/>
        <v>12350</v>
      </c>
      <c r="P67" s="52">
        <f t="shared" si="2"/>
        <v>77350</v>
      </c>
      <c r="Q67" s="91">
        <v>69300</v>
      </c>
      <c r="R67" s="91">
        <f t="shared" si="3"/>
        <v>13167</v>
      </c>
      <c r="S67" s="91">
        <v>82467</v>
      </c>
      <c r="T67" s="52">
        <v>75119</v>
      </c>
      <c r="U67" s="52">
        <v>14272.61</v>
      </c>
      <c r="V67" s="52">
        <v>89391.61</v>
      </c>
      <c r="W67" s="54">
        <f t="shared" si="5"/>
        <v>75054</v>
      </c>
      <c r="X67" s="54">
        <f t="shared" si="6"/>
        <v>83857</v>
      </c>
      <c r="Y67" s="115">
        <f t="shared" si="7"/>
        <v>64961</v>
      </c>
      <c r="Z67" s="54">
        <f t="shared" si="8"/>
        <v>22128.050513304366</v>
      </c>
      <c r="AA67" s="55">
        <f t="shared" si="9"/>
        <v>0.29482839706483821</v>
      </c>
      <c r="AB67" s="114">
        <f t="shared" si="10"/>
        <v>1.1217297579775942</v>
      </c>
      <c r="AC67" s="113">
        <f t="shared" si="11"/>
        <v>64961</v>
      </c>
    </row>
    <row r="68" spans="1:29" ht="57" x14ac:dyDescent="0.3">
      <c r="A68" s="33">
        <v>65</v>
      </c>
      <c r="B68" s="12">
        <v>65</v>
      </c>
      <c r="C68" s="156">
        <v>2502112</v>
      </c>
      <c r="D68" s="118">
        <v>42151620</v>
      </c>
      <c r="E68" s="119" t="s">
        <v>166</v>
      </c>
      <c r="F68" s="119" t="s">
        <v>167</v>
      </c>
      <c r="G68" s="118" t="s">
        <v>168</v>
      </c>
      <c r="H68" s="52">
        <v>424491</v>
      </c>
      <c r="I68" s="52">
        <v>488006</v>
      </c>
      <c r="J68" s="52">
        <v>463883</v>
      </c>
      <c r="K68" s="52">
        <v>488005</v>
      </c>
      <c r="L68" s="84">
        <v>316121.23</v>
      </c>
      <c r="M68" s="84">
        <f t="shared" si="15"/>
        <v>332244</v>
      </c>
      <c r="N68" s="52">
        <v>465000</v>
      </c>
      <c r="O68" s="52">
        <v>0</v>
      </c>
      <c r="P68" s="52">
        <f t="shared" ref="P68:P71" si="16">+N68+O68</f>
        <v>465000</v>
      </c>
      <c r="Q68" s="91">
        <v>257400</v>
      </c>
      <c r="R68" s="91">
        <f>Q68*0%</f>
        <v>0</v>
      </c>
      <c r="S68" s="91">
        <v>82467</v>
      </c>
      <c r="T68" s="52">
        <v>298508</v>
      </c>
      <c r="U68" s="52">
        <v>0</v>
      </c>
      <c r="V68" s="52">
        <v>298508</v>
      </c>
      <c r="W68" s="54">
        <f t="shared" si="5"/>
        <v>359039</v>
      </c>
      <c r="X68" s="54">
        <f t="shared" si="6"/>
        <v>398622</v>
      </c>
      <c r="Y68" s="115">
        <f t="shared" si="7"/>
        <v>242574</v>
      </c>
      <c r="Z68" s="54">
        <f t="shared" si="8"/>
        <v>158345.50510408141</v>
      </c>
      <c r="AA68" s="55">
        <f t="shared" si="9"/>
        <v>0.44102591947972619</v>
      </c>
      <c r="AB68" s="128">
        <f t="shared" si="10"/>
        <v>-0.26989200707913463</v>
      </c>
      <c r="AC68" s="113">
        <f t="shared" si="11"/>
        <v>242574</v>
      </c>
    </row>
    <row r="69" spans="1:29" ht="34.200000000000003" x14ac:dyDescent="0.3">
      <c r="A69" s="33">
        <v>66</v>
      </c>
      <c r="B69" s="12">
        <f t="shared" si="12"/>
        <v>66</v>
      </c>
      <c r="C69" s="156">
        <v>2501363</v>
      </c>
      <c r="D69" s="118">
        <v>42295469</v>
      </c>
      <c r="E69" s="119" t="s">
        <v>169</v>
      </c>
      <c r="F69" s="119" t="s">
        <v>170</v>
      </c>
      <c r="G69" s="118" t="s">
        <v>171</v>
      </c>
      <c r="H69" s="52">
        <v>415166</v>
      </c>
      <c r="I69" s="52">
        <v>477286</v>
      </c>
      <c r="J69" s="52">
        <v>453693</v>
      </c>
      <c r="K69" s="52">
        <v>477286</v>
      </c>
      <c r="L69" s="84">
        <v>408769.51</v>
      </c>
      <c r="M69" s="84">
        <f t="shared" si="15"/>
        <v>429617</v>
      </c>
      <c r="N69" s="52">
        <v>479000</v>
      </c>
      <c r="O69" s="52">
        <v>0</v>
      </c>
      <c r="P69" s="52">
        <f t="shared" si="16"/>
        <v>479000</v>
      </c>
      <c r="Q69" s="91">
        <v>441500</v>
      </c>
      <c r="R69" s="91">
        <f>Q69*0%</f>
        <v>0</v>
      </c>
      <c r="S69" s="91">
        <v>82467</v>
      </c>
      <c r="T69" s="52">
        <v>482836</v>
      </c>
      <c r="U69" s="52">
        <v>0</v>
      </c>
      <c r="V69" s="52">
        <v>482836</v>
      </c>
      <c r="W69" s="54">
        <f t="shared" ref="W69:W71" si="17">ROUNDUP(AVERAGE(I69,K69,M69,P69,S69,V69),0)</f>
        <v>404749</v>
      </c>
      <c r="X69" s="54">
        <f t="shared" ref="X69:X71" si="18">ROUNDUP(MEDIAN(I69,K69,M69,P69,S69,V69),0)</f>
        <v>477286</v>
      </c>
      <c r="Y69" s="115">
        <f t="shared" ref="Y69:Y71" si="19">ROUNDUP(HARMEAN(I69,K69,M69,P69,S69,V69),0)</f>
        <v>263125</v>
      </c>
      <c r="Z69" s="54">
        <f t="shared" ref="Z69:Z71" si="20">STDEV(I69,K69,M69,P69,S69,V69)</f>
        <v>159133.98647387262</v>
      </c>
      <c r="AA69" s="55">
        <f t="shared" ref="AA69:AA71" si="21">+Z69/W69</f>
        <v>0.39316708990972832</v>
      </c>
      <c r="AB69" s="128">
        <f t="shared" ref="AB69:AB71" si="22">+(AC69-M69)/M69</f>
        <v>-0.38753587497701442</v>
      </c>
      <c r="AC69" s="113">
        <f t="shared" ref="AC69:AC71" si="23">+Y69</f>
        <v>263125</v>
      </c>
    </row>
    <row r="70" spans="1:29" ht="22.8" x14ac:dyDescent="0.3">
      <c r="A70" s="33">
        <v>67</v>
      </c>
      <c r="B70" s="12">
        <f t="shared" ref="B70:B71" si="24">B69+1</f>
        <v>67</v>
      </c>
      <c r="C70" s="157">
        <v>2583901</v>
      </c>
      <c r="D70" s="119">
        <v>42152805</v>
      </c>
      <c r="E70" s="119" t="s">
        <v>172</v>
      </c>
      <c r="F70" s="119" t="s">
        <v>173</v>
      </c>
      <c r="G70" s="118" t="s">
        <v>18</v>
      </c>
      <c r="H70" s="52">
        <v>225990.52</v>
      </c>
      <c r="I70" s="52">
        <v>259805</v>
      </c>
      <c r="J70" s="52">
        <v>246962</v>
      </c>
      <c r="K70" s="52">
        <v>259805</v>
      </c>
      <c r="L70" s="84">
        <v>108989.84</v>
      </c>
      <c r="M70" s="84">
        <f t="shared" si="15"/>
        <v>114549</v>
      </c>
      <c r="N70" s="52">
        <v>93000</v>
      </c>
      <c r="O70" s="52">
        <f t="shared" ref="O70:O71" si="25">+N70*0.19</f>
        <v>17670</v>
      </c>
      <c r="P70" s="52">
        <f t="shared" si="16"/>
        <v>110670</v>
      </c>
      <c r="Q70" s="91">
        <v>55300</v>
      </c>
      <c r="R70" s="91">
        <f t="shared" ref="R70:R71" si="26">Q70*19%</f>
        <v>10507</v>
      </c>
      <c r="S70" s="91">
        <v>65807</v>
      </c>
      <c r="T70" s="52">
        <v>87164</v>
      </c>
      <c r="U70" s="52">
        <v>16561.16</v>
      </c>
      <c r="V70" s="52">
        <v>103725.16</v>
      </c>
      <c r="W70" s="54">
        <f t="shared" si="17"/>
        <v>152394</v>
      </c>
      <c r="X70" s="54">
        <f t="shared" si="18"/>
        <v>112610</v>
      </c>
      <c r="Y70" s="115">
        <f t="shared" si="19"/>
        <v>119283</v>
      </c>
      <c r="Z70" s="54">
        <f t="shared" si="20"/>
        <v>84986.289008994048</v>
      </c>
      <c r="AA70" s="55">
        <f t="shared" si="21"/>
        <v>0.55767477071928062</v>
      </c>
      <c r="AB70" s="128">
        <f t="shared" si="22"/>
        <v>4.1327292250477959E-2</v>
      </c>
      <c r="AC70" s="113">
        <f t="shared" si="23"/>
        <v>119283</v>
      </c>
    </row>
    <row r="71" spans="1:29" ht="34.799999999999997" thickBot="1" x14ac:dyDescent="0.35">
      <c r="A71" s="33">
        <v>68</v>
      </c>
      <c r="B71" s="105">
        <f t="shared" si="24"/>
        <v>68</v>
      </c>
      <c r="C71" s="158">
        <v>2503013</v>
      </c>
      <c r="D71" s="106">
        <v>42152805</v>
      </c>
      <c r="E71" s="106" t="s">
        <v>174</v>
      </c>
      <c r="F71" s="106" t="s">
        <v>175</v>
      </c>
      <c r="G71" s="121" t="s">
        <v>176</v>
      </c>
      <c r="H71" s="76">
        <v>57929.2</v>
      </c>
      <c r="I71" s="76">
        <v>66597</v>
      </c>
      <c r="J71" s="76">
        <v>253220</v>
      </c>
      <c r="K71" s="76">
        <v>266388</v>
      </c>
      <c r="L71" s="85">
        <v>37342.03</v>
      </c>
      <c r="M71" s="85">
        <f t="shared" si="15"/>
        <v>39247</v>
      </c>
      <c r="N71" s="76">
        <v>23000</v>
      </c>
      <c r="O71" s="76">
        <f t="shared" si="25"/>
        <v>4370</v>
      </c>
      <c r="P71" s="76">
        <f t="shared" si="16"/>
        <v>27370</v>
      </c>
      <c r="Q71" s="111">
        <v>57800</v>
      </c>
      <c r="R71" s="111">
        <f t="shared" si="26"/>
        <v>10982</v>
      </c>
      <c r="S71" s="111">
        <v>68782</v>
      </c>
      <c r="T71" s="76">
        <v>62687</v>
      </c>
      <c r="U71" s="76">
        <v>11910.53</v>
      </c>
      <c r="V71" s="76">
        <v>74597.53</v>
      </c>
      <c r="W71" s="122">
        <f t="shared" si="17"/>
        <v>90497</v>
      </c>
      <c r="X71" s="122">
        <f t="shared" si="18"/>
        <v>67690</v>
      </c>
      <c r="Y71" s="123">
        <f t="shared" si="19"/>
        <v>55183</v>
      </c>
      <c r="Z71" s="122">
        <f t="shared" si="20"/>
        <v>88141.668785250586</v>
      </c>
      <c r="AA71" s="124">
        <f t="shared" si="21"/>
        <v>0.97397337796004935</v>
      </c>
      <c r="AB71" s="125">
        <f t="shared" si="22"/>
        <v>0.40604377404642394</v>
      </c>
      <c r="AC71" s="126">
        <f t="shared" si="23"/>
        <v>55183</v>
      </c>
    </row>
    <row r="72" spans="1:29" hidden="1" x14ac:dyDescent="0.3">
      <c r="P72" s="159">
        <f>SUM(P4:P71)</f>
        <v>4747520</v>
      </c>
      <c r="S72" s="159">
        <f>SUM(S4:S71)</f>
        <v>5800707</v>
      </c>
      <c r="V72" s="159">
        <f>SUM(V4:V71)</f>
        <v>5926055.0100000026</v>
      </c>
    </row>
    <row r="73" spans="1:29" hidden="1" x14ac:dyDescent="0.3">
      <c r="B73" t="s">
        <v>479</v>
      </c>
      <c r="C73" t="s">
        <v>482</v>
      </c>
      <c r="P73">
        <v>4747520</v>
      </c>
    </row>
    <row r="74" spans="1:29" hidden="1" x14ac:dyDescent="0.3">
      <c r="P74" s="160">
        <f>+P72-P73</f>
        <v>0</v>
      </c>
      <c r="S74" s="112">
        <f>SUM(S4:S71)</f>
        <v>5800707</v>
      </c>
      <c r="V74" s="27">
        <f>SUM(V4:V71)</f>
        <v>5926055.0100000026</v>
      </c>
    </row>
    <row r="75" spans="1:29" hidden="1" x14ac:dyDescent="0.3">
      <c r="S75" s="109">
        <v>6499607</v>
      </c>
    </row>
    <row r="76" spans="1:29" hidden="1" x14ac:dyDescent="0.3">
      <c r="G76" s="42" t="s">
        <v>475</v>
      </c>
      <c r="H76" s="1"/>
      <c r="I76" s="1"/>
      <c r="J76" s="39" t="s">
        <v>476</v>
      </c>
      <c r="K76" s="39"/>
      <c r="S76" s="112">
        <f>+S74-S75</f>
        <v>-698900</v>
      </c>
    </row>
    <row r="77" spans="1:29" hidden="1" x14ac:dyDescent="0.3">
      <c r="G77" s="42">
        <v>2023</v>
      </c>
      <c r="H77" s="1"/>
      <c r="I77" s="1"/>
      <c r="J77" s="40">
        <v>9.2799999999999994E-2</v>
      </c>
      <c r="K77" s="41">
        <f>1+J77</f>
        <v>1.0928</v>
      </c>
    </row>
    <row r="78" spans="1:29" hidden="1" x14ac:dyDescent="0.3">
      <c r="G78" s="42">
        <v>2024</v>
      </c>
      <c r="H78" s="1"/>
      <c r="I78" s="1"/>
      <c r="J78" s="40">
        <v>5.1999999999999998E-2</v>
      </c>
      <c r="K78" s="41">
        <f>1+J78</f>
        <v>1.052</v>
      </c>
    </row>
    <row r="79" spans="1:29" hidden="1" x14ac:dyDescent="0.3">
      <c r="G79" s="42">
        <v>2025</v>
      </c>
      <c r="H79" s="1"/>
      <c r="I79" s="1"/>
      <c r="J79" s="40">
        <v>5.0999999999999997E-2</v>
      </c>
      <c r="K79" s="41">
        <f>1+J79</f>
        <v>1.0509999999999999</v>
      </c>
    </row>
    <row r="80" spans="1:29" hidden="1" x14ac:dyDescent="0.3"/>
    <row r="81" hidden="1" x14ac:dyDescent="0.3"/>
    <row r="82" hidden="1" x14ac:dyDescent="0.3"/>
    <row r="83" hidden="1" x14ac:dyDescent="0.3"/>
    <row r="84" hidden="1" x14ac:dyDescent="0.3"/>
    <row r="85" hidden="1" x14ac:dyDescent="0.3"/>
    <row r="86" hidden="1" x14ac:dyDescent="0.3"/>
    <row r="87" hidden="1" x14ac:dyDescent="0.3"/>
    <row r="88" hidden="1" x14ac:dyDescent="0.3"/>
    <row r="89" hidden="1" x14ac:dyDescent="0.3"/>
    <row r="90" hidden="1" x14ac:dyDescent="0.3"/>
    <row r="91" hidden="1" x14ac:dyDescent="0.3"/>
  </sheetData>
  <autoFilter ref="A3:AC71"/>
  <mergeCells count="14">
    <mergeCell ref="AB2:AB3"/>
    <mergeCell ref="AC2:AC3"/>
    <mergeCell ref="Q2:S2"/>
    <mergeCell ref="T2:V2"/>
    <mergeCell ref="H2:I2"/>
    <mergeCell ref="J2:K2"/>
    <mergeCell ref="L2:M2"/>
    <mergeCell ref="N2:P2"/>
    <mergeCell ref="G2:G3"/>
    <mergeCell ref="B2:B3"/>
    <mergeCell ref="C2:C3"/>
    <mergeCell ref="D2:D3"/>
    <mergeCell ref="E2:E3"/>
    <mergeCell ref="F2:F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AD160"/>
  <sheetViews>
    <sheetView zoomScale="90" zoomScaleNormal="90" workbookViewId="0">
      <pane xSplit="5" ySplit="3" topLeftCell="F4" activePane="bottomRight" state="frozen"/>
      <selection pane="topRight" activeCell="F1" sqref="F1"/>
      <selection pane="bottomLeft" activeCell="A4" sqref="A4"/>
      <selection pane="bottomRight" activeCell="A8" sqref="A8"/>
    </sheetView>
  </sheetViews>
  <sheetFormatPr baseColWidth="10" defaultRowHeight="14.4" x14ac:dyDescent="0.3"/>
  <cols>
    <col min="1" max="1" width="5" style="30" customWidth="1"/>
    <col min="2" max="2" width="11.44140625" style="29"/>
    <col min="5" max="5" width="25.109375" customWidth="1"/>
    <col min="6" max="6" width="46.109375" customWidth="1"/>
    <col min="7" max="7" width="25.109375" customWidth="1"/>
    <col min="8" max="8" width="19.33203125" style="35" hidden="1" customWidth="1"/>
    <col min="9" max="9" width="19.33203125" style="35" customWidth="1"/>
    <col min="10" max="10" width="19.33203125" style="35" hidden="1" customWidth="1"/>
    <col min="11" max="11" width="19.33203125" style="35" customWidth="1"/>
    <col min="12" max="12" width="19.33203125" style="35" hidden="1" customWidth="1"/>
    <col min="13" max="13" width="15.109375" style="130" hidden="1" customWidth="1"/>
    <col min="14" max="14" width="0" hidden="1" customWidth="1"/>
    <col min="15" max="15" width="12.6640625" hidden="1" customWidth="1"/>
    <col min="16" max="16" width="17.88671875" customWidth="1"/>
    <col min="17" max="18" width="0" style="109" hidden="1" customWidth="1"/>
    <col min="19" max="19" width="13.33203125" style="109" customWidth="1"/>
    <col min="20" max="20" width="13.109375" hidden="1" customWidth="1"/>
    <col min="21" max="21" width="12.33203125" hidden="1" customWidth="1"/>
    <col min="22" max="22" width="13.109375" bestFit="1" customWidth="1"/>
    <col min="25" max="25" width="11.44140625" style="150"/>
    <col min="27" max="27" width="21.33203125" customWidth="1"/>
    <col min="28" max="28" width="22.44140625" hidden="1" customWidth="1"/>
    <col min="29" max="29" width="23.44140625" style="129" customWidth="1"/>
  </cols>
  <sheetData>
    <row r="1" spans="1:30" ht="15" thickBot="1" x14ac:dyDescent="0.35"/>
    <row r="2" spans="1:30" ht="45" customHeight="1" thickBot="1" x14ac:dyDescent="0.35">
      <c r="B2" s="219" t="s">
        <v>0</v>
      </c>
      <c r="C2" s="217" t="s">
        <v>1</v>
      </c>
      <c r="D2" s="217" t="s">
        <v>2</v>
      </c>
      <c r="E2" s="217" t="s">
        <v>3</v>
      </c>
      <c r="F2" s="217" t="s">
        <v>4</v>
      </c>
      <c r="G2" s="217" t="s">
        <v>5</v>
      </c>
      <c r="H2" s="225" t="s">
        <v>460</v>
      </c>
      <c r="I2" s="226"/>
      <c r="J2" s="225" t="s">
        <v>463</v>
      </c>
      <c r="K2" s="221"/>
      <c r="L2" s="227"/>
      <c r="M2" s="228"/>
      <c r="N2" s="229" t="s">
        <v>478</v>
      </c>
      <c r="O2" s="230"/>
      <c r="P2" s="231"/>
      <c r="Q2" s="232" t="s">
        <v>465</v>
      </c>
      <c r="R2" s="233"/>
      <c r="S2" s="234"/>
      <c r="T2" s="224" t="s">
        <v>464</v>
      </c>
      <c r="U2" s="206"/>
      <c r="V2" s="221"/>
      <c r="W2" s="45" t="s">
        <v>467</v>
      </c>
      <c r="X2" s="38" t="s">
        <v>468</v>
      </c>
      <c r="Y2" s="95" t="s">
        <v>469</v>
      </c>
      <c r="Z2" s="38" t="s">
        <v>470</v>
      </c>
      <c r="AA2" s="46" t="s">
        <v>471</v>
      </c>
      <c r="AB2" s="207" t="s">
        <v>472</v>
      </c>
      <c r="AC2" s="209" t="s">
        <v>473</v>
      </c>
    </row>
    <row r="3" spans="1:30" ht="72" customHeight="1" thickBot="1" x14ac:dyDescent="0.35">
      <c r="B3" s="220"/>
      <c r="C3" s="218"/>
      <c r="D3" s="218"/>
      <c r="E3" s="218"/>
      <c r="F3" s="218"/>
      <c r="G3" s="218"/>
      <c r="H3" s="136" t="s">
        <v>461</v>
      </c>
      <c r="I3" s="137" t="s">
        <v>462</v>
      </c>
      <c r="J3" s="136" t="s">
        <v>461</v>
      </c>
      <c r="K3" s="101" t="s">
        <v>462</v>
      </c>
      <c r="L3" s="136" t="s">
        <v>461</v>
      </c>
      <c r="M3" s="138" t="s">
        <v>462</v>
      </c>
      <c r="N3" s="139" t="s">
        <v>299</v>
      </c>
      <c r="O3" s="48" t="s">
        <v>300</v>
      </c>
      <c r="P3" s="140" t="s">
        <v>318</v>
      </c>
      <c r="Q3" s="132" t="s">
        <v>299</v>
      </c>
      <c r="R3" s="133" t="s">
        <v>300</v>
      </c>
      <c r="S3" s="134" t="s">
        <v>474</v>
      </c>
      <c r="T3" s="19" t="s">
        <v>299</v>
      </c>
      <c r="U3" s="20" t="s">
        <v>300</v>
      </c>
      <c r="V3" s="20" t="s">
        <v>474</v>
      </c>
      <c r="W3" s="49" t="s">
        <v>318</v>
      </c>
      <c r="X3" s="50" t="s">
        <v>318</v>
      </c>
      <c r="Y3" s="96" t="s">
        <v>318</v>
      </c>
      <c r="Z3" s="50" t="s">
        <v>318</v>
      </c>
      <c r="AA3" s="51" t="s">
        <v>318</v>
      </c>
      <c r="AB3" s="208"/>
      <c r="AC3" s="210"/>
    </row>
    <row r="4" spans="1:30" ht="56.25" customHeight="1" x14ac:dyDescent="0.3">
      <c r="A4" s="30">
        <v>1</v>
      </c>
      <c r="B4" s="145">
        <v>1</v>
      </c>
      <c r="C4" s="64">
        <v>2503018</v>
      </c>
      <c r="D4" s="64">
        <v>42151660</v>
      </c>
      <c r="E4" s="66" t="s">
        <v>177</v>
      </c>
      <c r="F4" s="66" t="s">
        <v>178</v>
      </c>
      <c r="G4" s="64" t="s">
        <v>179</v>
      </c>
      <c r="H4" s="67">
        <v>9151.4331999999995</v>
      </c>
      <c r="I4" s="67">
        <v>10521</v>
      </c>
      <c r="J4" s="67">
        <v>7246.21</v>
      </c>
      <c r="K4" s="67">
        <v>7624</v>
      </c>
      <c r="L4" s="67"/>
      <c r="M4" s="131"/>
      <c r="N4" s="67">
        <v>8500</v>
      </c>
      <c r="O4" s="67">
        <f>+N4*0.19</f>
        <v>1615</v>
      </c>
      <c r="P4" s="67">
        <f>+N4+O4</f>
        <v>10115</v>
      </c>
      <c r="Q4" s="110">
        <v>8800</v>
      </c>
      <c r="R4" s="110">
        <f>Q4*19%</f>
        <v>1672</v>
      </c>
      <c r="S4" s="110">
        <f>Q4+R4</f>
        <v>10472</v>
      </c>
      <c r="T4" s="67">
        <v>7500</v>
      </c>
      <c r="U4" s="67">
        <v>1425</v>
      </c>
      <c r="V4" s="67">
        <v>8925</v>
      </c>
      <c r="W4" s="69">
        <f>ROUNDUP(AVERAGE(I4,K4,P4,S4,V4),0)</f>
        <v>9532</v>
      </c>
      <c r="X4" s="69">
        <f>ROUNDUP(MEDIAN(I4,K4,P4,S4,V4),0)</f>
        <v>10115</v>
      </c>
      <c r="Y4" s="97">
        <f>ROUNDUP(HARMEAN(I4,K4,M4,P4,S4,V4),0)</f>
        <v>9388</v>
      </c>
      <c r="Z4" s="69">
        <f>STDEV(I4,K4,M4,P4,S4,V4)</f>
        <v>1246.0458659294998</v>
      </c>
      <c r="AA4" s="70">
        <f>+Z4/W4</f>
        <v>0.13072239466318714</v>
      </c>
      <c r="AB4" s="116" t="e">
        <f>+(AC4-M4)/M4</f>
        <v>#DIV/0!</v>
      </c>
      <c r="AC4" s="99">
        <f>+Y4</f>
        <v>9388</v>
      </c>
    </row>
    <row r="5" spans="1:30" ht="77.25" customHeight="1" x14ac:dyDescent="0.3">
      <c r="A5" s="30">
        <v>2</v>
      </c>
      <c r="B5" s="146">
        <v>2</v>
      </c>
      <c r="C5" s="118">
        <v>2501694</v>
      </c>
      <c r="D5" s="118">
        <v>42152502</v>
      </c>
      <c r="E5" s="119" t="s">
        <v>180</v>
      </c>
      <c r="F5" s="119" t="s">
        <v>181</v>
      </c>
      <c r="G5" s="118" t="s">
        <v>182</v>
      </c>
      <c r="H5" s="52">
        <v>58570.110200000003</v>
      </c>
      <c r="I5" s="52">
        <v>67334</v>
      </c>
      <c r="J5" s="52">
        <v>50723.99</v>
      </c>
      <c r="K5" s="52">
        <v>53362</v>
      </c>
      <c r="L5" s="52"/>
      <c r="M5" s="141"/>
      <c r="N5" s="52">
        <v>50000</v>
      </c>
      <c r="O5" s="52">
        <f t="shared" ref="O5:O67" si="0">+N5*0.19</f>
        <v>9500</v>
      </c>
      <c r="P5" s="52">
        <f t="shared" ref="P5:P67" si="1">+N5+O5</f>
        <v>59500</v>
      </c>
      <c r="Q5" s="91">
        <v>53800</v>
      </c>
      <c r="R5" s="91">
        <f t="shared" ref="R5:R54" si="2">Q5*19%</f>
        <v>10222</v>
      </c>
      <c r="S5" s="91">
        <f t="shared" ref="S5:S55" si="3">Q5+R5</f>
        <v>64022</v>
      </c>
      <c r="T5" s="52">
        <v>61300</v>
      </c>
      <c r="U5" s="52">
        <v>11647</v>
      </c>
      <c r="V5" s="52">
        <v>72947</v>
      </c>
      <c r="W5" s="54">
        <f t="shared" ref="W5:W68" si="4">ROUNDUP(AVERAGE(I5,K5,P5,S5,V5),0)</f>
        <v>63433</v>
      </c>
      <c r="X5" s="54">
        <f t="shared" ref="X5:X68" si="5">ROUNDUP(MEDIAN(I5,K5,P5,S5,V5),0)</f>
        <v>64022</v>
      </c>
      <c r="Y5" s="115">
        <f t="shared" ref="Y5:Y68" si="6">ROUNDUP(HARMEAN(I5,K5,M5,P5,S5,V5),0)</f>
        <v>62715</v>
      </c>
      <c r="Z5" s="54">
        <f t="shared" ref="Z5:Z68" si="7">STDEV(I5,K5,M5,P5,S5,V5)</f>
        <v>7466.1644771596075</v>
      </c>
      <c r="AA5" s="55">
        <f t="shared" ref="AA5:AA68" si="8">+Z5/W5</f>
        <v>0.11770158241230286</v>
      </c>
      <c r="AB5" s="128" t="e">
        <f t="shared" ref="AB5:AB68" si="9">+(AC5-M5)/M5</f>
        <v>#DIV/0!</v>
      </c>
      <c r="AC5" s="113">
        <f t="shared" ref="AC5:AC68" si="10">+Y5</f>
        <v>62715</v>
      </c>
    </row>
    <row r="6" spans="1:30" ht="39" customHeight="1" x14ac:dyDescent="0.3">
      <c r="A6" s="30">
        <v>3</v>
      </c>
      <c r="B6" s="146">
        <v>3</v>
      </c>
      <c r="C6" s="118">
        <v>2501695</v>
      </c>
      <c r="D6" s="118">
        <v>42151602</v>
      </c>
      <c r="E6" s="119" t="s">
        <v>183</v>
      </c>
      <c r="F6" s="119" t="s">
        <v>184</v>
      </c>
      <c r="G6" s="118" t="s">
        <v>185</v>
      </c>
      <c r="H6" s="52">
        <v>8111.04</v>
      </c>
      <c r="I6" s="52">
        <v>9325</v>
      </c>
      <c r="J6" s="52">
        <v>6924.17</v>
      </c>
      <c r="K6" s="52">
        <v>7285</v>
      </c>
      <c r="L6" s="52"/>
      <c r="M6" s="141"/>
      <c r="N6" s="52">
        <v>7500</v>
      </c>
      <c r="O6" s="52">
        <f t="shared" si="0"/>
        <v>1425</v>
      </c>
      <c r="P6" s="52">
        <f t="shared" si="1"/>
        <v>8925</v>
      </c>
      <c r="Q6" s="91">
        <v>9100</v>
      </c>
      <c r="R6" s="91">
        <f t="shared" si="2"/>
        <v>1729</v>
      </c>
      <c r="S6" s="91">
        <f t="shared" si="3"/>
        <v>10829</v>
      </c>
      <c r="T6" s="52">
        <v>8209</v>
      </c>
      <c r="U6" s="52">
        <v>1559.71</v>
      </c>
      <c r="V6" s="52">
        <v>9768.7099999999991</v>
      </c>
      <c r="W6" s="54">
        <f t="shared" si="4"/>
        <v>9227</v>
      </c>
      <c r="X6" s="54">
        <f t="shared" si="5"/>
        <v>9325</v>
      </c>
      <c r="Y6" s="115">
        <f t="shared" si="6"/>
        <v>9071</v>
      </c>
      <c r="Z6" s="54">
        <f t="shared" si="7"/>
        <v>1297.307276176309</v>
      </c>
      <c r="AA6" s="55">
        <f t="shared" si="8"/>
        <v>0.14059903285751696</v>
      </c>
      <c r="AB6" s="128" t="e">
        <f t="shared" si="9"/>
        <v>#DIV/0!</v>
      </c>
      <c r="AC6" s="113">
        <f t="shared" si="10"/>
        <v>9071</v>
      </c>
    </row>
    <row r="7" spans="1:30" ht="22.8" x14ac:dyDescent="0.3">
      <c r="A7" s="30">
        <v>4</v>
      </c>
      <c r="B7" s="146">
        <v>4</v>
      </c>
      <c r="C7" s="118">
        <v>2501696</v>
      </c>
      <c r="D7" s="118">
        <v>42151602</v>
      </c>
      <c r="E7" s="119" t="s">
        <v>186</v>
      </c>
      <c r="F7" s="119" t="s">
        <v>187</v>
      </c>
      <c r="G7" s="118" t="s">
        <v>185</v>
      </c>
      <c r="H7" s="52">
        <v>8111.04</v>
      </c>
      <c r="I7" s="52">
        <v>9325</v>
      </c>
      <c r="J7" s="52">
        <v>6924.17</v>
      </c>
      <c r="K7" s="52">
        <v>7285</v>
      </c>
      <c r="L7" s="52"/>
      <c r="M7" s="141"/>
      <c r="N7" s="52">
        <v>7500</v>
      </c>
      <c r="O7" s="52">
        <f t="shared" si="0"/>
        <v>1425</v>
      </c>
      <c r="P7" s="52">
        <f t="shared" si="1"/>
        <v>8925</v>
      </c>
      <c r="Q7" s="91">
        <v>9100</v>
      </c>
      <c r="R7" s="91">
        <f t="shared" si="2"/>
        <v>1729</v>
      </c>
      <c r="S7" s="91">
        <f t="shared" si="3"/>
        <v>10829</v>
      </c>
      <c r="T7" s="52">
        <v>8209</v>
      </c>
      <c r="U7" s="52">
        <v>1559.71</v>
      </c>
      <c r="V7" s="52">
        <v>9768.7099999999991</v>
      </c>
      <c r="W7" s="54">
        <f t="shared" si="4"/>
        <v>9227</v>
      </c>
      <c r="X7" s="54">
        <f t="shared" si="5"/>
        <v>9325</v>
      </c>
      <c r="Y7" s="115">
        <f t="shared" si="6"/>
        <v>9071</v>
      </c>
      <c r="Z7" s="54">
        <f t="shared" si="7"/>
        <v>1297.307276176309</v>
      </c>
      <c r="AA7" s="55">
        <f t="shared" si="8"/>
        <v>0.14059903285751696</v>
      </c>
      <c r="AB7" s="128" t="e">
        <f t="shared" si="9"/>
        <v>#DIV/0!</v>
      </c>
      <c r="AC7" s="113">
        <f t="shared" si="10"/>
        <v>9071</v>
      </c>
    </row>
    <row r="8" spans="1:30" ht="79.8" x14ac:dyDescent="0.3">
      <c r="A8" s="30">
        <v>5</v>
      </c>
      <c r="B8" s="146">
        <v>5</v>
      </c>
      <c r="C8" s="59">
        <v>2503512</v>
      </c>
      <c r="D8" s="118">
        <v>42151681</v>
      </c>
      <c r="E8" s="119" t="s">
        <v>188</v>
      </c>
      <c r="F8" s="119" t="s">
        <v>397</v>
      </c>
      <c r="G8" s="118" t="s">
        <v>18</v>
      </c>
      <c r="H8" s="52">
        <v>25726.705200000004</v>
      </c>
      <c r="I8" s="52">
        <v>29577</v>
      </c>
      <c r="J8" s="52">
        <v>21738.799999999999</v>
      </c>
      <c r="K8" s="52">
        <v>22870</v>
      </c>
      <c r="L8" s="52"/>
      <c r="M8" s="141"/>
      <c r="N8" s="52">
        <v>30000</v>
      </c>
      <c r="O8" s="52">
        <f t="shared" si="0"/>
        <v>5700</v>
      </c>
      <c r="P8" s="52">
        <f t="shared" si="1"/>
        <v>35700</v>
      </c>
      <c r="Q8" s="91">
        <v>23500</v>
      </c>
      <c r="R8" s="91">
        <f t="shared" si="2"/>
        <v>4465</v>
      </c>
      <c r="S8" s="91">
        <f t="shared" si="3"/>
        <v>27965</v>
      </c>
      <c r="T8" s="52">
        <v>24500</v>
      </c>
      <c r="U8" s="52">
        <v>4655</v>
      </c>
      <c r="V8" s="52">
        <v>29155</v>
      </c>
      <c r="W8" s="54">
        <f t="shared" si="4"/>
        <v>29054</v>
      </c>
      <c r="X8" s="54">
        <f t="shared" si="5"/>
        <v>29155</v>
      </c>
      <c r="Y8" s="115">
        <f t="shared" si="6"/>
        <v>28473</v>
      </c>
      <c r="Z8" s="54">
        <f t="shared" si="7"/>
        <v>4579.3236727708991</v>
      </c>
      <c r="AA8" s="55">
        <f t="shared" si="8"/>
        <v>0.15761422429857846</v>
      </c>
      <c r="AB8" s="128" t="e">
        <f t="shared" si="9"/>
        <v>#DIV/0!</v>
      </c>
      <c r="AC8" s="113">
        <f t="shared" si="10"/>
        <v>28473</v>
      </c>
    </row>
    <row r="9" spans="1:30" s="194" customFormat="1" ht="45.6" x14ac:dyDescent="0.3">
      <c r="A9" s="200">
        <v>6</v>
      </c>
      <c r="B9" s="201">
        <v>6</v>
      </c>
      <c r="C9" s="170">
        <v>2501928</v>
      </c>
      <c r="D9" s="170">
        <v>42152009</v>
      </c>
      <c r="E9" s="102" t="s">
        <v>189</v>
      </c>
      <c r="F9" s="102" t="s">
        <v>190</v>
      </c>
      <c r="G9" s="170" t="s">
        <v>356</v>
      </c>
      <c r="H9" s="171">
        <v>393.50920000000002</v>
      </c>
      <c r="I9" s="171">
        <f>453*144</f>
        <v>65232</v>
      </c>
      <c r="J9" s="171">
        <v>321.97000000000003</v>
      </c>
      <c r="K9" s="171">
        <f>339*144</f>
        <v>48816</v>
      </c>
      <c r="L9" s="171"/>
      <c r="M9" s="202"/>
      <c r="N9" s="171">
        <v>45000</v>
      </c>
      <c r="O9" s="171">
        <f t="shared" si="0"/>
        <v>8550</v>
      </c>
      <c r="P9" s="171">
        <f t="shared" si="1"/>
        <v>53550</v>
      </c>
      <c r="Q9" s="197">
        <v>56000</v>
      </c>
      <c r="R9" s="197">
        <f t="shared" si="2"/>
        <v>10640</v>
      </c>
      <c r="S9" s="197">
        <f t="shared" si="3"/>
        <v>66640</v>
      </c>
      <c r="T9" s="171">
        <v>45000</v>
      </c>
      <c r="U9" s="171">
        <v>8550</v>
      </c>
      <c r="V9" s="171">
        <v>53550</v>
      </c>
      <c r="W9" s="177">
        <f t="shared" si="4"/>
        <v>57558</v>
      </c>
      <c r="X9" s="177">
        <f t="shared" si="5"/>
        <v>53550</v>
      </c>
      <c r="Y9" s="178">
        <f t="shared" si="6"/>
        <v>56710</v>
      </c>
      <c r="Z9" s="177">
        <f t="shared" si="7"/>
        <v>7904.4875102690994</v>
      </c>
      <c r="AA9" s="179">
        <f t="shared" si="8"/>
        <v>0.13733082300060981</v>
      </c>
      <c r="AB9" s="114" t="e">
        <f t="shared" si="9"/>
        <v>#DIV/0!</v>
      </c>
      <c r="AC9" s="180">
        <f t="shared" si="10"/>
        <v>56710</v>
      </c>
      <c r="AD9" s="194" t="s">
        <v>489</v>
      </c>
    </row>
    <row r="10" spans="1:30" ht="22.8" x14ac:dyDescent="0.3">
      <c r="A10" s="30">
        <v>7</v>
      </c>
      <c r="B10" s="146">
        <v>7</v>
      </c>
      <c r="C10" s="118">
        <v>2501908</v>
      </c>
      <c r="D10" s="118">
        <v>42151611</v>
      </c>
      <c r="E10" s="119" t="s">
        <v>191</v>
      </c>
      <c r="F10" s="119" t="s">
        <v>192</v>
      </c>
      <c r="G10" s="118" t="s">
        <v>18</v>
      </c>
      <c r="H10" s="52">
        <v>6282.6764000000003</v>
      </c>
      <c r="I10" s="52">
        <v>7223</v>
      </c>
      <c r="J10" s="52">
        <v>5313.91</v>
      </c>
      <c r="K10" s="52">
        <v>5591</v>
      </c>
      <c r="L10" s="52"/>
      <c r="M10" s="141"/>
      <c r="N10" s="52">
        <v>6000</v>
      </c>
      <c r="O10" s="52">
        <f t="shared" si="0"/>
        <v>1140</v>
      </c>
      <c r="P10" s="52">
        <f t="shared" si="1"/>
        <v>7140</v>
      </c>
      <c r="Q10" s="91">
        <v>7800</v>
      </c>
      <c r="R10" s="91">
        <f t="shared" si="2"/>
        <v>1482</v>
      </c>
      <c r="S10" s="91">
        <f t="shared" si="3"/>
        <v>9282</v>
      </c>
      <c r="T10" s="52">
        <v>10142</v>
      </c>
      <c r="U10" s="52">
        <v>1926.98</v>
      </c>
      <c r="V10" s="52">
        <v>12068.98</v>
      </c>
      <c r="W10" s="54">
        <f t="shared" si="4"/>
        <v>8261</v>
      </c>
      <c r="X10" s="54">
        <f t="shared" si="5"/>
        <v>7223</v>
      </c>
      <c r="Y10" s="115">
        <f t="shared" si="6"/>
        <v>7717</v>
      </c>
      <c r="Z10" s="54">
        <f t="shared" si="7"/>
        <v>2500.306865182753</v>
      </c>
      <c r="AA10" s="55">
        <f t="shared" si="8"/>
        <v>0.30266394688085618</v>
      </c>
      <c r="AB10" s="128" t="e">
        <f t="shared" si="9"/>
        <v>#DIV/0!</v>
      </c>
      <c r="AC10" s="113">
        <f t="shared" si="10"/>
        <v>7717</v>
      </c>
    </row>
    <row r="11" spans="1:30" ht="34.200000000000003" x14ac:dyDescent="0.3">
      <c r="A11" s="30">
        <v>8</v>
      </c>
      <c r="B11" s="146">
        <v>8</v>
      </c>
      <c r="C11" s="118">
        <v>2501909</v>
      </c>
      <c r="D11" s="118">
        <v>421525</v>
      </c>
      <c r="E11" s="119" t="s">
        <v>193</v>
      </c>
      <c r="F11" s="119" t="s">
        <v>194</v>
      </c>
      <c r="G11" s="118" t="s">
        <v>195</v>
      </c>
      <c r="H11" s="52">
        <v>25539.541999999998</v>
      </c>
      <c r="I11" s="52">
        <v>29361</v>
      </c>
      <c r="J11" s="52">
        <v>20933.669999999998</v>
      </c>
      <c r="K11" s="52">
        <v>22023</v>
      </c>
      <c r="L11" s="52"/>
      <c r="M11" s="141"/>
      <c r="N11" s="52">
        <v>23000</v>
      </c>
      <c r="O11" s="52">
        <f t="shared" si="0"/>
        <v>4370</v>
      </c>
      <c r="P11" s="52">
        <f t="shared" si="1"/>
        <v>27370</v>
      </c>
      <c r="Q11" s="91">
        <v>37500</v>
      </c>
      <c r="R11" s="91">
        <f t="shared" si="2"/>
        <v>7125</v>
      </c>
      <c r="S11" s="91">
        <f t="shared" si="3"/>
        <v>44625</v>
      </c>
      <c r="T11" s="52">
        <v>28000</v>
      </c>
      <c r="U11" s="52">
        <v>5320</v>
      </c>
      <c r="V11" s="52">
        <v>33320</v>
      </c>
      <c r="W11" s="54">
        <f t="shared" si="4"/>
        <v>31340</v>
      </c>
      <c r="X11" s="54">
        <f t="shared" si="5"/>
        <v>29361</v>
      </c>
      <c r="Y11" s="115">
        <f t="shared" si="6"/>
        <v>29688</v>
      </c>
      <c r="Z11" s="54">
        <f t="shared" si="7"/>
        <v>8468.994255518186</v>
      </c>
      <c r="AA11" s="55">
        <f t="shared" si="8"/>
        <v>0.27022955505801488</v>
      </c>
      <c r="AB11" s="128" t="e">
        <f t="shared" si="9"/>
        <v>#DIV/0!</v>
      </c>
      <c r="AC11" s="113">
        <f t="shared" si="10"/>
        <v>29688</v>
      </c>
    </row>
    <row r="12" spans="1:30" ht="28.5" customHeight="1" x14ac:dyDescent="0.3">
      <c r="A12" s="30">
        <v>9</v>
      </c>
      <c r="B12" s="146">
        <v>9</v>
      </c>
      <c r="C12" s="118">
        <v>2501929</v>
      </c>
      <c r="D12" s="118">
        <v>42151663</v>
      </c>
      <c r="E12" s="119" t="s">
        <v>196</v>
      </c>
      <c r="F12" s="119" t="s">
        <v>197</v>
      </c>
      <c r="G12" s="118" t="s">
        <v>456</v>
      </c>
      <c r="H12" s="52">
        <v>6274.0370000000003</v>
      </c>
      <c r="I12" s="52">
        <v>7213</v>
      </c>
      <c r="J12" s="52">
        <v>5072.33</v>
      </c>
      <c r="K12" s="52">
        <v>5337</v>
      </c>
      <c r="L12" s="52"/>
      <c r="M12" s="141"/>
      <c r="N12" s="52">
        <v>10000</v>
      </c>
      <c r="O12" s="52">
        <f t="shared" si="0"/>
        <v>1900</v>
      </c>
      <c r="P12" s="52">
        <f t="shared" si="1"/>
        <v>11900</v>
      </c>
      <c r="Q12" s="91">
        <v>8800</v>
      </c>
      <c r="R12" s="91">
        <f t="shared" si="2"/>
        <v>1672</v>
      </c>
      <c r="S12" s="91">
        <f t="shared" si="3"/>
        <v>10472</v>
      </c>
      <c r="T12" s="52">
        <v>7845</v>
      </c>
      <c r="U12" s="52">
        <v>1490.55</v>
      </c>
      <c r="V12" s="52">
        <v>9335.5499999999993</v>
      </c>
      <c r="W12" s="54">
        <f t="shared" si="4"/>
        <v>8852</v>
      </c>
      <c r="X12" s="54">
        <f t="shared" si="5"/>
        <v>9336</v>
      </c>
      <c r="Y12" s="115">
        <f t="shared" si="6"/>
        <v>8162</v>
      </c>
      <c r="Z12" s="54">
        <f t="shared" si="7"/>
        <v>2607.2048923128364</v>
      </c>
      <c r="AA12" s="55">
        <f t="shared" si="8"/>
        <v>0.29453286176150434</v>
      </c>
      <c r="AB12" s="128" t="e">
        <f t="shared" si="9"/>
        <v>#DIV/0!</v>
      </c>
      <c r="AC12" s="113">
        <f t="shared" si="10"/>
        <v>8162</v>
      </c>
    </row>
    <row r="13" spans="1:30" ht="45.6" x14ac:dyDescent="0.3">
      <c r="A13" s="30">
        <v>10</v>
      </c>
      <c r="B13" s="146">
        <v>10</v>
      </c>
      <c r="C13" s="118">
        <v>2501940</v>
      </c>
      <c r="D13" s="118">
        <v>42151658</v>
      </c>
      <c r="E13" s="119" t="s">
        <v>198</v>
      </c>
      <c r="F13" s="119" t="s">
        <v>398</v>
      </c>
      <c r="G13" s="118" t="s">
        <v>399</v>
      </c>
      <c r="H13" s="52">
        <v>67662.9954</v>
      </c>
      <c r="I13" s="52">
        <v>77788</v>
      </c>
      <c r="J13" s="52">
        <v>57165.15</v>
      </c>
      <c r="K13" s="52">
        <v>60138</v>
      </c>
      <c r="L13" s="52"/>
      <c r="M13" s="141"/>
      <c r="N13" s="52">
        <v>60000</v>
      </c>
      <c r="O13" s="52">
        <f t="shared" si="0"/>
        <v>11400</v>
      </c>
      <c r="P13" s="52">
        <f t="shared" si="1"/>
        <v>71400</v>
      </c>
      <c r="Q13" s="91">
        <v>67900</v>
      </c>
      <c r="R13" s="91">
        <f t="shared" si="2"/>
        <v>12901</v>
      </c>
      <c r="S13" s="91">
        <f t="shared" si="3"/>
        <v>80801</v>
      </c>
      <c r="T13" s="52">
        <v>68763</v>
      </c>
      <c r="U13" s="52">
        <v>13064.97</v>
      </c>
      <c r="V13" s="52">
        <v>81827.97</v>
      </c>
      <c r="W13" s="54">
        <f t="shared" si="4"/>
        <v>74391</v>
      </c>
      <c r="X13" s="54">
        <f t="shared" si="5"/>
        <v>77788</v>
      </c>
      <c r="Y13" s="115">
        <f t="shared" si="6"/>
        <v>73437</v>
      </c>
      <c r="Z13" s="54">
        <f t="shared" si="7"/>
        <v>8944.6956597293938</v>
      </c>
      <c r="AA13" s="55">
        <f t="shared" si="8"/>
        <v>0.12023894906278171</v>
      </c>
      <c r="AB13" s="128" t="e">
        <f t="shared" si="9"/>
        <v>#DIV/0!</v>
      </c>
      <c r="AC13" s="113">
        <f t="shared" si="10"/>
        <v>73437</v>
      </c>
    </row>
    <row r="14" spans="1:30" ht="45.6" x14ac:dyDescent="0.3">
      <c r="A14" s="30">
        <v>11</v>
      </c>
      <c r="B14" s="146">
        <v>11</v>
      </c>
      <c r="C14" s="118">
        <v>2501943</v>
      </c>
      <c r="D14" s="118">
        <v>42151627</v>
      </c>
      <c r="E14" s="119" t="s">
        <v>199</v>
      </c>
      <c r="F14" s="119" t="s">
        <v>400</v>
      </c>
      <c r="G14" s="118" t="s">
        <v>401</v>
      </c>
      <c r="H14" s="52">
        <v>162475.76999999999</v>
      </c>
      <c r="I14" s="52">
        <v>186787</v>
      </c>
      <c r="J14" s="52">
        <v>140900.06</v>
      </c>
      <c r="K14" s="52">
        <v>148227</v>
      </c>
      <c r="L14" s="52"/>
      <c r="M14" s="141"/>
      <c r="N14" s="52">
        <v>110000</v>
      </c>
      <c r="O14" s="52">
        <v>0</v>
      </c>
      <c r="P14" s="52">
        <f t="shared" si="1"/>
        <v>110000</v>
      </c>
      <c r="Q14" s="91">
        <v>69600</v>
      </c>
      <c r="R14" s="91">
        <f>Q14*0%</f>
        <v>0</v>
      </c>
      <c r="S14" s="91">
        <f t="shared" si="3"/>
        <v>69600</v>
      </c>
      <c r="T14" s="52">
        <v>93284</v>
      </c>
      <c r="U14" s="52">
        <v>0</v>
      </c>
      <c r="V14" s="52">
        <v>93284</v>
      </c>
      <c r="W14" s="54">
        <f t="shared" si="4"/>
        <v>121580</v>
      </c>
      <c r="X14" s="54">
        <f t="shared" si="5"/>
        <v>110000</v>
      </c>
      <c r="Y14" s="115">
        <f t="shared" si="6"/>
        <v>108041</v>
      </c>
      <c r="Z14" s="54">
        <f t="shared" si="7"/>
        <v>46364.576653949931</v>
      </c>
      <c r="AA14" s="55">
        <f t="shared" si="8"/>
        <v>0.38135035905535392</v>
      </c>
      <c r="AB14" s="128" t="e">
        <f t="shared" si="9"/>
        <v>#DIV/0!</v>
      </c>
      <c r="AC14" s="113">
        <f t="shared" si="10"/>
        <v>108041</v>
      </c>
    </row>
    <row r="15" spans="1:30" ht="72" customHeight="1" x14ac:dyDescent="0.3">
      <c r="A15" s="30">
        <v>12</v>
      </c>
      <c r="B15" s="146">
        <v>12</v>
      </c>
      <c r="C15" s="118">
        <v>2501944</v>
      </c>
      <c r="D15" s="118">
        <v>42162702</v>
      </c>
      <c r="E15" s="119" t="s">
        <v>200</v>
      </c>
      <c r="F15" s="119" t="s">
        <v>402</v>
      </c>
      <c r="G15" s="118" t="s">
        <v>201</v>
      </c>
      <c r="H15" s="52">
        <v>3629.39</v>
      </c>
      <c r="I15" s="52">
        <v>4173</v>
      </c>
      <c r="J15" s="52">
        <v>2576.4</v>
      </c>
      <c r="K15" s="52">
        <v>2711</v>
      </c>
      <c r="L15" s="52"/>
      <c r="M15" s="141"/>
      <c r="N15" s="52">
        <v>3500</v>
      </c>
      <c r="O15" s="52">
        <f t="shared" si="0"/>
        <v>665</v>
      </c>
      <c r="P15" s="52">
        <f t="shared" si="1"/>
        <v>4165</v>
      </c>
      <c r="Q15" s="91">
        <v>4200</v>
      </c>
      <c r="R15" s="91">
        <f>Q15*0%</f>
        <v>0</v>
      </c>
      <c r="S15" s="91">
        <f t="shared" si="3"/>
        <v>4200</v>
      </c>
      <c r="T15" s="52">
        <v>4200</v>
      </c>
      <c r="U15" s="52">
        <v>0</v>
      </c>
      <c r="V15" s="52">
        <v>4200</v>
      </c>
      <c r="W15" s="54">
        <f t="shared" si="4"/>
        <v>3890</v>
      </c>
      <c r="X15" s="54">
        <f t="shared" si="5"/>
        <v>4173</v>
      </c>
      <c r="Y15" s="115">
        <f t="shared" si="6"/>
        <v>3775</v>
      </c>
      <c r="Z15" s="54">
        <f t="shared" si="7"/>
        <v>659.15756841592838</v>
      </c>
      <c r="AA15" s="55">
        <f t="shared" si="8"/>
        <v>0.16944924637941602</v>
      </c>
      <c r="AB15" s="128" t="e">
        <f t="shared" si="9"/>
        <v>#DIV/0!</v>
      </c>
      <c r="AC15" s="113">
        <f t="shared" si="10"/>
        <v>3775</v>
      </c>
    </row>
    <row r="16" spans="1:30" ht="72" customHeight="1" x14ac:dyDescent="0.3">
      <c r="A16" s="30">
        <v>13</v>
      </c>
      <c r="B16" s="146">
        <v>13</v>
      </c>
      <c r="C16" s="118">
        <v>2501944</v>
      </c>
      <c r="D16" s="118">
        <v>42162702</v>
      </c>
      <c r="E16" s="119" t="s">
        <v>134</v>
      </c>
      <c r="F16" s="119" t="s">
        <v>449</v>
      </c>
      <c r="G16" s="118" t="s">
        <v>450</v>
      </c>
      <c r="H16" s="52" t="s">
        <v>480</v>
      </c>
      <c r="I16" s="52" t="s">
        <v>480</v>
      </c>
      <c r="J16" s="52" t="s">
        <v>480</v>
      </c>
      <c r="K16" s="52" t="s">
        <v>480</v>
      </c>
      <c r="L16" s="52"/>
      <c r="M16" s="141"/>
      <c r="N16" s="52">
        <v>26000</v>
      </c>
      <c r="O16" s="52">
        <v>0</v>
      </c>
      <c r="P16" s="52">
        <f t="shared" si="1"/>
        <v>26000</v>
      </c>
      <c r="Q16" s="91">
        <v>24700</v>
      </c>
      <c r="R16" s="91">
        <f>Q16*0%</f>
        <v>0</v>
      </c>
      <c r="S16" s="91">
        <f t="shared" si="3"/>
        <v>24700</v>
      </c>
      <c r="T16" s="52">
        <v>19745</v>
      </c>
      <c r="U16" s="52">
        <v>0</v>
      </c>
      <c r="V16" s="52">
        <v>19745</v>
      </c>
      <c r="W16" s="54">
        <f t="shared" si="4"/>
        <v>23482</v>
      </c>
      <c r="X16" s="54">
        <f t="shared" si="5"/>
        <v>24700</v>
      </c>
      <c r="Y16" s="115">
        <f t="shared" si="6"/>
        <v>23150</v>
      </c>
      <c r="Z16" s="54">
        <f t="shared" si="7"/>
        <v>3300.6830101258397</v>
      </c>
      <c r="AA16" s="55">
        <f t="shared" si="8"/>
        <v>0.14056226088603355</v>
      </c>
      <c r="AB16" s="128" t="e">
        <f t="shared" si="9"/>
        <v>#DIV/0!</v>
      </c>
      <c r="AC16" s="113">
        <f t="shared" si="10"/>
        <v>23150</v>
      </c>
    </row>
    <row r="17" spans="1:30" ht="113.25" customHeight="1" x14ac:dyDescent="0.3">
      <c r="A17" s="30">
        <v>14</v>
      </c>
      <c r="B17" s="146">
        <v>14</v>
      </c>
      <c r="C17" s="118">
        <v>2501945</v>
      </c>
      <c r="D17" s="118">
        <v>42311512</v>
      </c>
      <c r="E17" s="119" t="s">
        <v>202</v>
      </c>
      <c r="F17" s="119" t="s">
        <v>203</v>
      </c>
      <c r="G17" s="118" t="s">
        <v>204</v>
      </c>
      <c r="H17" s="52">
        <v>9799.36</v>
      </c>
      <c r="I17" s="52">
        <v>11266</v>
      </c>
      <c r="J17" s="52">
        <v>7809.83</v>
      </c>
      <c r="K17" s="52">
        <v>8216</v>
      </c>
      <c r="L17" s="52"/>
      <c r="M17" s="141"/>
      <c r="N17" s="52">
        <v>16000</v>
      </c>
      <c r="O17" s="52">
        <v>0</v>
      </c>
      <c r="P17" s="52">
        <f t="shared" si="1"/>
        <v>16000</v>
      </c>
      <c r="Q17" s="91">
        <v>14000</v>
      </c>
      <c r="R17" s="91">
        <f>Q17*0%</f>
        <v>0</v>
      </c>
      <c r="S17" s="91">
        <f t="shared" si="3"/>
        <v>14000</v>
      </c>
      <c r="T17" s="52">
        <v>15326</v>
      </c>
      <c r="U17" s="52">
        <v>0</v>
      </c>
      <c r="V17" s="52">
        <v>15326</v>
      </c>
      <c r="W17" s="54">
        <f t="shared" si="4"/>
        <v>12962</v>
      </c>
      <c r="X17" s="54">
        <f t="shared" si="5"/>
        <v>14000</v>
      </c>
      <c r="Y17" s="115">
        <f t="shared" si="6"/>
        <v>12206</v>
      </c>
      <c r="Z17" s="54">
        <f t="shared" si="7"/>
        <v>3213.1104556177356</v>
      </c>
      <c r="AA17" s="55">
        <f t="shared" si="8"/>
        <v>0.24788693531999195</v>
      </c>
      <c r="AB17" s="128" t="e">
        <f t="shared" si="9"/>
        <v>#DIV/0!</v>
      </c>
      <c r="AC17" s="113">
        <f t="shared" si="10"/>
        <v>12206</v>
      </c>
    </row>
    <row r="18" spans="1:30" ht="121.5" customHeight="1" x14ac:dyDescent="0.3">
      <c r="A18" s="30">
        <v>15</v>
      </c>
      <c r="B18" s="146">
        <v>15</v>
      </c>
      <c r="C18" s="118">
        <v>2502131</v>
      </c>
      <c r="D18" s="118">
        <v>42152419</v>
      </c>
      <c r="E18" s="119" t="s">
        <v>205</v>
      </c>
      <c r="F18" s="119" t="s">
        <v>206</v>
      </c>
      <c r="G18" s="118" t="s">
        <v>179</v>
      </c>
      <c r="H18" s="52">
        <v>13226.623899999999</v>
      </c>
      <c r="I18" s="52">
        <v>15206</v>
      </c>
      <c r="J18" s="52">
        <v>10466.81</v>
      </c>
      <c r="K18" s="52">
        <v>11012</v>
      </c>
      <c r="L18" s="52"/>
      <c r="M18" s="141"/>
      <c r="N18" s="52">
        <v>15000</v>
      </c>
      <c r="O18" s="52">
        <f t="shared" si="0"/>
        <v>2850</v>
      </c>
      <c r="P18" s="52">
        <f t="shared" si="1"/>
        <v>17850</v>
      </c>
      <c r="Q18" s="91">
        <v>17900</v>
      </c>
      <c r="R18" s="91">
        <f t="shared" si="2"/>
        <v>3401</v>
      </c>
      <c r="S18" s="91">
        <f t="shared" si="3"/>
        <v>21301</v>
      </c>
      <c r="T18" s="52">
        <v>14500</v>
      </c>
      <c r="U18" s="52">
        <v>2755</v>
      </c>
      <c r="V18" s="52">
        <v>17255</v>
      </c>
      <c r="W18" s="54">
        <f t="shared" si="4"/>
        <v>16525</v>
      </c>
      <c r="X18" s="54">
        <f t="shared" si="5"/>
        <v>17255</v>
      </c>
      <c r="Y18" s="115">
        <f t="shared" si="6"/>
        <v>15749</v>
      </c>
      <c r="Z18" s="54">
        <f t="shared" si="7"/>
        <v>3782.5795034605667</v>
      </c>
      <c r="AA18" s="55">
        <f t="shared" si="8"/>
        <v>0.22890042381001915</v>
      </c>
      <c r="AB18" s="128" t="e">
        <f t="shared" si="9"/>
        <v>#DIV/0!</v>
      </c>
      <c r="AC18" s="113">
        <f t="shared" si="10"/>
        <v>15749</v>
      </c>
    </row>
    <row r="19" spans="1:30" ht="89.25" customHeight="1" x14ac:dyDescent="0.3">
      <c r="A19" s="30">
        <v>16</v>
      </c>
      <c r="B19" s="146">
        <v>16</v>
      </c>
      <c r="C19" s="118">
        <v>2504002</v>
      </c>
      <c r="D19" s="118">
        <v>42152460</v>
      </c>
      <c r="E19" s="119" t="s">
        <v>207</v>
      </c>
      <c r="F19" s="119" t="s">
        <v>208</v>
      </c>
      <c r="G19" s="118" t="s">
        <v>18</v>
      </c>
      <c r="H19" s="52">
        <v>7494.8580000000002</v>
      </c>
      <c r="I19" s="52">
        <v>8617</v>
      </c>
      <c r="J19" s="52">
        <v>6119.02</v>
      </c>
      <c r="K19" s="52">
        <v>6438</v>
      </c>
      <c r="L19" s="52"/>
      <c r="M19" s="141"/>
      <c r="N19" s="52">
        <v>10000</v>
      </c>
      <c r="O19" s="52">
        <f t="shared" si="0"/>
        <v>1900</v>
      </c>
      <c r="P19" s="52">
        <f t="shared" si="1"/>
        <v>11900</v>
      </c>
      <c r="Q19" s="91">
        <v>5600</v>
      </c>
      <c r="R19" s="91">
        <f t="shared" si="2"/>
        <v>1064</v>
      </c>
      <c r="S19" s="91">
        <f t="shared" si="3"/>
        <v>6664</v>
      </c>
      <c r="T19" s="52">
        <v>9200</v>
      </c>
      <c r="U19" s="52">
        <v>1748</v>
      </c>
      <c r="V19" s="52">
        <v>10948</v>
      </c>
      <c r="W19" s="54">
        <f t="shared" si="4"/>
        <v>8914</v>
      </c>
      <c r="X19" s="54">
        <f t="shared" si="5"/>
        <v>8617</v>
      </c>
      <c r="Y19" s="115">
        <f t="shared" si="6"/>
        <v>8378</v>
      </c>
      <c r="Z19" s="54">
        <f t="shared" si="7"/>
        <v>2466.5074092732821</v>
      </c>
      <c r="AA19" s="55">
        <f t="shared" si="8"/>
        <v>0.2767004048994034</v>
      </c>
      <c r="AB19" s="128" t="e">
        <f t="shared" si="9"/>
        <v>#DIV/0!</v>
      </c>
      <c r="AC19" s="113">
        <f t="shared" si="10"/>
        <v>8378</v>
      </c>
    </row>
    <row r="20" spans="1:30" s="194" customFormat="1" ht="22.8" x14ac:dyDescent="0.3">
      <c r="A20" s="200">
        <v>17</v>
      </c>
      <c r="B20" s="201">
        <v>17</v>
      </c>
      <c r="C20" s="170">
        <v>2501096</v>
      </c>
      <c r="D20" s="170">
        <v>42152004</v>
      </c>
      <c r="E20" s="102" t="s">
        <v>209</v>
      </c>
      <c r="F20" s="102" t="s">
        <v>210</v>
      </c>
      <c r="G20" s="170" t="s">
        <v>211</v>
      </c>
      <c r="H20" s="171">
        <v>19921.330000000002</v>
      </c>
      <c r="I20" s="171">
        <v>22903</v>
      </c>
      <c r="J20" s="171">
        <v>15297.65</v>
      </c>
      <c r="K20" s="171">
        <v>16094</v>
      </c>
      <c r="L20" s="171"/>
      <c r="M20" s="202"/>
      <c r="N20" s="171">
        <v>50000</v>
      </c>
      <c r="O20" s="171">
        <v>0</v>
      </c>
      <c r="P20" s="171">
        <v>25000</v>
      </c>
      <c r="Q20" s="197">
        <v>25300</v>
      </c>
      <c r="R20" s="197">
        <f>Q20*0%</f>
        <v>0</v>
      </c>
      <c r="S20" s="197">
        <f t="shared" si="3"/>
        <v>25300</v>
      </c>
      <c r="T20" s="171">
        <v>24137</v>
      </c>
      <c r="U20" s="171">
        <v>0</v>
      </c>
      <c r="V20" s="171">
        <v>24137</v>
      </c>
      <c r="W20" s="177">
        <f t="shared" si="4"/>
        <v>22687</v>
      </c>
      <c r="X20" s="198">
        <f t="shared" si="5"/>
        <v>24137</v>
      </c>
      <c r="Y20" s="178">
        <f t="shared" si="6"/>
        <v>22051</v>
      </c>
      <c r="Z20" s="177">
        <f t="shared" si="7"/>
        <v>3801.1361064818566</v>
      </c>
      <c r="AA20" s="179">
        <f t="shared" si="8"/>
        <v>0.16754688175967986</v>
      </c>
      <c r="AB20" s="114" t="e">
        <f t="shared" si="9"/>
        <v>#DIV/0!</v>
      </c>
      <c r="AC20" s="180">
        <v>24137</v>
      </c>
      <c r="AD20" s="194" t="s">
        <v>488</v>
      </c>
    </row>
    <row r="21" spans="1:30" ht="34.200000000000003" x14ac:dyDescent="0.3">
      <c r="A21" s="30">
        <v>18</v>
      </c>
      <c r="B21" s="146">
        <v>18</v>
      </c>
      <c r="C21" s="118">
        <v>2003304</v>
      </c>
      <c r="D21" s="118">
        <v>421522</v>
      </c>
      <c r="E21" s="119" t="s">
        <v>212</v>
      </c>
      <c r="F21" s="119" t="s">
        <v>213</v>
      </c>
      <c r="G21" s="118" t="s">
        <v>214</v>
      </c>
      <c r="H21" s="52">
        <v>62425.54</v>
      </c>
      <c r="I21" s="52">
        <v>71766</v>
      </c>
      <c r="J21" s="52">
        <v>53944.56</v>
      </c>
      <c r="K21" s="52">
        <v>56750</v>
      </c>
      <c r="L21" s="52"/>
      <c r="M21" s="141"/>
      <c r="N21" s="52">
        <v>90000</v>
      </c>
      <c r="O21" s="52">
        <v>0</v>
      </c>
      <c r="P21" s="52">
        <f t="shared" si="1"/>
        <v>90000</v>
      </c>
      <c r="Q21" s="91">
        <v>111900</v>
      </c>
      <c r="R21" s="91">
        <f>Q21*0%</f>
        <v>0</v>
      </c>
      <c r="S21" s="91">
        <f t="shared" si="3"/>
        <v>111900</v>
      </c>
      <c r="T21" s="52">
        <v>108470</v>
      </c>
      <c r="U21" s="52">
        <v>0</v>
      </c>
      <c r="V21" s="52">
        <v>108470</v>
      </c>
      <c r="W21" s="54">
        <f t="shared" si="4"/>
        <v>87778</v>
      </c>
      <c r="X21" s="54">
        <f t="shared" si="5"/>
        <v>90000</v>
      </c>
      <c r="Y21" s="115">
        <f t="shared" si="6"/>
        <v>82207</v>
      </c>
      <c r="Z21" s="54">
        <f t="shared" si="7"/>
        <v>23633.06982175614</v>
      </c>
      <c r="AA21" s="55">
        <f t="shared" si="8"/>
        <v>0.26923682268627835</v>
      </c>
      <c r="AB21" s="128" t="e">
        <f t="shared" si="9"/>
        <v>#DIV/0!</v>
      </c>
      <c r="AC21" s="113">
        <f t="shared" si="10"/>
        <v>82207</v>
      </c>
    </row>
    <row r="22" spans="1:30" ht="34.200000000000003" x14ac:dyDescent="0.3">
      <c r="A22" s="30">
        <v>19</v>
      </c>
      <c r="B22" s="146">
        <v>19</v>
      </c>
      <c r="C22" s="118">
        <v>2501114</v>
      </c>
      <c r="D22" s="118">
        <v>421522</v>
      </c>
      <c r="E22" s="119" t="s">
        <v>215</v>
      </c>
      <c r="F22" s="119" t="s">
        <v>216</v>
      </c>
      <c r="G22" s="118" t="s">
        <v>214</v>
      </c>
      <c r="H22" s="52">
        <v>38431.230000000003</v>
      </c>
      <c r="I22" s="52">
        <v>44182</v>
      </c>
      <c r="J22" s="52">
        <v>33010.81</v>
      </c>
      <c r="K22" s="52">
        <v>34728</v>
      </c>
      <c r="L22" s="52"/>
      <c r="M22" s="141"/>
      <c r="N22" s="52">
        <v>88000</v>
      </c>
      <c r="O22" s="52">
        <v>0</v>
      </c>
      <c r="P22" s="52">
        <f t="shared" si="1"/>
        <v>88000</v>
      </c>
      <c r="Q22" s="91">
        <v>83300</v>
      </c>
      <c r="R22" s="91">
        <f>Q22*0%</f>
        <v>0</v>
      </c>
      <c r="S22" s="91">
        <f t="shared" si="3"/>
        <v>83300</v>
      </c>
      <c r="T22" s="52">
        <v>84366</v>
      </c>
      <c r="U22" s="52">
        <v>0</v>
      </c>
      <c r="V22" s="52">
        <v>84366</v>
      </c>
      <c r="W22" s="54">
        <f t="shared" si="4"/>
        <v>66916</v>
      </c>
      <c r="X22" s="54">
        <f t="shared" si="5"/>
        <v>83300</v>
      </c>
      <c r="Y22" s="115">
        <f t="shared" si="6"/>
        <v>57704</v>
      </c>
      <c r="Z22" s="54">
        <f t="shared" si="7"/>
        <v>25349.433469014642</v>
      </c>
      <c r="AA22" s="55">
        <f t="shared" si="8"/>
        <v>0.37882469766594901</v>
      </c>
      <c r="AB22" s="128" t="e">
        <f t="shared" si="9"/>
        <v>#DIV/0!</v>
      </c>
      <c r="AC22" s="113">
        <f t="shared" si="10"/>
        <v>57704</v>
      </c>
    </row>
    <row r="23" spans="1:30" ht="34.200000000000003" x14ac:dyDescent="0.3">
      <c r="A23" s="30">
        <v>20</v>
      </c>
      <c r="B23" s="146">
        <v>20</v>
      </c>
      <c r="C23" s="118">
        <v>2003069</v>
      </c>
      <c r="D23" s="118">
        <v>42151681</v>
      </c>
      <c r="E23" s="119" t="s">
        <v>217</v>
      </c>
      <c r="F23" s="119" t="s">
        <v>218</v>
      </c>
      <c r="G23" s="118" t="s">
        <v>214</v>
      </c>
      <c r="H23" s="52">
        <v>47262.74</v>
      </c>
      <c r="I23" s="52">
        <v>54335</v>
      </c>
      <c r="J23" s="52">
        <v>41062.25</v>
      </c>
      <c r="K23" s="52">
        <v>43198</v>
      </c>
      <c r="L23" s="52"/>
      <c r="M23" s="141"/>
      <c r="N23" s="52">
        <v>90000</v>
      </c>
      <c r="O23" s="52">
        <v>0</v>
      </c>
      <c r="P23" s="52">
        <f t="shared" si="1"/>
        <v>90000</v>
      </c>
      <c r="Q23" s="91">
        <v>100500</v>
      </c>
      <c r="R23" s="91">
        <f>Q23*0%</f>
        <v>0</v>
      </c>
      <c r="S23" s="91">
        <f t="shared" si="3"/>
        <v>100500</v>
      </c>
      <c r="T23" s="52">
        <v>101806</v>
      </c>
      <c r="U23" s="52">
        <v>0</v>
      </c>
      <c r="V23" s="52">
        <v>101806</v>
      </c>
      <c r="W23" s="54">
        <f t="shared" si="4"/>
        <v>77968</v>
      </c>
      <c r="X23" s="54">
        <f t="shared" si="5"/>
        <v>90000</v>
      </c>
      <c r="Y23" s="115">
        <f t="shared" si="6"/>
        <v>69025</v>
      </c>
      <c r="Z23" s="54">
        <f t="shared" si="7"/>
        <v>27332.132558583857</v>
      </c>
      <c r="AA23" s="55">
        <f t="shared" si="8"/>
        <v>0.35055577363256535</v>
      </c>
      <c r="AB23" s="128" t="e">
        <f t="shared" si="9"/>
        <v>#DIV/0!</v>
      </c>
      <c r="AC23" s="113">
        <f t="shared" si="10"/>
        <v>69025</v>
      </c>
    </row>
    <row r="24" spans="1:30" ht="22.8" x14ac:dyDescent="0.3">
      <c r="A24" s="30">
        <v>21</v>
      </c>
      <c r="B24" s="146">
        <v>21</v>
      </c>
      <c r="C24" s="118">
        <v>2502059</v>
      </c>
      <c r="D24" s="118">
        <v>42151681</v>
      </c>
      <c r="E24" s="119" t="s">
        <v>403</v>
      </c>
      <c r="F24" s="119" t="s">
        <v>404</v>
      </c>
      <c r="G24" s="118" t="s">
        <v>18</v>
      </c>
      <c r="H24" s="52">
        <v>2992.5763000000002</v>
      </c>
      <c r="I24" s="52">
        <v>3441</v>
      </c>
      <c r="J24" s="52">
        <v>2495.87</v>
      </c>
      <c r="K24" s="52">
        <v>2626</v>
      </c>
      <c r="L24" s="52"/>
      <c r="M24" s="141"/>
      <c r="N24" s="52">
        <v>8000</v>
      </c>
      <c r="O24" s="52">
        <f t="shared" si="0"/>
        <v>1520</v>
      </c>
      <c r="P24" s="52">
        <f t="shared" si="1"/>
        <v>9520</v>
      </c>
      <c r="Q24" s="91">
        <v>3300</v>
      </c>
      <c r="R24" s="91">
        <f t="shared" si="2"/>
        <v>627</v>
      </c>
      <c r="S24" s="91">
        <f t="shared" si="3"/>
        <v>3927</v>
      </c>
      <c r="T24" s="52">
        <v>5273</v>
      </c>
      <c r="U24" s="52">
        <v>1001.87</v>
      </c>
      <c r="V24" s="52">
        <v>6274.87</v>
      </c>
      <c r="W24" s="54">
        <f t="shared" si="4"/>
        <v>5158</v>
      </c>
      <c r="X24" s="54">
        <f t="shared" si="5"/>
        <v>3927</v>
      </c>
      <c r="Y24" s="115">
        <f t="shared" si="6"/>
        <v>4201</v>
      </c>
      <c r="Z24" s="54">
        <f t="shared" si="7"/>
        <v>2790.5607116456008</v>
      </c>
      <c r="AA24" s="55">
        <f t="shared" si="8"/>
        <v>0.54101603560403277</v>
      </c>
      <c r="AB24" s="128" t="e">
        <f t="shared" si="9"/>
        <v>#DIV/0!</v>
      </c>
      <c r="AC24" s="113">
        <f t="shared" si="10"/>
        <v>4201</v>
      </c>
    </row>
    <row r="25" spans="1:30" s="194" customFormat="1" ht="22.8" x14ac:dyDescent="0.3">
      <c r="A25" s="200">
        <v>22</v>
      </c>
      <c r="B25" s="201">
        <v>22</v>
      </c>
      <c r="C25" s="170">
        <v>2502059</v>
      </c>
      <c r="D25" s="170">
        <v>42151628</v>
      </c>
      <c r="E25" s="102" t="s">
        <v>219</v>
      </c>
      <c r="F25" s="102" t="s">
        <v>220</v>
      </c>
      <c r="G25" s="170" t="s">
        <v>221</v>
      </c>
      <c r="H25" s="171">
        <v>8600.5226999999995</v>
      </c>
      <c r="I25" s="171">
        <v>9888</v>
      </c>
      <c r="J25" s="171">
        <v>7246.21</v>
      </c>
      <c r="K25" s="171">
        <v>7624</v>
      </c>
      <c r="L25" s="171"/>
      <c r="M25" s="202"/>
      <c r="N25" s="171">
        <v>13000</v>
      </c>
      <c r="O25" s="171">
        <v>0</v>
      </c>
      <c r="P25" s="171">
        <f t="shared" si="1"/>
        <v>13000</v>
      </c>
      <c r="Q25" s="197">
        <v>11800</v>
      </c>
      <c r="R25" s="197">
        <f t="shared" si="2"/>
        <v>2242</v>
      </c>
      <c r="S25" s="197">
        <f t="shared" si="3"/>
        <v>14042</v>
      </c>
      <c r="T25" s="171">
        <v>13143</v>
      </c>
      <c r="U25" s="171">
        <v>2497.17</v>
      </c>
      <c r="V25" s="171">
        <v>15640.17</v>
      </c>
      <c r="W25" s="177">
        <f t="shared" si="4"/>
        <v>12039</v>
      </c>
      <c r="X25" s="198">
        <f t="shared" si="5"/>
        <v>13000</v>
      </c>
      <c r="Y25" s="178">
        <f t="shared" si="6"/>
        <v>11252</v>
      </c>
      <c r="Z25" s="177">
        <f t="shared" si="7"/>
        <v>3241.2567482043178</v>
      </c>
      <c r="AA25" s="179">
        <f t="shared" si="8"/>
        <v>0.2692297323867695</v>
      </c>
      <c r="AB25" s="114" t="e">
        <f t="shared" si="9"/>
        <v>#DIV/0!</v>
      </c>
      <c r="AC25" s="180">
        <v>13000</v>
      </c>
      <c r="AD25" s="194" t="s">
        <v>488</v>
      </c>
    </row>
    <row r="26" spans="1:30" ht="22.8" x14ac:dyDescent="0.3">
      <c r="A26" s="30">
        <v>23</v>
      </c>
      <c r="B26" s="146">
        <v>23</v>
      </c>
      <c r="C26" s="118">
        <v>2502915</v>
      </c>
      <c r="D26" s="118">
        <v>42151909</v>
      </c>
      <c r="E26" s="119" t="s">
        <v>222</v>
      </c>
      <c r="F26" s="119" t="s">
        <v>223</v>
      </c>
      <c r="G26" s="118" t="s">
        <v>224</v>
      </c>
      <c r="H26" s="52">
        <v>5329.6172999999999</v>
      </c>
      <c r="I26" s="52">
        <v>6128</v>
      </c>
      <c r="J26" s="52">
        <v>4508.7299999999996</v>
      </c>
      <c r="K26" s="52">
        <v>4744</v>
      </c>
      <c r="L26" s="52"/>
      <c r="M26" s="141"/>
      <c r="N26" s="52">
        <v>5000</v>
      </c>
      <c r="O26" s="52">
        <f t="shared" si="0"/>
        <v>950</v>
      </c>
      <c r="P26" s="52">
        <f t="shared" si="1"/>
        <v>5950</v>
      </c>
      <c r="Q26" s="91">
        <v>7500</v>
      </c>
      <c r="R26" s="91">
        <f t="shared" si="2"/>
        <v>1425</v>
      </c>
      <c r="S26" s="91">
        <f t="shared" si="3"/>
        <v>8925</v>
      </c>
      <c r="T26" s="52">
        <v>9091</v>
      </c>
      <c r="U26" s="52">
        <v>1727.29</v>
      </c>
      <c r="V26" s="52">
        <v>10818.29</v>
      </c>
      <c r="W26" s="54">
        <f t="shared" si="4"/>
        <v>7314</v>
      </c>
      <c r="X26" s="54">
        <f t="shared" si="5"/>
        <v>6128</v>
      </c>
      <c r="Y26" s="115">
        <f t="shared" si="6"/>
        <v>6698</v>
      </c>
      <c r="Z26" s="54">
        <f t="shared" si="7"/>
        <v>2487.3357718289662</v>
      </c>
      <c r="AA26" s="55">
        <f t="shared" si="8"/>
        <v>0.34007872187981492</v>
      </c>
      <c r="AB26" s="128" t="e">
        <f t="shared" si="9"/>
        <v>#DIV/0!</v>
      </c>
      <c r="AC26" s="113">
        <f t="shared" si="10"/>
        <v>6698</v>
      </c>
    </row>
    <row r="27" spans="1:30" ht="57" x14ac:dyDescent="0.3">
      <c r="A27" s="30">
        <v>24</v>
      </c>
      <c r="B27" s="146">
        <v>24</v>
      </c>
      <c r="C27" s="118">
        <v>2502070</v>
      </c>
      <c r="D27" s="118">
        <v>42152407</v>
      </c>
      <c r="E27" s="119" t="s">
        <v>225</v>
      </c>
      <c r="F27" s="119" t="s">
        <v>226</v>
      </c>
      <c r="G27" s="118" t="s">
        <v>18</v>
      </c>
      <c r="H27" s="52">
        <v>276306.96870000003</v>
      </c>
      <c r="I27" s="52">
        <v>317650</v>
      </c>
      <c r="J27" s="52">
        <v>239932.7</v>
      </c>
      <c r="K27" s="52">
        <v>252410</v>
      </c>
      <c r="L27" s="52"/>
      <c r="M27" s="141"/>
      <c r="N27" s="52">
        <v>270000</v>
      </c>
      <c r="O27" s="52">
        <f t="shared" si="0"/>
        <v>51300</v>
      </c>
      <c r="P27" s="52">
        <f t="shared" si="1"/>
        <v>321300</v>
      </c>
      <c r="Q27" s="91">
        <v>371200</v>
      </c>
      <c r="R27" s="91">
        <f t="shared" si="2"/>
        <v>70528</v>
      </c>
      <c r="S27" s="91">
        <f t="shared" si="3"/>
        <v>441728</v>
      </c>
      <c r="T27" s="52">
        <v>308985</v>
      </c>
      <c r="U27" s="52">
        <v>58707.15</v>
      </c>
      <c r="V27" s="52">
        <v>367692.15</v>
      </c>
      <c r="W27" s="54">
        <f t="shared" si="4"/>
        <v>340157</v>
      </c>
      <c r="X27" s="54">
        <f t="shared" si="5"/>
        <v>321300</v>
      </c>
      <c r="Y27" s="115">
        <f t="shared" si="6"/>
        <v>328823</v>
      </c>
      <c r="Z27" s="54">
        <f t="shared" si="7"/>
        <v>70065.21966856686</v>
      </c>
      <c r="AA27" s="55">
        <f t="shared" si="8"/>
        <v>0.20597906163497109</v>
      </c>
      <c r="AB27" s="128" t="e">
        <f t="shared" si="9"/>
        <v>#DIV/0!</v>
      </c>
      <c r="AC27" s="113">
        <f t="shared" si="10"/>
        <v>328823</v>
      </c>
    </row>
    <row r="28" spans="1:30" ht="22.8" x14ac:dyDescent="0.3">
      <c r="A28" s="30">
        <v>25</v>
      </c>
      <c r="B28" s="146">
        <v>25</v>
      </c>
      <c r="C28" s="118">
        <v>2502081</v>
      </c>
      <c r="D28" s="118">
        <v>42151636</v>
      </c>
      <c r="E28" s="119" t="s">
        <v>227</v>
      </c>
      <c r="F28" s="119" t="s">
        <v>228</v>
      </c>
      <c r="G28" s="118" t="s">
        <v>229</v>
      </c>
      <c r="H28" s="52">
        <v>7288.5120000000006</v>
      </c>
      <c r="I28" s="52">
        <v>8380</v>
      </c>
      <c r="J28" s="52">
        <v>6280.05</v>
      </c>
      <c r="K28" s="52">
        <v>6607</v>
      </c>
      <c r="L28" s="52"/>
      <c r="M28" s="141"/>
      <c r="N28" s="52">
        <v>15000</v>
      </c>
      <c r="O28" s="52">
        <f t="shared" si="0"/>
        <v>2850</v>
      </c>
      <c r="P28" s="52">
        <f t="shared" si="1"/>
        <v>17850</v>
      </c>
      <c r="Q28" s="91">
        <v>13200</v>
      </c>
      <c r="R28" s="91">
        <f t="shared" si="2"/>
        <v>2508</v>
      </c>
      <c r="S28" s="91">
        <f t="shared" si="3"/>
        <v>15708</v>
      </c>
      <c r="T28" s="52">
        <v>7237</v>
      </c>
      <c r="U28" s="52">
        <v>1375.03</v>
      </c>
      <c r="V28" s="52">
        <v>8612.0300000000007</v>
      </c>
      <c r="W28" s="54">
        <f t="shared" si="4"/>
        <v>11432</v>
      </c>
      <c r="X28" s="54">
        <f t="shared" si="5"/>
        <v>8613</v>
      </c>
      <c r="Y28" s="115">
        <f t="shared" si="6"/>
        <v>9872</v>
      </c>
      <c r="Z28" s="54">
        <f t="shared" si="7"/>
        <v>5000.5614193988267</v>
      </c>
      <c r="AA28" s="55">
        <f t="shared" si="8"/>
        <v>0.43741789882774901</v>
      </c>
      <c r="AB28" s="128" t="e">
        <f t="shared" si="9"/>
        <v>#DIV/0!</v>
      </c>
      <c r="AC28" s="113">
        <f t="shared" si="10"/>
        <v>9872</v>
      </c>
    </row>
    <row r="29" spans="1:30" ht="22.8" x14ac:dyDescent="0.3">
      <c r="A29" s="30">
        <v>26</v>
      </c>
      <c r="B29" s="146">
        <v>26</v>
      </c>
      <c r="C29" s="118">
        <v>2584750</v>
      </c>
      <c r="D29" s="118">
        <v>42151904</v>
      </c>
      <c r="E29" s="103" t="s">
        <v>230</v>
      </c>
      <c r="F29" s="103" t="s">
        <v>231</v>
      </c>
      <c r="G29" s="104" t="s">
        <v>232</v>
      </c>
      <c r="H29" s="52">
        <v>8952.7626999999993</v>
      </c>
      <c r="I29" s="52">
        <v>10293</v>
      </c>
      <c r="J29" s="52">
        <v>7729.32</v>
      </c>
      <c r="K29" s="52">
        <v>8132</v>
      </c>
      <c r="L29" s="52"/>
      <c r="M29" s="141"/>
      <c r="N29" s="52">
        <v>10000</v>
      </c>
      <c r="O29" s="52">
        <f t="shared" si="0"/>
        <v>1900</v>
      </c>
      <c r="P29" s="52">
        <f t="shared" si="1"/>
        <v>11900</v>
      </c>
      <c r="Q29" s="91">
        <v>9900</v>
      </c>
      <c r="R29" s="91">
        <f t="shared" si="2"/>
        <v>1881</v>
      </c>
      <c r="S29" s="91">
        <f t="shared" si="3"/>
        <v>11781</v>
      </c>
      <c r="T29" s="52">
        <v>11339</v>
      </c>
      <c r="U29" s="52">
        <v>2154.41</v>
      </c>
      <c r="V29" s="52">
        <v>13493.41</v>
      </c>
      <c r="W29" s="54">
        <f t="shared" si="4"/>
        <v>11120</v>
      </c>
      <c r="X29" s="54">
        <f t="shared" si="5"/>
        <v>11781</v>
      </c>
      <c r="Y29" s="115">
        <f t="shared" si="6"/>
        <v>10796</v>
      </c>
      <c r="Z29" s="54">
        <f t="shared" si="7"/>
        <v>2018.0726546930862</v>
      </c>
      <c r="AA29" s="55">
        <f t="shared" si="8"/>
        <v>0.1814813538393063</v>
      </c>
      <c r="AB29" s="128" t="e">
        <f t="shared" si="9"/>
        <v>#DIV/0!</v>
      </c>
      <c r="AC29" s="113">
        <f t="shared" si="10"/>
        <v>10796</v>
      </c>
    </row>
    <row r="30" spans="1:30" ht="34.200000000000003" x14ac:dyDescent="0.3">
      <c r="A30" s="30">
        <v>27</v>
      </c>
      <c r="B30" s="146">
        <v>27</v>
      </c>
      <c r="C30" s="118">
        <v>2500258</v>
      </c>
      <c r="D30" s="118">
        <v>42152010</v>
      </c>
      <c r="E30" s="119" t="s">
        <v>242</v>
      </c>
      <c r="F30" s="119" t="s">
        <v>243</v>
      </c>
      <c r="G30" s="118" t="s">
        <v>18</v>
      </c>
      <c r="H30" s="52">
        <v>14152.8009</v>
      </c>
      <c r="I30" s="52">
        <v>16271</v>
      </c>
      <c r="J30" s="52">
        <v>12077.09</v>
      </c>
      <c r="K30" s="52">
        <v>12706</v>
      </c>
      <c r="L30" s="52"/>
      <c r="M30" s="141"/>
      <c r="N30" s="52">
        <v>13000</v>
      </c>
      <c r="O30" s="52">
        <f t="shared" si="0"/>
        <v>2470</v>
      </c>
      <c r="P30" s="52">
        <f t="shared" si="1"/>
        <v>15470</v>
      </c>
      <c r="Q30" s="91">
        <v>14100</v>
      </c>
      <c r="R30" s="91">
        <f t="shared" si="2"/>
        <v>2679</v>
      </c>
      <c r="S30" s="91">
        <f t="shared" si="3"/>
        <v>16779</v>
      </c>
      <c r="T30" s="52">
        <v>14000</v>
      </c>
      <c r="U30" s="52">
        <v>2660</v>
      </c>
      <c r="V30" s="52">
        <v>16660</v>
      </c>
      <c r="W30" s="54">
        <f t="shared" si="4"/>
        <v>15578</v>
      </c>
      <c r="X30" s="54">
        <f t="shared" si="5"/>
        <v>16271</v>
      </c>
      <c r="Y30" s="115">
        <f t="shared" si="6"/>
        <v>15412</v>
      </c>
      <c r="Z30" s="54">
        <f t="shared" si="7"/>
        <v>1684.7417309486934</v>
      </c>
      <c r="AA30" s="55">
        <f t="shared" si="8"/>
        <v>0.10814878231792871</v>
      </c>
      <c r="AB30" s="128" t="e">
        <f t="shared" si="9"/>
        <v>#DIV/0!</v>
      </c>
      <c r="AC30" s="113">
        <f t="shared" si="10"/>
        <v>15412</v>
      </c>
    </row>
    <row r="31" spans="1:30" ht="68.400000000000006" x14ac:dyDescent="0.3">
      <c r="A31" s="30">
        <v>28</v>
      </c>
      <c r="B31" s="147">
        <v>28</v>
      </c>
      <c r="C31" s="118">
        <v>2501943</v>
      </c>
      <c r="D31" s="118">
        <v>42151627</v>
      </c>
      <c r="E31" s="119" t="s">
        <v>405</v>
      </c>
      <c r="F31" s="119" t="s">
        <v>406</v>
      </c>
      <c r="G31" s="118" t="s">
        <v>18</v>
      </c>
      <c r="H31" s="52">
        <v>8355.7754000000004</v>
      </c>
      <c r="I31" s="52">
        <v>9607</v>
      </c>
      <c r="J31" s="52">
        <v>6924.17</v>
      </c>
      <c r="K31" s="52">
        <v>7285</v>
      </c>
      <c r="L31" s="52"/>
      <c r="M31" s="141"/>
      <c r="N31" s="52">
        <v>8000</v>
      </c>
      <c r="O31" s="52">
        <f t="shared" si="0"/>
        <v>1520</v>
      </c>
      <c r="P31" s="52">
        <f t="shared" si="1"/>
        <v>9520</v>
      </c>
      <c r="Q31" s="91">
        <v>55000</v>
      </c>
      <c r="R31" s="91">
        <f t="shared" si="2"/>
        <v>10450</v>
      </c>
      <c r="S31" s="91">
        <v>12495</v>
      </c>
      <c r="T31" s="52">
        <v>13377</v>
      </c>
      <c r="U31" s="52">
        <v>2541.63</v>
      </c>
      <c r="V31" s="52">
        <v>15918.630000000001</v>
      </c>
      <c r="W31" s="54">
        <f t="shared" si="4"/>
        <v>10966</v>
      </c>
      <c r="X31" s="54">
        <f t="shared" si="5"/>
        <v>9607</v>
      </c>
      <c r="Y31" s="115">
        <f t="shared" si="6"/>
        <v>10220</v>
      </c>
      <c r="Z31" s="54">
        <f t="shared" si="7"/>
        <v>3329.9376532271544</v>
      </c>
      <c r="AA31" s="55">
        <f t="shared" si="8"/>
        <v>0.30366019088338086</v>
      </c>
      <c r="AB31" s="128" t="e">
        <f t="shared" si="9"/>
        <v>#DIV/0!</v>
      </c>
      <c r="AC31" s="113">
        <f t="shared" si="10"/>
        <v>10220</v>
      </c>
    </row>
    <row r="32" spans="1:30" ht="45.6" x14ac:dyDescent="0.3">
      <c r="A32" s="31">
        <v>29</v>
      </c>
      <c r="B32" s="153">
        <v>29</v>
      </c>
      <c r="C32" s="118">
        <v>2501943</v>
      </c>
      <c r="D32" s="118">
        <v>42151627</v>
      </c>
      <c r="E32" s="119" t="s">
        <v>407</v>
      </c>
      <c r="F32" s="119" t="s">
        <v>408</v>
      </c>
      <c r="G32" s="118" t="s">
        <v>18</v>
      </c>
      <c r="H32" s="52">
        <v>29756.783000000003</v>
      </c>
      <c r="I32" s="52">
        <v>34210</v>
      </c>
      <c r="J32" s="52">
        <v>23349.11</v>
      </c>
      <c r="K32" s="52">
        <v>24564</v>
      </c>
      <c r="L32" s="52"/>
      <c r="M32" s="141"/>
      <c r="N32" s="52">
        <v>3000</v>
      </c>
      <c r="O32" s="52">
        <f t="shared" si="0"/>
        <v>570</v>
      </c>
      <c r="P32" s="52">
        <f t="shared" si="1"/>
        <v>3570</v>
      </c>
      <c r="Q32" s="91">
        <v>22400</v>
      </c>
      <c r="R32" s="91">
        <f t="shared" si="2"/>
        <v>4256</v>
      </c>
      <c r="S32" s="91">
        <f t="shared" si="3"/>
        <v>26656</v>
      </c>
      <c r="T32" s="52">
        <v>7377</v>
      </c>
      <c r="U32" s="52">
        <v>1401.63</v>
      </c>
      <c r="V32" s="52">
        <v>8778.630000000001</v>
      </c>
      <c r="W32" s="54">
        <f t="shared" si="4"/>
        <v>19556</v>
      </c>
      <c r="X32" s="54">
        <f t="shared" si="5"/>
        <v>24564</v>
      </c>
      <c r="Y32" s="115">
        <f t="shared" si="6"/>
        <v>9971</v>
      </c>
      <c r="Z32" s="54">
        <f t="shared" si="7"/>
        <v>12864.035911617315</v>
      </c>
      <c r="AA32" s="55">
        <f t="shared" si="8"/>
        <v>0.65780506809251971</v>
      </c>
      <c r="AB32" s="128" t="e">
        <f t="shared" si="9"/>
        <v>#DIV/0!</v>
      </c>
      <c r="AC32" s="113">
        <f t="shared" si="10"/>
        <v>9971</v>
      </c>
    </row>
    <row r="33" spans="1:29" ht="22.8" x14ac:dyDescent="0.3">
      <c r="A33" s="30">
        <v>30</v>
      </c>
      <c r="B33" s="153">
        <v>30</v>
      </c>
      <c r="C33" s="118">
        <v>2500875</v>
      </c>
      <c r="D33" s="118">
        <v>42151667</v>
      </c>
      <c r="E33" s="119" t="s">
        <v>244</v>
      </c>
      <c r="F33" s="119" t="s">
        <v>245</v>
      </c>
      <c r="G33" s="118" t="s">
        <v>18</v>
      </c>
      <c r="H33" s="52">
        <v>8024.6579000000002</v>
      </c>
      <c r="I33" s="52">
        <v>9226</v>
      </c>
      <c r="J33" s="52">
        <v>6924.17</v>
      </c>
      <c r="K33" s="52">
        <v>7285</v>
      </c>
      <c r="L33" s="52"/>
      <c r="M33" s="141"/>
      <c r="N33" s="52">
        <v>8000</v>
      </c>
      <c r="O33" s="52">
        <f t="shared" si="0"/>
        <v>1520</v>
      </c>
      <c r="P33" s="52">
        <f t="shared" si="1"/>
        <v>9520</v>
      </c>
      <c r="Q33" s="91">
        <v>8000</v>
      </c>
      <c r="R33" s="91">
        <f t="shared" si="2"/>
        <v>1520</v>
      </c>
      <c r="S33" s="91">
        <f t="shared" si="3"/>
        <v>9520</v>
      </c>
      <c r="T33" s="52">
        <v>7692</v>
      </c>
      <c r="U33" s="52">
        <v>1461.48</v>
      </c>
      <c r="V33" s="52">
        <v>9153.48</v>
      </c>
      <c r="W33" s="54">
        <f t="shared" si="4"/>
        <v>8941</v>
      </c>
      <c r="X33" s="54">
        <f t="shared" si="5"/>
        <v>9226</v>
      </c>
      <c r="Y33" s="115">
        <f t="shared" si="6"/>
        <v>8850</v>
      </c>
      <c r="Z33" s="54">
        <f t="shared" si="7"/>
        <v>940.63684495133396</v>
      </c>
      <c r="AA33" s="55">
        <f t="shared" si="8"/>
        <v>0.10520488143958549</v>
      </c>
      <c r="AB33" s="128" t="e">
        <f t="shared" si="9"/>
        <v>#DIV/0!</v>
      </c>
      <c r="AC33" s="113">
        <f t="shared" si="10"/>
        <v>8850</v>
      </c>
    </row>
    <row r="34" spans="1:29" ht="45.6" x14ac:dyDescent="0.3">
      <c r="A34" s="30">
        <v>31</v>
      </c>
      <c r="B34" s="153">
        <v>31</v>
      </c>
      <c r="C34" s="118">
        <v>2500804</v>
      </c>
      <c r="D34" s="118">
        <v>42151619</v>
      </c>
      <c r="E34" s="119" t="s">
        <v>246</v>
      </c>
      <c r="F34" s="119" t="s">
        <v>247</v>
      </c>
      <c r="G34" s="118" t="s">
        <v>18</v>
      </c>
      <c r="H34" s="52">
        <v>8163.8283999999994</v>
      </c>
      <c r="I34" s="52">
        <v>9386</v>
      </c>
      <c r="J34" s="52">
        <v>6924.17</v>
      </c>
      <c r="K34" s="52">
        <v>7285</v>
      </c>
      <c r="L34" s="52"/>
      <c r="M34" s="141"/>
      <c r="N34" s="52">
        <v>8000</v>
      </c>
      <c r="O34" s="52">
        <f t="shared" si="0"/>
        <v>1520</v>
      </c>
      <c r="P34" s="52">
        <f t="shared" si="1"/>
        <v>9520</v>
      </c>
      <c r="Q34" s="91">
        <v>8000</v>
      </c>
      <c r="R34" s="91">
        <f t="shared" si="2"/>
        <v>1520</v>
      </c>
      <c r="S34" s="91">
        <f t="shared" si="3"/>
        <v>9520</v>
      </c>
      <c r="T34" s="52">
        <v>7692</v>
      </c>
      <c r="U34" s="52">
        <v>1461.48</v>
      </c>
      <c r="V34" s="52">
        <v>9153.48</v>
      </c>
      <c r="W34" s="54">
        <f t="shared" si="4"/>
        <v>8973</v>
      </c>
      <c r="X34" s="54">
        <f t="shared" si="5"/>
        <v>9386</v>
      </c>
      <c r="Y34" s="115">
        <f t="shared" si="6"/>
        <v>8879</v>
      </c>
      <c r="Z34" s="54">
        <f t="shared" si="7"/>
        <v>955.36694211177303</v>
      </c>
      <c r="AA34" s="55">
        <f t="shared" si="8"/>
        <v>0.10647129634590137</v>
      </c>
      <c r="AB34" s="128" t="e">
        <f t="shared" si="9"/>
        <v>#DIV/0!</v>
      </c>
      <c r="AC34" s="113">
        <f t="shared" si="10"/>
        <v>8879</v>
      </c>
    </row>
    <row r="35" spans="1:29" ht="34.200000000000003" x14ac:dyDescent="0.3">
      <c r="A35" s="30">
        <v>32</v>
      </c>
      <c r="B35" s="153">
        <v>32</v>
      </c>
      <c r="C35" s="118">
        <v>2583852</v>
      </c>
      <c r="D35" s="118">
        <v>42151619</v>
      </c>
      <c r="E35" s="119" t="s">
        <v>248</v>
      </c>
      <c r="F35" s="119" t="s">
        <v>249</v>
      </c>
      <c r="G35" s="118" t="s">
        <v>18</v>
      </c>
      <c r="H35" s="52">
        <v>8096.6409999999996</v>
      </c>
      <c r="I35" s="52">
        <v>9309</v>
      </c>
      <c r="J35" s="52">
        <v>6924.17</v>
      </c>
      <c r="K35" s="52">
        <v>7285</v>
      </c>
      <c r="L35" s="52"/>
      <c r="M35" s="141"/>
      <c r="N35" s="52">
        <v>7000</v>
      </c>
      <c r="O35" s="52">
        <f t="shared" si="0"/>
        <v>1330</v>
      </c>
      <c r="P35" s="52">
        <f t="shared" si="1"/>
        <v>8330</v>
      </c>
      <c r="Q35" s="91">
        <v>8100</v>
      </c>
      <c r="R35" s="91">
        <f t="shared" si="2"/>
        <v>1539</v>
      </c>
      <c r="S35" s="91">
        <f t="shared" si="3"/>
        <v>9639</v>
      </c>
      <c r="T35" s="52">
        <v>7692</v>
      </c>
      <c r="U35" s="52">
        <v>1461.48</v>
      </c>
      <c r="V35" s="52">
        <v>9153.48</v>
      </c>
      <c r="W35" s="54">
        <f t="shared" si="4"/>
        <v>8744</v>
      </c>
      <c r="X35" s="54">
        <f t="shared" si="5"/>
        <v>9154</v>
      </c>
      <c r="Y35" s="115">
        <f t="shared" si="6"/>
        <v>8655</v>
      </c>
      <c r="Z35" s="54">
        <f t="shared" si="7"/>
        <v>947.10062721972679</v>
      </c>
      <c r="AA35" s="55">
        <f t="shared" si="8"/>
        <v>0.10831434437554058</v>
      </c>
      <c r="AB35" s="128" t="e">
        <f t="shared" si="9"/>
        <v>#DIV/0!</v>
      </c>
      <c r="AC35" s="113">
        <f t="shared" si="10"/>
        <v>8655</v>
      </c>
    </row>
    <row r="36" spans="1:29" ht="45.6" x14ac:dyDescent="0.3">
      <c r="A36" s="30">
        <v>33</v>
      </c>
      <c r="B36" s="153">
        <v>33</v>
      </c>
      <c r="C36" s="118">
        <v>2505136</v>
      </c>
      <c r="D36" s="118">
        <v>42151629</v>
      </c>
      <c r="E36" s="119" t="s">
        <v>251</v>
      </c>
      <c r="F36" s="119" t="s">
        <v>252</v>
      </c>
      <c r="G36" s="118" t="s">
        <v>18</v>
      </c>
      <c r="H36" s="52">
        <v>54698.397599999997</v>
      </c>
      <c r="I36" s="52">
        <v>62883</v>
      </c>
      <c r="J36" s="52">
        <v>47100.82</v>
      </c>
      <c r="K36" s="52">
        <v>49551</v>
      </c>
      <c r="L36" s="52"/>
      <c r="M36" s="141"/>
      <c r="N36" s="52">
        <v>8000</v>
      </c>
      <c r="O36" s="52">
        <f t="shared" si="0"/>
        <v>1520</v>
      </c>
      <c r="P36" s="52">
        <f t="shared" si="1"/>
        <v>9520</v>
      </c>
      <c r="Q36" s="91">
        <v>28900</v>
      </c>
      <c r="R36" s="91">
        <f t="shared" si="2"/>
        <v>5491</v>
      </c>
      <c r="S36" s="91">
        <f t="shared" si="3"/>
        <v>34391</v>
      </c>
      <c r="T36" s="52">
        <v>71000</v>
      </c>
      <c r="U36" s="52">
        <v>13490</v>
      </c>
      <c r="V36" s="52">
        <v>84490</v>
      </c>
      <c r="W36" s="54">
        <f t="shared" si="4"/>
        <v>48167</v>
      </c>
      <c r="X36" s="54">
        <f t="shared" si="5"/>
        <v>49551</v>
      </c>
      <c r="Y36" s="115">
        <f t="shared" si="6"/>
        <v>27467</v>
      </c>
      <c r="Z36" s="54">
        <f t="shared" si="7"/>
        <v>28377.831250819716</v>
      </c>
      <c r="AA36" s="55">
        <f t="shared" si="8"/>
        <v>0.58915504911702443</v>
      </c>
      <c r="AB36" s="128" t="e">
        <f t="shared" si="9"/>
        <v>#DIV/0!</v>
      </c>
      <c r="AC36" s="113">
        <f t="shared" si="10"/>
        <v>27467</v>
      </c>
    </row>
    <row r="37" spans="1:29" ht="45.6" x14ac:dyDescent="0.3">
      <c r="A37" s="30">
        <v>34</v>
      </c>
      <c r="B37" s="153">
        <v>34</v>
      </c>
      <c r="C37" s="118">
        <v>2500568</v>
      </c>
      <c r="D37" s="118">
        <v>42151629</v>
      </c>
      <c r="E37" s="119" t="s">
        <v>253</v>
      </c>
      <c r="F37" s="119" t="s">
        <v>409</v>
      </c>
      <c r="G37" s="118" t="s">
        <v>18</v>
      </c>
      <c r="H37" s="52">
        <v>54698.397599999997</v>
      </c>
      <c r="I37" s="52">
        <v>62883</v>
      </c>
      <c r="J37" s="52">
        <v>47100.82</v>
      </c>
      <c r="K37" s="52">
        <v>49551</v>
      </c>
      <c r="L37" s="52"/>
      <c r="M37" s="141"/>
      <c r="N37" s="52">
        <v>8000</v>
      </c>
      <c r="O37" s="52">
        <f t="shared" si="0"/>
        <v>1520</v>
      </c>
      <c r="P37" s="52">
        <f t="shared" si="1"/>
        <v>9520</v>
      </c>
      <c r="Q37" s="91">
        <v>28900</v>
      </c>
      <c r="R37" s="91">
        <f t="shared" si="2"/>
        <v>5491</v>
      </c>
      <c r="S37" s="91">
        <f t="shared" si="3"/>
        <v>34391</v>
      </c>
      <c r="T37" s="52">
        <v>71000</v>
      </c>
      <c r="U37" s="52">
        <v>13490</v>
      </c>
      <c r="V37" s="52">
        <v>84490</v>
      </c>
      <c r="W37" s="54">
        <f t="shared" si="4"/>
        <v>48167</v>
      </c>
      <c r="X37" s="54">
        <f t="shared" si="5"/>
        <v>49551</v>
      </c>
      <c r="Y37" s="115">
        <f t="shared" si="6"/>
        <v>27467</v>
      </c>
      <c r="Z37" s="54">
        <f t="shared" si="7"/>
        <v>28377.831250819716</v>
      </c>
      <c r="AA37" s="55">
        <f t="shared" si="8"/>
        <v>0.58915504911702443</v>
      </c>
      <c r="AB37" s="128" t="e">
        <f t="shared" si="9"/>
        <v>#DIV/0!</v>
      </c>
      <c r="AC37" s="113">
        <f t="shared" si="10"/>
        <v>27467</v>
      </c>
    </row>
    <row r="38" spans="1:29" ht="45.6" x14ac:dyDescent="0.3">
      <c r="A38" s="30">
        <v>35</v>
      </c>
      <c r="B38" s="153">
        <v>35</v>
      </c>
      <c r="C38" s="118">
        <v>2500571</v>
      </c>
      <c r="D38" s="118">
        <v>42151629</v>
      </c>
      <c r="E38" s="119" t="s">
        <v>254</v>
      </c>
      <c r="F38" s="119" t="s">
        <v>255</v>
      </c>
      <c r="G38" s="118" t="s">
        <v>18</v>
      </c>
      <c r="H38" s="52">
        <v>54698.397599999997</v>
      </c>
      <c r="I38" s="52">
        <v>62883</v>
      </c>
      <c r="J38" s="52">
        <v>47100.82</v>
      </c>
      <c r="K38" s="52">
        <v>49551</v>
      </c>
      <c r="L38" s="52"/>
      <c r="M38" s="141"/>
      <c r="N38" s="52">
        <v>8000</v>
      </c>
      <c r="O38" s="52">
        <f t="shared" si="0"/>
        <v>1520</v>
      </c>
      <c r="P38" s="52">
        <f t="shared" si="1"/>
        <v>9520</v>
      </c>
      <c r="Q38" s="91">
        <v>28900</v>
      </c>
      <c r="R38" s="91">
        <f t="shared" si="2"/>
        <v>5491</v>
      </c>
      <c r="S38" s="91">
        <f t="shared" si="3"/>
        <v>34391</v>
      </c>
      <c r="T38" s="52">
        <v>71000</v>
      </c>
      <c r="U38" s="52">
        <v>13490</v>
      </c>
      <c r="V38" s="52">
        <v>84490</v>
      </c>
      <c r="W38" s="54">
        <f t="shared" si="4"/>
        <v>48167</v>
      </c>
      <c r="X38" s="54">
        <f t="shared" si="5"/>
        <v>49551</v>
      </c>
      <c r="Y38" s="115">
        <f t="shared" si="6"/>
        <v>27467</v>
      </c>
      <c r="Z38" s="54">
        <f t="shared" si="7"/>
        <v>28377.831250819716</v>
      </c>
      <c r="AA38" s="55">
        <f t="shared" si="8"/>
        <v>0.58915504911702443</v>
      </c>
      <c r="AB38" s="128" t="e">
        <f t="shared" si="9"/>
        <v>#DIV/0!</v>
      </c>
      <c r="AC38" s="113">
        <f t="shared" si="10"/>
        <v>27467</v>
      </c>
    </row>
    <row r="39" spans="1:29" ht="66.75" customHeight="1" x14ac:dyDescent="0.3">
      <c r="A39" s="30">
        <v>36</v>
      </c>
      <c r="B39" s="153">
        <v>36</v>
      </c>
      <c r="C39" s="118">
        <v>2500573</v>
      </c>
      <c r="D39" s="118">
        <v>42151629</v>
      </c>
      <c r="E39" s="119" t="s">
        <v>256</v>
      </c>
      <c r="F39" s="119" t="s">
        <v>257</v>
      </c>
      <c r="G39" s="118" t="s">
        <v>18</v>
      </c>
      <c r="H39" s="52">
        <v>54698.397599999997</v>
      </c>
      <c r="I39" s="52">
        <v>62883</v>
      </c>
      <c r="J39" s="52">
        <v>47100.82</v>
      </c>
      <c r="K39" s="52">
        <v>49551</v>
      </c>
      <c r="L39" s="52"/>
      <c r="M39" s="141"/>
      <c r="N39" s="52">
        <v>8000</v>
      </c>
      <c r="O39" s="52">
        <f t="shared" si="0"/>
        <v>1520</v>
      </c>
      <c r="P39" s="52">
        <f t="shared" si="1"/>
        <v>9520</v>
      </c>
      <c r="Q39" s="91">
        <v>28900</v>
      </c>
      <c r="R39" s="91">
        <f t="shared" si="2"/>
        <v>5491</v>
      </c>
      <c r="S39" s="91">
        <f t="shared" si="3"/>
        <v>34391</v>
      </c>
      <c r="T39" s="52">
        <v>71000</v>
      </c>
      <c r="U39" s="52">
        <v>13490</v>
      </c>
      <c r="V39" s="52">
        <v>84490</v>
      </c>
      <c r="W39" s="54">
        <f t="shared" si="4"/>
        <v>48167</v>
      </c>
      <c r="X39" s="54">
        <f t="shared" si="5"/>
        <v>49551</v>
      </c>
      <c r="Y39" s="115">
        <f t="shared" si="6"/>
        <v>27467</v>
      </c>
      <c r="Z39" s="54">
        <f t="shared" si="7"/>
        <v>28377.831250819716</v>
      </c>
      <c r="AA39" s="55">
        <f t="shared" si="8"/>
        <v>0.58915504911702443</v>
      </c>
      <c r="AB39" s="128" t="e">
        <f t="shared" si="9"/>
        <v>#DIV/0!</v>
      </c>
      <c r="AC39" s="113">
        <f t="shared" si="10"/>
        <v>27467</v>
      </c>
    </row>
    <row r="40" spans="1:29" ht="34.200000000000003" x14ac:dyDescent="0.3">
      <c r="A40" s="30">
        <v>37</v>
      </c>
      <c r="B40" s="153">
        <v>37</v>
      </c>
      <c r="C40" s="107">
        <v>2587282</v>
      </c>
      <c r="D40" s="118">
        <v>42152805</v>
      </c>
      <c r="E40" s="119" t="s">
        <v>292</v>
      </c>
      <c r="F40" s="119" t="s">
        <v>293</v>
      </c>
      <c r="G40" s="120" t="s">
        <v>18</v>
      </c>
      <c r="H40" s="52">
        <v>49165.302199999998</v>
      </c>
      <c r="I40" s="52">
        <v>56522</v>
      </c>
      <c r="J40" s="52">
        <v>42672.55</v>
      </c>
      <c r="K40" s="52">
        <v>44892</v>
      </c>
      <c r="L40" s="52"/>
      <c r="M40" s="141"/>
      <c r="N40" s="52">
        <v>19000</v>
      </c>
      <c r="O40" s="52">
        <f t="shared" si="0"/>
        <v>3610</v>
      </c>
      <c r="P40" s="52">
        <f t="shared" si="1"/>
        <v>22610</v>
      </c>
      <c r="Q40" s="91">
        <v>15800</v>
      </c>
      <c r="R40" s="91">
        <f t="shared" si="2"/>
        <v>3002</v>
      </c>
      <c r="S40" s="91">
        <f t="shared" si="3"/>
        <v>18802</v>
      </c>
      <c r="T40" s="52">
        <v>13846</v>
      </c>
      <c r="U40" s="52">
        <v>2630.7400000000002</v>
      </c>
      <c r="V40" s="52">
        <v>16476.740000000002</v>
      </c>
      <c r="W40" s="54">
        <f t="shared" si="4"/>
        <v>31861</v>
      </c>
      <c r="X40" s="54">
        <f t="shared" si="5"/>
        <v>22610</v>
      </c>
      <c r="Y40" s="115">
        <f t="shared" si="6"/>
        <v>25244</v>
      </c>
      <c r="Z40" s="54">
        <f t="shared" si="7"/>
        <v>17823.901219472697</v>
      </c>
      <c r="AA40" s="55">
        <f t="shared" si="8"/>
        <v>0.55942692380881631</v>
      </c>
      <c r="AB40" s="128" t="e">
        <f t="shared" si="9"/>
        <v>#DIV/0!</v>
      </c>
      <c r="AC40" s="113">
        <f t="shared" si="10"/>
        <v>25244</v>
      </c>
    </row>
    <row r="41" spans="1:29" ht="73.5" customHeight="1" x14ac:dyDescent="0.3">
      <c r="A41" s="30">
        <v>38</v>
      </c>
      <c r="B41" s="153">
        <v>38</v>
      </c>
      <c r="C41" s="107">
        <v>2500557</v>
      </c>
      <c r="D41" s="118">
        <v>42152805</v>
      </c>
      <c r="E41" s="119" t="s">
        <v>410</v>
      </c>
      <c r="F41" s="119" t="s">
        <v>411</v>
      </c>
      <c r="G41" s="120" t="s">
        <v>18</v>
      </c>
      <c r="H41" s="52" t="s">
        <v>480</v>
      </c>
      <c r="I41" s="52" t="s">
        <v>480</v>
      </c>
      <c r="J41" s="52" t="s">
        <v>480</v>
      </c>
      <c r="K41" s="52" t="s">
        <v>480</v>
      </c>
      <c r="L41" s="52"/>
      <c r="M41" s="141"/>
      <c r="N41" s="52">
        <v>8000</v>
      </c>
      <c r="O41" s="52">
        <f t="shared" si="0"/>
        <v>1520</v>
      </c>
      <c r="P41" s="52">
        <f t="shared" si="1"/>
        <v>9520</v>
      </c>
      <c r="Q41" s="91">
        <v>8100</v>
      </c>
      <c r="R41" s="91">
        <f t="shared" si="2"/>
        <v>1539</v>
      </c>
      <c r="S41" s="91">
        <f t="shared" si="3"/>
        <v>9639</v>
      </c>
      <c r="T41" s="52">
        <v>197985</v>
      </c>
      <c r="U41" s="52">
        <v>37617.15</v>
      </c>
      <c r="V41" s="52">
        <v>96533</v>
      </c>
      <c r="W41" s="54">
        <f t="shared" si="4"/>
        <v>38564</v>
      </c>
      <c r="X41" s="54">
        <f t="shared" si="5"/>
        <v>9639</v>
      </c>
      <c r="Y41" s="115">
        <f t="shared" si="6"/>
        <v>13690</v>
      </c>
      <c r="Z41" s="54">
        <f t="shared" si="7"/>
        <v>50202.661891577023</v>
      </c>
      <c r="AA41" s="55">
        <f t="shared" si="8"/>
        <v>1.3018012107555499</v>
      </c>
      <c r="AB41" s="128" t="e">
        <f t="shared" si="9"/>
        <v>#DIV/0!</v>
      </c>
      <c r="AC41" s="113">
        <f t="shared" si="10"/>
        <v>13690</v>
      </c>
    </row>
    <row r="42" spans="1:29" ht="68.400000000000006" x14ac:dyDescent="0.3">
      <c r="A42" s="30">
        <v>39</v>
      </c>
      <c r="B42" s="153">
        <v>39</v>
      </c>
      <c r="C42" s="107">
        <v>1470399</v>
      </c>
      <c r="D42" s="118">
        <v>42152805</v>
      </c>
      <c r="E42" s="119" t="s">
        <v>412</v>
      </c>
      <c r="F42" s="119" t="s">
        <v>413</v>
      </c>
      <c r="G42" s="120" t="s">
        <v>18</v>
      </c>
      <c r="H42" s="52" t="s">
        <v>480</v>
      </c>
      <c r="I42" s="52" t="s">
        <v>480</v>
      </c>
      <c r="J42" s="52" t="s">
        <v>480</v>
      </c>
      <c r="K42" s="52" t="s">
        <v>480</v>
      </c>
      <c r="L42" s="52"/>
      <c r="M42" s="141"/>
      <c r="N42" s="52">
        <v>8000</v>
      </c>
      <c r="O42" s="52">
        <f t="shared" si="0"/>
        <v>1520</v>
      </c>
      <c r="P42" s="52">
        <f t="shared" si="1"/>
        <v>9520</v>
      </c>
      <c r="Q42" s="91">
        <v>11100</v>
      </c>
      <c r="R42" s="91">
        <f t="shared" si="2"/>
        <v>2109</v>
      </c>
      <c r="S42" s="91">
        <f t="shared" si="3"/>
        <v>13209</v>
      </c>
      <c r="T42" s="52">
        <v>8769</v>
      </c>
      <c r="U42" s="52">
        <v>1666.1100000000001</v>
      </c>
      <c r="V42" s="52">
        <v>10435.11</v>
      </c>
      <c r="W42" s="54">
        <f t="shared" si="4"/>
        <v>11055</v>
      </c>
      <c r="X42" s="54">
        <f t="shared" si="5"/>
        <v>10436</v>
      </c>
      <c r="Y42" s="115">
        <f t="shared" si="6"/>
        <v>10847</v>
      </c>
      <c r="Z42" s="54">
        <f t="shared" si="7"/>
        <v>1920.9638658843414</v>
      </c>
      <c r="AA42" s="55">
        <f t="shared" si="8"/>
        <v>0.17376425742961027</v>
      </c>
      <c r="AB42" s="128" t="e">
        <f t="shared" si="9"/>
        <v>#DIV/0!</v>
      </c>
      <c r="AC42" s="113">
        <f t="shared" si="10"/>
        <v>10847</v>
      </c>
    </row>
    <row r="43" spans="1:29" ht="102.6" x14ac:dyDescent="0.3">
      <c r="A43" s="30">
        <v>40</v>
      </c>
      <c r="B43" s="153">
        <v>40</v>
      </c>
      <c r="C43" s="107">
        <v>2500817</v>
      </c>
      <c r="D43" s="118">
        <v>42152805</v>
      </c>
      <c r="E43" s="119" t="s">
        <v>414</v>
      </c>
      <c r="F43" s="119" t="s">
        <v>415</v>
      </c>
      <c r="G43" s="120" t="s">
        <v>18</v>
      </c>
      <c r="H43" s="52" t="s">
        <v>480</v>
      </c>
      <c r="I43" s="52" t="s">
        <v>480</v>
      </c>
      <c r="J43" s="52" t="s">
        <v>480</v>
      </c>
      <c r="K43" s="52" t="s">
        <v>480</v>
      </c>
      <c r="L43" s="52"/>
      <c r="M43" s="141"/>
      <c r="N43" s="52">
        <v>36000</v>
      </c>
      <c r="O43" s="52">
        <f t="shared" si="0"/>
        <v>6840</v>
      </c>
      <c r="P43" s="52">
        <f t="shared" si="1"/>
        <v>42840</v>
      </c>
      <c r="Q43" s="91">
        <v>33400</v>
      </c>
      <c r="R43" s="91">
        <f t="shared" si="2"/>
        <v>6346</v>
      </c>
      <c r="S43" s="91">
        <f t="shared" si="3"/>
        <v>39746</v>
      </c>
      <c r="T43" s="52">
        <v>35698</v>
      </c>
      <c r="U43" s="52">
        <v>6782.62</v>
      </c>
      <c r="V43" s="52">
        <v>42480.62</v>
      </c>
      <c r="W43" s="54">
        <f t="shared" si="4"/>
        <v>41689</v>
      </c>
      <c r="X43" s="54">
        <f t="shared" si="5"/>
        <v>42481</v>
      </c>
      <c r="Y43" s="115">
        <f t="shared" si="6"/>
        <v>41643</v>
      </c>
      <c r="Z43" s="54">
        <f t="shared" si="7"/>
        <v>1692.1454098668162</v>
      </c>
      <c r="AA43" s="55">
        <f t="shared" si="8"/>
        <v>4.0589733739519206E-2</v>
      </c>
      <c r="AB43" s="128" t="e">
        <f t="shared" si="9"/>
        <v>#DIV/0!</v>
      </c>
      <c r="AC43" s="113">
        <f t="shared" si="10"/>
        <v>41643</v>
      </c>
    </row>
    <row r="44" spans="1:29" ht="79.8" x14ac:dyDescent="0.3">
      <c r="A44" s="30">
        <v>41</v>
      </c>
      <c r="B44" s="153">
        <v>41</v>
      </c>
      <c r="C44" s="107">
        <v>2583067</v>
      </c>
      <c r="D44" s="118">
        <v>42152805</v>
      </c>
      <c r="E44" s="119" t="s">
        <v>416</v>
      </c>
      <c r="F44" s="119" t="s">
        <v>417</v>
      </c>
      <c r="G44" s="120" t="s">
        <v>18</v>
      </c>
      <c r="H44" s="52" t="s">
        <v>480</v>
      </c>
      <c r="I44" s="52" t="s">
        <v>480</v>
      </c>
      <c r="J44" s="52" t="s">
        <v>480</v>
      </c>
      <c r="K44" s="52" t="s">
        <v>480</v>
      </c>
      <c r="L44" s="52"/>
      <c r="M44" s="141"/>
      <c r="N44" s="52">
        <v>12000</v>
      </c>
      <c r="O44" s="52">
        <f t="shared" si="0"/>
        <v>2280</v>
      </c>
      <c r="P44" s="52">
        <f t="shared" si="1"/>
        <v>14280</v>
      </c>
      <c r="Q44" s="91">
        <v>11400</v>
      </c>
      <c r="R44" s="91">
        <f t="shared" si="2"/>
        <v>2166</v>
      </c>
      <c r="S44" s="91">
        <f t="shared" si="3"/>
        <v>13566</v>
      </c>
      <c r="T44" s="52">
        <v>11231</v>
      </c>
      <c r="U44" s="52">
        <v>2133.89</v>
      </c>
      <c r="V44" s="52">
        <v>13364.89</v>
      </c>
      <c r="W44" s="54">
        <f t="shared" si="4"/>
        <v>13737</v>
      </c>
      <c r="X44" s="54">
        <f t="shared" si="5"/>
        <v>13566</v>
      </c>
      <c r="Y44" s="115">
        <f t="shared" si="6"/>
        <v>13726</v>
      </c>
      <c r="Z44" s="54">
        <f t="shared" si="7"/>
        <v>480.91363469268941</v>
      </c>
      <c r="AA44" s="55">
        <f t="shared" si="8"/>
        <v>3.5008636142730538E-2</v>
      </c>
      <c r="AB44" s="128" t="e">
        <f t="shared" si="9"/>
        <v>#DIV/0!</v>
      </c>
      <c r="AC44" s="113">
        <f t="shared" si="10"/>
        <v>13726</v>
      </c>
    </row>
    <row r="45" spans="1:29" ht="79.8" x14ac:dyDescent="0.3">
      <c r="A45" s="30">
        <v>42</v>
      </c>
      <c r="B45" s="153">
        <v>42</v>
      </c>
      <c r="C45" s="107">
        <v>2583066</v>
      </c>
      <c r="D45" s="118">
        <v>42152805</v>
      </c>
      <c r="E45" s="119" t="s">
        <v>418</v>
      </c>
      <c r="F45" s="119" t="s">
        <v>419</v>
      </c>
      <c r="G45" s="120" t="s">
        <v>18</v>
      </c>
      <c r="H45" s="52" t="s">
        <v>480</v>
      </c>
      <c r="I45" s="52" t="s">
        <v>480</v>
      </c>
      <c r="J45" s="52" t="s">
        <v>480</v>
      </c>
      <c r="K45" s="52" t="s">
        <v>480</v>
      </c>
      <c r="L45" s="52"/>
      <c r="M45" s="141"/>
      <c r="N45" s="52">
        <v>12000</v>
      </c>
      <c r="O45" s="52">
        <f t="shared" si="0"/>
        <v>2280</v>
      </c>
      <c r="P45" s="52">
        <f t="shared" si="1"/>
        <v>14280</v>
      </c>
      <c r="Q45" s="91">
        <v>11100</v>
      </c>
      <c r="R45" s="91">
        <f t="shared" si="2"/>
        <v>2109</v>
      </c>
      <c r="S45" s="91">
        <f t="shared" si="3"/>
        <v>13209</v>
      </c>
      <c r="T45" s="52">
        <v>11231</v>
      </c>
      <c r="U45" s="52">
        <v>2133.89</v>
      </c>
      <c r="V45" s="52">
        <v>13364.89</v>
      </c>
      <c r="W45" s="54">
        <f t="shared" si="4"/>
        <v>13618</v>
      </c>
      <c r="X45" s="54">
        <f t="shared" si="5"/>
        <v>13365</v>
      </c>
      <c r="Y45" s="115">
        <f t="shared" si="6"/>
        <v>13602</v>
      </c>
      <c r="Z45" s="54">
        <f t="shared" si="7"/>
        <v>578.61458159411563</v>
      </c>
      <c r="AA45" s="55">
        <f t="shared" si="8"/>
        <v>4.2488954442217335E-2</v>
      </c>
      <c r="AB45" s="128" t="e">
        <f t="shared" si="9"/>
        <v>#DIV/0!</v>
      </c>
      <c r="AC45" s="113">
        <f t="shared" si="10"/>
        <v>13602</v>
      </c>
    </row>
    <row r="46" spans="1:29" ht="79.8" x14ac:dyDescent="0.3">
      <c r="A46" s="30">
        <v>43</v>
      </c>
      <c r="B46" s="153">
        <v>43</v>
      </c>
      <c r="C46" s="107">
        <v>2584219</v>
      </c>
      <c r="D46" s="118">
        <v>42152805</v>
      </c>
      <c r="E46" s="119" t="s">
        <v>420</v>
      </c>
      <c r="F46" s="119" t="s">
        <v>421</v>
      </c>
      <c r="G46" s="120" t="s">
        <v>18</v>
      </c>
      <c r="H46" s="52" t="s">
        <v>480</v>
      </c>
      <c r="I46" s="52" t="s">
        <v>480</v>
      </c>
      <c r="J46" s="52" t="s">
        <v>480</v>
      </c>
      <c r="K46" s="52" t="s">
        <v>480</v>
      </c>
      <c r="L46" s="52"/>
      <c r="M46" s="141"/>
      <c r="N46" s="52">
        <v>9000</v>
      </c>
      <c r="O46" s="52">
        <f t="shared" si="0"/>
        <v>1710</v>
      </c>
      <c r="P46" s="52">
        <f t="shared" si="1"/>
        <v>10710</v>
      </c>
      <c r="Q46" s="91">
        <v>10300</v>
      </c>
      <c r="R46" s="91">
        <f t="shared" si="2"/>
        <v>1957</v>
      </c>
      <c r="S46" s="91">
        <f t="shared" si="3"/>
        <v>12257</v>
      </c>
      <c r="T46" s="52">
        <v>10308</v>
      </c>
      <c r="U46" s="52">
        <v>1958.52</v>
      </c>
      <c r="V46" s="52">
        <v>12266.52</v>
      </c>
      <c r="W46" s="54">
        <f t="shared" si="4"/>
        <v>11745</v>
      </c>
      <c r="X46" s="54">
        <f t="shared" si="5"/>
        <v>12257</v>
      </c>
      <c r="Y46" s="115">
        <f t="shared" si="6"/>
        <v>11697</v>
      </c>
      <c r="Z46" s="54">
        <f t="shared" si="7"/>
        <v>895.92169866196093</v>
      </c>
      <c r="AA46" s="55">
        <f t="shared" si="8"/>
        <v>7.6281115254317661E-2</v>
      </c>
      <c r="AB46" s="128" t="e">
        <f t="shared" si="9"/>
        <v>#DIV/0!</v>
      </c>
      <c r="AC46" s="113">
        <f t="shared" si="10"/>
        <v>11697</v>
      </c>
    </row>
    <row r="47" spans="1:29" ht="45.6" x14ac:dyDescent="0.3">
      <c r="A47" s="30">
        <v>44</v>
      </c>
      <c r="B47" s="153">
        <v>44</v>
      </c>
      <c r="C47" s="107">
        <v>2505136</v>
      </c>
      <c r="D47" s="118">
        <v>42152805</v>
      </c>
      <c r="E47" s="119" t="s">
        <v>422</v>
      </c>
      <c r="F47" s="119" t="s">
        <v>423</v>
      </c>
      <c r="G47" s="120" t="s">
        <v>18</v>
      </c>
      <c r="H47" s="52" t="s">
        <v>480</v>
      </c>
      <c r="I47" s="52" t="s">
        <v>480</v>
      </c>
      <c r="J47" s="52" t="s">
        <v>480</v>
      </c>
      <c r="K47" s="52" t="s">
        <v>480</v>
      </c>
      <c r="L47" s="52"/>
      <c r="M47" s="141"/>
      <c r="N47" s="52">
        <v>95000</v>
      </c>
      <c r="O47" s="52">
        <f t="shared" si="0"/>
        <v>18050</v>
      </c>
      <c r="P47" s="52">
        <f t="shared" si="1"/>
        <v>113050</v>
      </c>
      <c r="Q47" s="91">
        <v>113800</v>
      </c>
      <c r="R47" s="91">
        <f t="shared" si="2"/>
        <v>21622</v>
      </c>
      <c r="S47" s="91">
        <f t="shared" si="3"/>
        <v>135422</v>
      </c>
      <c r="T47" s="52">
        <v>65280</v>
      </c>
      <c r="U47" s="52">
        <v>12403.2</v>
      </c>
      <c r="V47" s="52">
        <v>77683.199999999997</v>
      </c>
      <c r="W47" s="54">
        <f t="shared" si="4"/>
        <v>108719</v>
      </c>
      <c r="X47" s="54">
        <f t="shared" si="5"/>
        <v>113050</v>
      </c>
      <c r="Y47" s="115">
        <f t="shared" si="6"/>
        <v>103083</v>
      </c>
      <c r="Z47" s="54">
        <f t="shared" si="7"/>
        <v>29112.09929359267</v>
      </c>
      <c r="AA47" s="55">
        <f t="shared" si="8"/>
        <v>0.26777379568973841</v>
      </c>
      <c r="AB47" s="128" t="e">
        <f t="shared" si="9"/>
        <v>#DIV/0!</v>
      </c>
      <c r="AC47" s="113">
        <f t="shared" si="10"/>
        <v>103083</v>
      </c>
    </row>
    <row r="48" spans="1:29" ht="48.75" customHeight="1" x14ac:dyDescent="0.3">
      <c r="A48" s="30">
        <v>45</v>
      </c>
      <c r="B48" s="153">
        <v>45</v>
      </c>
      <c r="C48" s="107">
        <v>2500628</v>
      </c>
      <c r="D48" s="118">
        <v>42152805</v>
      </c>
      <c r="E48" s="119" t="s">
        <v>424</v>
      </c>
      <c r="F48" s="119" t="s">
        <v>425</v>
      </c>
      <c r="G48" s="120" t="s">
        <v>18</v>
      </c>
      <c r="H48" s="52" t="s">
        <v>480</v>
      </c>
      <c r="I48" s="52" t="s">
        <v>480</v>
      </c>
      <c r="J48" s="52" t="s">
        <v>480</v>
      </c>
      <c r="K48" s="52" t="s">
        <v>480</v>
      </c>
      <c r="L48" s="52"/>
      <c r="M48" s="141"/>
      <c r="N48" s="52">
        <v>18000</v>
      </c>
      <c r="O48" s="52">
        <f t="shared" si="0"/>
        <v>3420</v>
      </c>
      <c r="P48" s="52">
        <f t="shared" si="1"/>
        <v>21420</v>
      </c>
      <c r="Q48" s="91">
        <v>55000</v>
      </c>
      <c r="R48" s="91">
        <f t="shared" si="2"/>
        <v>10450</v>
      </c>
      <c r="S48" s="91">
        <f t="shared" si="3"/>
        <v>65450</v>
      </c>
      <c r="T48" s="52">
        <v>161000</v>
      </c>
      <c r="U48" s="52">
        <v>30590</v>
      </c>
      <c r="V48" s="52">
        <v>117810</v>
      </c>
      <c r="W48" s="54">
        <f t="shared" si="4"/>
        <v>68227</v>
      </c>
      <c r="X48" s="54">
        <f t="shared" si="5"/>
        <v>65450</v>
      </c>
      <c r="Y48" s="115">
        <f t="shared" si="6"/>
        <v>42582</v>
      </c>
      <c r="Z48" s="54">
        <f t="shared" si="7"/>
        <v>48254.952422868817</v>
      </c>
      <c r="AA48" s="55">
        <f t="shared" si="8"/>
        <v>0.70727061753951981</v>
      </c>
      <c r="AB48" s="128" t="e">
        <f t="shared" si="9"/>
        <v>#DIV/0!</v>
      </c>
      <c r="AC48" s="113">
        <f t="shared" si="10"/>
        <v>42582</v>
      </c>
    </row>
    <row r="49" spans="1:30" ht="68.400000000000006" x14ac:dyDescent="0.3">
      <c r="A49" s="30">
        <v>46</v>
      </c>
      <c r="B49" s="153">
        <v>46</v>
      </c>
      <c r="C49" s="107">
        <v>2580897</v>
      </c>
      <c r="D49" s="118">
        <v>42152805</v>
      </c>
      <c r="E49" s="119" t="s">
        <v>426</v>
      </c>
      <c r="F49" s="119" t="s">
        <v>427</v>
      </c>
      <c r="G49" s="120" t="s">
        <v>18</v>
      </c>
      <c r="H49" s="52">
        <v>54698.397599999997</v>
      </c>
      <c r="I49" s="52">
        <v>62883</v>
      </c>
      <c r="J49" s="52">
        <v>47100.82</v>
      </c>
      <c r="K49" s="52">
        <v>49551</v>
      </c>
      <c r="L49" s="52"/>
      <c r="M49" s="141"/>
      <c r="N49" s="52">
        <v>170000</v>
      </c>
      <c r="O49" s="52">
        <f t="shared" si="0"/>
        <v>32300</v>
      </c>
      <c r="P49" s="52">
        <f t="shared" si="1"/>
        <v>202300</v>
      </c>
      <c r="Q49" s="91">
        <v>141600</v>
      </c>
      <c r="R49" s="91">
        <f t="shared" si="2"/>
        <v>26904</v>
      </c>
      <c r="S49" s="91">
        <f t="shared" si="3"/>
        <v>168504</v>
      </c>
      <c r="T49" s="52">
        <v>517385</v>
      </c>
      <c r="U49" s="52">
        <v>98303.15</v>
      </c>
      <c r="V49" s="52">
        <v>615688.15</v>
      </c>
      <c r="W49" s="54">
        <f t="shared" si="4"/>
        <v>219786</v>
      </c>
      <c r="X49" s="54">
        <f t="shared" si="5"/>
        <v>168504</v>
      </c>
      <c r="Y49" s="115">
        <f t="shared" si="6"/>
        <v>102911</v>
      </c>
      <c r="Z49" s="54">
        <f t="shared" si="7"/>
        <v>230907.24475731488</v>
      </c>
      <c r="AA49" s="55">
        <f t="shared" si="8"/>
        <v>1.0506003328570286</v>
      </c>
      <c r="AB49" s="128" t="e">
        <f t="shared" si="9"/>
        <v>#DIV/0!</v>
      </c>
      <c r="AC49" s="113">
        <f t="shared" si="10"/>
        <v>102911</v>
      </c>
    </row>
    <row r="50" spans="1:30" s="194" customFormat="1" ht="45.6" x14ac:dyDescent="0.3">
      <c r="A50" s="200">
        <v>47</v>
      </c>
      <c r="B50" s="203">
        <v>47</v>
      </c>
      <c r="C50" s="170">
        <v>2500574</v>
      </c>
      <c r="D50" s="170">
        <v>42151629</v>
      </c>
      <c r="E50" s="196" t="s">
        <v>258</v>
      </c>
      <c r="F50" s="196" t="s">
        <v>314</v>
      </c>
      <c r="G50" s="170" t="s">
        <v>303</v>
      </c>
      <c r="H50" s="171">
        <v>7299.11</v>
      </c>
      <c r="I50" s="171">
        <v>8392</v>
      </c>
      <c r="J50" s="171">
        <v>6199.52</v>
      </c>
      <c r="K50" s="171">
        <v>6522</v>
      </c>
      <c r="L50" s="171"/>
      <c r="M50" s="202"/>
      <c r="N50" s="171">
        <v>212000</v>
      </c>
      <c r="O50" s="171">
        <v>0</v>
      </c>
      <c r="P50" s="171">
        <f t="shared" si="1"/>
        <v>212000</v>
      </c>
      <c r="Q50" s="197">
        <v>30000</v>
      </c>
      <c r="R50" s="197">
        <f>Q50*0%</f>
        <v>0</v>
      </c>
      <c r="S50" s="197">
        <f t="shared" si="3"/>
        <v>30000</v>
      </c>
      <c r="T50" s="171">
        <v>24761</v>
      </c>
      <c r="U50" s="171">
        <v>0</v>
      </c>
      <c r="V50" s="171">
        <v>24761</v>
      </c>
      <c r="W50" s="177">
        <f t="shared" si="4"/>
        <v>56335</v>
      </c>
      <c r="X50" s="198">
        <f t="shared" si="5"/>
        <v>24761</v>
      </c>
      <c r="Y50" s="178">
        <f t="shared" si="6"/>
        <v>14249</v>
      </c>
      <c r="Z50" s="177">
        <f t="shared" si="7"/>
        <v>87609.79988562924</v>
      </c>
      <c r="AA50" s="179">
        <f t="shared" si="8"/>
        <v>1.5551575376875697</v>
      </c>
      <c r="AB50" s="114" t="e">
        <f t="shared" si="9"/>
        <v>#DIV/0!</v>
      </c>
      <c r="AC50" s="180">
        <v>24761</v>
      </c>
      <c r="AD50" s="194" t="s">
        <v>488</v>
      </c>
    </row>
    <row r="51" spans="1:30" ht="34.200000000000003" x14ac:dyDescent="0.3">
      <c r="A51" s="30">
        <v>48</v>
      </c>
      <c r="B51" s="153">
        <v>48</v>
      </c>
      <c r="C51" s="118">
        <v>2502924</v>
      </c>
      <c r="D51" s="118">
        <v>42152702</v>
      </c>
      <c r="E51" s="119" t="s">
        <v>259</v>
      </c>
      <c r="F51" s="119" t="s">
        <v>260</v>
      </c>
      <c r="G51" s="118" t="s">
        <v>18</v>
      </c>
      <c r="H51" s="52">
        <v>5047.4399999999996</v>
      </c>
      <c r="I51" s="52">
        <v>5803</v>
      </c>
      <c r="J51" s="52">
        <v>4347.72</v>
      </c>
      <c r="K51" s="52">
        <v>4574</v>
      </c>
      <c r="L51" s="52"/>
      <c r="M51" s="141"/>
      <c r="N51" s="52">
        <v>4000</v>
      </c>
      <c r="O51" s="52">
        <f t="shared" si="0"/>
        <v>760</v>
      </c>
      <c r="P51" s="52">
        <f t="shared" si="1"/>
        <v>4760</v>
      </c>
      <c r="Q51" s="91">
        <v>1200</v>
      </c>
      <c r="R51" s="91">
        <f t="shared" si="2"/>
        <v>228</v>
      </c>
      <c r="S51" s="91">
        <f t="shared" si="3"/>
        <v>1428</v>
      </c>
      <c r="T51" s="52">
        <v>2150</v>
      </c>
      <c r="U51" s="52">
        <v>408.5</v>
      </c>
      <c r="V51" s="52">
        <v>2558.5</v>
      </c>
      <c r="W51" s="54">
        <f t="shared" si="4"/>
        <v>3825</v>
      </c>
      <c r="X51" s="54">
        <f t="shared" si="5"/>
        <v>4574</v>
      </c>
      <c r="Y51" s="115">
        <f t="shared" si="6"/>
        <v>2955</v>
      </c>
      <c r="Z51" s="54">
        <f t="shared" si="7"/>
        <v>1781.6664109759715</v>
      </c>
      <c r="AA51" s="55">
        <f t="shared" si="8"/>
        <v>0.46579514012443701</v>
      </c>
      <c r="AB51" s="128" t="e">
        <f t="shared" si="9"/>
        <v>#DIV/0!</v>
      </c>
      <c r="AC51" s="113">
        <f t="shared" si="10"/>
        <v>2955</v>
      </c>
    </row>
    <row r="52" spans="1:30" ht="34.200000000000003" x14ac:dyDescent="0.3">
      <c r="A52" s="30">
        <v>49</v>
      </c>
      <c r="B52" s="153">
        <v>49</v>
      </c>
      <c r="C52" s="59">
        <v>2900049</v>
      </c>
      <c r="D52" s="118">
        <v>42151911</v>
      </c>
      <c r="E52" s="119" t="s">
        <v>261</v>
      </c>
      <c r="F52" s="119" t="s">
        <v>262</v>
      </c>
      <c r="G52" s="118" t="s">
        <v>18</v>
      </c>
      <c r="H52" s="52">
        <v>11029.71</v>
      </c>
      <c r="I52" s="52">
        <v>12681</v>
      </c>
      <c r="J52" s="52">
        <v>9500.6200000000008</v>
      </c>
      <c r="K52" s="52">
        <v>9995</v>
      </c>
      <c r="L52" s="52"/>
      <c r="M52" s="141"/>
      <c r="N52" s="52">
        <v>11000</v>
      </c>
      <c r="O52" s="52">
        <f t="shared" si="0"/>
        <v>2090</v>
      </c>
      <c r="P52" s="52">
        <f t="shared" si="1"/>
        <v>13090</v>
      </c>
      <c r="Q52" s="91">
        <v>8900</v>
      </c>
      <c r="R52" s="91">
        <f t="shared" si="2"/>
        <v>1691</v>
      </c>
      <c r="S52" s="91">
        <f t="shared" si="3"/>
        <v>10591</v>
      </c>
      <c r="T52" s="52">
        <v>4462</v>
      </c>
      <c r="U52" s="52">
        <v>847.78</v>
      </c>
      <c r="V52" s="52">
        <v>5309.78</v>
      </c>
      <c r="W52" s="54">
        <f t="shared" si="4"/>
        <v>10334</v>
      </c>
      <c r="X52" s="54">
        <f t="shared" si="5"/>
        <v>10591</v>
      </c>
      <c r="Y52" s="115">
        <f t="shared" si="6"/>
        <v>9293</v>
      </c>
      <c r="Z52" s="54">
        <f t="shared" si="7"/>
        <v>3103.5342568884248</v>
      </c>
      <c r="AA52" s="55">
        <f t="shared" si="8"/>
        <v>0.30032264920538271</v>
      </c>
      <c r="AB52" s="128" t="e">
        <f t="shared" si="9"/>
        <v>#DIV/0!</v>
      </c>
      <c r="AC52" s="113">
        <f t="shared" si="10"/>
        <v>9293</v>
      </c>
    </row>
    <row r="53" spans="1:30" ht="45.6" x14ac:dyDescent="0.3">
      <c r="A53" s="30">
        <v>50</v>
      </c>
      <c r="B53" s="153">
        <v>50</v>
      </c>
      <c r="C53" s="118">
        <v>2501269</v>
      </c>
      <c r="D53" s="118">
        <v>42152400</v>
      </c>
      <c r="E53" s="119" t="s">
        <v>263</v>
      </c>
      <c r="F53" s="119" t="s">
        <v>264</v>
      </c>
      <c r="G53" s="118" t="s">
        <v>265</v>
      </c>
      <c r="H53" s="52">
        <v>22559.45</v>
      </c>
      <c r="I53" s="52">
        <v>25935</v>
      </c>
      <c r="J53" s="52">
        <v>19323.41</v>
      </c>
      <c r="K53" s="52">
        <v>20329</v>
      </c>
      <c r="L53" s="52"/>
      <c r="M53" s="141"/>
      <c r="N53" s="52">
        <v>26000</v>
      </c>
      <c r="O53" s="52">
        <f t="shared" si="0"/>
        <v>4940</v>
      </c>
      <c r="P53" s="52">
        <f t="shared" si="1"/>
        <v>30940</v>
      </c>
      <c r="Q53" s="91">
        <v>23100</v>
      </c>
      <c r="R53" s="91">
        <f t="shared" si="2"/>
        <v>4389</v>
      </c>
      <c r="S53" s="91">
        <f t="shared" si="3"/>
        <v>27489</v>
      </c>
      <c r="T53" s="52">
        <v>21990</v>
      </c>
      <c r="U53" s="52">
        <v>4178.1000000000004</v>
      </c>
      <c r="V53" s="52">
        <v>26168.1</v>
      </c>
      <c r="W53" s="54">
        <f t="shared" si="4"/>
        <v>26173</v>
      </c>
      <c r="X53" s="54">
        <f t="shared" si="5"/>
        <v>26169</v>
      </c>
      <c r="Y53" s="115">
        <f t="shared" si="6"/>
        <v>25686</v>
      </c>
      <c r="Z53" s="54">
        <f t="shared" si="7"/>
        <v>3829.6587957675633</v>
      </c>
      <c r="AA53" s="55">
        <f t="shared" si="8"/>
        <v>0.14632097183232962</v>
      </c>
      <c r="AB53" s="128" t="e">
        <f t="shared" si="9"/>
        <v>#DIV/0!</v>
      </c>
      <c r="AC53" s="113">
        <f t="shared" si="10"/>
        <v>25686</v>
      </c>
    </row>
    <row r="54" spans="1:30" ht="45.6" x14ac:dyDescent="0.3">
      <c r="A54" s="30">
        <v>51</v>
      </c>
      <c r="B54" s="153">
        <v>51</v>
      </c>
      <c r="C54" s="118">
        <v>2502129</v>
      </c>
      <c r="D54" s="118">
        <v>42142502</v>
      </c>
      <c r="E54" s="119" t="s">
        <v>266</v>
      </c>
      <c r="F54" s="119" t="s">
        <v>428</v>
      </c>
      <c r="G54" s="118" t="s">
        <v>265</v>
      </c>
      <c r="H54" s="52">
        <v>23975.119999999999</v>
      </c>
      <c r="I54" s="52">
        <v>27563</v>
      </c>
      <c r="J54" s="52">
        <v>20128.53</v>
      </c>
      <c r="K54" s="52">
        <v>21176</v>
      </c>
      <c r="L54" s="52">
        <v>22349</v>
      </c>
      <c r="M54" s="141"/>
      <c r="N54" s="52">
        <v>26000</v>
      </c>
      <c r="O54" s="52">
        <f t="shared" si="0"/>
        <v>4940</v>
      </c>
      <c r="P54" s="52">
        <f t="shared" si="1"/>
        <v>30940</v>
      </c>
      <c r="Q54" s="91">
        <v>23100</v>
      </c>
      <c r="R54" s="91">
        <f t="shared" si="2"/>
        <v>4389</v>
      </c>
      <c r="S54" s="91">
        <f t="shared" si="3"/>
        <v>27489</v>
      </c>
      <c r="T54" s="52">
        <v>21990</v>
      </c>
      <c r="U54" s="52">
        <v>4178.1000000000004</v>
      </c>
      <c r="V54" s="52">
        <v>26168.1</v>
      </c>
      <c r="W54" s="54">
        <f t="shared" si="4"/>
        <v>26668</v>
      </c>
      <c r="X54" s="54">
        <f t="shared" si="5"/>
        <v>27489</v>
      </c>
      <c r="Y54" s="115">
        <f t="shared" si="6"/>
        <v>26259</v>
      </c>
      <c r="Z54" s="54">
        <f t="shared" si="7"/>
        <v>3540.3746612469909</v>
      </c>
      <c r="AA54" s="55">
        <f t="shared" si="8"/>
        <v>0.13275741192616586</v>
      </c>
      <c r="AB54" s="128" t="e">
        <f t="shared" si="9"/>
        <v>#DIV/0!</v>
      </c>
      <c r="AC54" s="113">
        <f t="shared" si="10"/>
        <v>26259</v>
      </c>
    </row>
    <row r="55" spans="1:30" ht="48" customHeight="1" x14ac:dyDescent="0.3">
      <c r="A55" s="30">
        <v>52</v>
      </c>
      <c r="B55" s="153">
        <v>52</v>
      </c>
      <c r="C55" s="119">
        <v>2502130</v>
      </c>
      <c r="D55" s="119">
        <v>42142502</v>
      </c>
      <c r="E55" s="119" t="s">
        <v>267</v>
      </c>
      <c r="F55" s="119" t="s">
        <v>445</v>
      </c>
      <c r="G55" s="119" t="s">
        <v>268</v>
      </c>
      <c r="H55" s="52">
        <v>16856.509999999998</v>
      </c>
      <c r="I55" s="52">
        <v>19379</v>
      </c>
      <c r="J55" s="52">
        <v>14492.52</v>
      </c>
      <c r="K55" s="52">
        <v>15247</v>
      </c>
      <c r="L55" s="52">
        <v>23045</v>
      </c>
      <c r="M55" s="141"/>
      <c r="N55" s="52">
        <v>26000</v>
      </c>
      <c r="O55" s="52">
        <v>0</v>
      </c>
      <c r="P55" s="52">
        <f t="shared" si="1"/>
        <v>26000</v>
      </c>
      <c r="Q55" s="91">
        <v>24000</v>
      </c>
      <c r="R55" s="91">
        <f>Q55*0%</f>
        <v>0</v>
      </c>
      <c r="S55" s="91">
        <f t="shared" si="3"/>
        <v>24000</v>
      </c>
      <c r="T55" s="52">
        <v>24328</v>
      </c>
      <c r="U55" s="52">
        <v>0</v>
      </c>
      <c r="V55" s="52">
        <v>24328</v>
      </c>
      <c r="W55" s="54">
        <f t="shared" si="4"/>
        <v>21791</v>
      </c>
      <c r="X55" s="54">
        <f t="shared" si="5"/>
        <v>24000</v>
      </c>
      <c r="Y55" s="115">
        <f t="shared" si="6"/>
        <v>20972</v>
      </c>
      <c r="Z55" s="54">
        <f t="shared" si="7"/>
        <v>4406.6259995602131</v>
      </c>
      <c r="AA55" s="55">
        <f t="shared" si="8"/>
        <v>0.20222229358727056</v>
      </c>
      <c r="AB55" s="128" t="e">
        <f t="shared" si="9"/>
        <v>#DIV/0!</v>
      </c>
      <c r="AC55" s="113">
        <f t="shared" si="10"/>
        <v>20972</v>
      </c>
    </row>
    <row r="56" spans="1:30" ht="34.200000000000003" x14ac:dyDescent="0.3">
      <c r="A56" s="30">
        <v>53</v>
      </c>
      <c r="B56" s="153">
        <v>53</v>
      </c>
      <c r="C56" s="118">
        <v>2501054</v>
      </c>
      <c r="D56" s="118">
        <v>42152507</v>
      </c>
      <c r="E56" s="119" t="s">
        <v>269</v>
      </c>
      <c r="F56" s="119" t="s">
        <v>270</v>
      </c>
      <c r="G56" s="118" t="s">
        <v>271</v>
      </c>
      <c r="H56" s="52">
        <v>64482.13</v>
      </c>
      <c r="I56" s="52">
        <v>74131</v>
      </c>
      <c r="J56" s="52">
        <v>55876.88</v>
      </c>
      <c r="K56" s="52">
        <v>58783</v>
      </c>
      <c r="L56" s="52">
        <v>81429</v>
      </c>
      <c r="M56" s="141"/>
      <c r="N56" s="52">
        <v>87000</v>
      </c>
      <c r="O56" s="52">
        <v>0</v>
      </c>
      <c r="P56" s="52">
        <f t="shared" si="1"/>
        <v>87000</v>
      </c>
      <c r="Q56" s="91">
        <v>77200</v>
      </c>
      <c r="R56" s="91">
        <f>Q56*0%</f>
        <v>0</v>
      </c>
      <c r="S56" s="91">
        <f t="shared" ref="S56:S63" si="11">Q56+R56</f>
        <v>77200</v>
      </c>
      <c r="T56" s="52">
        <v>87952</v>
      </c>
      <c r="U56" s="52">
        <v>0</v>
      </c>
      <c r="V56" s="52">
        <v>87952</v>
      </c>
      <c r="W56" s="54">
        <f t="shared" si="4"/>
        <v>77014</v>
      </c>
      <c r="X56" s="54">
        <f t="shared" si="5"/>
        <v>77200</v>
      </c>
      <c r="Y56" s="115">
        <f t="shared" si="6"/>
        <v>75394</v>
      </c>
      <c r="Z56" s="54">
        <f t="shared" si="7"/>
        <v>11832.959084692206</v>
      </c>
      <c r="AA56" s="55">
        <f t="shared" si="8"/>
        <v>0.15364685751541546</v>
      </c>
      <c r="AB56" s="128" t="e">
        <f t="shared" si="9"/>
        <v>#DIV/0!</v>
      </c>
      <c r="AC56" s="113">
        <f t="shared" si="10"/>
        <v>75394</v>
      </c>
    </row>
    <row r="57" spans="1:30" ht="34.200000000000003" x14ac:dyDescent="0.3">
      <c r="A57" s="30">
        <v>54</v>
      </c>
      <c r="B57" s="153">
        <v>54</v>
      </c>
      <c r="C57" s="118">
        <v>1128730</v>
      </c>
      <c r="D57" s="118">
        <v>42151681</v>
      </c>
      <c r="E57" s="119" t="s">
        <v>272</v>
      </c>
      <c r="F57" s="119" t="s">
        <v>273</v>
      </c>
      <c r="G57" s="118" t="s">
        <v>18</v>
      </c>
      <c r="H57" s="52">
        <v>26059.738599999997</v>
      </c>
      <c r="I57" s="52">
        <v>29959</v>
      </c>
      <c r="J57" s="52">
        <v>21738.799999999999</v>
      </c>
      <c r="K57" s="52">
        <v>22870</v>
      </c>
      <c r="L57" s="52">
        <v>29456</v>
      </c>
      <c r="M57" s="141"/>
      <c r="N57" s="52">
        <v>38000</v>
      </c>
      <c r="O57" s="52">
        <f t="shared" si="0"/>
        <v>7220</v>
      </c>
      <c r="P57" s="52">
        <f t="shared" si="1"/>
        <v>45220</v>
      </c>
      <c r="Q57" s="91">
        <v>40200</v>
      </c>
      <c r="R57" s="91">
        <f t="shared" ref="R57:R68" si="12">Q57*19%</f>
        <v>7638</v>
      </c>
      <c r="S57" s="91">
        <f t="shared" si="11"/>
        <v>47838</v>
      </c>
      <c r="T57" s="52">
        <v>23120</v>
      </c>
      <c r="U57" s="52">
        <v>4392.8</v>
      </c>
      <c r="V57" s="52">
        <v>27512.799999999999</v>
      </c>
      <c r="W57" s="54">
        <f t="shared" si="4"/>
        <v>34680</v>
      </c>
      <c r="X57" s="54">
        <f t="shared" si="5"/>
        <v>29959</v>
      </c>
      <c r="Y57" s="115">
        <f t="shared" si="6"/>
        <v>31956</v>
      </c>
      <c r="Z57" s="54">
        <f t="shared" si="7"/>
        <v>11150.754019706479</v>
      </c>
      <c r="AA57" s="55">
        <f t="shared" si="8"/>
        <v>0.32153269953017527</v>
      </c>
      <c r="AB57" s="128" t="e">
        <f t="shared" si="9"/>
        <v>#DIV/0!</v>
      </c>
      <c r="AC57" s="113">
        <f t="shared" si="10"/>
        <v>31956</v>
      </c>
    </row>
    <row r="58" spans="1:30" ht="34.200000000000003" x14ac:dyDescent="0.3">
      <c r="A58" s="30">
        <v>55</v>
      </c>
      <c r="B58" s="153">
        <v>55</v>
      </c>
      <c r="C58" s="118">
        <v>2501981</v>
      </c>
      <c r="D58" s="118">
        <v>42151614</v>
      </c>
      <c r="E58" s="119" t="s">
        <v>320</v>
      </c>
      <c r="F58" s="119" t="s">
        <v>429</v>
      </c>
      <c r="G58" s="118" t="s">
        <v>18</v>
      </c>
      <c r="H58" s="52" t="s">
        <v>480</v>
      </c>
      <c r="I58" s="52" t="s">
        <v>480</v>
      </c>
      <c r="J58" s="52" t="s">
        <v>480</v>
      </c>
      <c r="K58" s="52" t="s">
        <v>480</v>
      </c>
      <c r="L58" s="52"/>
      <c r="M58" s="141"/>
      <c r="N58" s="52">
        <v>19000</v>
      </c>
      <c r="O58" s="52">
        <f t="shared" si="0"/>
        <v>3610</v>
      </c>
      <c r="P58" s="52">
        <f t="shared" si="1"/>
        <v>22610</v>
      </c>
      <c r="Q58" s="91">
        <v>15000</v>
      </c>
      <c r="R58" s="91">
        <f t="shared" si="12"/>
        <v>2850</v>
      </c>
      <c r="S58" s="91">
        <f t="shared" si="11"/>
        <v>17850</v>
      </c>
      <c r="T58" s="52">
        <v>8900</v>
      </c>
      <c r="U58" s="52">
        <v>1691</v>
      </c>
      <c r="V58" s="52">
        <v>10591</v>
      </c>
      <c r="W58" s="54">
        <f t="shared" si="4"/>
        <v>17017</v>
      </c>
      <c r="X58" s="54">
        <f t="shared" si="5"/>
        <v>17850</v>
      </c>
      <c r="Y58" s="115">
        <f t="shared" si="6"/>
        <v>15411</v>
      </c>
      <c r="Z58" s="54">
        <f t="shared" si="7"/>
        <v>6052.6446285900511</v>
      </c>
      <c r="AA58" s="55">
        <f t="shared" si="8"/>
        <v>0.3556822370917348</v>
      </c>
      <c r="AB58" s="128" t="e">
        <f t="shared" si="9"/>
        <v>#DIV/0!</v>
      </c>
      <c r="AC58" s="113">
        <f t="shared" si="10"/>
        <v>15411</v>
      </c>
    </row>
    <row r="59" spans="1:30" ht="64.5" customHeight="1" x14ac:dyDescent="0.3">
      <c r="A59" s="30">
        <v>56</v>
      </c>
      <c r="B59" s="153">
        <v>56</v>
      </c>
      <c r="C59" s="118">
        <v>2501976</v>
      </c>
      <c r="D59" s="118">
        <v>42151614</v>
      </c>
      <c r="E59" s="119" t="s">
        <v>274</v>
      </c>
      <c r="F59" s="119" t="s">
        <v>275</v>
      </c>
      <c r="G59" s="118" t="s">
        <v>18</v>
      </c>
      <c r="H59" s="52">
        <v>9575.644400000001</v>
      </c>
      <c r="I59" s="52">
        <v>11009</v>
      </c>
      <c r="J59" s="52">
        <v>8292.92</v>
      </c>
      <c r="K59" s="52">
        <v>8725</v>
      </c>
      <c r="L59" s="52"/>
      <c r="M59" s="141"/>
      <c r="N59" s="52">
        <v>19000</v>
      </c>
      <c r="O59" s="52">
        <f t="shared" si="0"/>
        <v>3610</v>
      </c>
      <c r="P59" s="52">
        <f t="shared" si="1"/>
        <v>22610</v>
      </c>
      <c r="Q59" s="91">
        <v>15000</v>
      </c>
      <c r="R59" s="91">
        <f t="shared" si="12"/>
        <v>2850</v>
      </c>
      <c r="S59" s="91">
        <f t="shared" si="11"/>
        <v>17850</v>
      </c>
      <c r="T59" s="52">
        <v>8900</v>
      </c>
      <c r="U59" s="52">
        <v>1691</v>
      </c>
      <c r="V59" s="52">
        <v>10591</v>
      </c>
      <c r="W59" s="54">
        <f t="shared" si="4"/>
        <v>14157</v>
      </c>
      <c r="X59" s="54">
        <f t="shared" si="5"/>
        <v>11009</v>
      </c>
      <c r="Y59" s="115">
        <f t="shared" si="6"/>
        <v>12497</v>
      </c>
      <c r="Z59" s="54">
        <f t="shared" si="7"/>
        <v>5857.1397029608233</v>
      </c>
      <c r="AA59" s="55">
        <f t="shared" si="8"/>
        <v>0.41372746365478724</v>
      </c>
      <c r="AB59" s="128" t="e">
        <f t="shared" si="9"/>
        <v>#DIV/0!</v>
      </c>
      <c r="AC59" s="113">
        <f t="shared" si="10"/>
        <v>12497</v>
      </c>
    </row>
    <row r="60" spans="1:30" ht="34.200000000000003" x14ac:dyDescent="0.3">
      <c r="A60" s="30">
        <v>57</v>
      </c>
      <c r="B60" s="153">
        <v>57</v>
      </c>
      <c r="C60" s="120">
        <v>2501981</v>
      </c>
      <c r="D60" s="118">
        <v>42151614</v>
      </c>
      <c r="E60" s="119" t="s">
        <v>276</v>
      </c>
      <c r="F60" s="119" t="s">
        <v>430</v>
      </c>
      <c r="G60" s="118" t="s">
        <v>18</v>
      </c>
      <c r="H60" s="52">
        <v>9575.644400000001</v>
      </c>
      <c r="I60" s="52">
        <v>11009</v>
      </c>
      <c r="J60" s="52">
        <v>8292.92</v>
      </c>
      <c r="K60" s="52">
        <v>8725</v>
      </c>
      <c r="L60" s="52"/>
      <c r="M60" s="141"/>
      <c r="N60" s="52">
        <v>19000</v>
      </c>
      <c r="O60" s="52">
        <f t="shared" si="0"/>
        <v>3610</v>
      </c>
      <c r="P60" s="52">
        <f t="shared" si="1"/>
        <v>22610</v>
      </c>
      <c r="Q60" s="91">
        <v>15000</v>
      </c>
      <c r="R60" s="91">
        <f t="shared" si="12"/>
        <v>2850</v>
      </c>
      <c r="S60" s="91">
        <f t="shared" si="11"/>
        <v>17850</v>
      </c>
      <c r="T60" s="52">
        <v>8900</v>
      </c>
      <c r="U60" s="52">
        <v>1691</v>
      </c>
      <c r="V60" s="52">
        <v>10591</v>
      </c>
      <c r="W60" s="54">
        <f t="shared" si="4"/>
        <v>14157</v>
      </c>
      <c r="X60" s="54">
        <f t="shared" si="5"/>
        <v>11009</v>
      </c>
      <c r="Y60" s="115">
        <f t="shared" si="6"/>
        <v>12497</v>
      </c>
      <c r="Z60" s="54">
        <f t="shared" si="7"/>
        <v>5857.1397029608233</v>
      </c>
      <c r="AA60" s="55">
        <f t="shared" si="8"/>
        <v>0.41372746365478724</v>
      </c>
      <c r="AB60" s="128" t="e">
        <f t="shared" si="9"/>
        <v>#DIV/0!</v>
      </c>
      <c r="AC60" s="113">
        <f t="shared" si="10"/>
        <v>12497</v>
      </c>
    </row>
    <row r="61" spans="1:30" ht="34.200000000000003" x14ac:dyDescent="0.3">
      <c r="A61" s="30">
        <v>58</v>
      </c>
      <c r="B61" s="153">
        <v>58</v>
      </c>
      <c r="C61" s="120">
        <v>2501981</v>
      </c>
      <c r="D61" s="118">
        <v>42151614</v>
      </c>
      <c r="E61" s="119" t="s">
        <v>431</v>
      </c>
      <c r="F61" s="119" t="s">
        <v>432</v>
      </c>
      <c r="G61" s="118" t="s">
        <v>18</v>
      </c>
      <c r="H61" s="52" t="s">
        <v>480</v>
      </c>
      <c r="I61" s="52" t="s">
        <v>480</v>
      </c>
      <c r="J61" s="52" t="s">
        <v>480</v>
      </c>
      <c r="K61" s="52" t="s">
        <v>480</v>
      </c>
      <c r="L61" s="52"/>
      <c r="M61" s="141"/>
      <c r="N61" s="52">
        <v>19000</v>
      </c>
      <c r="O61" s="52">
        <f t="shared" si="0"/>
        <v>3610</v>
      </c>
      <c r="P61" s="52">
        <f t="shared" si="1"/>
        <v>22610</v>
      </c>
      <c r="Q61" s="91">
        <v>15000</v>
      </c>
      <c r="R61" s="91">
        <f t="shared" si="12"/>
        <v>2850</v>
      </c>
      <c r="S61" s="91">
        <f t="shared" si="11"/>
        <v>17850</v>
      </c>
      <c r="T61" s="52">
        <v>8900</v>
      </c>
      <c r="U61" s="52">
        <v>1691</v>
      </c>
      <c r="V61" s="52">
        <v>10591</v>
      </c>
      <c r="W61" s="54">
        <f t="shared" si="4"/>
        <v>17017</v>
      </c>
      <c r="X61" s="54">
        <f t="shared" si="5"/>
        <v>17850</v>
      </c>
      <c r="Y61" s="115">
        <f t="shared" si="6"/>
        <v>15411</v>
      </c>
      <c r="Z61" s="54">
        <f t="shared" si="7"/>
        <v>6052.6446285900511</v>
      </c>
      <c r="AA61" s="55">
        <f t="shared" si="8"/>
        <v>0.3556822370917348</v>
      </c>
      <c r="AB61" s="128" t="e">
        <f t="shared" si="9"/>
        <v>#DIV/0!</v>
      </c>
      <c r="AC61" s="113">
        <f t="shared" si="10"/>
        <v>15411</v>
      </c>
    </row>
    <row r="62" spans="1:30" ht="78" customHeight="1" x14ac:dyDescent="0.3">
      <c r="A62" s="30">
        <v>59</v>
      </c>
      <c r="B62" s="153">
        <v>59</v>
      </c>
      <c r="C62" s="120">
        <v>2501981</v>
      </c>
      <c r="D62" s="118">
        <v>42151614</v>
      </c>
      <c r="E62" s="119" t="s">
        <v>277</v>
      </c>
      <c r="F62" s="119" t="s">
        <v>278</v>
      </c>
      <c r="G62" s="118" t="s">
        <v>279</v>
      </c>
      <c r="H62" s="52">
        <v>51197.143899999995</v>
      </c>
      <c r="I62" s="52">
        <v>58858</v>
      </c>
      <c r="J62" s="52">
        <v>44282.83</v>
      </c>
      <c r="K62" s="52">
        <v>46586</v>
      </c>
      <c r="L62" s="52"/>
      <c r="M62" s="141"/>
      <c r="N62" s="52">
        <v>70000</v>
      </c>
      <c r="O62" s="52">
        <f t="shared" si="0"/>
        <v>13300</v>
      </c>
      <c r="P62" s="52">
        <f t="shared" si="1"/>
        <v>83300</v>
      </c>
      <c r="Q62" s="91">
        <v>151700</v>
      </c>
      <c r="R62" s="91">
        <f t="shared" si="12"/>
        <v>28823</v>
      </c>
      <c r="S62" s="91">
        <f t="shared" si="11"/>
        <v>180523</v>
      </c>
      <c r="T62" s="52">
        <v>67200</v>
      </c>
      <c r="U62" s="52">
        <v>12768</v>
      </c>
      <c r="V62" s="52">
        <v>79968</v>
      </c>
      <c r="W62" s="54">
        <f t="shared" si="4"/>
        <v>89847</v>
      </c>
      <c r="X62" s="54">
        <f t="shared" si="5"/>
        <v>79968</v>
      </c>
      <c r="Y62" s="115">
        <f t="shared" si="6"/>
        <v>72988</v>
      </c>
      <c r="Z62" s="54">
        <f t="shared" si="7"/>
        <v>52901.859768820985</v>
      </c>
      <c r="AA62" s="55">
        <f t="shared" si="8"/>
        <v>0.58879940085724602</v>
      </c>
      <c r="AB62" s="128" t="e">
        <f t="shared" si="9"/>
        <v>#DIV/0!</v>
      </c>
      <c r="AC62" s="113">
        <f t="shared" si="10"/>
        <v>72988</v>
      </c>
    </row>
    <row r="63" spans="1:30" s="194" customFormat="1" ht="46.5" customHeight="1" x14ac:dyDescent="0.3">
      <c r="A63" s="200">
        <v>60</v>
      </c>
      <c r="B63" s="203">
        <v>60</v>
      </c>
      <c r="C63" s="204">
        <v>1342111</v>
      </c>
      <c r="D63" s="170">
        <v>421525</v>
      </c>
      <c r="E63" s="102" t="s">
        <v>280</v>
      </c>
      <c r="F63" s="102" t="s">
        <v>317</v>
      </c>
      <c r="G63" s="170" t="s">
        <v>281</v>
      </c>
      <c r="H63" s="171">
        <v>7835.5788000000002</v>
      </c>
      <c r="I63" s="171">
        <v>9008</v>
      </c>
      <c r="J63" s="171">
        <v>6441.08</v>
      </c>
      <c r="K63" s="171">
        <v>6777</v>
      </c>
      <c r="L63" s="171"/>
      <c r="M63" s="202"/>
      <c r="N63" s="171">
        <v>14000</v>
      </c>
      <c r="O63" s="171">
        <f t="shared" si="0"/>
        <v>2660</v>
      </c>
      <c r="P63" s="171">
        <f t="shared" si="1"/>
        <v>16660</v>
      </c>
      <c r="Q63" s="197">
        <v>9600</v>
      </c>
      <c r="R63" s="197">
        <f t="shared" si="12"/>
        <v>1824</v>
      </c>
      <c r="S63" s="197">
        <f t="shared" si="11"/>
        <v>11424</v>
      </c>
      <c r="T63" s="171">
        <v>8954</v>
      </c>
      <c r="U63" s="171">
        <v>1701.26</v>
      </c>
      <c r="V63" s="171">
        <v>10655.26</v>
      </c>
      <c r="W63" s="177">
        <f t="shared" si="4"/>
        <v>10905</v>
      </c>
      <c r="X63" s="198">
        <f t="shared" si="5"/>
        <v>10656</v>
      </c>
      <c r="Y63" s="178">
        <f t="shared" si="6"/>
        <v>10001</v>
      </c>
      <c r="Z63" s="177">
        <f t="shared" si="7"/>
        <v>3677.3206604156762</v>
      </c>
      <c r="AA63" s="179">
        <f t="shared" si="8"/>
        <v>0.33721418252321655</v>
      </c>
      <c r="AB63" s="114" t="e">
        <f t="shared" si="9"/>
        <v>#DIV/0!</v>
      </c>
      <c r="AC63" s="180">
        <v>10656</v>
      </c>
      <c r="AD63" s="194" t="s">
        <v>488</v>
      </c>
    </row>
    <row r="64" spans="1:30" ht="139.5" customHeight="1" x14ac:dyDescent="0.3">
      <c r="A64" s="30">
        <v>61</v>
      </c>
      <c r="B64" s="153">
        <v>61</v>
      </c>
      <c r="C64" s="107">
        <v>2500089</v>
      </c>
      <c r="D64" s="118">
        <v>42152013</v>
      </c>
      <c r="E64" s="119" t="s">
        <v>282</v>
      </c>
      <c r="F64" s="119" t="s">
        <v>433</v>
      </c>
      <c r="G64" s="118" t="s">
        <v>18</v>
      </c>
      <c r="H64" s="52">
        <v>181764.5865</v>
      </c>
      <c r="I64" s="52">
        <v>208962</v>
      </c>
      <c r="J64" s="52">
        <v>158613.22</v>
      </c>
      <c r="K64" s="52">
        <v>166862</v>
      </c>
      <c r="L64" s="52"/>
      <c r="M64" s="141"/>
      <c r="N64" s="52">
        <v>90000</v>
      </c>
      <c r="O64" s="52">
        <f t="shared" si="0"/>
        <v>17100</v>
      </c>
      <c r="P64" s="52">
        <f t="shared" si="1"/>
        <v>107100</v>
      </c>
      <c r="Q64" s="91"/>
      <c r="R64" s="91">
        <f t="shared" si="12"/>
        <v>0</v>
      </c>
      <c r="S64" s="91">
        <v>226695</v>
      </c>
      <c r="T64" s="52">
        <v>61300</v>
      </c>
      <c r="U64" s="52">
        <v>11647</v>
      </c>
      <c r="V64" s="52">
        <v>72947</v>
      </c>
      <c r="W64" s="54">
        <f t="shared" si="4"/>
        <v>156514</v>
      </c>
      <c r="X64" s="54">
        <f t="shared" si="5"/>
        <v>166862</v>
      </c>
      <c r="Y64" s="115">
        <f t="shared" si="6"/>
        <v>130769</v>
      </c>
      <c r="Z64" s="54">
        <f t="shared" si="7"/>
        <v>65590.459387779876</v>
      </c>
      <c r="AA64" s="55">
        <f t="shared" si="8"/>
        <v>0.41907087792644671</v>
      </c>
      <c r="AB64" s="128" t="e">
        <f t="shared" si="9"/>
        <v>#DIV/0!</v>
      </c>
      <c r="AC64" s="113">
        <f t="shared" si="10"/>
        <v>130769</v>
      </c>
    </row>
    <row r="65" spans="1:30" ht="72.75" customHeight="1" x14ac:dyDescent="0.3">
      <c r="A65" s="30">
        <v>62</v>
      </c>
      <c r="B65" s="153">
        <v>62</v>
      </c>
      <c r="C65" s="107">
        <v>2500089</v>
      </c>
      <c r="D65" s="118">
        <v>42152013</v>
      </c>
      <c r="E65" s="119" t="s">
        <v>282</v>
      </c>
      <c r="F65" s="119" t="s">
        <v>434</v>
      </c>
      <c r="G65" s="118" t="s">
        <v>18</v>
      </c>
      <c r="H65" s="52" t="s">
        <v>480</v>
      </c>
      <c r="I65" s="52" t="s">
        <v>480</v>
      </c>
      <c r="J65" s="52" t="s">
        <v>480</v>
      </c>
      <c r="K65" s="52" t="s">
        <v>480</v>
      </c>
      <c r="L65" s="52"/>
      <c r="M65" s="141"/>
      <c r="N65" s="52">
        <v>94000</v>
      </c>
      <c r="O65" s="52">
        <f t="shared" si="0"/>
        <v>17860</v>
      </c>
      <c r="P65" s="52">
        <f t="shared" si="1"/>
        <v>111860</v>
      </c>
      <c r="Q65" s="91">
        <v>125200</v>
      </c>
      <c r="R65" s="91">
        <f t="shared" si="12"/>
        <v>23788</v>
      </c>
      <c r="S65" s="91">
        <f>Q65+R65</f>
        <v>148988</v>
      </c>
      <c r="T65" s="52">
        <v>61300</v>
      </c>
      <c r="U65" s="52">
        <v>11647</v>
      </c>
      <c r="V65" s="52">
        <v>72947</v>
      </c>
      <c r="W65" s="54">
        <f t="shared" si="4"/>
        <v>111265</v>
      </c>
      <c r="X65" s="54">
        <f t="shared" si="5"/>
        <v>111860</v>
      </c>
      <c r="Y65" s="115">
        <f t="shared" si="6"/>
        <v>102179</v>
      </c>
      <c r="Z65" s="54">
        <f t="shared" si="7"/>
        <v>38023.991623710419</v>
      </c>
      <c r="AA65" s="55">
        <f t="shared" si="8"/>
        <v>0.34174261109702442</v>
      </c>
      <c r="AB65" s="128" t="e">
        <f t="shared" si="9"/>
        <v>#DIV/0!</v>
      </c>
      <c r="AC65" s="113">
        <f t="shared" si="10"/>
        <v>102179</v>
      </c>
    </row>
    <row r="66" spans="1:30" s="194" customFormat="1" ht="85.5" customHeight="1" x14ac:dyDescent="0.3">
      <c r="A66" s="200">
        <v>63</v>
      </c>
      <c r="B66" s="203">
        <v>63</v>
      </c>
      <c r="C66" s="205">
        <v>2500089</v>
      </c>
      <c r="D66" s="170">
        <v>42152013</v>
      </c>
      <c r="E66" s="102" t="s">
        <v>282</v>
      </c>
      <c r="F66" s="102" t="s">
        <v>435</v>
      </c>
      <c r="G66" s="170" t="s">
        <v>18</v>
      </c>
      <c r="H66" s="171" t="s">
        <v>480</v>
      </c>
      <c r="I66" s="171" t="s">
        <v>480</v>
      </c>
      <c r="J66" s="171" t="s">
        <v>480</v>
      </c>
      <c r="K66" s="171" t="s">
        <v>480</v>
      </c>
      <c r="L66" s="171"/>
      <c r="M66" s="202"/>
      <c r="N66" s="171">
        <v>94000</v>
      </c>
      <c r="O66" s="171">
        <f t="shared" si="0"/>
        <v>17860</v>
      </c>
      <c r="P66" s="171">
        <f t="shared" si="1"/>
        <v>111860</v>
      </c>
      <c r="Q66" s="197">
        <v>154300</v>
      </c>
      <c r="R66" s="197">
        <f t="shared" si="12"/>
        <v>29317</v>
      </c>
      <c r="S66" s="197">
        <f>Q66+R66</f>
        <v>183617</v>
      </c>
      <c r="T66" s="171">
        <v>219456</v>
      </c>
      <c r="U66" s="171">
        <v>41696.639999999999</v>
      </c>
      <c r="V66" s="171">
        <v>261152.64000000001</v>
      </c>
      <c r="W66" s="177">
        <f t="shared" si="4"/>
        <v>185544</v>
      </c>
      <c r="X66" s="198">
        <f t="shared" si="5"/>
        <v>183617</v>
      </c>
      <c r="Y66" s="178">
        <f t="shared" si="6"/>
        <v>164700</v>
      </c>
      <c r="Z66" s="177">
        <f t="shared" si="7"/>
        <v>74664.957060836357</v>
      </c>
      <c r="AA66" s="179">
        <f t="shared" si="8"/>
        <v>0.40241105646550879</v>
      </c>
      <c r="AB66" s="114" t="e">
        <f t="shared" si="9"/>
        <v>#DIV/0!</v>
      </c>
      <c r="AC66" s="180">
        <v>183617</v>
      </c>
      <c r="AD66" s="194" t="s">
        <v>488</v>
      </c>
    </row>
    <row r="67" spans="1:30" ht="45.6" x14ac:dyDescent="0.3">
      <c r="A67" s="30">
        <v>64</v>
      </c>
      <c r="B67" s="153">
        <v>64</v>
      </c>
      <c r="C67" s="107">
        <v>2500089</v>
      </c>
      <c r="D67" s="118">
        <v>42152013</v>
      </c>
      <c r="E67" s="119" t="s">
        <v>282</v>
      </c>
      <c r="F67" s="119" t="s">
        <v>455</v>
      </c>
      <c r="G67" s="118" t="s">
        <v>250</v>
      </c>
      <c r="H67" s="52" t="s">
        <v>480</v>
      </c>
      <c r="I67" s="52" t="s">
        <v>480</v>
      </c>
      <c r="J67" s="52" t="s">
        <v>480</v>
      </c>
      <c r="K67" s="52" t="s">
        <v>480</v>
      </c>
      <c r="L67" s="52"/>
      <c r="M67" s="141"/>
      <c r="N67" s="52">
        <v>94000</v>
      </c>
      <c r="O67" s="52">
        <f t="shared" si="0"/>
        <v>17860</v>
      </c>
      <c r="P67" s="52">
        <f t="shared" si="1"/>
        <v>111860</v>
      </c>
      <c r="Q67" s="91">
        <v>184400</v>
      </c>
      <c r="R67" s="91">
        <f t="shared" si="12"/>
        <v>35036</v>
      </c>
      <c r="S67" s="91">
        <f>Q67+R67</f>
        <v>219436</v>
      </c>
      <c r="T67" s="52">
        <v>201653</v>
      </c>
      <c r="U67" s="52">
        <v>38314.07</v>
      </c>
      <c r="V67" s="52">
        <v>239967.07</v>
      </c>
      <c r="W67" s="54">
        <f t="shared" si="4"/>
        <v>190422</v>
      </c>
      <c r="X67" s="54">
        <f t="shared" si="5"/>
        <v>219436</v>
      </c>
      <c r="Y67" s="115">
        <f t="shared" si="6"/>
        <v>169836</v>
      </c>
      <c r="Z67" s="54">
        <f t="shared" si="7"/>
        <v>68805.937238160099</v>
      </c>
      <c r="AA67" s="55">
        <f t="shared" si="8"/>
        <v>0.36133397001480971</v>
      </c>
      <c r="AB67" s="128" t="e">
        <f t="shared" si="9"/>
        <v>#DIV/0!</v>
      </c>
      <c r="AC67" s="113">
        <f t="shared" si="10"/>
        <v>169836</v>
      </c>
    </row>
    <row r="68" spans="1:30" ht="45.6" x14ac:dyDescent="0.3">
      <c r="A68" s="30">
        <v>65</v>
      </c>
      <c r="B68" s="153">
        <v>65</v>
      </c>
      <c r="C68" s="107">
        <v>2500089</v>
      </c>
      <c r="D68" s="118">
        <v>42152013</v>
      </c>
      <c r="E68" s="119" t="s">
        <v>282</v>
      </c>
      <c r="F68" s="119" t="s">
        <v>436</v>
      </c>
      <c r="G68" s="118" t="s">
        <v>18</v>
      </c>
      <c r="H68" s="52" t="s">
        <v>480</v>
      </c>
      <c r="I68" s="52" t="s">
        <v>480</v>
      </c>
      <c r="J68" s="52" t="s">
        <v>480</v>
      </c>
      <c r="K68" s="52" t="s">
        <v>480</v>
      </c>
      <c r="L68" s="52"/>
      <c r="M68" s="141"/>
      <c r="N68" s="52">
        <v>94000</v>
      </c>
      <c r="O68" s="52">
        <f t="shared" ref="O68:O81" si="13">+N68*0.19</f>
        <v>17860</v>
      </c>
      <c r="P68" s="52">
        <f t="shared" ref="P68:P79" si="14">+N68+O68</f>
        <v>111860</v>
      </c>
      <c r="Q68" s="91">
        <v>86300</v>
      </c>
      <c r="R68" s="91">
        <f t="shared" si="12"/>
        <v>16397</v>
      </c>
      <c r="S68" s="91">
        <f>Q68+R68</f>
        <v>102697</v>
      </c>
      <c r="T68" s="52">
        <v>61300</v>
      </c>
      <c r="U68" s="52">
        <v>11647</v>
      </c>
      <c r="V68" s="52">
        <v>72947</v>
      </c>
      <c r="W68" s="54">
        <f t="shared" si="4"/>
        <v>95835</v>
      </c>
      <c r="X68" s="54">
        <f t="shared" si="5"/>
        <v>102697</v>
      </c>
      <c r="Y68" s="115">
        <f t="shared" si="6"/>
        <v>92634</v>
      </c>
      <c r="Z68" s="54">
        <f t="shared" si="7"/>
        <v>20343.896046070771</v>
      </c>
      <c r="AA68" s="55">
        <f t="shared" si="8"/>
        <v>0.21228044082089811</v>
      </c>
      <c r="AB68" s="128" t="e">
        <f t="shared" si="9"/>
        <v>#DIV/0!</v>
      </c>
      <c r="AC68" s="113">
        <f t="shared" si="10"/>
        <v>92634</v>
      </c>
    </row>
    <row r="69" spans="1:30" ht="22.8" x14ac:dyDescent="0.3">
      <c r="A69" s="30">
        <v>66</v>
      </c>
      <c r="B69" s="153">
        <v>66</v>
      </c>
      <c r="C69" s="120">
        <v>2501981</v>
      </c>
      <c r="D69" s="118">
        <v>42151614</v>
      </c>
      <c r="E69" s="119" t="s">
        <v>283</v>
      </c>
      <c r="F69" s="119" t="s">
        <v>327</v>
      </c>
      <c r="G69" s="118" t="s">
        <v>284</v>
      </c>
      <c r="H69" s="52">
        <v>6013.9386999999997</v>
      </c>
      <c r="I69" s="52">
        <v>6914</v>
      </c>
      <c r="J69" s="52">
        <v>5152.8599999999997</v>
      </c>
      <c r="K69" s="52">
        <v>5421</v>
      </c>
      <c r="L69" s="52"/>
      <c r="M69" s="141"/>
      <c r="N69" s="52">
        <v>6000</v>
      </c>
      <c r="O69" s="52">
        <f t="shared" si="13"/>
        <v>1140</v>
      </c>
      <c r="P69" s="52">
        <f t="shared" si="14"/>
        <v>7140</v>
      </c>
      <c r="Q69" s="91">
        <v>8000</v>
      </c>
      <c r="R69" s="91">
        <f t="shared" ref="R69:R81" si="15">Q69*19%</f>
        <v>1520</v>
      </c>
      <c r="S69" s="91">
        <f t="shared" ref="S69:S80" si="16">Q69+R69</f>
        <v>9520</v>
      </c>
      <c r="T69" s="52">
        <v>9292</v>
      </c>
      <c r="U69" s="52">
        <v>1765.48</v>
      </c>
      <c r="V69" s="52">
        <v>11057.48</v>
      </c>
      <c r="W69" s="54">
        <f t="shared" ref="W69:W81" si="17">ROUNDUP(AVERAGE(I69,K69,P69,S69,V69),0)</f>
        <v>8011</v>
      </c>
      <c r="X69" s="54">
        <f t="shared" ref="X69:X81" si="18">ROUNDUP(MEDIAN(I69,K69,P69,S69,V69),0)</f>
        <v>7140</v>
      </c>
      <c r="Y69" s="115">
        <f t="shared" ref="Y69:Y81" si="19">ROUNDUP(HARMEAN(I69,K69,M69,P69,S69,V69),0)</f>
        <v>7523</v>
      </c>
      <c r="Z69" s="54">
        <f t="shared" ref="Z69:Z81" si="20">STDEV(I69,K69,M69,P69,S69,V69)</f>
        <v>2248.7924604284899</v>
      </c>
      <c r="AA69" s="55">
        <f t="shared" ref="AA69:AA81" si="21">+Z69/W69</f>
        <v>0.28071307707258641</v>
      </c>
      <c r="AB69" s="128" t="e">
        <f t="shared" ref="AB69:AB81" si="22">+(AC69-M69)/M69</f>
        <v>#DIV/0!</v>
      </c>
      <c r="AC69" s="113">
        <f t="shared" ref="AC69:AC81" si="23">+Y69</f>
        <v>7523</v>
      </c>
    </row>
    <row r="70" spans="1:30" ht="22.8" x14ac:dyDescent="0.3">
      <c r="A70" s="30">
        <v>67</v>
      </c>
      <c r="B70" s="153">
        <v>67</v>
      </c>
      <c r="C70" s="107">
        <v>2500327</v>
      </c>
      <c r="D70" s="118">
        <v>42152465</v>
      </c>
      <c r="E70" s="119" t="s">
        <v>285</v>
      </c>
      <c r="F70" s="119" t="s">
        <v>286</v>
      </c>
      <c r="G70" s="118" t="s">
        <v>287</v>
      </c>
      <c r="H70" s="52">
        <v>23739.9764</v>
      </c>
      <c r="I70" s="52">
        <v>27293</v>
      </c>
      <c r="J70" s="52">
        <v>20128.53</v>
      </c>
      <c r="K70" s="52">
        <v>21176</v>
      </c>
      <c r="L70" s="52"/>
      <c r="M70" s="141"/>
      <c r="N70" s="52">
        <v>22000</v>
      </c>
      <c r="O70" s="52">
        <f t="shared" si="13"/>
        <v>4180</v>
      </c>
      <c r="P70" s="52">
        <f t="shared" si="14"/>
        <v>26180</v>
      </c>
      <c r="Q70" s="91">
        <v>25700</v>
      </c>
      <c r="R70" s="91">
        <f t="shared" si="15"/>
        <v>4883</v>
      </c>
      <c r="S70" s="91">
        <f t="shared" si="16"/>
        <v>30583</v>
      </c>
      <c r="T70" s="52">
        <v>25970</v>
      </c>
      <c r="U70" s="52">
        <v>4934.3</v>
      </c>
      <c r="V70" s="52">
        <v>30904.3</v>
      </c>
      <c r="W70" s="54">
        <f t="shared" si="17"/>
        <v>27228</v>
      </c>
      <c r="X70" s="54">
        <f t="shared" si="18"/>
        <v>27293</v>
      </c>
      <c r="Y70" s="115">
        <f t="shared" si="19"/>
        <v>26722</v>
      </c>
      <c r="Z70" s="54">
        <f t="shared" si="20"/>
        <v>3952.86089282181</v>
      </c>
      <c r="AA70" s="55">
        <f t="shared" si="21"/>
        <v>0.14517632190472346</v>
      </c>
      <c r="AB70" s="128" t="e">
        <f t="shared" si="22"/>
        <v>#DIV/0!</v>
      </c>
      <c r="AC70" s="113">
        <f t="shared" si="23"/>
        <v>26722</v>
      </c>
    </row>
    <row r="71" spans="1:30" ht="22.8" x14ac:dyDescent="0.3">
      <c r="A71" s="30">
        <v>68</v>
      </c>
      <c r="B71" s="153">
        <v>68</v>
      </c>
      <c r="C71" s="107">
        <v>2503946</v>
      </c>
      <c r="D71" s="118">
        <v>42152500</v>
      </c>
      <c r="E71" s="119" t="s">
        <v>288</v>
      </c>
      <c r="F71" s="119" t="s">
        <v>289</v>
      </c>
      <c r="G71" s="120" t="s">
        <v>290</v>
      </c>
      <c r="H71" s="52">
        <v>306545.57079999999</v>
      </c>
      <c r="I71" s="52">
        <v>352413</v>
      </c>
      <c r="J71" s="52">
        <v>268112.77</v>
      </c>
      <c r="K71" s="52">
        <v>282055</v>
      </c>
      <c r="L71" s="52"/>
      <c r="M71" s="141"/>
      <c r="N71" s="52">
        <v>260000</v>
      </c>
      <c r="O71" s="52">
        <f t="shared" si="13"/>
        <v>49400</v>
      </c>
      <c r="P71" s="52">
        <f t="shared" si="14"/>
        <v>309400</v>
      </c>
      <c r="Q71" s="91">
        <v>104300</v>
      </c>
      <c r="R71" s="91">
        <f t="shared" si="15"/>
        <v>19817</v>
      </c>
      <c r="S71" s="91">
        <f t="shared" si="16"/>
        <v>124117</v>
      </c>
      <c r="T71" s="52">
        <v>328415</v>
      </c>
      <c r="U71" s="52">
        <v>62398.85</v>
      </c>
      <c r="V71" s="52">
        <v>390813.85</v>
      </c>
      <c r="W71" s="54">
        <f t="shared" si="17"/>
        <v>291760</v>
      </c>
      <c r="X71" s="54">
        <f t="shared" si="18"/>
        <v>309400</v>
      </c>
      <c r="Y71" s="115">
        <f t="shared" si="19"/>
        <v>247149</v>
      </c>
      <c r="Z71" s="54">
        <f t="shared" si="20"/>
        <v>102469.48775435299</v>
      </c>
      <c r="AA71" s="55">
        <f t="shared" si="21"/>
        <v>0.35121157031242456</v>
      </c>
      <c r="AB71" s="128" t="e">
        <f t="shared" si="22"/>
        <v>#DIV/0!</v>
      </c>
      <c r="AC71" s="113">
        <f t="shared" si="23"/>
        <v>247149</v>
      </c>
    </row>
    <row r="72" spans="1:30" ht="68.400000000000006" x14ac:dyDescent="0.3">
      <c r="A72" s="30">
        <v>69</v>
      </c>
      <c r="B72" s="153">
        <v>69</v>
      </c>
      <c r="C72" s="107">
        <v>2587274</v>
      </c>
      <c r="D72" s="118">
        <v>42151627</v>
      </c>
      <c r="E72" s="119" t="s">
        <v>291</v>
      </c>
      <c r="F72" s="119" t="s">
        <v>437</v>
      </c>
      <c r="G72" s="118" t="s">
        <v>438</v>
      </c>
      <c r="H72" s="52">
        <v>103127.5539</v>
      </c>
      <c r="I72" s="52">
        <v>118559</v>
      </c>
      <c r="J72" s="52">
        <v>90176.03</v>
      </c>
      <c r="K72" s="52">
        <v>94866</v>
      </c>
      <c r="L72" s="52"/>
      <c r="M72" s="141"/>
      <c r="N72" s="52">
        <v>40000</v>
      </c>
      <c r="O72" s="52">
        <v>0</v>
      </c>
      <c r="P72" s="52">
        <f t="shared" si="14"/>
        <v>40000</v>
      </c>
      <c r="Q72" s="91"/>
      <c r="R72" s="91">
        <f t="shared" si="15"/>
        <v>0</v>
      </c>
      <c r="S72" s="91">
        <v>392800</v>
      </c>
      <c r="T72" s="52">
        <v>296916</v>
      </c>
      <c r="U72" s="52">
        <v>0</v>
      </c>
      <c r="V72" s="52">
        <v>129840</v>
      </c>
      <c r="W72" s="54">
        <f t="shared" si="17"/>
        <v>155213</v>
      </c>
      <c r="X72" s="54">
        <f t="shared" si="18"/>
        <v>118559</v>
      </c>
      <c r="Y72" s="115">
        <f t="shared" si="19"/>
        <v>92212</v>
      </c>
      <c r="Z72" s="54">
        <f t="shared" si="20"/>
        <v>137250.39452766613</v>
      </c>
      <c r="AA72" s="55">
        <f t="shared" si="21"/>
        <v>0.88427125645188309</v>
      </c>
      <c r="AB72" s="128" t="e">
        <f t="shared" si="22"/>
        <v>#DIV/0!</v>
      </c>
      <c r="AC72" s="113">
        <f t="shared" si="23"/>
        <v>92212</v>
      </c>
    </row>
    <row r="73" spans="1:30" ht="68.400000000000006" x14ac:dyDescent="0.3">
      <c r="A73" s="30">
        <v>70</v>
      </c>
      <c r="B73" s="153">
        <v>70</v>
      </c>
      <c r="C73" s="107">
        <v>2587275</v>
      </c>
      <c r="D73" s="118">
        <v>42151627</v>
      </c>
      <c r="E73" s="119" t="s">
        <v>439</v>
      </c>
      <c r="F73" s="119" t="s">
        <v>440</v>
      </c>
      <c r="G73" s="118" t="s">
        <v>441</v>
      </c>
      <c r="H73" s="52">
        <v>103127.5539</v>
      </c>
      <c r="I73" s="52">
        <v>118559</v>
      </c>
      <c r="J73" s="52">
        <v>90176.03</v>
      </c>
      <c r="K73" s="52">
        <v>94866</v>
      </c>
      <c r="L73" s="52"/>
      <c r="M73" s="141"/>
      <c r="N73" s="52">
        <v>40000</v>
      </c>
      <c r="O73" s="52">
        <v>0</v>
      </c>
      <c r="P73" s="52">
        <f t="shared" si="14"/>
        <v>40000</v>
      </c>
      <c r="Q73" s="91"/>
      <c r="R73" s="91">
        <f t="shared" si="15"/>
        <v>0</v>
      </c>
      <c r="S73" s="91">
        <v>203400</v>
      </c>
      <c r="T73" s="52">
        <v>140208</v>
      </c>
      <c r="U73" s="52">
        <v>0</v>
      </c>
      <c r="V73" s="52">
        <v>91200</v>
      </c>
      <c r="W73" s="54">
        <f t="shared" si="17"/>
        <v>109605</v>
      </c>
      <c r="X73" s="54">
        <f t="shared" si="18"/>
        <v>94866</v>
      </c>
      <c r="Y73" s="115">
        <f t="shared" si="19"/>
        <v>83533</v>
      </c>
      <c r="Z73" s="54">
        <f t="shared" si="20"/>
        <v>59746.36874321317</v>
      </c>
      <c r="AA73" s="55">
        <f t="shared" si="21"/>
        <v>0.54510623368653954</v>
      </c>
      <c r="AB73" s="128" t="e">
        <f t="shared" si="22"/>
        <v>#DIV/0!</v>
      </c>
      <c r="AC73" s="113">
        <f t="shared" si="23"/>
        <v>83533</v>
      </c>
    </row>
    <row r="74" spans="1:30" ht="102.6" x14ac:dyDescent="0.3">
      <c r="A74" s="30">
        <v>71</v>
      </c>
      <c r="B74" s="153">
        <v>71</v>
      </c>
      <c r="C74" s="107">
        <v>2502147</v>
      </c>
      <c r="D74" s="118">
        <v>42152805</v>
      </c>
      <c r="E74" s="119" t="s">
        <v>294</v>
      </c>
      <c r="F74" s="119" t="s">
        <v>295</v>
      </c>
      <c r="G74" s="120" t="s">
        <v>18</v>
      </c>
      <c r="H74" s="52">
        <v>11490.390100000001</v>
      </c>
      <c r="I74" s="52">
        <v>13210</v>
      </c>
      <c r="J74" s="52">
        <v>9661.66</v>
      </c>
      <c r="K74" s="52">
        <v>10165</v>
      </c>
      <c r="L74" s="52"/>
      <c r="M74" s="141"/>
      <c r="N74" s="52">
        <v>6500</v>
      </c>
      <c r="O74" s="52">
        <f t="shared" si="13"/>
        <v>1235</v>
      </c>
      <c r="P74" s="52">
        <f t="shared" si="14"/>
        <v>7735</v>
      </c>
      <c r="Q74" s="91">
        <v>56300</v>
      </c>
      <c r="R74" s="91">
        <f t="shared" si="15"/>
        <v>10697</v>
      </c>
      <c r="S74" s="91">
        <v>14518</v>
      </c>
      <c r="T74" s="52">
        <v>5800</v>
      </c>
      <c r="U74" s="52">
        <v>1102</v>
      </c>
      <c r="V74" s="52">
        <v>6902</v>
      </c>
      <c r="W74" s="54">
        <f t="shared" si="17"/>
        <v>10506</v>
      </c>
      <c r="X74" s="54">
        <f t="shared" si="18"/>
        <v>10165</v>
      </c>
      <c r="Y74" s="115">
        <f t="shared" si="19"/>
        <v>9669</v>
      </c>
      <c r="Z74" s="54">
        <f t="shared" si="20"/>
        <v>3323.8267854989076</v>
      </c>
      <c r="AA74" s="55">
        <f t="shared" si="21"/>
        <v>0.31637414672557657</v>
      </c>
      <c r="AB74" s="128" t="e">
        <f t="shared" si="22"/>
        <v>#DIV/0!</v>
      </c>
      <c r="AC74" s="113">
        <f t="shared" si="23"/>
        <v>9669</v>
      </c>
    </row>
    <row r="75" spans="1:30" ht="45.6" x14ac:dyDescent="0.3">
      <c r="A75" s="30">
        <v>72</v>
      </c>
      <c r="B75" s="153">
        <v>72</v>
      </c>
      <c r="C75" s="107">
        <v>2502925</v>
      </c>
      <c r="D75" s="118">
        <v>42152457</v>
      </c>
      <c r="E75" s="119" t="s">
        <v>296</v>
      </c>
      <c r="F75" s="119" t="s">
        <v>297</v>
      </c>
      <c r="G75" s="104" t="s">
        <v>298</v>
      </c>
      <c r="H75" s="52">
        <v>314829.56</v>
      </c>
      <c r="I75" s="52">
        <v>361937</v>
      </c>
      <c r="J75" s="52" t="s">
        <v>480</v>
      </c>
      <c r="K75" s="52" t="s">
        <v>480</v>
      </c>
      <c r="L75" s="52"/>
      <c r="M75" s="141"/>
      <c r="N75" s="52">
        <v>450000</v>
      </c>
      <c r="O75" s="52">
        <v>0</v>
      </c>
      <c r="P75" s="52">
        <f t="shared" si="14"/>
        <v>450000</v>
      </c>
      <c r="Q75" s="91">
        <v>363700</v>
      </c>
      <c r="R75" s="91">
        <f>Q75*0%</f>
        <v>0</v>
      </c>
      <c r="S75" s="91">
        <f t="shared" si="16"/>
        <v>363700</v>
      </c>
      <c r="T75" s="52">
        <v>368494</v>
      </c>
      <c r="U75" s="52">
        <v>0</v>
      </c>
      <c r="V75" s="52">
        <v>368494</v>
      </c>
      <c r="W75" s="54">
        <f t="shared" si="17"/>
        <v>386033</v>
      </c>
      <c r="X75" s="54">
        <f t="shared" si="18"/>
        <v>366097</v>
      </c>
      <c r="Y75" s="115">
        <f t="shared" si="19"/>
        <v>382834</v>
      </c>
      <c r="Z75" s="54">
        <f t="shared" si="20"/>
        <v>42734.738853965944</v>
      </c>
      <c r="AA75" s="55">
        <f t="shared" si="21"/>
        <v>0.11070229450323145</v>
      </c>
      <c r="AB75" s="128" t="e">
        <f t="shared" si="22"/>
        <v>#DIV/0!</v>
      </c>
      <c r="AC75" s="113">
        <f t="shared" si="23"/>
        <v>382834</v>
      </c>
    </row>
    <row r="76" spans="1:30" ht="22.8" x14ac:dyDescent="0.3">
      <c r="A76" s="30">
        <v>73</v>
      </c>
      <c r="B76" s="153">
        <v>73</v>
      </c>
      <c r="C76" s="142">
        <v>2503485</v>
      </c>
      <c r="D76" s="142">
        <v>53131504</v>
      </c>
      <c r="E76" s="143" t="s">
        <v>233</v>
      </c>
      <c r="F76" s="143" t="s">
        <v>234</v>
      </c>
      <c r="G76" s="104" t="s">
        <v>442</v>
      </c>
      <c r="H76" s="52">
        <v>9343.3801999999996</v>
      </c>
      <c r="I76" s="52">
        <v>10742</v>
      </c>
      <c r="J76" s="52">
        <v>8051.38</v>
      </c>
      <c r="K76" s="52">
        <v>8471</v>
      </c>
      <c r="L76" s="52"/>
      <c r="M76" s="141"/>
      <c r="N76" s="52">
        <v>35000</v>
      </c>
      <c r="O76" s="52">
        <f t="shared" si="13"/>
        <v>6650</v>
      </c>
      <c r="P76" s="52">
        <v>20825</v>
      </c>
      <c r="Q76" s="91">
        <v>12700</v>
      </c>
      <c r="R76" s="91">
        <f t="shared" si="15"/>
        <v>2413</v>
      </c>
      <c r="S76" s="91">
        <f t="shared" si="16"/>
        <v>15113</v>
      </c>
      <c r="T76" s="52">
        <v>12923</v>
      </c>
      <c r="U76" s="52">
        <v>2455.37</v>
      </c>
      <c r="V76" s="52">
        <v>15378.369999999999</v>
      </c>
      <c r="W76" s="54">
        <f t="shared" si="17"/>
        <v>14106</v>
      </c>
      <c r="X76" s="54">
        <f t="shared" si="18"/>
        <v>15113</v>
      </c>
      <c r="Y76" s="115">
        <f t="shared" si="19"/>
        <v>12809</v>
      </c>
      <c r="Z76" s="54">
        <f t="shared" si="20"/>
        <v>4765.7018459383326</v>
      </c>
      <c r="AA76" s="55">
        <f t="shared" si="21"/>
        <v>0.33784927307091539</v>
      </c>
      <c r="AB76" s="128" t="e">
        <f t="shared" si="22"/>
        <v>#DIV/0!</v>
      </c>
      <c r="AC76" s="113">
        <f t="shared" si="23"/>
        <v>12809</v>
      </c>
    </row>
    <row r="77" spans="1:30" ht="22.8" x14ac:dyDescent="0.3">
      <c r="A77" s="30">
        <v>74</v>
      </c>
      <c r="B77" s="153">
        <v>74</v>
      </c>
      <c r="C77" s="142">
        <v>2502916</v>
      </c>
      <c r="D77" s="142">
        <v>42152014</v>
      </c>
      <c r="E77" s="144" t="s">
        <v>235</v>
      </c>
      <c r="F77" s="144" t="s">
        <v>236</v>
      </c>
      <c r="G77" s="118" t="s">
        <v>442</v>
      </c>
      <c r="H77" s="52">
        <v>10049.776100000001</v>
      </c>
      <c r="I77" s="52">
        <v>11554</v>
      </c>
      <c r="J77" s="52">
        <v>805.08</v>
      </c>
      <c r="K77" s="52">
        <v>847</v>
      </c>
      <c r="L77" s="52"/>
      <c r="M77" s="141"/>
      <c r="N77" s="52"/>
      <c r="O77" s="52">
        <f t="shared" si="13"/>
        <v>0</v>
      </c>
      <c r="P77" s="52">
        <v>20825</v>
      </c>
      <c r="Q77" s="91">
        <v>12700</v>
      </c>
      <c r="R77" s="91">
        <f t="shared" si="15"/>
        <v>2413</v>
      </c>
      <c r="S77" s="91">
        <f t="shared" si="16"/>
        <v>15113</v>
      </c>
      <c r="T77" s="52">
        <v>12923</v>
      </c>
      <c r="U77" s="52">
        <v>2455.37</v>
      </c>
      <c r="V77" s="52">
        <v>15378.369999999999</v>
      </c>
      <c r="W77" s="54">
        <f t="shared" si="17"/>
        <v>12744</v>
      </c>
      <c r="X77" s="54">
        <f t="shared" si="18"/>
        <v>15113</v>
      </c>
      <c r="Y77" s="115">
        <f t="shared" si="19"/>
        <v>3457</v>
      </c>
      <c r="Z77" s="54">
        <f t="shared" si="20"/>
        <v>7429.8273013832577</v>
      </c>
      <c r="AA77" s="55">
        <f t="shared" si="21"/>
        <v>0.58300590877144209</v>
      </c>
      <c r="AB77" s="128" t="e">
        <f t="shared" si="22"/>
        <v>#DIV/0!</v>
      </c>
      <c r="AC77" s="113">
        <f>+Y77</f>
        <v>3457</v>
      </c>
    </row>
    <row r="78" spans="1:30" ht="22.8" x14ac:dyDescent="0.3">
      <c r="A78" s="30">
        <v>75</v>
      </c>
      <c r="B78" s="153">
        <v>75</v>
      </c>
      <c r="C78" s="142">
        <v>2500110</v>
      </c>
      <c r="D78" s="142">
        <v>42151803</v>
      </c>
      <c r="E78" s="144" t="s">
        <v>237</v>
      </c>
      <c r="F78" s="144" t="s">
        <v>238</v>
      </c>
      <c r="G78" s="142" t="s">
        <v>239</v>
      </c>
      <c r="H78" s="52">
        <v>204829.84480000002</v>
      </c>
      <c r="I78" s="52">
        <v>235478</v>
      </c>
      <c r="J78" s="52">
        <v>177131.51</v>
      </c>
      <c r="K78" s="52">
        <v>186343</v>
      </c>
      <c r="L78" s="52"/>
      <c r="M78" s="141"/>
      <c r="N78" s="52">
        <v>380000</v>
      </c>
      <c r="O78" s="52">
        <f t="shared" si="13"/>
        <v>72200</v>
      </c>
      <c r="P78" s="52">
        <f t="shared" si="14"/>
        <v>452200</v>
      </c>
      <c r="Q78" s="91">
        <v>257900</v>
      </c>
      <c r="R78" s="91">
        <f t="shared" si="15"/>
        <v>49001</v>
      </c>
      <c r="S78" s="91">
        <f t="shared" si="16"/>
        <v>306901</v>
      </c>
      <c r="T78" s="52">
        <v>374250</v>
      </c>
      <c r="U78" s="52">
        <v>71107.5</v>
      </c>
      <c r="V78" s="52">
        <v>445357.5</v>
      </c>
      <c r="W78" s="54">
        <f t="shared" si="17"/>
        <v>325256</v>
      </c>
      <c r="X78" s="54">
        <f t="shared" si="18"/>
        <v>306901</v>
      </c>
      <c r="Y78" s="115">
        <f t="shared" si="19"/>
        <v>288546</v>
      </c>
      <c r="Z78" s="54">
        <f t="shared" si="20"/>
        <v>120657.53842611742</v>
      </c>
      <c r="AA78" s="55">
        <f t="shared" si="21"/>
        <v>0.37096176066273157</v>
      </c>
      <c r="AB78" s="128" t="e">
        <f t="shared" si="22"/>
        <v>#DIV/0!</v>
      </c>
      <c r="AC78" s="113">
        <f t="shared" si="23"/>
        <v>288546</v>
      </c>
    </row>
    <row r="79" spans="1:30" ht="22.8" x14ac:dyDescent="0.3">
      <c r="A79" s="30">
        <v>76</v>
      </c>
      <c r="B79" s="153">
        <v>76</v>
      </c>
      <c r="C79" s="142">
        <v>2500252</v>
      </c>
      <c r="D79" s="142">
        <v>42152010</v>
      </c>
      <c r="E79" s="144" t="s">
        <v>240</v>
      </c>
      <c r="F79" s="144" t="s">
        <v>238</v>
      </c>
      <c r="G79" s="142" t="s">
        <v>241</v>
      </c>
      <c r="H79" s="52">
        <v>197657.46489999999</v>
      </c>
      <c r="I79" s="52">
        <v>227233</v>
      </c>
      <c r="J79" s="52">
        <v>173105.8</v>
      </c>
      <c r="K79" s="52">
        <v>182108</v>
      </c>
      <c r="L79" s="52"/>
      <c r="M79" s="141"/>
      <c r="N79" s="52">
        <v>285000</v>
      </c>
      <c r="O79" s="52">
        <f t="shared" si="13"/>
        <v>54150</v>
      </c>
      <c r="P79" s="52">
        <f t="shared" si="14"/>
        <v>339150</v>
      </c>
      <c r="Q79" s="91">
        <v>574500</v>
      </c>
      <c r="R79" s="91">
        <f t="shared" si="15"/>
        <v>109155</v>
      </c>
      <c r="S79" s="91">
        <v>534072</v>
      </c>
      <c r="T79" s="52">
        <v>295522</v>
      </c>
      <c r="U79" s="52">
        <v>56149.18</v>
      </c>
      <c r="V79" s="52">
        <v>351671.18</v>
      </c>
      <c r="W79" s="54">
        <f t="shared" si="17"/>
        <v>326847</v>
      </c>
      <c r="X79" s="54">
        <f t="shared" si="18"/>
        <v>339150</v>
      </c>
      <c r="Y79" s="115">
        <f t="shared" si="19"/>
        <v>284795</v>
      </c>
      <c r="Z79" s="54">
        <f t="shared" si="20"/>
        <v>136548.64651795165</v>
      </c>
      <c r="AA79" s="55">
        <f t="shared" si="21"/>
        <v>0.41777543167889458</v>
      </c>
      <c r="AB79" s="128" t="e">
        <f t="shared" si="22"/>
        <v>#DIV/0!</v>
      </c>
      <c r="AC79" s="113">
        <f t="shared" si="23"/>
        <v>284795</v>
      </c>
    </row>
    <row r="80" spans="1:30" ht="22.8" x14ac:dyDescent="0.3">
      <c r="A80" s="30">
        <v>77</v>
      </c>
      <c r="B80" s="153">
        <v>77</v>
      </c>
      <c r="C80" s="152">
        <v>2502703</v>
      </c>
      <c r="D80" s="118">
        <v>42152805</v>
      </c>
      <c r="E80" s="119" t="s">
        <v>443</v>
      </c>
      <c r="F80" s="119" t="s">
        <v>444</v>
      </c>
      <c r="G80" s="142" t="s">
        <v>487</v>
      </c>
      <c r="H80" s="52" t="s">
        <v>480</v>
      </c>
      <c r="I80" s="52" t="s">
        <v>480</v>
      </c>
      <c r="J80" s="52" t="s">
        <v>480</v>
      </c>
      <c r="K80" s="52" t="s">
        <v>480</v>
      </c>
      <c r="L80" s="52"/>
      <c r="M80" s="141"/>
      <c r="N80" s="52"/>
      <c r="O80" s="52">
        <f t="shared" si="13"/>
        <v>0</v>
      </c>
      <c r="P80" s="52">
        <v>428400</v>
      </c>
      <c r="Q80" s="91">
        <v>49100</v>
      </c>
      <c r="R80" s="91">
        <f t="shared" si="15"/>
        <v>9329</v>
      </c>
      <c r="S80" s="91">
        <f t="shared" si="16"/>
        <v>58429</v>
      </c>
      <c r="T80" s="52">
        <v>52000</v>
      </c>
      <c r="U80" s="52">
        <v>9880</v>
      </c>
      <c r="V80" s="52">
        <v>61880</v>
      </c>
      <c r="W80" s="54">
        <f t="shared" si="17"/>
        <v>182903</v>
      </c>
      <c r="X80" s="54">
        <f t="shared" si="18"/>
        <v>61880</v>
      </c>
      <c r="Y80" s="115">
        <f t="shared" si="19"/>
        <v>84248</v>
      </c>
      <c r="Z80" s="54">
        <f t="shared" si="20"/>
        <v>212613.64045375827</v>
      </c>
      <c r="AA80" s="55">
        <f t="shared" si="21"/>
        <v>1.1624393282437044</v>
      </c>
      <c r="AB80" s="128" t="e">
        <f t="shared" si="22"/>
        <v>#DIV/0!</v>
      </c>
      <c r="AC80" s="113">
        <f t="shared" si="23"/>
        <v>84248</v>
      </c>
    </row>
    <row r="81" spans="1:29" ht="103.2" thickBot="1" x14ac:dyDescent="0.35">
      <c r="A81" s="30">
        <v>78</v>
      </c>
      <c r="B81" s="165">
        <v>78</v>
      </c>
      <c r="C81" s="127">
        <v>2582120</v>
      </c>
      <c r="D81" s="80"/>
      <c r="E81" s="106" t="s">
        <v>453</v>
      </c>
      <c r="F81" s="106" t="s">
        <v>454</v>
      </c>
      <c r="G81" s="148" t="s">
        <v>18</v>
      </c>
      <c r="H81" s="76" t="s">
        <v>480</v>
      </c>
      <c r="I81" s="76" t="s">
        <v>480</v>
      </c>
      <c r="J81" s="76" t="s">
        <v>480</v>
      </c>
      <c r="K81" s="76" t="s">
        <v>480</v>
      </c>
      <c r="L81" s="76"/>
      <c r="M81" s="149"/>
      <c r="N81" s="76">
        <v>25000</v>
      </c>
      <c r="O81" s="76">
        <f t="shared" si="13"/>
        <v>4750</v>
      </c>
      <c r="P81" s="76">
        <v>416500</v>
      </c>
      <c r="Q81" s="111">
        <v>462200</v>
      </c>
      <c r="R81" s="111">
        <f t="shared" si="15"/>
        <v>87818</v>
      </c>
      <c r="S81" s="111">
        <v>500454.5</v>
      </c>
      <c r="T81" s="76">
        <v>338410</v>
      </c>
      <c r="U81" s="76">
        <v>64297.9</v>
      </c>
      <c r="V81" s="76">
        <v>402707.9</v>
      </c>
      <c r="W81" s="122">
        <f t="shared" si="17"/>
        <v>439888</v>
      </c>
      <c r="X81" s="122">
        <f t="shared" si="18"/>
        <v>416500</v>
      </c>
      <c r="Y81" s="123">
        <f t="shared" si="19"/>
        <v>435899</v>
      </c>
      <c r="Z81" s="122">
        <f t="shared" si="20"/>
        <v>52903.966304080946</v>
      </c>
      <c r="AA81" s="124">
        <f t="shared" si="21"/>
        <v>0.12026690044757063</v>
      </c>
      <c r="AB81" s="151" t="e">
        <f t="shared" si="22"/>
        <v>#DIV/0!</v>
      </c>
      <c r="AC81" s="126">
        <f t="shared" si="23"/>
        <v>435899</v>
      </c>
    </row>
    <row r="82" spans="1:29" hidden="1" x14ac:dyDescent="0.3">
      <c r="B82" s="18"/>
      <c r="P82" s="25">
        <f>SUM(P4:P81)</f>
        <v>5460745</v>
      </c>
      <c r="S82" s="135">
        <f>SUM(S4:S81)</f>
        <v>5965025.5</v>
      </c>
      <c r="V82" s="28">
        <f>SUM(V4:V81)</f>
        <v>6044906.8599999994</v>
      </c>
    </row>
    <row r="83" spans="1:29" hidden="1" x14ac:dyDescent="0.3">
      <c r="S83" s="109">
        <v>5965025.5</v>
      </c>
    </row>
    <row r="84" spans="1:29" hidden="1" x14ac:dyDescent="0.3">
      <c r="S84" s="112">
        <f>+S83-S82</f>
        <v>0</v>
      </c>
    </row>
    <row r="85" spans="1:29" hidden="1" x14ac:dyDescent="0.3">
      <c r="C85" t="s">
        <v>483</v>
      </c>
    </row>
    <row r="86" spans="1:29" hidden="1" x14ac:dyDescent="0.3"/>
    <row r="87" spans="1:29" hidden="1" x14ac:dyDescent="0.3"/>
    <row r="88" spans="1:29" hidden="1" x14ac:dyDescent="0.3"/>
    <row r="89" spans="1:29" hidden="1" x14ac:dyDescent="0.3"/>
    <row r="90" spans="1:29" hidden="1" x14ac:dyDescent="0.3"/>
    <row r="91" spans="1:29" hidden="1" x14ac:dyDescent="0.3"/>
    <row r="92" spans="1:29" hidden="1" x14ac:dyDescent="0.3"/>
    <row r="93" spans="1:29" hidden="1" x14ac:dyDescent="0.3"/>
    <row r="94" spans="1:29" hidden="1" x14ac:dyDescent="0.3"/>
    <row r="95" spans="1:29" hidden="1" x14ac:dyDescent="0.3"/>
    <row r="96" spans="1:29" hidden="1" x14ac:dyDescent="0.3"/>
    <row r="97" hidden="1" x14ac:dyDescent="0.3"/>
    <row r="98" hidden="1" x14ac:dyDescent="0.3"/>
    <row r="99" hidden="1" x14ac:dyDescent="0.3"/>
    <row r="100" hidden="1" x14ac:dyDescent="0.3"/>
    <row r="101" hidden="1" x14ac:dyDescent="0.3"/>
    <row r="102" hidden="1" x14ac:dyDescent="0.3"/>
    <row r="103" hidden="1" x14ac:dyDescent="0.3"/>
    <row r="104" hidden="1" x14ac:dyDescent="0.3"/>
    <row r="105" hidden="1" x14ac:dyDescent="0.3"/>
    <row r="106" hidden="1" x14ac:dyDescent="0.3"/>
    <row r="107" hidden="1" x14ac:dyDescent="0.3"/>
    <row r="108" hidden="1" x14ac:dyDescent="0.3"/>
    <row r="109" hidden="1" x14ac:dyDescent="0.3"/>
    <row r="110" hidden="1" x14ac:dyDescent="0.3"/>
    <row r="111" hidden="1" x14ac:dyDescent="0.3"/>
    <row r="112" hidden="1" x14ac:dyDescent="0.3"/>
    <row r="113" hidden="1" x14ac:dyDescent="0.3"/>
    <row r="114" hidden="1" x14ac:dyDescent="0.3"/>
    <row r="115" hidden="1" x14ac:dyDescent="0.3"/>
    <row r="116" hidden="1" x14ac:dyDescent="0.3"/>
    <row r="117" hidden="1" x14ac:dyDescent="0.3"/>
    <row r="118" hidden="1" x14ac:dyDescent="0.3"/>
    <row r="119" hidden="1" x14ac:dyDescent="0.3"/>
    <row r="120" hidden="1" x14ac:dyDescent="0.3"/>
    <row r="121" hidden="1" x14ac:dyDescent="0.3"/>
    <row r="122" hidden="1" x14ac:dyDescent="0.3"/>
    <row r="123" hidden="1" x14ac:dyDescent="0.3"/>
    <row r="124" hidden="1" x14ac:dyDescent="0.3"/>
    <row r="125" hidden="1" x14ac:dyDescent="0.3"/>
    <row r="126" hidden="1" x14ac:dyDescent="0.3"/>
    <row r="127" hidden="1" x14ac:dyDescent="0.3"/>
    <row r="128" hidden="1" x14ac:dyDescent="0.3"/>
    <row r="129" hidden="1" x14ac:dyDescent="0.3"/>
    <row r="130" hidden="1" x14ac:dyDescent="0.3"/>
    <row r="131" hidden="1" x14ac:dyDescent="0.3"/>
    <row r="132" hidden="1" x14ac:dyDescent="0.3"/>
    <row r="133" hidden="1" x14ac:dyDescent="0.3"/>
    <row r="134" hidden="1" x14ac:dyDescent="0.3"/>
    <row r="135" hidden="1" x14ac:dyDescent="0.3"/>
    <row r="136" hidden="1" x14ac:dyDescent="0.3"/>
    <row r="137" hidden="1" x14ac:dyDescent="0.3"/>
    <row r="138" hidden="1" x14ac:dyDescent="0.3"/>
    <row r="139" hidden="1" x14ac:dyDescent="0.3"/>
    <row r="140" hidden="1" x14ac:dyDescent="0.3"/>
    <row r="141" hidden="1" x14ac:dyDescent="0.3"/>
    <row r="142" hidden="1" x14ac:dyDescent="0.3"/>
    <row r="143" hidden="1" x14ac:dyDescent="0.3"/>
    <row r="144" hidden="1" x14ac:dyDescent="0.3"/>
    <row r="145" hidden="1" x14ac:dyDescent="0.3"/>
    <row r="146" hidden="1" x14ac:dyDescent="0.3"/>
    <row r="147" hidden="1" x14ac:dyDescent="0.3"/>
    <row r="148" hidden="1" x14ac:dyDescent="0.3"/>
    <row r="149" hidden="1" x14ac:dyDescent="0.3"/>
    <row r="150" hidden="1" x14ac:dyDescent="0.3"/>
    <row r="151" hidden="1" x14ac:dyDescent="0.3"/>
    <row r="152" hidden="1" x14ac:dyDescent="0.3"/>
    <row r="153" hidden="1" x14ac:dyDescent="0.3"/>
    <row r="154" hidden="1" x14ac:dyDescent="0.3"/>
    <row r="155" hidden="1" x14ac:dyDescent="0.3"/>
    <row r="156" hidden="1" x14ac:dyDescent="0.3"/>
    <row r="157" hidden="1" x14ac:dyDescent="0.3"/>
    <row r="158" hidden="1" x14ac:dyDescent="0.3"/>
    <row r="159" hidden="1" x14ac:dyDescent="0.3"/>
    <row r="160" hidden="1" x14ac:dyDescent="0.3"/>
  </sheetData>
  <protectedRanges>
    <protectedRange algorithmName="SHA-512" hashValue="TFUkzF1jXv0CwQXE5TLbAC9adYFc0CMoQJva2Z74WCJgq2MUN32isc7aRgkjYVyTjscvWz0JHIf6ewWKX+4Bow==" saltValue="lgS2JfmAnGEby7AqZh35ZA==" spinCount="100000" sqref="I77" name="Rango1_1_1_1"/>
  </protectedRanges>
  <autoFilter ref="A3:AC82"/>
  <mergeCells count="14">
    <mergeCell ref="AC2:AC3"/>
    <mergeCell ref="T2:V2"/>
    <mergeCell ref="H2:I2"/>
    <mergeCell ref="J2:K2"/>
    <mergeCell ref="L2:M2"/>
    <mergeCell ref="AB2:AB3"/>
    <mergeCell ref="N2:P2"/>
    <mergeCell ref="Q2:S2"/>
    <mergeCell ref="G2:G3"/>
    <mergeCell ref="B2:B3"/>
    <mergeCell ref="C2:C3"/>
    <mergeCell ref="D2:D3"/>
    <mergeCell ref="E2:E3"/>
    <mergeCell ref="F2:F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08"/>
  <sheetViews>
    <sheetView topLeftCell="A2" zoomScale="66" zoomScaleNormal="66" workbookViewId="0">
      <pane xSplit="7" ySplit="3" topLeftCell="I5" activePane="bottomRight" state="frozen"/>
      <selection activeCell="A2" sqref="A2"/>
      <selection pane="topRight" activeCell="I2" sqref="I2"/>
      <selection pane="bottomLeft" activeCell="A5" sqref="A5"/>
      <selection pane="bottomRight" activeCell="I38" sqref="I38"/>
    </sheetView>
  </sheetViews>
  <sheetFormatPr baseColWidth="10" defaultColWidth="14.44140625" defaultRowHeight="15" customHeight="1" x14ac:dyDescent="0.3"/>
  <cols>
    <col min="1" max="1" width="6.33203125" style="1" customWidth="1"/>
    <col min="2" max="2" width="8.109375" style="10" customWidth="1"/>
    <col min="3" max="3" width="14.6640625" style="2" customWidth="1"/>
    <col min="4" max="4" width="15" style="2" customWidth="1"/>
    <col min="5" max="5" width="25" style="1" customWidth="1"/>
    <col min="6" max="6" width="90.44140625" style="1" customWidth="1"/>
    <col min="7" max="7" width="26.5546875" style="1" customWidth="1"/>
    <col min="8" max="8" width="21.44140625" style="1" hidden="1" customWidth="1"/>
    <col min="9" max="9" width="17.44140625" style="1" customWidth="1"/>
    <col min="10" max="10" width="15.109375" style="1" hidden="1" customWidth="1"/>
    <col min="11" max="11" width="11.44140625" style="1" hidden="1" customWidth="1"/>
    <col min="12" max="12" width="15.6640625" style="1" bestFit="1" customWidth="1"/>
    <col min="13" max="14" width="0" style="1" hidden="1" customWidth="1"/>
    <col min="15" max="15" width="14.44140625" style="1"/>
    <col min="16" max="17" width="0" style="1" hidden="1" customWidth="1"/>
    <col min="18" max="23" width="14.44140625" style="1"/>
    <col min="24" max="24" width="0" style="1" hidden="1" customWidth="1"/>
    <col min="25" max="16384" width="14.44140625" style="1"/>
  </cols>
  <sheetData>
    <row r="1" spans="1:25" ht="7.5" hidden="1" customHeight="1" thickBot="1" x14ac:dyDescent="0.35">
      <c r="F1" s="3"/>
      <c r="G1" s="4"/>
      <c r="H1" s="4"/>
      <c r="I1" s="4"/>
    </row>
    <row r="2" spans="1:25" ht="59.25" customHeight="1" thickBot="1" x14ac:dyDescent="0.35">
      <c r="F2" s="5" t="s">
        <v>301</v>
      </c>
      <c r="G2" s="4"/>
      <c r="H2" s="4"/>
      <c r="I2" s="4"/>
    </row>
    <row r="3" spans="1:25" ht="64.5" customHeight="1" thickBot="1" x14ac:dyDescent="0.35">
      <c r="B3" s="215" t="s">
        <v>0</v>
      </c>
      <c r="C3" s="213" t="s">
        <v>1</v>
      </c>
      <c r="D3" s="213" t="s">
        <v>2</v>
      </c>
      <c r="E3" s="213" t="s">
        <v>3</v>
      </c>
      <c r="F3" s="213" t="s">
        <v>4</v>
      </c>
      <c r="G3" s="213" t="s">
        <v>5</v>
      </c>
      <c r="H3" s="227" t="s">
        <v>486</v>
      </c>
      <c r="I3" s="228"/>
      <c r="J3" s="229" t="s">
        <v>478</v>
      </c>
      <c r="K3" s="230"/>
      <c r="L3" s="231"/>
      <c r="M3" s="232" t="s">
        <v>465</v>
      </c>
      <c r="N3" s="233"/>
      <c r="O3" s="234"/>
      <c r="P3" s="224" t="s">
        <v>464</v>
      </c>
      <c r="Q3" s="206"/>
      <c r="R3" s="221"/>
      <c r="S3" s="45" t="s">
        <v>467</v>
      </c>
      <c r="T3" s="38" t="s">
        <v>468</v>
      </c>
      <c r="U3" s="95" t="s">
        <v>469</v>
      </c>
      <c r="V3" s="38" t="s">
        <v>470</v>
      </c>
      <c r="W3" s="46" t="s">
        <v>471</v>
      </c>
      <c r="X3" s="207" t="s">
        <v>472</v>
      </c>
      <c r="Y3" s="209" t="s">
        <v>473</v>
      </c>
    </row>
    <row r="4" spans="1:25" ht="61.5" customHeight="1" thickBot="1" x14ac:dyDescent="0.35">
      <c r="B4" s="216"/>
      <c r="C4" s="214"/>
      <c r="D4" s="214"/>
      <c r="E4" s="214"/>
      <c r="F4" s="214"/>
      <c r="G4" s="214"/>
      <c r="H4" s="136" t="s">
        <v>461</v>
      </c>
      <c r="I4" s="101" t="s">
        <v>462</v>
      </c>
      <c r="J4" s="139" t="s">
        <v>299</v>
      </c>
      <c r="K4" s="48" t="s">
        <v>300</v>
      </c>
      <c r="L4" s="140" t="s">
        <v>318</v>
      </c>
      <c r="M4" s="132" t="s">
        <v>299</v>
      </c>
      <c r="N4" s="133" t="s">
        <v>300</v>
      </c>
      <c r="O4" s="134" t="s">
        <v>474</v>
      </c>
      <c r="P4" s="19" t="s">
        <v>299</v>
      </c>
      <c r="Q4" s="20" t="s">
        <v>300</v>
      </c>
      <c r="R4" s="20" t="s">
        <v>474</v>
      </c>
      <c r="S4" s="49" t="s">
        <v>318</v>
      </c>
      <c r="T4" s="50" t="s">
        <v>318</v>
      </c>
      <c r="U4" s="96" t="s">
        <v>318</v>
      </c>
      <c r="V4" s="50" t="s">
        <v>318</v>
      </c>
      <c r="W4" s="51" t="s">
        <v>318</v>
      </c>
      <c r="X4" s="208"/>
      <c r="Y4" s="210"/>
    </row>
    <row r="5" spans="1:25" ht="33" customHeight="1" x14ac:dyDescent="0.3">
      <c r="B5" s="63">
        <v>1</v>
      </c>
      <c r="C5" s="64">
        <v>2500060</v>
      </c>
      <c r="D5" s="64">
        <v>42151669</v>
      </c>
      <c r="E5" s="65" t="s">
        <v>330</v>
      </c>
      <c r="F5" s="65" t="s">
        <v>331</v>
      </c>
      <c r="G5" s="64" t="s">
        <v>18</v>
      </c>
      <c r="H5" s="67">
        <v>4357.76</v>
      </c>
      <c r="I5" s="67">
        <f>ROUNDUP(H5*$I$15,0)</f>
        <v>4581</v>
      </c>
      <c r="J5" s="67">
        <v>18000</v>
      </c>
      <c r="K5" s="67">
        <f>+J5*0.19</f>
        <v>3420</v>
      </c>
      <c r="L5" s="67">
        <v>2380</v>
      </c>
      <c r="M5" s="110">
        <v>900</v>
      </c>
      <c r="N5" s="110">
        <f>M5*19%</f>
        <v>171</v>
      </c>
      <c r="O5" s="110">
        <v>2380</v>
      </c>
      <c r="P5" s="67">
        <v>1752</v>
      </c>
      <c r="Q5" s="67">
        <v>332.88</v>
      </c>
      <c r="R5" s="67">
        <v>2084.88</v>
      </c>
      <c r="S5" s="69">
        <f>ROUNDUP(AVERAGE(I5,L5,O5,R5),0)</f>
        <v>2857</v>
      </c>
      <c r="T5" s="69">
        <f>ROUNDUP(MEDIAN(I5,L5,O5,R5),0)</f>
        <v>2380</v>
      </c>
      <c r="U5" s="97">
        <f>ROUNDUP(HARMEAN(I5,L5,O5,R5),0)</f>
        <v>2601</v>
      </c>
      <c r="V5" s="69">
        <f>STDEV(I5,L5,O5,R5)</f>
        <v>1158.0734246727757</v>
      </c>
      <c r="W5" s="70">
        <f>+V5/S5</f>
        <v>0.40534596593376815</v>
      </c>
      <c r="X5" s="116">
        <f>+(Y5-I5)/I5</f>
        <v>-0.43222003929273084</v>
      </c>
      <c r="Y5" s="99">
        <f>+U5</f>
        <v>2601</v>
      </c>
    </row>
    <row r="6" spans="1:25" ht="44.25" customHeight="1" x14ac:dyDescent="0.3">
      <c r="B6" s="71">
        <v>2</v>
      </c>
      <c r="C6" s="118">
        <v>2503373</v>
      </c>
      <c r="D6" s="118">
        <v>13111037</v>
      </c>
      <c r="E6" s="43" t="s">
        <v>332</v>
      </c>
      <c r="F6" s="43" t="s">
        <v>352</v>
      </c>
      <c r="G6" s="118" t="s">
        <v>18</v>
      </c>
      <c r="H6" s="52">
        <v>7352.12</v>
      </c>
      <c r="I6" s="52">
        <f>ROUNDUP(H6*$I$15,0)</f>
        <v>7728</v>
      </c>
      <c r="J6" s="52">
        <v>4000</v>
      </c>
      <c r="K6" s="52">
        <f t="shared" ref="K6:K7" si="0">+J6*0.19</f>
        <v>760</v>
      </c>
      <c r="L6" s="52">
        <f t="shared" ref="L6:L7" si="1">+J6+K6</f>
        <v>4760</v>
      </c>
      <c r="M6" s="91">
        <v>11100</v>
      </c>
      <c r="N6" s="91">
        <f t="shared" ref="N6:N7" si="2">M6*19%</f>
        <v>2109</v>
      </c>
      <c r="O6" s="91">
        <v>5950</v>
      </c>
      <c r="P6" s="52">
        <v>9704</v>
      </c>
      <c r="Q6" s="52">
        <v>1843.76</v>
      </c>
      <c r="R6" s="52">
        <v>11547.76</v>
      </c>
      <c r="S6" s="54">
        <f t="shared" ref="S6:S7" si="3">ROUNDUP(AVERAGE(I6,L6,O6,R6),0)</f>
        <v>7497</v>
      </c>
      <c r="T6" s="54">
        <f t="shared" ref="T6:T7" si="4">ROUNDUP(MEDIAN(I6,L6,O6,R6),0)</f>
        <v>6839</v>
      </c>
      <c r="U6" s="115">
        <f t="shared" ref="U6:U7" si="5">ROUNDUP(HARMEAN(I6,L6,O6,R6),0)</f>
        <v>6733</v>
      </c>
      <c r="V6" s="54">
        <f t="shared" ref="V6:V7" si="6">STDEV(I6,L6,O6,R6)</f>
        <v>2963.4661194396422</v>
      </c>
      <c r="W6" s="55">
        <f t="shared" ref="W6:W7" si="7">+V6/S6</f>
        <v>0.39528693069756465</v>
      </c>
      <c r="X6" s="128">
        <f t="shared" ref="X6:X7" si="8">+(Y6-I6)/I6</f>
        <v>-0.12875258799171843</v>
      </c>
      <c r="Y6" s="113">
        <f t="shared" ref="Y6:Y7" si="9">+U6</f>
        <v>6733</v>
      </c>
    </row>
    <row r="7" spans="1:25" ht="34.5" customHeight="1" thickBot="1" x14ac:dyDescent="0.35">
      <c r="B7" s="166">
        <v>3</v>
      </c>
      <c r="C7" s="121">
        <v>2502703</v>
      </c>
      <c r="D7" s="121"/>
      <c r="E7" s="167" t="s">
        <v>446</v>
      </c>
      <c r="F7" s="167" t="s">
        <v>447</v>
      </c>
      <c r="G7" s="121" t="s">
        <v>18</v>
      </c>
      <c r="H7" s="76" t="s">
        <v>480</v>
      </c>
      <c r="I7" s="76" t="s">
        <v>480</v>
      </c>
      <c r="J7" s="76">
        <v>3500</v>
      </c>
      <c r="K7" s="76">
        <f t="shared" si="0"/>
        <v>665</v>
      </c>
      <c r="L7" s="76">
        <f t="shared" si="1"/>
        <v>4165</v>
      </c>
      <c r="M7" s="111">
        <v>7800</v>
      </c>
      <c r="N7" s="111">
        <f t="shared" si="2"/>
        <v>1482</v>
      </c>
      <c r="O7" s="111">
        <v>952</v>
      </c>
      <c r="P7" s="76">
        <v>172</v>
      </c>
      <c r="Q7" s="76">
        <v>32.68</v>
      </c>
      <c r="R7" s="76">
        <v>204.68</v>
      </c>
      <c r="S7" s="122">
        <f t="shared" si="3"/>
        <v>1774</v>
      </c>
      <c r="T7" s="122">
        <f t="shared" si="4"/>
        <v>952</v>
      </c>
      <c r="U7" s="123">
        <f t="shared" si="5"/>
        <v>486</v>
      </c>
      <c r="V7" s="122">
        <f t="shared" si="6"/>
        <v>2104.2017760027989</v>
      </c>
      <c r="W7" s="124">
        <f t="shared" si="7"/>
        <v>1.1861340338234492</v>
      </c>
      <c r="X7" s="151" t="e">
        <f t="shared" si="8"/>
        <v>#VALUE!</v>
      </c>
      <c r="Y7" s="126">
        <f t="shared" si="9"/>
        <v>486</v>
      </c>
    </row>
    <row r="8" spans="1:25" ht="34.5" hidden="1" customHeight="1" x14ac:dyDescent="0.3">
      <c r="B8" s="11"/>
      <c r="C8" s="6"/>
      <c r="D8" s="6"/>
      <c r="E8" s="7"/>
      <c r="F8" s="8"/>
      <c r="G8" s="9"/>
      <c r="H8" s="9"/>
      <c r="I8" s="9"/>
      <c r="L8" s="26">
        <f>SUM(L5:L7)</f>
        <v>11305</v>
      </c>
      <c r="O8" s="26">
        <f>SUM(O5:O7)</f>
        <v>9282</v>
      </c>
      <c r="R8" s="26">
        <f>SUM(R5:R7)</f>
        <v>13837.32</v>
      </c>
    </row>
    <row r="9" spans="1:25" ht="34.5" hidden="1" customHeight="1" x14ac:dyDescent="0.3">
      <c r="B9" s="11"/>
      <c r="C9" s="6"/>
      <c r="D9" s="6"/>
      <c r="E9" s="7"/>
      <c r="F9" s="8"/>
      <c r="G9" s="9"/>
      <c r="H9" s="9"/>
      <c r="I9" s="9"/>
    </row>
    <row r="10" spans="1:25" ht="34.5" hidden="1" customHeight="1" x14ac:dyDescent="0.3">
      <c r="B10" s="11"/>
      <c r="C10" s="6"/>
      <c r="D10" s="6"/>
      <c r="E10" s="7"/>
      <c r="F10" s="8"/>
      <c r="G10" s="9"/>
      <c r="H10" s="9"/>
      <c r="I10" s="9"/>
    </row>
    <row r="11" spans="1:25" ht="34.5" hidden="1" customHeight="1" x14ac:dyDescent="0.3">
      <c r="B11" s="11"/>
      <c r="C11" s="6"/>
      <c r="D11" s="6"/>
      <c r="E11" s="7"/>
      <c r="F11" s="8"/>
      <c r="G11" s="37"/>
      <c r="H11" s="37"/>
      <c r="I11" s="37"/>
    </row>
    <row r="12" spans="1:25" s="2" customFormat="1" ht="34.5" hidden="1" customHeight="1" x14ac:dyDescent="0.3">
      <c r="A12" s="1"/>
      <c r="B12" s="11"/>
      <c r="C12" s="6"/>
      <c r="D12" s="6"/>
      <c r="E12" s="7"/>
      <c r="F12" s="8"/>
      <c r="G12" s="39" t="s">
        <v>475</v>
      </c>
      <c r="H12" s="39" t="s">
        <v>476</v>
      </c>
      <c r="I12" s="39"/>
      <c r="J12" s="1"/>
    </row>
    <row r="13" spans="1:25" s="2" customFormat="1" ht="34.5" hidden="1" customHeight="1" x14ac:dyDescent="0.3">
      <c r="A13" s="1"/>
      <c r="B13" s="11"/>
      <c r="C13" s="6"/>
      <c r="D13" s="6"/>
      <c r="E13" s="7"/>
      <c r="F13" s="8"/>
      <c r="G13" s="39">
        <v>2023</v>
      </c>
      <c r="H13" s="40">
        <v>9.2799999999999994E-2</v>
      </c>
      <c r="I13" s="41">
        <f>1+H13</f>
        <v>1.0928</v>
      </c>
      <c r="J13" s="1"/>
    </row>
    <row r="14" spans="1:25" s="2" customFormat="1" ht="15.75" hidden="1" customHeight="1" x14ac:dyDescent="0.3">
      <c r="A14" s="1"/>
      <c r="B14" s="11"/>
      <c r="C14" s="6"/>
      <c r="D14" s="6"/>
      <c r="E14" s="7"/>
      <c r="F14" s="8"/>
      <c r="G14" s="39">
        <v>2024</v>
      </c>
      <c r="H14" s="40">
        <v>5.1999999999999998E-2</v>
      </c>
      <c r="I14" s="41">
        <f>1+H14</f>
        <v>1.052</v>
      </c>
      <c r="J14" s="1"/>
    </row>
    <row r="15" spans="1:25" s="2" customFormat="1" ht="15.75" hidden="1" customHeight="1" x14ac:dyDescent="0.3">
      <c r="A15" s="1"/>
      <c r="B15" s="11"/>
      <c r="C15" s="6"/>
      <c r="D15" s="6"/>
      <c r="E15" s="7"/>
      <c r="F15" s="8"/>
      <c r="G15" s="39">
        <v>2025</v>
      </c>
      <c r="H15" s="40">
        <v>5.0999999999999997E-2</v>
      </c>
      <c r="I15" s="41">
        <f>1+H15</f>
        <v>1.0509999999999999</v>
      </c>
      <c r="J15" s="1"/>
    </row>
    <row r="16" spans="1:25" s="2" customFormat="1" ht="15.75" hidden="1" customHeight="1" x14ac:dyDescent="0.3">
      <c r="A16" s="1"/>
      <c r="B16" s="10"/>
      <c r="E16" s="1"/>
      <c r="F16" s="3"/>
      <c r="G16" s="4"/>
      <c r="H16" s="4"/>
      <c r="I16" s="4"/>
      <c r="J16" s="1"/>
    </row>
    <row r="17" spans="1:10" s="2" customFormat="1" ht="15.75" customHeight="1" x14ac:dyDescent="0.3">
      <c r="A17" s="1"/>
      <c r="B17" s="10"/>
      <c r="E17" s="1"/>
      <c r="F17" s="3"/>
      <c r="G17" s="4"/>
      <c r="H17" s="4"/>
      <c r="I17" s="4"/>
      <c r="J17" s="1"/>
    </row>
    <row r="18" spans="1:10" s="2" customFormat="1" ht="15.75" customHeight="1" x14ac:dyDescent="0.3">
      <c r="A18" s="1"/>
      <c r="B18" s="10"/>
      <c r="E18" s="1"/>
      <c r="F18" s="3"/>
      <c r="G18" s="4"/>
      <c r="H18" s="4"/>
      <c r="I18" s="4"/>
      <c r="J18" s="1"/>
    </row>
    <row r="19" spans="1:10" s="2" customFormat="1" ht="15.75" customHeight="1" x14ac:dyDescent="0.3">
      <c r="A19" s="1"/>
      <c r="B19" s="10"/>
      <c r="E19" s="1"/>
      <c r="F19" s="3"/>
      <c r="G19" s="4"/>
      <c r="H19" s="4"/>
      <c r="I19" s="4"/>
      <c r="J19" s="1"/>
    </row>
    <row r="20" spans="1:10" s="2" customFormat="1" ht="15.75" customHeight="1" x14ac:dyDescent="0.3">
      <c r="A20" s="1"/>
      <c r="B20" s="10"/>
      <c r="E20" s="1"/>
      <c r="F20" s="3"/>
      <c r="G20" s="4"/>
      <c r="H20" s="4"/>
      <c r="I20" s="4"/>
      <c r="J20" s="1"/>
    </row>
    <row r="21" spans="1:10" s="2" customFormat="1" ht="15.75" customHeight="1" x14ac:dyDescent="0.3">
      <c r="A21" s="1"/>
      <c r="B21" s="10"/>
      <c r="E21" s="1"/>
      <c r="F21" s="3"/>
      <c r="G21" s="4"/>
      <c r="H21" s="4"/>
      <c r="I21" s="4"/>
      <c r="J21" s="1"/>
    </row>
    <row r="22" spans="1:10" s="2" customFormat="1" ht="15.75" customHeight="1" x14ac:dyDescent="0.3">
      <c r="A22" s="1"/>
      <c r="B22" s="10"/>
      <c r="E22" s="1"/>
      <c r="F22" s="3"/>
      <c r="G22" s="4"/>
      <c r="H22" s="4"/>
      <c r="I22" s="4"/>
      <c r="J22" s="1"/>
    </row>
    <row r="23" spans="1:10" s="2" customFormat="1" ht="15.75" customHeight="1" x14ac:dyDescent="0.3">
      <c r="A23" s="1"/>
      <c r="B23" s="10"/>
      <c r="E23" s="1"/>
      <c r="F23" s="3"/>
      <c r="G23" s="4"/>
      <c r="H23" s="4"/>
      <c r="I23" s="4"/>
      <c r="J23" s="1"/>
    </row>
    <row r="24" spans="1:10" s="2" customFormat="1" ht="15.75" customHeight="1" x14ac:dyDescent="0.3">
      <c r="A24" s="1"/>
      <c r="B24" s="10"/>
      <c r="E24" s="1"/>
      <c r="F24" s="3"/>
      <c r="G24" s="4"/>
      <c r="H24" s="4"/>
      <c r="I24" s="4"/>
      <c r="J24" s="1"/>
    </row>
    <row r="25" spans="1:10" s="2" customFormat="1" ht="15.75" customHeight="1" x14ac:dyDescent="0.3">
      <c r="A25" s="1"/>
      <c r="B25" s="10"/>
      <c r="E25" s="1"/>
      <c r="F25" s="3"/>
      <c r="G25" s="4"/>
      <c r="H25" s="4"/>
      <c r="I25" s="4"/>
      <c r="J25" s="1"/>
    </row>
    <row r="26" spans="1:10" s="2" customFormat="1" ht="15.75" customHeight="1" x14ac:dyDescent="0.3">
      <c r="A26" s="1"/>
      <c r="B26" s="10"/>
      <c r="E26" s="1"/>
      <c r="F26" s="3"/>
      <c r="G26" s="4"/>
      <c r="H26" s="4"/>
      <c r="I26" s="4"/>
      <c r="J26" s="1"/>
    </row>
    <row r="27" spans="1:10" s="2" customFormat="1" ht="15.75" customHeight="1" x14ac:dyDescent="0.3">
      <c r="A27" s="1"/>
      <c r="B27" s="10"/>
      <c r="E27" s="1"/>
      <c r="F27" s="3"/>
      <c r="G27" s="4"/>
      <c r="H27" s="4"/>
      <c r="I27" s="4"/>
      <c r="J27" s="1"/>
    </row>
    <row r="28" spans="1:10" s="2" customFormat="1" ht="15.75" customHeight="1" x14ac:dyDescent="0.3">
      <c r="A28" s="1"/>
      <c r="B28" s="10"/>
      <c r="E28" s="1"/>
      <c r="F28" s="3"/>
      <c r="G28" s="4"/>
      <c r="H28" s="4"/>
      <c r="I28" s="4"/>
      <c r="J28" s="1"/>
    </row>
    <row r="29" spans="1:10" s="2" customFormat="1" ht="15.75" customHeight="1" x14ac:dyDescent="0.3">
      <c r="A29" s="1"/>
      <c r="B29" s="10"/>
      <c r="E29" s="1"/>
      <c r="F29" s="3"/>
      <c r="G29" s="4"/>
      <c r="H29" s="4"/>
      <c r="I29" s="4"/>
      <c r="J29" s="1"/>
    </row>
    <row r="30" spans="1:10" s="2" customFormat="1" ht="15.75" customHeight="1" x14ac:dyDescent="0.3">
      <c r="A30" s="1"/>
      <c r="B30" s="10"/>
      <c r="E30" s="1"/>
      <c r="F30" s="3"/>
      <c r="G30" s="4"/>
      <c r="H30" s="4"/>
      <c r="I30" s="4"/>
      <c r="J30" s="1"/>
    </row>
    <row r="31" spans="1:10" s="2" customFormat="1" ht="15.75" customHeight="1" x14ac:dyDescent="0.3">
      <c r="A31" s="1"/>
      <c r="B31" s="10"/>
      <c r="E31" s="1"/>
      <c r="F31" s="3"/>
      <c r="G31" s="4"/>
      <c r="H31" s="4"/>
      <c r="I31" s="4"/>
      <c r="J31" s="1"/>
    </row>
    <row r="32" spans="1:10" s="2" customFormat="1" ht="15.75" customHeight="1" x14ac:dyDescent="0.3">
      <c r="A32" s="1"/>
      <c r="B32" s="10"/>
      <c r="E32" s="1"/>
      <c r="F32" s="3"/>
      <c r="G32" s="4"/>
      <c r="H32" s="4"/>
      <c r="I32" s="4"/>
      <c r="J32" s="1"/>
    </row>
    <row r="33" spans="1:10" s="2" customFormat="1" ht="15.75" customHeight="1" x14ac:dyDescent="0.3">
      <c r="A33" s="1"/>
      <c r="B33" s="10"/>
      <c r="E33" s="1"/>
      <c r="F33" s="3"/>
      <c r="G33" s="4"/>
      <c r="H33" s="4"/>
      <c r="I33" s="4"/>
      <c r="J33" s="1"/>
    </row>
    <row r="34" spans="1:10" s="2" customFormat="1" ht="15.75" customHeight="1" x14ac:dyDescent="0.3">
      <c r="A34" s="1"/>
      <c r="B34" s="10"/>
      <c r="E34" s="1"/>
      <c r="F34" s="3"/>
      <c r="G34" s="4"/>
      <c r="H34" s="4"/>
      <c r="I34" s="4"/>
      <c r="J34" s="1"/>
    </row>
    <row r="35" spans="1:10" s="2" customFormat="1" ht="15.75" customHeight="1" x14ac:dyDescent="0.3">
      <c r="A35" s="1"/>
      <c r="B35" s="10"/>
      <c r="E35" s="1"/>
      <c r="F35" s="3"/>
      <c r="G35" s="4"/>
      <c r="H35" s="4"/>
      <c r="I35" s="4"/>
      <c r="J35" s="1"/>
    </row>
    <row r="36" spans="1:10" s="2" customFormat="1" ht="15.75" customHeight="1" x14ac:dyDescent="0.3">
      <c r="A36" s="1"/>
      <c r="B36" s="10"/>
      <c r="E36" s="1"/>
      <c r="F36" s="3"/>
      <c r="G36" s="4"/>
      <c r="H36" s="4"/>
      <c r="I36" s="4"/>
      <c r="J36" s="1"/>
    </row>
    <row r="37" spans="1:10" s="2" customFormat="1" ht="15.75" customHeight="1" x14ac:dyDescent="0.3">
      <c r="A37" s="1"/>
      <c r="B37" s="10"/>
      <c r="E37" s="1"/>
      <c r="F37" s="3"/>
      <c r="G37" s="4"/>
      <c r="H37" s="4"/>
      <c r="I37" s="4"/>
      <c r="J37" s="1"/>
    </row>
    <row r="38" spans="1:10" s="2" customFormat="1" ht="15.75" customHeight="1" x14ac:dyDescent="0.3">
      <c r="A38" s="1"/>
      <c r="B38" s="10"/>
      <c r="E38" s="1"/>
      <c r="F38" s="3"/>
      <c r="G38" s="4"/>
      <c r="H38" s="4"/>
      <c r="I38" s="4"/>
      <c r="J38" s="1"/>
    </row>
    <row r="39" spans="1:10" s="2" customFormat="1" ht="15.75" customHeight="1" x14ac:dyDescent="0.3">
      <c r="A39" s="1"/>
      <c r="B39" s="10"/>
      <c r="E39" s="1"/>
      <c r="F39" s="3"/>
      <c r="G39" s="4"/>
      <c r="H39" s="4"/>
      <c r="I39" s="4"/>
      <c r="J39" s="1"/>
    </row>
    <row r="40" spans="1:10" s="2" customFormat="1" ht="15.75" customHeight="1" x14ac:dyDescent="0.3">
      <c r="A40" s="1"/>
      <c r="B40" s="10"/>
      <c r="E40" s="1"/>
      <c r="F40" s="3"/>
      <c r="G40" s="4"/>
      <c r="H40" s="4"/>
      <c r="I40" s="4"/>
      <c r="J40" s="1"/>
    </row>
    <row r="41" spans="1:10" s="2" customFormat="1" ht="15.75" customHeight="1" x14ac:dyDescent="0.3">
      <c r="A41" s="1"/>
      <c r="B41" s="10"/>
      <c r="E41" s="1"/>
      <c r="F41" s="3"/>
      <c r="G41" s="4"/>
      <c r="H41" s="4"/>
      <c r="I41" s="4"/>
      <c r="J41" s="1"/>
    </row>
    <row r="42" spans="1:10" s="2" customFormat="1" ht="15.75" customHeight="1" x14ac:dyDescent="0.3">
      <c r="A42" s="1"/>
      <c r="B42" s="10"/>
      <c r="E42" s="1"/>
      <c r="F42" s="3"/>
      <c r="G42" s="4"/>
      <c r="H42" s="4"/>
      <c r="I42" s="4"/>
      <c r="J42" s="1"/>
    </row>
    <row r="43" spans="1:10" s="2" customFormat="1" ht="15.75" customHeight="1" x14ac:dyDescent="0.3">
      <c r="A43" s="1"/>
      <c r="B43" s="10"/>
      <c r="E43" s="1"/>
      <c r="F43" s="3"/>
      <c r="G43" s="4"/>
      <c r="H43" s="4"/>
      <c r="I43" s="4"/>
      <c r="J43" s="1"/>
    </row>
    <row r="44" spans="1:10" s="2" customFormat="1" ht="15.75" customHeight="1" x14ac:dyDescent="0.3">
      <c r="A44" s="1"/>
      <c r="B44" s="10"/>
      <c r="E44" s="1"/>
      <c r="F44" s="3"/>
      <c r="G44" s="4"/>
      <c r="H44" s="4"/>
      <c r="I44" s="4"/>
      <c r="J44" s="1"/>
    </row>
    <row r="45" spans="1:10" s="2" customFormat="1" ht="15.75" customHeight="1" x14ac:dyDescent="0.3">
      <c r="A45" s="1"/>
      <c r="B45" s="10"/>
      <c r="E45" s="1"/>
      <c r="F45" s="3"/>
      <c r="G45" s="4"/>
      <c r="H45" s="4"/>
      <c r="I45" s="4"/>
      <c r="J45" s="1"/>
    </row>
    <row r="46" spans="1:10" s="2" customFormat="1" ht="15.75" customHeight="1" x14ac:dyDescent="0.3">
      <c r="A46" s="1"/>
      <c r="B46" s="10"/>
      <c r="E46" s="1"/>
      <c r="F46" s="3"/>
      <c r="G46" s="4"/>
      <c r="H46" s="4"/>
      <c r="I46" s="4"/>
      <c r="J46" s="1"/>
    </row>
    <row r="47" spans="1:10" s="2" customFormat="1" ht="15.75" customHeight="1" x14ac:dyDescent="0.3">
      <c r="A47" s="1"/>
      <c r="B47" s="10"/>
      <c r="E47" s="1"/>
      <c r="F47" s="3"/>
      <c r="G47" s="4"/>
      <c r="H47" s="4"/>
      <c r="I47" s="4"/>
      <c r="J47" s="1"/>
    </row>
    <row r="48" spans="1:10" s="2" customFormat="1" ht="15.75" customHeight="1" x14ac:dyDescent="0.3">
      <c r="A48" s="1"/>
      <c r="B48" s="10"/>
      <c r="E48" s="1"/>
      <c r="F48" s="3"/>
      <c r="G48" s="4"/>
      <c r="H48" s="4"/>
      <c r="I48" s="4"/>
      <c r="J48" s="1"/>
    </row>
    <row r="49" spans="1:10" s="2" customFormat="1" ht="15.75" customHeight="1" x14ac:dyDescent="0.3">
      <c r="A49" s="1"/>
      <c r="B49" s="10"/>
      <c r="E49" s="1"/>
      <c r="F49" s="3"/>
      <c r="G49" s="4"/>
      <c r="H49" s="4"/>
      <c r="I49" s="4"/>
      <c r="J49" s="1"/>
    </row>
    <row r="50" spans="1:10" s="2" customFormat="1" ht="15.75" customHeight="1" x14ac:dyDescent="0.3">
      <c r="A50" s="1"/>
      <c r="B50" s="10"/>
      <c r="E50" s="1"/>
      <c r="F50" s="3"/>
      <c r="G50" s="4"/>
      <c r="H50" s="4"/>
      <c r="I50" s="4"/>
      <c r="J50" s="1"/>
    </row>
    <row r="51" spans="1:10" s="2" customFormat="1" ht="15.75" customHeight="1" x14ac:dyDescent="0.3">
      <c r="A51" s="1"/>
      <c r="B51" s="10"/>
      <c r="E51" s="1"/>
      <c r="F51" s="3"/>
      <c r="G51" s="4"/>
      <c r="H51" s="4"/>
      <c r="I51" s="4"/>
      <c r="J51" s="1"/>
    </row>
    <row r="52" spans="1:10" s="2" customFormat="1" ht="15.75" customHeight="1" x14ac:dyDescent="0.3">
      <c r="A52" s="1"/>
      <c r="B52" s="10"/>
      <c r="E52" s="1"/>
      <c r="F52" s="3"/>
      <c r="G52" s="4"/>
      <c r="H52" s="4"/>
      <c r="I52" s="4"/>
      <c r="J52" s="1"/>
    </row>
    <row r="53" spans="1:10" s="2" customFormat="1" ht="15.75" customHeight="1" x14ac:dyDescent="0.3">
      <c r="A53" s="1"/>
      <c r="B53" s="10"/>
      <c r="E53" s="1"/>
      <c r="F53" s="3"/>
      <c r="G53" s="4"/>
      <c r="H53" s="4"/>
      <c r="I53" s="4"/>
      <c r="J53" s="1"/>
    </row>
    <row r="54" spans="1:10" s="2" customFormat="1" ht="15.75" customHeight="1" x14ac:dyDescent="0.3">
      <c r="A54" s="1"/>
      <c r="B54" s="10"/>
      <c r="E54" s="1"/>
      <c r="F54" s="3"/>
      <c r="G54" s="4"/>
      <c r="H54" s="4"/>
      <c r="I54" s="4"/>
      <c r="J54" s="1"/>
    </row>
    <row r="55" spans="1:10" s="2" customFormat="1" ht="15.75" customHeight="1" x14ac:dyDescent="0.3">
      <c r="A55" s="1"/>
      <c r="B55" s="10"/>
      <c r="E55" s="1"/>
      <c r="F55" s="3"/>
      <c r="G55" s="4"/>
      <c r="H55" s="4"/>
      <c r="I55" s="4"/>
      <c r="J55" s="1"/>
    </row>
    <row r="56" spans="1:10" s="2" customFormat="1" ht="15.75" customHeight="1" x14ac:dyDescent="0.3">
      <c r="A56" s="1"/>
      <c r="B56" s="10"/>
      <c r="E56" s="1"/>
      <c r="F56" s="3"/>
      <c r="G56" s="4"/>
      <c r="H56" s="4"/>
      <c r="I56" s="4"/>
      <c r="J56" s="1"/>
    </row>
    <row r="57" spans="1:10" s="2" customFormat="1" ht="15.75" customHeight="1" x14ac:dyDescent="0.3">
      <c r="A57" s="1"/>
      <c r="B57" s="10"/>
      <c r="E57" s="1"/>
      <c r="F57" s="3"/>
      <c r="G57" s="4"/>
      <c r="H57" s="4"/>
      <c r="I57" s="4"/>
      <c r="J57" s="1"/>
    </row>
    <row r="58" spans="1:10" s="2" customFormat="1" ht="15.75" customHeight="1" x14ac:dyDescent="0.3">
      <c r="A58" s="1"/>
      <c r="B58" s="10"/>
      <c r="E58" s="1"/>
      <c r="F58" s="3"/>
      <c r="G58" s="4"/>
      <c r="H58" s="4"/>
      <c r="I58" s="4"/>
      <c r="J58" s="1"/>
    </row>
    <row r="59" spans="1:10" s="2" customFormat="1" ht="15.75" customHeight="1" x14ac:dyDescent="0.3">
      <c r="A59" s="1"/>
      <c r="B59" s="10"/>
      <c r="E59" s="1"/>
      <c r="F59" s="3"/>
      <c r="G59" s="4"/>
      <c r="H59" s="4"/>
      <c r="I59" s="4"/>
      <c r="J59" s="1"/>
    </row>
    <row r="60" spans="1:10" s="2" customFormat="1" ht="15.75" customHeight="1" x14ac:dyDescent="0.3">
      <c r="A60" s="1"/>
      <c r="B60" s="10"/>
      <c r="E60" s="1"/>
      <c r="F60" s="3"/>
      <c r="G60" s="4"/>
      <c r="H60" s="4"/>
      <c r="I60" s="4"/>
      <c r="J60" s="1"/>
    </row>
    <row r="61" spans="1:10" s="2" customFormat="1" ht="15.75" customHeight="1" x14ac:dyDescent="0.3">
      <c r="A61" s="1"/>
      <c r="B61" s="10"/>
      <c r="E61" s="1"/>
      <c r="F61" s="3"/>
      <c r="G61" s="4"/>
      <c r="H61" s="4"/>
      <c r="I61" s="4"/>
      <c r="J61" s="1"/>
    </row>
    <row r="62" spans="1:10" s="2" customFormat="1" ht="15.75" customHeight="1" x14ac:dyDescent="0.3">
      <c r="A62" s="1"/>
      <c r="B62" s="10"/>
      <c r="E62" s="1"/>
      <c r="F62" s="3"/>
      <c r="G62" s="4"/>
      <c r="H62" s="4"/>
      <c r="I62" s="4"/>
      <c r="J62" s="1"/>
    </row>
    <row r="63" spans="1:10" s="2" customFormat="1" ht="15.75" customHeight="1" x14ac:dyDescent="0.3">
      <c r="A63" s="1"/>
      <c r="B63" s="10"/>
      <c r="E63" s="1"/>
      <c r="F63" s="3"/>
      <c r="G63" s="4"/>
      <c r="H63" s="4"/>
      <c r="I63" s="4"/>
      <c r="J63" s="1"/>
    </row>
    <row r="64" spans="1:10" s="2" customFormat="1" ht="15.75" customHeight="1" x14ac:dyDescent="0.3">
      <c r="A64" s="1"/>
      <c r="B64" s="10"/>
      <c r="E64" s="1"/>
      <c r="F64" s="3"/>
      <c r="G64" s="4"/>
      <c r="H64" s="4"/>
      <c r="I64" s="4"/>
      <c r="J64" s="1"/>
    </row>
    <row r="65" spans="1:10" s="2" customFormat="1" ht="15.75" customHeight="1" x14ac:dyDescent="0.3">
      <c r="A65" s="1"/>
      <c r="B65" s="10"/>
      <c r="E65" s="1"/>
      <c r="F65" s="3"/>
      <c r="G65" s="4"/>
      <c r="H65" s="4"/>
      <c r="I65" s="4"/>
      <c r="J65" s="1"/>
    </row>
    <row r="66" spans="1:10" s="2" customFormat="1" ht="15.75" customHeight="1" x14ac:dyDescent="0.3">
      <c r="A66" s="1"/>
      <c r="B66" s="10"/>
      <c r="E66" s="1"/>
      <c r="F66" s="3"/>
      <c r="G66" s="4"/>
      <c r="H66" s="4"/>
      <c r="I66" s="4"/>
      <c r="J66" s="1"/>
    </row>
    <row r="67" spans="1:10" s="2" customFormat="1" ht="15.75" customHeight="1" x14ac:dyDescent="0.3">
      <c r="A67" s="1"/>
      <c r="B67" s="10"/>
      <c r="E67" s="1"/>
      <c r="F67" s="3"/>
      <c r="G67" s="4"/>
      <c r="H67" s="4"/>
      <c r="I67" s="4"/>
      <c r="J67" s="1"/>
    </row>
    <row r="68" spans="1:10" s="2" customFormat="1" ht="15.75" customHeight="1" x14ac:dyDescent="0.3">
      <c r="A68" s="1"/>
      <c r="B68" s="10"/>
      <c r="E68" s="1"/>
      <c r="F68" s="3"/>
      <c r="G68" s="4"/>
      <c r="H68" s="4"/>
      <c r="I68" s="4"/>
      <c r="J68" s="1"/>
    </row>
    <row r="69" spans="1:10" s="2" customFormat="1" ht="15.75" customHeight="1" x14ac:dyDescent="0.3">
      <c r="A69" s="1"/>
      <c r="B69" s="10"/>
      <c r="E69" s="1"/>
      <c r="F69" s="3"/>
      <c r="G69" s="4"/>
      <c r="H69" s="4"/>
      <c r="I69" s="4"/>
      <c r="J69" s="1"/>
    </row>
    <row r="70" spans="1:10" s="2" customFormat="1" ht="15.75" customHeight="1" x14ac:dyDescent="0.3">
      <c r="A70" s="1"/>
      <c r="B70" s="10"/>
      <c r="E70" s="1"/>
      <c r="F70" s="3"/>
      <c r="G70" s="4"/>
      <c r="H70" s="4"/>
      <c r="I70" s="4"/>
      <c r="J70" s="1"/>
    </row>
    <row r="71" spans="1:10" s="2" customFormat="1" ht="15.75" customHeight="1" x14ac:dyDescent="0.3">
      <c r="A71" s="1"/>
      <c r="B71" s="10"/>
      <c r="E71" s="1"/>
      <c r="F71" s="3"/>
      <c r="G71" s="4"/>
      <c r="H71" s="4"/>
      <c r="I71" s="4"/>
      <c r="J71" s="1"/>
    </row>
    <row r="72" spans="1:10" s="2" customFormat="1" ht="15.75" customHeight="1" x14ac:dyDescent="0.3">
      <c r="A72" s="1"/>
      <c r="B72" s="10"/>
      <c r="E72" s="1"/>
      <c r="F72" s="3"/>
      <c r="G72" s="4"/>
      <c r="H72" s="4"/>
      <c r="I72" s="4"/>
      <c r="J72" s="1"/>
    </row>
    <row r="73" spans="1:10" s="2" customFormat="1" ht="15.75" customHeight="1" x14ac:dyDescent="0.3">
      <c r="A73" s="1"/>
      <c r="B73" s="10"/>
      <c r="E73" s="1"/>
      <c r="F73" s="3"/>
      <c r="G73" s="4"/>
      <c r="H73" s="4"/>
      <c r="I73" s="4"/>
      <c r="J73" s="1"/>
    </row>
    <row r="74" spans="1:10" s="2" customFormat="1" ht="15.75" customHeight="1" x14ac:dyDescent="0.3">
      <c r="A74" s="1"/>
      <c r="B74" s="10"/>
      <c r="E74" s="1"/>
      <c r="F74" s="3"/>
      <c r="G74" s="4"/>
      <c r="H74" s="4"/>
      <c r="I74" s="4"/>
      <c r="J74" s="1"/>
    </row>
    <row r="75" spans="1:10" s="2" customFormat="1" ht="15.75" customHeight="1" x14ac:dyDescent="0.3">
      <c r="A75" s="1"/>
      <c r="B75" s="10"/>
      <c r="E75" s="1"/>
      <c r="F75" s="3"/>
      <c r="G75" s="4"/>
      <c r="H75" s="4"/>
      <c r="I75" s="4"/>
      <c r="J75" s="1"/>
    </row>
    <row r="76" spans="1:10" s="2" customFormat="1" ht="15.75" customHeight="1" x14ac:dyDescent="0.3">
      <c r="A76" s="1"/>
      <c r="B76" s="10"/>
      <c r="E76" s="1"/>
      <c r="F76" s="3"/>
      <c r="G76" s="4"/>
      <c r="H76" s="4"/>
      <c r="I76" s="4"/>
      <c r="J76" s="1"/>
    </row>
    <row r="77" spans="1:10" s="2" customFormat="1" ht="15.75" customHeight="1" x14ac:dyDescent="0.3">
      <c r="A77" s="1"/>
      <c r="B77" s="10"/>
      <c r="E77" s="1"/>
      <c r="F77" s="3"/>
      <c r="G77" s="4"/>
      <c r="H77" s="4"/>
      <c r="I77" s="4"/>
      <c r="J77" s="1"/>
    </row>
    <row r="78" spans="1:10" s="2" customFormat="1" ht="15.75" customHeight="1" x14ac:dyDescent="0.3">
      <c r="A78" s="1"/>
      <c r="B78" s="10"/>
      <c r="E78" s="1"/>
      <c r="F78" s="3"/>
      <c r="G78" s="4"/>
      <c r="H78" s="4"/>
      <c r="I78" s="4"/>
      <c r="J78" s="1"/>
    </row>
    <row r="79" spans="1:10" s="2" customFormat="1" ht="15.75" customHeight="1" x14ac:dyDescent="0.3">
      <c r="A79" s="1"/>
      <c r="B79" s="10"/>
      <c r="E79" s="1"/>
      <c r="F79" s="3"/>
      <c r="G79" s="4"/>
      <c r="H79" s="4"/>
      <c r="I79" s="4"/>
      <c r="J79" s="1"/>
    </row>
    <row r="80" spans="1:10" s="2" customFormat="1" ht="15.75" customHeight="1" x14ac:dyDescent="0.3">
      <c r="A80" s="1"/>
      <c r="B80" s="10"/>
      <c r="E80" s="1"/>
      <c r="F80" s="3"/>
      <c r="G80" s="4"/>
      <c r="H80" s="4"/>
      <c r="I80" s="4"/>
      <c r="J80" s="1"/>
    </row>
    <row r="81" spans="1:10" s="2" customFormat="1" ht="15.75" customHeight="1" x14ac:dyDescent="0.3">
      <c r="A81" s="1"/>
      <c r="B81" s="10"/>
      <c r="E81" s="1"/>
      <c r="F81" s="3"/>
      <c r="G81" s="4"/>
      <c r="H81" s="4"/>
      <c r="I81" s="4"/>
      <c r="J81" s="1"/>
    </row>
    <row r="82" spans="1:10" s="2" customFormat="1" ht="15.75" customHeight="1" x14ac:dyDescent="0.3">
      <c r="A82" s="1"/>
      <c r="B82" s="10"/>
      <c r="E82" s="1"/>
      <c r="F82" s="3"/>
      <c r="G82" s="4"/>
      <c r="H82" s="4"/>
      <c r="I82" s="4"/>
      <c r="J82" s="1"/>
    </row>
    <row r="83" spans="1:10" s="2" customFormat="1" ht="15.75" customHeight="1" x14ac:dyDescent="0.3">
      <c r="A83" s="1"/>
      <c r="B83" s="10"/>
      <c r="E83" s="1"/>
      <c r="F83" s="3"/>
      <c r="G83" s="4"/>
      <c r="H83" s="4"/>
      <c r="I83" s="4"/>
      <c r="J83" s="1"/>
    </row>
    <row r="84" spans="1:10" s="2" customFormat="1" ht="15.75" customHeight="1" x14ac:dyDescent="0.3">
      <c r="A84" s="1"/>
      <c r="B84" s="10"/>
      <c r="E84" s="1"/>
      <c r="F84" s="3"/>
      <c r="G84" s="4"/>
      <c r="H84" s="4"/>
      <c r="I84" s="4"/>
      <c r="J84" s="1"/>
    </row>
    <row r="85" spans="1:10" s="2" customFormat="1" ht="15.75" customHeight="1" x14ac:dyDescent="0.3">
      <c r="A85" s="1"/>
      <c r="B85" s="10"/>
      <c r="E85" s="1"/>
      <c r="F85" s="3"/>
      <c r="G85" s="4"/>
      <c r="H85" s="4"/>
      <c r="I85" s="4"/>
      <c r="J85" s="1"/>
    </row>
    <row r="86" spans="1:10" s="2" customFormat="1" ht="15.75" customHeight="1" x14ac:dyDescent="0.3">
      <c r="A86" s="1"/>
      <c r="B86" s="10"/>
      <c r="E86" s="1"/>
      <c r="F86" s="3"/>
      <c r="G86" s="4"/>
      <c r="H86" s="4"/>
      <c r="I86" s="4"/>
      <c r="J86" s="1"/>
    </row>
    <row r="87" spans="1:10" s="2" customFormat="1" ht="15.75" customHeight="1" x14ac:dyDescent="0.3">
      <c r="A87" s="1"/>
      <c r="B87" s="10"/>
      <c r="E87" s="1"/>
      <c r="F87" s="3"/>
      <c r="G87" s="4"/>
      <c r="H87" s="4"/>
      <c r="I87" s="4"/>
      <c r="J87" s="1"/>
    </row>
    <row r="88" spans="1:10" s="2" customFormat="1" ht="15.75" customHeight="1" x14ac:dyDescent="0.3">
      <c r="A88" s="1"/>
      <c r="B88" s="10"/>
      <c r="E88" s="1"/>
      <c r="F88" s="3"/>
      <c r="G88" s="4"/>
      <c r="H88" s="4"/>
      <c r="I88" s="4"/>
      <c r="J88" s="1"/>
    </row>
    <row r="89" spans="1:10" s="2" customFormat="1" ht="15.75" customHeight="1" x14ac:dyDescent="0.3">
      <c r="A89" s="1"/>
      <c r="B89" s="10"/>
      <c r="E89" s="1"/>
      <c r="F89" s="3"/>
      <c r="G89" s="4"/>
      <c r="H89" s="4"/>
      <c r="I89" s="4"/>
      <c r="J89" s="1"/>
    </row>
    <row r="90" spans="1:10" s="2" customFormat="1" ht="15.75" customHeight="1" x14ac:dyDescent="0.3">
      <c r="A90" s="1"/>
      <c r="B90" s="10"/>
      <c r="E90" s="1"/>
      <c r="F90" s="3"/>
      <c r="G90" s="4"/>
      <c r="H90" s="4"/>
      <c r="I90" s="4"/>
      <c r="J90" s="1"/>
    </row>
    <row r="91" spans="1:10" s="2" customFormat="1" ht="15.75" customHeight="1" x14ac:dyDescent="0.3">
      <c r="A91" s="1"/>
      <c r="B91" s="10"/>
      <c r="E91" s="1"/>
      <c r="F91" s="3"/>
      <c r="G91" s="4"/>
      <c r="H91" s="4"/>
      <c r="I91" s="4"/>
      <c r="J91" s="1"/>
    </row>
    <row r="92" spans="1:10" s="2" customFormat="1" ht="15.75" customHeight="1" x14ac:dyDescent="0.3">
      <c r="A92" s="1"/>
      <c r="B92" s="10"/>
      <c r="E92" s="1"/>
      <c r="F92" s="3"/>
      <c r="G92" s="4"/>
      <c r="H92" s="4"/>
      <c r="I92" s="4"/>
      <c r="J92" s="1"/>
    </row>
    <row r="93" spans="1:10" s="2" customFormat="1" ht="15.75" customHeight="1" x14ac:dyDescent="0.3">
      <c r="A93" s="1"/>
      <c r="B93" s="10"/>
      <c r="E93" s="1"/>
      <c r="F93" s="3"/>
      <c r="G93" s="4"/>
      <c r="H93" s="4"/>
      <c r="I93" s="4"/>
      <c r="J93" s="1"/>
    </row>
    <row r="94" spans="1:10" s="2" customFormat="1" ht="15.75" customHeight="1" x14ac:dyDescent="0.3">
      <c r="A94" s="1"/>
      <c r="B94" s="10"/>
      <c r="E94" s="1"/>
      <c r="F94" s="3"/>
      <c r="G94" s="4"/>
      <c r="H94" s="4"/>
      <c r="I94" s="4"/>
      <c r="J94" s="1"/>
    </row>
    <row r="95" spans="1:10" s="2" customFormat="1" ht="15.75" customHeight="1" x14ac:dyDescent="0.3">
      <c r="A95" s="1"/>
      <c r="B95" s="10"/>
      <c r="E95" s="1"/>
      <c r="F95" s="3"/>
      <c r="G95" s="4"/>
      <c r="H95" s="4"/>
      <c r="I95" s="4"/>
      <c r="J95" s="1"/>
    </row>
    <row r="96" spans="1:10" s="2" customFormat="1" ht="15.75" customHeight="1" x14ac:dyDescent="0.3">
      <c r="A96" s="1"/>
      <c r="B96" s="10"/>
      <c r="E96" s="1"/>
      <c r="F96" s="3"/>
      <c r="G96" s="4"/>
      <c r="H96" s="4"/>
      <c r="I96" s="4"/>
      <c r="J96" s="1"/>
    </row>
    <row r="97" spans="1:10" s="2" customFormat="1" ht="15.75" customHeight="1" x14ac:dyDescent="0.3">
      <c r="A97" s="1"/>
      <c r="B97" s="10"/>
      <c r="E97" s="1"/>
      <c r="F97" s="3"/>
      <c r="G97" s="4"/>
      <c r="H97" s="4"/>
      <c r="I97" s="4"/>
      <c r="J97" s="1"/>
    </row>
    <row r="98" spans="1:10" s="2" customFormat="1" ht="15.75" customHeight="1" x14ac:dyDescent="0.3">
      <c r="A98" s="1"/>
      <c r="B98" s="10"/>
      <c r="E98" s="1"/>
      <c r="F98" s="3"/>
      <c r="G98" s="4"/>
      <c r="H98" s="4"/>
      <c r="I98" s="4"/>
      <c r="J98" s="1"/>
    </row>
    <row r="99" spans="1:10" s="2" customFormat="1" ht="15.75" customHeight="1" x14ac:dyDescent="0.3">
      <c r="A99" s="1"/>
      <c r="B99" s="10"/>
      <c r="E99" s="1"/>
      <c r="F99" s="3"/>
      <c r="G99" s="4"/>
      <c r="H99" s="4"/>
      <c r="I99" s="4"/>
      <c r="J99" s="1"/>
    </row>
    <row r="100" spans="1:10" s="2" customFormat="1" ht="15.75" customHeight="1" x14ac:dyDescent="0.3">
      <c r="A100" s="1"/>
      <c r="B100" s="10"/>
      <c r="E100" s="1"/>
      <c r="F100" s="3"/>
      <c r="G100" s="4"/>
      <c r="H100" s="4"/>
      <c r="I100" s="4"/>
      <c r="J100" s="1"/>
    </row>
    <row r="101" spans="1:10" s="2" customFormat="1" ht="15.75" customHeight="1" x14ac:dyDescent="0.3">
      <c r="A101" s="1"/>
      <c r="B101" s="10"/>
      <c r="E101" s="1"/>
      <c r="F101" s="3"/>
      <c r="G101" s="4"/>
      <c r="H101" s="4"/>
      <c r="I101" s="4"/>
      <c r="J101" s="1"/>
    </row>
    <row r="102" spans="1:10" s="2" customFormat="1" ht="15.75" customHeight="1" x14ac:dyDescent="0.3">
      <c r="A102" s="1"/>
      <c r="B102" s="10"/>
      <c r="E102" s="1"/>
      <c r="F102" s="3"/>
      <c r="G102" s="4"/>
      <c r="H102" s="4"/>
      <c r="I102" s="4"/>
      <c r="J102" s="1"/>
    </row>
    <row r="103" spans="1:10" s="2" customFormat="1" ht="15.75" customHeight="1" x14ac:dyDescent="0.3">
      <c r="A103" s="1"/>
      <c r="B103" s="10"/>
      <c r="E103" s="1"/>
      <c r="F103" s="3"/>
      <c r="G103" s="4"/>
      <c r="H103" s="4"/>
      <c r="I103" s="4"/>
      <c r="J103" s="1"/>
    </row>
    <row r="104" spans="1:10" s="2" customFormat="1" ht="15.75" customHeight="1" x14ac:dyDescent="0.3">
      <c r="A104" s="1"/>
      <c r="B104" s="10"/>
      <c r="E104" s="1"/>
      <c r="F104" s="3"/>
      <c r="G104" s="4"/>
      <c r="H104" s="4"/>
      <c r="I104" s="4"/>
      <c r="J104" s="1"/>
    </row>
    <row r="105" spans="1:10" s="2" customFormat="1" ht="15.75" customHeight="1" x14ac:dyDescent="0.3">
      <c r="A105" s="1"/>
      <c r="B105" s="10"/>
      <c r="E105" s="1"/>
      <c r="F105" s="3"/>
      <c r="G105" s="4"/>
      <c r="H105" s="4"/>
      <c r="I105" s="4"/>
      <c r="J105" s="1"/>
    </row>
    <row r="106" spans="1:10" s="2" customFormat="1" ht="15.75" customHeight="1" x14ac:dyDescent="0.3">
      <c r="A106" s="1"/>
      <c r="B106" s="10"/>
      <c r="E106" s="1"/>
      <c r="F106" s="3"/>
      <c r="G106" s="4"/>
      <c r="H106" s="4"/>
      <c r="I106" s="4"/>
      <c r="J106" s="1"/>
    </row>
    <row r="107" spans="1:10" s="2" customFormat="1" ht="15.75" customHeight="1" x14ac:dyDescent="0.3">
      <c r="A107" s="1"/>
      <c r="B107" s="10"/>
      <c r="E107" s="1"/>
      <c r="F107" s="3"/>
      <c r="G107" s="4"/>
      <c r="H107" s="4"/>
      <c r="I107" s="4"/>
      <c r="J107" s="1"/>
    </row>
    <row r="108" spans="1:10" s="2" customFormat="1" ht="15.75" customHeight="1" x14ac:dyDescent="0.3">
      <c r="A108" s="1"/>
      <c r="B108" s="10"/>
      <c r="E108" s="1"/>
      <c r="F108" s="3"/>
      <c r="G108" s="4"/>
      <c r="H108" s="4"/>
      <c r="I108" s="4"/>
      <c r="J108" s="1"/>
    </row>
    <row r="109" spans="1:10" s="2" customFormat="1" ht="15.75" customHeight="1" x14ac:dyDescent="0.3">
      <c r="A109" s="1"/>
      <c r="B109" s="10"/>
      <c r="E109" s="1"/>
      <c r="F109" s="3"/>
      <c r="G109" s="4"/>
      <c r="H109" s="4"/>
      <c r="I109" s="4"/>
      <c r="J109" s="1"/>
    </row>
    <row r="110" spans="1:10" s="2" customFormat="1" ht="15.75" customHeight="1" x14ac:dyDescent="0.3">
      <c r="A110" s="1"/>
      <c r="B110" s="10"/>
      <c r="E110" s="1"/>
      <c r="F110" s="3"/>
      <c r="G110" s="4"/>
      <c r="H110" s="4"/>
      <c r="I110" s="4"/>
      <c r="J110" s="1"/>
    </row>
    <row r="111" spans="1:10" s="2" customFormat="1" ht="15.75" customHeight="1" x14ac:dyDescent="0.3">
      <c r="A111" s="1"/>
      <c r="B111" s="10"/>
      <c r="E111" s="1"/>
      <c r="F111" s="3"/>
      <c r="G111" s="4"/>
      <c r="H111" s="4"/>
      <c r="I111" s="4"/>
      <c r="J111" s="1"/>
    </row>
    <row r="112" spans="1:10" s="2" customFormat="1" ht="15.75" customHeight="1" x14ac:dyDescent="0.3">
      <c r="A112" s="1"/>
      <c r="B112" s="10"/>
      <c r="E112" s="1"/>
      <c r="F112" s="3"/>
      <c r="G112" s="4"/>
      <c r="H112" s="4"/>
      <c r="I112" s="4"/>
      <c r="J112" s="1"/>
    </row>
    <row r="113" spans="1:10" s="2" customFormat="1" ht="15.75" customHeight="1" x14ac:dyDescent="0.3">
      <c r="A113" s="1"/>
      <c r="B113" s="10"/>
      <c r="E113" s="1"/>
      <c r="F113" s="3"/>
      <c r="G113" s="4"/>
      <c r="H113" s="4"/>
      <c r="I113" s="4"/>
      <c r="J113" s="1"/>
    </row>
    <row r="114" spans="1:10" s="2" customFormat="1" ht="15.75" customHeight="1" x14ac:dyDescent="0.3">
      <c r="A114" s="1"/>
      <c r="B114" s="10"/>
      <c r="E114" s="1"/>
      <c r="F114" s="3"/>
      <c r="G114" s="4"/>
      <c r="H114" s="4"/>
      <c r="I114" s="4"/>
      <c r="J114" s="1"/>
    </row>
    <row r="115" spans="1:10" s="2" customFormat="1" ht="15.75" customHeight="1" x14ac:dyDescent="0.3">
      <c r="A115" s="1"/>
      <c r="B115" s="10"/>
      <c r="E115" s="1"/>
      <c r="F115" s="3"/>
      <c r="G115" s="4"/>
      <c r="H115" s="4"/>
      <c r="I115" s="4"/>
      <c r="J115" s="1"/>
    </row>
    <row r="116" spans="1:10" s="2" customFormat="1" ht="15.75" customHeight="1" x14ac:dyDescent="0.3">
      <c r="A116" s="1"/>
      <c r="B116" s="10"/>
      <c r="E116" s="1"/>
      <c r="F116" s="3"/>
      <c r="G116" s="4"/>
      <c r="H116" s="4"/>
      <c r="I116" s="4"/>
      <c r="J116" s="1"/>
    </row>
    <row r="117" spans="1:10" s="2" customFormat="1" ht="15.75" customHeight="1" x14ac:dyDescent="0.3">
      <c r="A117" s="1"/>
      <c r="B117" s="10"/>
      <c r="E117" s="1"/>
      <c r="F117" s="3"/>
      <c r="G117" s="4"/>
      <c r="H117" s="4"/>
      <c r="I117" s="4"/>
      <c r="J117" s="1"/>
    </row>
    <row r="118" spans="1:10" s="2" customFormat="1" ht="15.75" customHeight="1" x14ac:dyDescent="0.3">
      <c r="A118" s="1"/>
      <c r="B118" s="10"/>
      <c r="E118" s="1"/>
      <c r="F118" s="3"/>
      <c r="G118" s="4"/>
      <c r="H118" s="4"/>
      <c r="I118" s="4"/>
      <c r="J118" s="1"/>
    </row>
    <row r="119" spans="1:10" s="2" customFormat="1" ht="15.75" customHeight="1" x14ac:dyDescent="0.3">
      <c r="A119" s="1"/>
      <c r="B119" s="10"/>
      <c r="E119" s="1"/>
      <c r="F119" s="3"/>
      <c r="G119" s="4"/>
      <c r="H119" s="4"/>
      <c r="I119" s="4"/>
      <c r="J119" s="1"/>
    </row>
    <row r="120" spans="1:10" s="2" customFormat="1" ht="15.75" customHeight="1" x14ac:dyDescent="0.3">
      <c r="A120" s="1"/>
      <c r="B120" s="10"/>
      <c r="E120" s="1"/>
      <c r="F120" s="3"/>
      <c r="G120" s="4"/>
      <c r="H120" s="4"/>
      <c r="I120" s="4"/>
      <c r="J120" s="1"/>
    </row>
    <row r="121" spans="1:10" s="2" customFormat="1" ht="15.75" customHeight="1" x14ac:dyDescent="0.3">
      <c r="A121" s="1"/>
      <c r="B121" s="10"/>
      <c r="E121" s="1"/>
      <c r="F121" s="3"/>
      <c r="G121" s="4"/>
      <c r="H121" s="4"/>
      <c r="I121" s="4"/>
      <c r="J121" s="1"/>
    </row>
    <row r="122" spans="1:10" s="2" customFormat="1" ht="15.75" customHeight="1" x14ac:dyDescent="0.3">
      <c r="A122" s="1"/>
      <c r="B122" s="10"/>
      <c r="E122" s="1"/>
      <c r="F122" s="3"/>
      <c r="G122" s="4"/>
      <c r="H122" s="4"/>
      <c r="I122" s="4"/>
      <c r="J122" s="1"/>
    </row>
    <row r="123" spans="1:10" s="2" customFormat="1" ht="15.75" customHeight="1" x14ac:dyDescent="0.3">
      <c r="A123" s="1"/>
      <c r="B123" s="10"/>
      <c r="E123" s="1"/>
      <c r="F123" s="3"/>
      <c r="G123" s="4"/>
      <c r="H123" s="4"/>
      <c r="I123" s="4"/>
      <c r="J123" s="1"/>
    </row>
    <row r="124" spans="1:10" s="2" customFormat="1" ht="15.75" customHeight="1" x14ac:dyDescent="0.3">
      <c r="A124" s="1"/>
      <c r="B124" s="10"/>
      <c r="E124" s="1"/>
      <c r="F124" s="3"/>
      <c r="G124" s="4"/>
      <c r="H124" s="4"/>
      <c r="I124" s="4"/>
      <c r="J124" s="1"/>
    </row>
    <row r="125" spans="1:10" s="2" customFormat="1" ht="15.75" customHeight="1" x14ac:dyDescent="0.3">
      <c r="A125" s="1"/>
      <c r="B125" s="10"/>
      <c r="E125" s="1"/>
      <c r="F125" s="3"/>
      <c r="G125" s="4"/>
      <c r="H125" s="4"/>
      <c r="I125" s="4"/>
      <c r="J125" s="1"/>
    </row>
    <row r="126" spans="1:10" s="2" customFormat="1" ht="15.75" customHeight="1" x14ac:dyDescent="0.3">
      <c r="A126" s="1"/>
      <c r="B126" s="10"/>
      <c r="E126" s="1"/>
      <c r="F126" s="3"/>
      <c r="G126" s="4"/>
      <c r="H126" s="4"/>
      <c r="I126" s="4"/>
      <c r="J126" s="1"/>
    </row>
    <row r="127" spans="1:10" s="2" customFormat="1" ht="15.75" customHeight="1" x14ac:dyDescent="0.3">
      <c r="A127" s="1"/>
      <c r="B127" s="10"/>
      <c r="E127" s="1"/>
      <c r="F127" s="3"/>
      <c r="G127" s="4"/>
      <c r="H127" s="4"/>
      <c r="I127" s="4"/>
      <c r="J127" s="1"/>
    </row>
    <row r="128" spans="1:10" s="2" customFormat="1" ht="15.75" customHeight="1" x14ac:dyDescent="0.3">
      <c r="A128" s="1"/>
      <c r="B128" s="10"/>
      <c r="E128" s="1"/>
      <c r="F128" s="3"/>
      <c r="G128" s="4"/>
      <c r="H128" s="4"/>
      <c r="I128" s="4"/>
      <c r="J128" s="1"/>
    </row>
    <row r="129" spans="1:10" s="2" customFormat="1" ht="15.75" customHeight="1" x14ac:dyDescent="0.3">
      <c r="A129" s="1"/>
      <c r="B129" s="10"/>
      <c r="E129" s="1"/>
      <c r="F129" s="3"/>
      <c r="G129" s="4"/>
      <c r="H129" s="4"/>
      <c r="I129" s="4"/>
      <c r="J129" s="1"/>
    </row>
    <row r="130" spans="1:10" s="2" customFormat="1" ht="15.75" customHeight="1" x14ac:dyDescent="0.3">
      <c r="A130" s="1"/>
      <c r="B130" s="10"/>
      <c r="E130" s="1"/>
      <c r="F130" s="3"/>
      <c r="G130" s="4"/>
      <c r="H130" s="4"/>
      <c r="I130" s="4"/>
      <c r="J130" s="1"/>
    </row>
    <row r="131" spans="1:10" s="2" customFormat="1" ht="15.75" customHeight="1" x14ac:dyDescent="0.3">
      <c r="A131" s="1"/>
      <c r="B131" s="10"/>
      <c r="E131" s="1"/>
      <c r="F131" s="3"/>
      <c r="G131" s="4"/>
      <c r="H131" s="4"/>
      <c r="I131" s="4"/>
      <c r="J131" s="1"/>
    </row>
    <row r="132" spans="1:10" s="2" customFormat="1" ht="15.75" customHeight="1" x14ac:dyDescent="0.3">
      <c r="A132" s="1"/>
      <c r="B132" s="10"/>
      <c r="E132" s="1"/>
      <c r="F132" s="3"/>
      <c r="G132" s="4"/>
      <c r="H132" s="4"/>
      <c r="I132" s="4"/>
      <c r="J132" s="1"/>
    </row>
    <row r="133" spans="1:10" s="2" customFormat="1" ht="15.75" customHeight="1" x14ac:dyDescent="0.3">
      <c r="A133" s="1"/>
      <c r="B133" s="10"/>
      <c r="E133" s="1"/>
      <c r="F133" s="3"/>
      <c r="G133" s="4"/>
      <c r="H133" s="4"/>
      <c r="I133" s="4"/>
      <c r="J133" s="1"/>
    </row>
    <row r="134" spans="1:10" s="2" customFormat="1" ht="15.75" customHeight="1" x14ac:dyDescent="0.3">
      <c r="A134" s="1"/>
      <c r="B134" s="10"/>
      <c r="E134" s="1"/>
      <c r="F134" s="3"/>
      <c r="G134" s="4"/>
      <c r="H134" s="4"/>
      <c r="I134" s="4"/>
      <c r="J134" s="1"/>
    </row>
    <row r="135" spans="1:10" s="2" customFormat="1" ht="15.75" customHeight="1" x14ac:dyDescent="0.3">
      <c r="A135" s="1"/>
      <c r="B135" s="10"/>
      <c r="E135" s="1"/>
      <c r="F135" s="3"/>
      <c r="G135" s="4"/>
      <c r="H135" s="4"/>
      <c r="I135" s="4"/>
      <c r="J135" s="1"/>
    </row>
    <row r="136" spans="1:10" s="2" customFormat="1" ht="15.75" customHeight="1" x14ac:dyDescent="0.3">
      <c r="A136" s="1"/>
      <c r="B136" s="10"/>
      <c r="E136" s="1"/>
      <c r="F136" s="3"/>
      <c r="G136" s="4"/>
      <c r="H136" s="4"/>
      <c r="I136" s="4"/>
      <c r="J136" s="1"/>
    </row>
    <row r="137" spans="1:10" s="2" customFormat="1" ht="15.75" customHeight="1" x14ac:dyDescent="0.3">
      <c r="A137" s="1"/>
      <c r="B137" s="10"/>
      <c r="E137" s="1"/>
      <c r="F137" s="3"/>
      <c r="G137" s="4"/>
      <c r="H137" s="4"/>
      <c r="I137" s="4"/>
      <c r="J137" s="1"/>
    </row>
    <row r="138" spans="1:10" s="2" customFormat="1" ht="15.75" customHeight="1" x14ac:dyDescent="0.3">
      <c r="A138" s="1"/>
      <c r="B138" s="10"/>
      <c r="E138" s="1"/>
      <c r="F138" s="3"/>
      <c r="G138" s="4"/>
      <c r="H138" s="4"/>
      <c r="I138" s="4"/>
      <c r="J138" s="1"/>
    </row>
    <row r="139" spans="1:10" s="2" customFormat="1" ht="15.75" customHeight="1" x14ac:dyDescent="0.3">
      <c r="A139" s="1"/>
      <c r="B139" s="10"/>
      <c r="E139" s="1"/>
      <c r="F139" s="3"/>
      <c r="G139" s="4"/>
      <c r="H139" s="4"/>
      <c r="I139" s="4"/>
      <c r="J139" s="1"/>
    </row>
    <row r="140" spans="1:10" s="2" customFormat="1" ht="15.75" customHeight="1" x14ac:dyDescent="0.3">
      <c r="A140" s="1"/>
      <c r="B140" s="10"/>
      <c r="E140" s="1"/>
      <c r="F140" s="3"/>
      <c r="G140" s="4"/>
      <c r="H140" s="4"/>
      <c r="I140" s="4"/>
      <c r="J140" s="1"/>
    </row>
    <row r="141" spans="1:10" s="2" customFormat="1" ht="15.75" customHeight="1" x14ac:dyDescent="0.3">
      <c r="A141" s="1"/>
      <c r="B141" s="10"/>
      <c r="E141" s="1"/>
      <c r="F141" s="3"/>
      <c r="G141" s="4"/>
      <c r="H141" s="4"/>
      <c r="I141" s="4"/>
      <c r="J141" s="1"/>
    </row>
    <row r="142" spans="1:10" s="2" customFormat="1" ht="15.75" customHeight="1" x14ac:dyDescent="0.3">
      <c r="A142" s="1"/>
      <c r="B142" s="10"/>
      <c r="E142" s="1"/>
      <c r="F142" s="3"/>
      <c r="G142" s="4"/>
      <c r="H142" s="4"/>
      <c r="I142" s="4"/>
      <c r="J142" s="1"/>
    </row>
    <row r="143" spans="1:10" s="2" customFormat="1" ht="15.75" customHeight="1" x14ac:dyDescent="0.3">
      <c r="A143" s="1"/>
      <c r="B143" s="10"/>
      <c r="E143" s="1"/>
      <c r="F143" s="3"/>
      <c r="G143" s="4"/>
      <c r="H143" s="4"/>
      <c r="I143" s="4"/>
      <c r="J143" s="1"/>
    </row>
    <row r="144" spans="1:10" s="2" customFormat="1" ht="15.75" customHeight="1" x14ac:dyDescent="0.3">
      <c r="A144" s="1"/>
      <c r="B144" s="10"/>
      <c r="E144" s="1"/>
      <c r="F144" s="3"/>
      <c r="G144" s="4"/>
      <c r="H144" s="4"/>
      <c r="I144" s="4"/>
      <c r="J144" s="1"/>
    </row>
    <row r="145" spans="1:10" s="2" customFormat="1" ht="15.75" customHeight="1" x14ac:dyDescent="0.3">
      <c r="A145" s="1"/>
      <c r="B145" s="10"/>
      <c r="E145" s="1"/>
      <c r="F145" s="3"/>
      <c r="G145" s="4"/>
      <c r="H145" s="4"/>
      <c r="I145" s="4"/>
      <c r="J145" s="1"/>
    </row>
    <row r="146" spans="1:10" s="2" customFormat="1" ht="15.75" customHeight="1" x14ac:dyDescent="0.3">
      <c r="A146" s="1"/>
      <c r="B146" s="10"/>
      <c r="E146" s="1"/>
      <c r="F146" s="3"/>
      <c r="G146" s="4"/>
      <c r="H146" s="4"/>
      <c r="I146" s="4"/>
      <c r="J146" s="1"/>
    </row>
    <row r="147" spans="1:10" s="2" customFormat="1" ht="15.75" customHeight="1" x14ac:dyDescent="0.3">
      <c r="A147" s="1"/>
      <c r="B147" s="10"/>
      <c r="E147" s="1"/>
      <c r="F147" s="3"/>
      <c r="G147" s="4"/>
      <c r="H147" s="4"/>
      <c r="I147" s="4"/>
      <c r="J147" s="1"/>
    </row>
    <row r="148" spans="1:10" s="2" customFormat="1" ht="15.75" customHeight="1" x14ac:dyDescent="0.3">
      <c r="A148" s="1"/>
      <c r="B148" s="10"/>
      <c r="E148" s="1"/>
      <c r="F148" s="3"/>
      <c r="G148" s="4"/>
      <c r="H148" s="4"/>
      <c r="I148" s="4"/>
      <c r="J148" s="1"/>
    </row>
    <row r="149" spans="1:10" s="2" customFormat="1" ht="15.75" customHeight="1" x14ac:dyDescent="0.3">
      <c r="A149" s="1"/>
      <c r="B149" s="10"/>
      <c r="E149" s="1"/>
      <c r="F149" s="3"/>
      <c r="G149" s="4"/>
      <c r="H149" s="4"/>
      <c r="I149" s="4"/>
      <c r="J149" s="1"/>
    </row>
    <row r="150" spans="1:10" s="2" customFormat="1" ht="15.75" customHeight="1" x14ac:dyDescent="0.3">
      <c r="A150" s="1"/>
      <c r="B150" s="10"/>
      <c r="E150" s="1"/>
      <c r="F150" s="3"/>
      <c r="G150" s="4"/>
      <c r="H150" s="4"/>
      <c r="I150" s="4"/>
      <c r="J150" s="1"/>
    </row>
    <row r="151" spans="1:10" s="2" customFormat="1" ht="15.75" customHeight="1" x14ac:dyDescent="0.3">
      <c r="A151" s="1"/>
      <c r="B151" s="10"/>
      <c r="E151" s="1"/>
      <c r="F151" s="3"/>
      <c r="G151" s="4"/>
      <c r="H151" s="4"/>
      <c r="I151" s="4"/>
      <c r="J151" s="1"/>
    </row>
    <row r="152" spans="1:10" s="2" customFormat="1" ht="15.75" customHeight="1" x14ac:dyDescent="0.3">
      <c r="A152" s="1"/>
      <c r="B152" s="10"/>
      <c r="E152" s="1"/>
      <c r="F152" s="3"/>
      <c r="G152" s="4"/>
      <c r="H152" s="4"/>
      <c r="I152" s="4"/>
      <c r="J152" s="1"/>
    </row>
    <row r="153" spans="1:10" s="2" customFormat="1" ht="15.75" customHeight="1" x14ac:dyDescent="0.3">
      <c r="A153" s="1"/>
      <c r="B153" s="10"/>
      <c r="E153" s="1"/>
      <c r="F153" s="3"/>
      <c r="G153" s="4"/>
      <c r="H153" s="4"/>
      <c r="I153" s="4"/>
      <c r="J153" s="1"/>
    </row>
    <row r="154" spans="1:10" s="2" customFormat="1" ht="15.75" customHeight="1" x14ac:dyDescent="0.3">
      <c r="A154" s="1"/>
      <c r="B154" s="10"/>
      <c r="E154" s="1"/>
      <c r="F154" s="3"/>
      <c r="G154" s="4"/>
      <c r="H154" s="4"/>
      <c r="I154" s="4"/>
      <c r="J154" s="1"/>
    </row>
    <row r="155" spans="1:10" s="2" customFormat="1" ht="15.75" customHeight="1" x14ac:dyDescent="0.3">
      <c r="A155" s="1"/>
      <c r="B155" s="10"/>
      <c r="E155" s="1"/>
      <c r="F155" s="3"/>
      <c r="G155" s="4"/>
      <c r="H155" s="4"/>
      <c r="I155" s="4"/>
      <c r="J155" s="1"/>
    </row>
    <row r="156" spans="1:10" s="2" customFormat="1" ht="15.75" customHeight="1" x14ac:dyDescent="0.3">
      <c r="A156" s="1"/>
      <c r="B156" s="10"/>
      <c r="E156" s="1"/>
      <c r="F156" s="3"/>
      <c r="G156" s="4"/>
      <c r="H156" s="4"/>
      <c r="I156" s="4"/>
      <c r="J156" s="1"/>
    </row>
    <row r="157" spans="1:10" s="2" customFormat="1" ht="15.75" customHeight="1" x14ac:dyDescent="0.3">
      <c r="A157" s="1"/>
      <c r="B157" s="10"/>
      <c r="E157" s="1"/>
      <c r="F157" s="3"/>
      <c r="G157" s="4"/>
      <c r="H157" s="4"/>
      <c r="I157" s="4"/>
      <c r="J157" s="1"/>
    </row>
    <row r="158" spans="1:10" s="2" customFormat="1" ht="15.75" customHeight="1" x14ac:dyDescent="0.3">
      <c r="A158" s="1"/>
      <c r="B158" s="10"/>
      <c r="E158" s="1"/>
      <c r="F158" s="3"/>
      <c r="G158" s="4"/>
      <c r="H158" s="4"/>
      <c r="I158" s="4"/>
      <c r="J158" s="1"/>
    </row>
    <row r="159" spans="1:10" s="2" customFormat="1" ht="15.75" customHeight="1" x14ac:dyDescent="0.3">
      <c r="A159" s="1"/>
      <c r="B159" s="10"/>
      <c r="E159" s="1"/>
      <c r="F159" s="3"/>
      <c r="G159" s="4"/>
      <c r="H159" s="4"/>
      <c r="I159" s="4"/>
      <c r="J159" s="1"/>
    </row>
    <row r="160" spans="1:10" s="2" customFormat="1" ht="15.75" customHeight="1" x14ac:dyDescent="0.3">
      <c r="A160" s="1"/>
      <c r="B160" s="10"/>
      <c r="E160" s="1"/>
      <c r="F160" s="3"/>
      <c r="G160" s="4"/>
      <c r="H160" s="4"/>
      <c r="I160" s="4"/>
      <c r="J160" s="1"/>
    </row>
    <row r="161" spans="1:10" s="2" customFormat="1" ht="15.75" customHeight="1" x14ac:dyDescent="0.3">
      <c r="A161" s="1"/>
      <c r="B161" s="10"/>
      <c r="E161" s="1"/>
      <c r="F161" s="3"/>
      <c r="G161" s="4"/>
      <c r="H161" s="4"/>
      <c r="I161" s="4"/>
      <c r="J161" s="1"/>
    </row>
    <row r="162" spans="1:10" s="2" customFormat="1" ht="15.75" customHeight="1" x14ac:dyDescent="0.3">
      <c r="A162" s="1"/>
      <c r="B162" s="10"/>
      <c r="E162" s="1"/>
      <c r="F162" s="3"/>
      <c r="G162" s="4"/>
      <c r="H162" s="4"/>
      <c r="I162" s="4"/>
      <c r="J162" s="1"/>
    </row>
    <row r="163" spans="1:10" s="2" customFormat="1" ht="15.75" customHeight="1" x14ac:dyDescent="0.3">
      <c r="A163" s="1"/>
      <c r="B163" s="10"/>
      <c r="E163" s="1"/>
      <c r="F163" s="3"/>
      <c r="G163" s="4"/>
      <c r="H163" s="4"/>
      <c r="I163" s="4"/>
      <c r="J163" s="1"/>
    </row>
    <row r="164" spans="1:10" s="2" customFormat="1" ht="15.75" customHeight="1" x14ac:dyDescent="0.3">
      <c r="A164" s="1"/>
      <c r="B164" s="10"/>
      <c r="E164" s="1"/>
      <c r="F164" s="3"/>
      <c r="G164" s="4"/>
      <c r="H164" s="4"/>
      <c r="I164" s="4"/>
      <c r="J164" s="1"/>
    </row>
    <row r="165" spans="1:10" s="2" customFormat="1" ht="15.75" customHeight="1" x14ac:dyDescent="0.3">
      <c r="A165" s="1"/>
      <c r="B165" s="10"/>
      <c r="E165" s="1"/>
      <c r="F165" s="3"/>
      <c r="G165" s="4"/>
      <c r="H165" s="4"/>
      <c r="I165" s="4"/>
      <c r="J165" s="1"/>
    </row>
    <row r="166" spans="1:10" s="2" customFormat="1" ht="15.75" customHeight="1" x14ac:dyDescent="0.3">
      <c r="A166" s="1"/>
      <c r="B166" s="10"/>
      <c r="E166" s="1"/>
      <c r="F166" s="3"/>
      <c r="G166" s="4"/>
      <c r="H166" s="4"/>
      <c r="I166" s="4"/>
      <c r="J166" s="1"/>
    </row>
    <row r="167" spans="1:10" s="2" customFormat="1" ht="15.75" customHeight="1" x14ac:dyDescent="0.3">
      <c r="A167" s="1"/>
      <c r="B167" s="10"/>
      <c r="E167" s="1"/>
      <c r="F167" s="3"/>
      <c r="G167" s="4"/>
      <c r="H167" s="4"/>
      <c r="I167" s="4"/>
      <c r="J167" s="1"/>
    </row>
    <row r="168" spans="1:10" s="2" customFormat="1" ht="15.75" customHeight="1" x14ac:dyDescent="0.3">
      <c r="A168" s="1"/>
      <c r="B168" s="10"/>
      <c r="E168" s="1"/>
      <c r="F168" s="3"/>
      <c r="G168" s="4"/>
      <c r="H168" s="4"/>
      <c r="I168" s="4"/>
      <c r="J168" s="1"/>
    </row>
    <row r="169" spans="1:10" s="2" customFormat="1" ht="15.75" customHeight="1" x14ac:dyDescent="0.3">
      <c r="A169" s="1"/>
      <c r="B169" s="10"/>
      <c r="E169" s="1"/>
      <c r="F169" s="3"/>
      <c r="G169" s="4"/>
      <c r="H169" s="4"/>
      <c r="I169" s="4"/>
      <c r="J169" s="1"/>
    </row>
    <row r="170" spans="1:10" s="2" customFormat="1" ht="15.75" customHeight="1" x14ac:dyDescent="0.3">
      <c r="A170" s="1"/>
      <c r="B170" s="10"/>
      <c r="E170" s="1"/>
      <c r="F170" s="3"/>
      <c r="G170" s="4"/>
      <c r="H170" s="4"/>
      <c r="I170" s="4"/>
      <c r="J170" s="1"/>
    </row>
    <row r="171" spans="1:10" s="2" customFormat="1" ht="15.75" customHeight="1" x14ac:dyDescent="0.3">
      <c r="A171" s="1"/>
      <c r="B171" s="10"/>
      <c r="E171" s="1"/>
      <c r="F171" s="3"/>
      <c r="G171" s="4"/>
      <c r="H171" s="4"/>
      <c r="I171" s="4"/>
      <c r="J171" s="1"/>
    </row>
    <row r="172" spans="1:10" s="2" customFormat="1" ht="15.75" customHeight="1" x14ac:dyDescent="0.3">
      <c r="A172" s="1"/>
      <c r="B172" s="10"/>
      <c r="E172" s="1"/>
      <c r="F172" s="3"/>
      <c r="G172" s="4"/>
      <c r="H172" s="4"/>
      <c r="I172" s="4"/>
      <c r="J172" s="1"/>
    </row>
    <row r="173" spans="1:10" s="2" customFormat="1" ht="15.75" customHeight="1" x14ac:dyDescent="0.3">
      <c r="A173" s="1"/>
      <c r="B173" s="10"/>
      <c r="E173" s="1"/>
      <c r="F173" s="3"/>
      <c r="G173" s="4"/>
      <c r="H173" s="4"/>
      <c r="I173" s="4"/>
      <c r="J173" s="1"/>
    </row>
    <row r="174" spans="1:10" s="2" customFormat="1" ht="15.75" customHeight="1" x14ac:dyDescent="0.3">
      <c r="A174" s="1"/>
      <c r="B174" s="10"/>
      <c r="E174" s="1"/>
      <c r="F174" s="3"/>
      <c r="G174" s="4"/>
      <c r="H174" s="4"/>
      <c r="I174" s="4"/>
      <c r="J174" s="1"/>
    </row>
    <row r="175" spans="1:10" s="2" customFormat="1" ht="15.75" customHeight="1" x14ac:dyDescent="0.3">
      <c r="A175" s="1"/>
      <c r="B175" s="10"/>
      <c r="E175" s="1"/>
      <c r="F175" s="3"/>
      <c r="G175" s="4"/>
      <c r="H175" s="4"/>
      <c r="I175" s="4"/>
      <c r="J175" s="1"/>
    </row>
    <row r="176" spans="1:10" s="2" customFormat="1" ht="15.75" customHeight="1" x14ac:dyDescent="0.3">
      <c r="A176" s="1"/>
      <c r="B176" s="10"/>
      <c r="E176" s="1"/>
      <c r="F176" s="3"/>
      <c r="G176" s="4"/>
      <c r="H176" s="4"/>
      <c r="I176" s="4"/>
      <c r="J176" s="1"/>
    </row>
    <row r="177" spans="1:10" s="2" customFormat="1" ht="15.75" customHeight="1" x14ac:dyDescent="0.3">
      <c r="A177" s="1"/>
      <c r="B177" s="10"/>
      <c r="E177" s="1"/>
      <c r="F177" s="3"/>
      <c r="G177" s="4"/>
      <c r="H177" s="4"/>
      <c r="I177" s="4"/>
      <c r="J177" s="1"/>
    </row>
    <row r="178" spans="1:10" s="2" customFormat="1" ht="15.75" customHeight="1" x14ac:dyDescent="0.3">
      <c r="A178" s="1"/>
      <c r="B178" s="10"/>
      <c r="E178" s="1"/>
      <c r="F178" s="3"/>
      <c r="G178" s="4"/>
      <c r="H178" s="4"/>
      <c r="I178" s="4"/>
      <c r="J178" s="1"/>
    </row>
    <row r="179" spans="1:10" s="2" customFormat="1" ht="15.75" customHeight="1" x14ac:dyDescent="0.3">
      <c r="A179" s="1"/>
      <c r="B179" s="10"/>
      <c r="E179" s="1"/>
      <c r="F179" s="3"/>
      <c r="G179" s="4"/>
      <c r="H179" s="4"/>
      <c r="I179" s="4"/>
      <c r="J179" s="1"/>
    </row>
    <row r="180" spans="1:10" s="2" customFormat="1" ht="15.75" customHeight="1" x14ac:dyDescent="0.3">
      <c r="A180" s="1"/>
      <c r="B180" s="10"/>
      <c r="E180" s="1"/>
      <c r="F180" s="3"/>
      <c r="G180" s="4"/>
      <c r="H180" s="4"/>
      <c r="I180" s="4"/>
      <c r="J180" s="1"/>
    </row>
    <row r="181" spans="1:10" s="2" customFormat="1" ht="15.75" customHeight="1" x14ac:dyDescent="0.3">
      <c r="A181" s="1"/>
      <c r="B181" s="10"/>
      <c r="E181" s="1"/>
      <c r="F181" s="3"/>
      <c r="G181" s="4"/>
      <c r="H181" s="4"/>
      <c r="I181" s="4"/>
      <c r="J181" s="1"/>
    </row>
    <row r="182" spans="1:10" s="2" customFormat="1" ht="15.75" customHeight="1" x14ac:dyDescent="0.3">
      <c r="A182" s="1"/>
      <c r="B182" s="10"/>
      <c r="E182" s="1"/>
      <c r="F182" s="3"/>
      <c r="G182" s="4"/>
      <c r="H182" s="4"/>
      <c r="I182" s="4"/>
      <c r="J182" s="1"/>
    </row>
    <row r="183" spans="1:10" s="2" customFormat="1" ht="15.75" customHeight="1" x14ac:dyDescent="0.3">
      <c r="A183" s="1"/>
      <c r="B183" s="10"/>
      <c r="E183" s="1"/>
      <c r="F183" s="3"/>
      <c r="G183" s="4"/>
      <c r="H183" s="4"/>
      <c r="I183" s="4"/>
      <c r="J183" s="1"/>
    </row>
    <row r="184" spans="1:10" s="2" customFormat="1" ht="15.75" customHeight="1" x14ac:dyDescent="0.3">
      <c r="A184" s="1"/>
      <c r="B184" s="10"/>
      <c r="E184" s="1"/>
      <c r="F184" s="3"/>
      <c r="G184" s="4"/>
      <c r="H184" s="4"/>
      <c r="I184" s="4"/>
      <c r="J184" s="1"/>
    </row>
    <row r="185" spans="1:10" s="2" customFormat="1" ht="15.75" customHeight="1" x14ac:dyDescent="0.3">
      <c r="A185" s="1"/>
      <c r="B185" s="10"/>
      <c r="E185" s="1"/>
      <c r="F185" s="3"/>
      <c r="G185" s="4"/>
      <c r="H185" s="4"/>
      <c r="I185" s="4"/>
      <c r="J185" s="1"/>
    </row>
    <row r="186" spans="1:10" s="2" customFormat="1" ht="15.75" customHeight="1" x14ac:dyDescent="0.3">
      <c r="A186" s="1"/>
      <c r="B186" s="10"/>
      <c r="E186" s="1"/>
      <c r="F186" s="3"/>
      <c r="G186" s="4"/>
      <c r="H186" s="4"/>
      <c r="I186" s="4"/>
      <c r="J186" s="1"/>
    </row>
    <row r="187" spans="1:10" s="2" customFormat="1" ht="15.75" customHeight="1" x14ac:dyDescent="0.3">
      <c r="A187" s="1"/>
      <c r="B187" s="10"/>
      <c r="E187" s="1"/>
      <c r="F187" s="3"/>
      <c r="G187" s="4"/>
      <c r="H187" s="4"/>
      <c r="I187" s="4"/>
      <c r="J187" s="1"/>
    </row>
    <row r="188" spans="1:10" s="2" customFormat="1" ht="15.75" customHeight="1" x14ac:dyDescent="0.3">
      <c r="A188" s="1"/>
      <c r="B188" s="10"/>
      <c r="E188" s="1"/>
      <c r="F188" s="3"/>
      <c r="G188" s="4"/>
      <c r="H188" s="4"/>
      <c r="I188" s="4"/>
      <c r="J188" s="1"/>
    </row>
    <row r="189" spans="1:10" s="2" customFormat="1" ht="15.75" customHeight="1" x14ac:dyDescent="0.3">
      <c r="A189" s="1"/>
      <c r="B189" s="10"/>
      <c r="E189" s="1"/>
      <c r="F189" s="3"/>
      <c r="G189" s="4"/>
      <c r="H189" s="4"/>
      <c r="I189" s="4"/>
      <c r="J189" s="1"/>
    </row>
    <row r="190" spans="1:10" s="2" customFormat="1" ht="15.75" customHeight="1" x14ac:dyDescent="0.3">
      <c r="A190" s="1"/>
      <c r="B190" s="10"/>
      <c r="E190" s="1"/>
      <c r="F190" s="3"/>
      <c r="G190" s="4"/>
      <c r="H190" s="4"/>
      <c r="I190" s="4"/>
      <c r="J190" s="1"/>
    </row>
    <row r="191" spans="1:10" s="2" customFormat="1" ht="15.75" customHeight="1" x14ac:dyDescent="0.3">
      <c r="A191" s="1"/>
      <c r="B191" s="10"/>
      <c r="E191" s="1"/>
      <c r="F191" s="3"/>
      <c r="G191" s="4"/>
      <c r="H191" s="4"/>
      <c r="I191" s="4"/>
      <c r="J191" s="1"/>
    </row>
    <row r="192" spans="1:10" s="2" customFormat="1" ht="15.75" customHeight="1" x14ac:dyDescent="0.3">
      <c r="A192" s="1"/>
      <c r="B192" s="10"/>
      <c r="E192" s="1"/>
      <c r="F192" s="3"/>
      <c r="G192" s="4"/>
      <c r="H192" s="4"/>
      <c r="I192" s="4"/>
      <c r="J192" s="1"/>
    </row>
    <row r="193" spans="1:10" s="2" customFormat="1" ht="15.75" customHeight="1" x14ac:dyDescent="0.3">
      <c r="A193" s="1"/>
      <c r="B193" s="10"/>
      <c r="E193" s="1"/>
      <c r="F193" s="3"/>
      <c r="G193" s="4"/>
      <c r="H193" s="4"/>
      <c r="I193" s="4"/>
      <c r="J193" s="1"/>
    </row>
    <row r="194" spans="1:10" s="2" customFormat="1" ht="15.75" customHeight="1" x14ac:dyDescent="0.3">
      <c r="A194" s="1"/>
      <c r="B194" s="10"/>
      <c r="E194" s="1"/>
      <c r="F194" s="3"/>
      <c r="G194" s="4"/>
      <c r="H194" s="4"/>
      <c r="I194" s="4"/>
      <c r="J194" s="1"/>
    </row>
    <row r="195" spans="1:10" s="2" customFormat="1" ht="15.75" customHeight="1" x14ac:dyDescent="0.3">
      <c r="A195" s="1"/>
      <c r="B195" s="10"/>
      <c r="E195" s="1"/>
      <c r="F195" s="3"/>
      <c r="G195" s="4"/>
      <c r="H195" s="4"/>
      <c r="I195" s="4"/>
      <c r="J195" s="1"/>
    </row>
    <row r="196" spans="1:10" s="2" customFormat="1" ht="15.75" customHeight="1" x14ac:dyDescent="0.3">
      <c r="A196" s="1"/>
      <c r="B196" s="10"/>
      <c r="E196" s="1"/>
      <c r="F196" s="3"/>
      <c r="G196" s="4"/>
      <c r="H196" s="4"/>
      <c r="I196" s="4"/>
      <c r="J196" s="1"/>
    </row>
    <row r="197" spans="1:10" s="2" customFormat="1" ht="15.75" customHeight="1" x14ac:dyDescent="0.3">
      <c r="A197" s="1"/>
      <c r="B197" s="10"/>
      <c r="E197" s="1"/>
      <c r="F197" s="3"/>
      <c r="G197" s="4"/>
      <c r="H197" s="4"/>
      <c r="I197" s="4"/>
      <c r="J197" s="1"/>
    </row>
    <row r="198" spans="1:10" s="2" customFormat="1" ht="15.75" customHeight="1" x14ac:dyDescent="0.3">
      <c r="A198" s="1"/>
      <c r="B198" s="10"/>
      <c r="E198" s="1"/>
      <c r="F198" s="3"/>
      <c r="G198" s="4"/>
      <c r="H198" s="4"/>
      <c r="I198" s="4"/>
      <c r="J198" s="1"/>
    </row>
    <row r="199" spans="1:10" s="2" customFormat="1" ht="15.75" customHeight="1" x14ac:dyDescent="0.3">
      <c r="A199" s="1"/>
      <c r="B199" s="10"/>
      <c r="E199" s="1"/>
      <c r="F199" s="3"/>
      <c r="G199" s="4"/>
      <c r="H199" s="4"/>
      <c r="I199" s="4"/>
      <c r="J199" s="1"/>
    </row>
    <row r="200" spans="1:10" s="2" customFormat="1" ht="15.75" customHeight="1" x14ac:dyDescent="0.3">
      <c r="A200" s="1"/>
      <c r="B200" s="10"/>
      <c r="E200" s="1"/>
      <c r="F200" s="3"/>
      <c r="G200" s="4"/>
      <c r="H200" s="4"/>
      <c r="I200" s="4"/>
      <c r="J200" s="1"/>
    </row>
    <row r="201" spans="1:10" s="2" customFormat="1" ht="15.75" customHeight="1" x14ac:dyDescent="0.3">
      <c r="A201" s="1"/>
      <c r="B201" s="10"/>
      <c r="E201" s="1"/>
      <c r="F201" s="3"/>
      <c r="G201" s="4"/>
      <c r="H201" s="4"/>
      <c r="I201" s="4"/>
      <c r="J201" s="1"/>
    </row>
    <row r="202" spans="1:10" s="2" customFormat="1" ht="15.75" customHeight="1" x14ac:dyDescent="0.3">
      <c r="A202" s="1"/>
      <c r="B202" s="10"/>
      <c r="E202" s="1"/>
      <c r="F202" s="3"/>
      <c r="G202" s="4"/>
      <c r="H202" s="4"/>
      <c r="I202" s="4"/>
      <c r="J202" s="1"/>
    </row>
    <row r="203" spans="1:10" s="2" customFormat="1" ht="15.75" customHeight="1" x14ac:dyDescent="0.3">
      <c r="A203" s="1"/>
      <c r="B203" s="10"/>
      <c r="E203" s="1"/>
      <c r="F203" s="3"/>
      <c r="G203" s="4"/>
      <c r="H203" s="4"/>
      <c r="I203" s="4"/>
      <c r="J203" s="1"/>
    </row>
    <row r="204" spans="1:10" s="2" customFormat="1" ht="15.75" customHeight="1" x14ac:dyDescent="0.3">
      <c r="A204" s="1"/>
      <c r="B204" s="10"/>
      <c r="E204" s="1"/>
      <c r="F204" s="3"/>
      <c r="G204" s="4"/>
      <c r="H204" s="4"/>
      <c r="I204" s="4"/>
      <c r="J204" s="1"/>
    </row>
    <row r="205" spans="1:10" s="2" customFormat="1" ht="15.75" customHeight="1" x14ac:dyDescent="0.3">
      <c r="A205" s="1"/>
      <c r="B205" s="10"/>
      <c r="E205" s="1"/>
      <c r="F205" s="3"/>
      <c r="G205" s="4"/>
      <c r="H205" s="4"/>
      <c r="I205" s="4"/>
      <c r="J205" s="1"/>
    </row>
    <row r="206" spans="1:10" s="2" customFormat="1" ht="15.75" customHeight="1" x14ac:dyDescent="0.3">
      <c r="A206" s="1"/>
      <c r="B206" s="10"/>
      <c r="E206" s="1"/>
      <c r="F206" s="3"/>
      <c r="G206" s="4"/>
      <c r="H206" s="4"/>
      <c r="I206" s="4"/>
      <c r="J206" s="1"/>
    </row>
    <row r="207" spans="1:10" s="2" customFormat="1" ht="15.75" customHeight="1" x14ac:dyDescent="0.3">
      <c r="A207" s="1"/>
      <c r="B207" s="10"/>
      <c r="E207" s="1"/>
      <c r="F207" s="3"/>
      <c r="G207" s="4"/>
      <c r="H207" s="4"/>
      <c r="I207" s="4"/>
      <c r="J207" s="1"/>
    </row>
    <row r="208" spans="1:10" s="2" customFormat="1" ht="15.75" customHeight="1" x14ac:dyDescent="0.3">
      <c r="A208" s="1"/>
      <c r="B208" s="10"/>
      <c r="E208" s="1"/>
      <c r="F208" s="3"/>
      <c r="G208" s="4"/>
      <c r="H208" s="4"/>
      <c r="I208" s="4"/>
      <c r="J208" s="1"/>
    </row>
    <row r="209" spans="1:10" s="2" customFormat="1" ht="15.75" customHeight="1" x14ac:dyDescent="0.3">
      <c r="A209" s="1"/>
      <c r="B209" s="10"/>
      <c r="E209" s="1"/>
      <c r="F209" s="3"/>
      <c r="G209" s="4"/>
      <c r="H209" s="4"/>
      <c r="I209" s="4"/>
      <c r="J209" s="1"/>
    </row>
    <row r="210" spans="1:10" s="2" customFormat="1" ht="15.75" customHeight="1" x14ac:dyDescent="0.3">
      <c r="A210" s="1"/>
      <c r="B210" s="10"/>
      <c r="E210" s="1"/>
      <c r="F210" s="3"/>
      <c r="G210" s="4"/>
      <c r="H210" s="4"/>
      <c r="I210" s="4"/>
      <c r="J210" s="1"/>
    </row>
    <row r="211" spans="1:10" s="2" customFormat="1" ht="15.75" customHeight="1" x14ac:dyDescent="0.3">
      <c r="A211" s="1"/>
      <c r="B211" s="10"/>
      <c r="E211" s="1"/>
      <c r="F211" s="3"/>
      <c r="G211" s="4"/>
      <c r="H211" s="4"/>
      <c r="I211" s="4"/>
      <c r="J211" s="1"/>
    </row>
    <row r="212" spans="1:10" s="2" customFormat="1" ht="15.75" customHeight="1" x14ac:dyDescent="0.3">
      <c r="A212" s="1"/>
      <c r="B212" s="10"/>
      <c r="E212" s="1"/>
      <c r="F212" s="3"/>
      <c r="G212" s="4"/>
      <c r="H212" s="4"/>
      <c r="I212" s="4"/>
      <c r="J212" s="1"/>
    </row>
    <row r="213" spans="1:10" s="2" customFormat="1" ht="15.75" customHeight="1" x14ac:dyDescent="0.3">
      <c r="A213" s="1"/>
      <c r="B213" s="10"/>
      <c r="E213" s="1"/>
      <c r="F213" s="3"/>
      <c r="G213" s="4"/>
      <c r="H213" s="4"/>
      <c r="I213" s="4"/>
      <c r="J213" s="1"/>
    </row>
    <row r="214" spans="1:10" s="2" customFormat="1" ht="15.75" customHeight="1" x14ac:dyDescent="0.3">
      <c r="A214" s="1"/>
      <c r="B214" s="10"/>
      <c r="E214" s="1"/>
      <c r="F214" s="3"/>
      <c r="G214" s="4"/>
      <c r="H214" s="4"/>
      <c r="I214" s="4"/>
      <c r="J214" s="1"/>
    </row>
    <row r="215" spans="1:10" s="2" customFormat="1" ht="15.75" customHeight="1" x14ac:dyDescent="0.3">
      <c r="A215" s="1"/>
      <c r="B215" s="10"/>
      <c r="E215" s="1"/>
      <c r="F215" s="3"/>
      <c r="G215" s="4"/>
      <c r="H215" s="4"/>
      <c r="I215" s="4"/>
      <c r="J215" s="1"/>
    </row>
    <row r="216" spans="1:10" s="2" customFormat="1" ht="15.75" customHeight="1" x14ac:dyDescent="0.3">
      <c r="A216" s="1"/>
      <c r="B216" s="10"/>
      <c r="E216" s="1"/>
      <c r="F216" s="3"/>
      <c r="G216" s="4"/>
      <c r="H216" s="4"/>
      <c r="I216" s="4"/>
      <c r="J216" s="1"/>
    </row>
    <row r="217" spans="1:10" s="2" customFormat="1" ht="15.75" customHeight="1" x14ac:dyDescent="0.3">
      <c r="A217" s="1"/>
      <c r="B217" s="10"/>
      <c r="E217" s="1"/>
      <c r="F217" s="3"/>
      <c r="G217" s="4"/>
      <c r="H217" s="4"/>
      <c r="I217" s="4"/>
      <c r="J217" s="1"/>
    </row>
    <row r="218" spans="1:10" s="2" customFormat="1" ht="15.75" customHeight="1" x14ac:dyDescent="0.3">
      <c r="A218" s="1"/>
      <c r="B218" s="10"/>
      <c r="E218" s="1"/>
      <c r="F218" s="3"/>
      <c r="G218" s="4"/>
      <c r="H218" s="4"/>
      <c r="I218" s="4"/>
      <c r="J218" s="1"/>
    </row>
    <row r="219" spans="1:10" s="2" customFormat="1" ht="15.75" customHeight="1" x14ac:dyDescent="0.3">
      <c r="A219" s="1"/>
      <c r="B219" s="10"/>
      <c r="E219" s="1"/>
      <c r="F219" s="3"/>
      <c r="G219" s="4"/>
      <c r="H219" s="4"/>
      <c r="I219" s="4"/>
      <c r="J219" s="1"/>
    </row>
    <row r="220" spans="1:10" s="2" customFormat="1" ht="15.75" customHeight="1" x14ac:dyDescent="0.3">
      <c r="A220" s="1"/>
      <c r="B220" s="10"/>
      <c r="E220" s="1"/>
      <c r="F220" s="3"/>
      <c r="G220" s="4"/>
      <c r="H220" s="4"/>
      <c r="I220" s="4"/>
      <c r="J220" s="1"/>
    </row>
    <row r="221" spans="1:10" s="2" customFormat="1" ht="15.75" customHeight="1" x14ac:dyDescent="0.3">
      <c r="A221" s="1"/>
      <c r="B221" s="10"/>
      <c r="E221" s="1"/>
      <c r="F221" s="3"/>
      <c r="G221" s="4"/>
      <c r="H221" s="4"/>
      <c r="I221" s="4"/>
      <c r="J221" s="1"/>
    </row>
    <row r="222" spans="1:10" s="2" customFormat="1" ht="15.75" customHeight="1" x14ac:dyDescent="0.3">
      <c r="A222" s="1"/>
      <c r="B222" s="10"/>
      <c r="E222" s="1"/>
      <c r="F222" s="3"/>
      <c r="G222" s="4"/>
      <c r="H222" s="4"/>
      <c r="I222" s="4"/>
      <c r="J222" s="1"/>
    </row>
    <row r="223" spans="1:10" s="2" customFormat="1" ht="15.75" customHeight="1" x14ac:dyDescent="0.3">
      <c r="A223" s="1"/>
      <c r="B223" s="10"/>
      <c r="E223" s="1"/>
      <c r="F223" s="3"/>
      <c r="G223" s="4"/>
      <c r="H223" s="4"/>
      <c r="I223" s="4"/>
      <c r="J223" s="1"/>
    </row>
    <row r="224" spans="1:10" s="2" customFormat="1" ht="15.75" customHeight="1" x14ac:dyDescent="0.3">
      <c r="A224" s="1"/>
      <c r="B224" s="10"/>
      <c r="E224" s="1"/>
      <c r="F224" s="3"/>
      <c r="G224" s="4"/>
      <c r="H224" s="4"/>
      <c r="I224" s="4"/>
      <c r="J224" s="1"/>
    </row>
    <row r="225" spans="1:10" s="2" customFormat="1" ht="15.75" customHeight="1" x14ac:dyDescent="0.3">
      <c r="A225" s="1"/>
      <c r="B225" s="10"/>
      <c r="E225" s="1"/>
      <c r="F225" s="3"/>
      <c r="G225" s="4"/>
      <c r="H225" s="4"/>
      <c r="I225" s="4"/>
      <c r="J225" s="1"/>
    </row>
    <row r="226" spans="1:10" s="2" customFormat="1" ht="15.75" customHeight="1" x14ac:dyDescent="0.3">
      <c r="A226" s="1"/>
      <c r="B226" s="10"/>
      <c r="E226" s="1"/>
      <c r="F226" s="3"/>
      <c r="G226" s="4"/>
      <c r="H226" s="4"/>
      <c r="I226" s="4"/>
      <c r="J226" s="1"/>
    </row>
    <row r="227" spans="1:10" s="2" customFormat="1" ht="15.75" customHeight="1" x14ac:dyDescent="0.3">
      <c r="A227" s="1"/>
      <c r="B227" s="10"/>
      <c r="E227" s="1"/>
      <c r="F227" s="3"/>
      <c r="G227" s="4"/>
      <c r="H227" s="4"/>
      <c r="I227" s="4"/>
      <c r="J227" s="1"/>
    </row>
    <row r="228" spans="1:10" s="2" customFormat="1" ht="15.75" customHeight="1" x14ac:dyDescent="0.3">
      <c r="A228" s="1"/>
      <c r="B228" s="10"/>
      <c r="E228" s="1"/>
      <c r="F228" s="3"/>
      <c r="G228" s="4"/>
      <c r="H228" s="4"/>
      <c r="I228" s="4"/>
      <c r="J228" s="1"/>
    </row>
    <row r="229" spans="1:10" s="2" customFormat="1" ht="15.75" customHeight="1" x14ac:dyDescent="0.3">
      <c r="A229" s="1"/>
      <c r="B229" s="10"/>
      <c r="E229" s="1"/>
      <c r="F229" s="3"/>
      <c r="G229" s="4"/>
      <c r="H229" s="4"/>
      <c r="I229" s="4"/>
      <c r="J229" s="1"/>
    </row>
    <row r="230" spans="1:10" s="2" customFormat="1" ht="15.75" customHeight="1" x14ac:dyDescent="0.3">
      <c r="A230" s="1"/>
      <c r="B230" s="10"/>
      <c r="E230" s="1"/>
      <c r="F230" s="3"/>
      <c r="G230" s="4"/>
      <c r="H230" s="4"/>
      <c r="I230" s="4"/>
      <c r="J230" s="1"/>
    </row>
    <row r="231" spans="1:10" s="2" customFormat="1" ht="15.75" customHeight="1" x14ac:dyDescent="0.3">
      <c r="A231" s="1"/>
      <c r="B231" s="10"/>
      <c r="E231" s="1"/>
      <c r="F231" s="3"/>
      <c r="G231" s="4"/>
      <c r="H231" s="4"/>
      <c r="I231" s="4"/>
      <c r="J231" s="1"/>
    </row>
    <row r="232" spans="1:10" s="2" customFormat="1" ht="15.75" customHeight="1" x14ac:dyDescent="0.3">
      <c r="A232" s="1"/>
      <c r="B232" s="10"/>
      <c r="E232" s="1"/>
      <c r="F232" s="3"/>
      <c r="G232" s="4"/>
      <c r="H232" s="4"/>
      <c r="I232" s="4"/>
      <c r="J232" s="1"/>
    </row>
    <row r="233" spans="1:10" s="2" customFormat="1" ht="15.75" customHeight="1" x14ac:dyDescent="0.3">
      <c r="A233" s="1"/>
      <c r="B233" s="10"/>
      <c r="E233" s="1"/>
      <c r="F233" s="3"/>
      <c r="G233" s="4"/>
      <c r="H233" s="4"/>
      <c r="I233" s="4"/>
      <c r="J233" s="1"/>
    </row>
    <row r="234" spans="1:10" s="2" customFormat="1" ht="15.75" customHeight="1" x14ac:dyDescent="0.3">
      <c r="A234" s="1"/>
      <c r="B234" s="10"/>
      <c r="E234" s="1"/>
      <c r="F234" s="3"/>
      <c r="G234" s="4"/>
      <c r="H234" s="4"/>
      <c r="I234" s="4"/>
      <c r="J234" s="1"/>
    </row>
    <row r="235" spans="1:10" s="2" customFormat="1" ht="15.75" customHeight="1" x14ac:dyDescent="0.3">
      <c r="A235" s="1"/>
      <c r="B235" s="10"/>
      <c r="E235" s="1"/>
      <c r="F235" s="3"/>
      <c r="G235" s="4"/>
      <c r="H235" s="4"/>
      <c r="I235" s="4"/>
      <c r="J235" s="1"/>
    </row>
    <row r="236" spans="1:10" s="2" customFormat="1" ht="15.75" customHeight="1" x14ac:dyDescent="0.3">
      <c r="A236" s="1"/>
      <c r="B236" s="10"/>
      <c r="E236" s="1"/>
      <c r="F236" s="3"/>
      <c r="G236" s="4"/>
      <c r="H236" s="4"/>
      <c r="I236" s="4"/>
      <c r="J236" s="1"/>
    </row>
    <row r="237" spans="1:10" s="2" customFormat="1" ht="15.75" customHeight="1" x14ac:dyDescent="0.3">
      <c r="A237" s="1"/>
      <c r="B237" s="10"/>
      <c r="E237" s="1"/>
      <c r="F237" s="3"/>
      <c r="G237" s="4"/>
      <c r="H237" s="4"/>
      <c r="I237" s="4"/>
      <c r="J237" s="1"/>
    </row>
    <row r="238" spans="1:10" s="2" customFormat="1" ht="15.75" customHeight="1" x14ac:dyDescent="0.3">
      <c r="A238" s="1"/>
      <c r="B238" s="10"/>
      <c r="E238" s="1"/>
      <c r="F238" s="3"/>
      <c r="G238" s="4"/>
      <c r="H238" s="4"/>
      <c r="I238" s="4"/>
      <c r="J238" s="1"/>
    </row>
    <row r="239" spans="1:10" s="2" customFormat="1" ht="15.75" customHeight="1" x14ac:dyDescent="0.3">
      <c r="A239" s="1"/>
      <c r="B239" s="10"/>
      <c r="E239" s="1"/>
      <c r="F239" s="3"/>
      <c r="G239" s="4"/>
      <c r="H239" s="4"/>
      <c r="I239" s="4"/>
      <c r="J239" s="1"/>
    </row>
    <row r="240" spans="1:10" s="2" customFormat="1" ht="15.75" customHeight="1" x14ac:dyDescent="0.3">
      <c r="A240" s="1"/>
      <c r="B240" s="10"/>
      <c r="E240" s="1"/>
      <c r="F240" s="3"/>
      <c r="G240" s="4"/>
      <c r="H240" s="4"/>
      <c r="I240" s="4"/>
      <c r="J240" s="1"/>
    </row>
    <row r="241" spans="1:10" s="2" customFormat="1" ht="15.75" customHeight="1" x14ac:dyDescent="0.3">
      <c r="A241" s="1"/>
      <c r="B241" s="10"/>
      <c r="E241" s="1"/>
      <c r="F241" s="3"/>
      <c r="G241" s="4"/>
      <c r="H241" s="4"/>
      <c r="I241" s="4"/>
      <c r="J241" s="1"/>
    </row>
    <row r="242" spans="1:10" s="2" customFormat="1" ht="15.75" customHeight="1" x14ac:dyDescent="0.3">
      <c r="A242" s="1"/>
      <c r="B242" s="10"/>
      <c r="E242" s="1"/>
      <c r="F242" s="3"/>
      <c r="G242" s="4"/>
      <c r="H242" s="4"/>
      <c r="I242" s="4"/>
      <c r="J242" s="1"/>
    </row>
    <row r="243" spans="1:10" s="2" customFormat="1" ht="15.75" customHeight="1" x14ac:dyDescent="0.3">
      <c r="A243" s="1"/>
      <c r="B243" s="10"/>
      <c r="E243" s="1"/>
      <c r="F243" s="3"/>
      <c r="G243" s="4"/>
      <c r="H243" s="4"/>
      <c r="I243" s="4"/>
      <c r="J243" s="1"/>
    </row>
    <row r="244" spans="1:10" s="2" customFormat="1" ht="15.75" customHeight="1" x14ac:dyDescent="0.3">
      <c r="A244" s="1"/>
      <c r="B244" s="10"/>
      <c r="E244" s="1"/>
      <c r="F244" s="3"/>
      <c r="G244" s="4"/>
      <c r="H244" s="4"/>
      <c r="I244" s="4"/>
      <c r="J244" s="1"/>
    </row>
    <row r="245" spans="1:10" s="2" customFormat="1" ht="15.75" customHeight="1" x14ac:dyDescent="0.3">
      <c r="A245" s="1"/>
      <c r="B245" s="10"/>
      <c r="E245" s="1"/>
      <c r="F245" s="3"/>
      <c r="G245" s="4"/>
      <c r="H245" s="4"/>
      <c r="I245" s="4"/>
      <c r="J245" s="1"/>
    </row>
    <row r="246" spans="1:10" s="2" customFormat="1" ht="15.75" customHeight="1" x14ac:dyDescent="0.3">
      <c r="A246" s="1"/>
      <c r="B246" s="10"/>
      <c r="E246" s="1"/>
      <c r="F246" s="3"/>
      <c r="G246" s="4"/>
      <c r="H246" s="4"/>
      <c r="I246" s="4"/>
      <c r="J246" s="1"/>
    </row>
    <row r="247" spans="1:10" s="2" customFormat="1" ht="15.75" customHeight="1" x14ac:dyDescent="0.3">
      <c r="A247" s="1"/>
      <c r="B247" s="10"/>
      <c r="E247" s="1"/>
      <c r="F247" s="3"/>
      <c r="G247" s="4"/>
      <c r="H247" s="4"/>
      <c r="I247" s="4"/>
      <c r="J247" s="1"/>
    </row>
    <row r="248" spans="1:10" s="2" customFormat="1" ht="15.75" customHeight="1" x14ac:dyDescent="0.3">
      <c r="A248" s="1"/>
      <c r="B248" s="10"/>
      <c r="E248" s="1"/>
      <c r="F248" s="3"/>
      <c r="G248" s="4"/>
      <c r="H248" s="4"/>
      <c r="I248" s="4"/>
      <c r="J248" s="1"/>
    </row>
    <row r="249" spans="1:10" s="2" customFormat="1" ht="15.75" customHeight="1" x14ac:dyDescent="0.3">
      <c r="A249" s="1"/>
      <c r="B249" s="10"/>
      <c r="E249" s="1"/>
      <c r="F249" s="3"/>
      <c r="G249" s="4"/>
      <c r="H249" s="4"/>
      <c r="I249" s="4"/>
      <c r="J249" s="1"/>
    </row>
    <row r="250" spans="1:10" s="2" customFormat="1" ht="15.75" customHeight="1" x14ac:dyDescent="0.3">
      <c r="A250" s="1"/>
      <c r="B250" s="10"/>
      <c r="E250" s="1"/>
      <c r="F250" s="3"/>
      <c r="G250" s="4"/>
      <c r="H250" s="4"/>
      <c r="I250" s="4"/>
      <c r="J250" s="1"/>
    </row>
    <row r="251" spans="1:10" s="2" customFormat="1" ht="15.75" customHeight="1" x14ac:dyDescent="0.3">
      <c r="A251" s="1"/>
      <c r="B251" s="10"/>
      <c r="E251" s="1"/>
      <c r="F251" s="3"/>
      <c r="G251" s="4"/>
      <c r="H251" s="4"/>
      <c r="I251" s="4"/>
      <c r="J251" s="1"/>
    </row>
    <row r="252" spans="1:10" s="2" customFormat="1" ht="15.75" customHeight="1" x14ac:dyDescent="0.3">
      <c r="A252" s="1"/>
      <c r="B252" s="10"/>
      <c r="E252" s="1"/>
      <c r="F252" s="3"/>
      <c r="G252" s="4"/>
      <c r="H252" s="4"/>
      <c r="I252" s="4"/>
      <c r="J252" s="1"/>
    </row>
    <row r="253" spans="1:10" s="2" customFormat="1" ht="15.75" customHeight="1" x14ac:dyDescent="0.3">
      <c r="A253" s="1"/>
      <c r="B253" s="10"/>
      <c r="E253" s="1"/>
      <c r="F253" s="3"/>
      <c r="G253" s="4"/>
      <c r="H253" s="4"/>
      <c r="I253" s="4"/>
      <c r="J253" s="1"/>
    </row>
    <row r="254" spans="1:10" s="2" customFormat="1" ht="15.75" customHeight="1" x14ac:dyDescent="0.3">
      <c r="A254" s="1"/>
      <c r="B254" s="10"/>
      <c r="E254" s="1"/>
      <c r="F254" s="3"/>
      <c r="G254" s="4"/>
      <c r="H254" s="4"/>
      <c r="I254" s="4"/>
      <c r="J254" s="1"/>
    </row>
    <row r="255" spans="1:10" s="2" customFormat="1" ht="15.75" customHeight="1" x14ac:dyDescent="0.3">
      <c r="A255" s="1"/>
      <c r="B255" s="10"/>
      <c r="E255" s="1"/>
      <c r="F255" s="3"/>
      <c r="G255" s="4"/>
      <c r="H255" s="4"/>
      <c r="I255" s="4"/>
      <c r="J255" s="1"/>
    </row>
    <row r="256" spans="1:10" s="2" customFormat="1" ht="15.75" customHeight="1" x14ac:dyDescent="0.3">
      <c r="A256" s="1"/>
      <c r="B256" s="10"/>
      <c r="E256" s="1"/>
      <c r="F256" s="3"/>
      <c r="G256" s="4"/>
      <c r="H256" s="4"/>
      <c r="I256" s="4"/>
      <c r="J256" s="1"/>
    </row>
    <row r="257" spans="1:10" s="2" customFormat="1" ht="15.75" customHeight="1" x14ac:dyDescent="0.3">
      <c r="A257" s="1"/>
      <c r="B257" s="10"/>
      <c r="E257" s="1"/>
      <c r="F257" s="3"/>
      <c r="G257" s="4"/>
      <c r="H257" s="4"/>
      <c r="I257" s="4"/>
      <c r="J257" s="1"/>
    </row>
    <row r="258" spans="1:10" s="2" customFormat="1" ht="15.75" customHeight="1" x14ac:dyDescent="0.3">
      <c r="A258" s="1"/>
      <c r="B258" s="10"/>
      <c r="E258" s="1"/>
      <c r="F258" s="3"/>
      <c r="G258" s="4"/>
      <c r="H258" s="4"/>
      <c r="I258" s="4"/>
      <c r="J258" s="1"/>
    </row>
    <row r="259" spans="1:10" s="2" customFormat="1" ht="15.75" customHeight="1" x14ac:dyDescent="0.3">
      <c r="A259" s="1"/>
      <c r="B259" s="10"/>
      <c r="E259" s="1"/>
      <c r="F259" s="3"/>
      <c r="G259" s="4"/>
      <c r="H259" s="4"/>
      <c r="I259" s="4"/>
      <c r="J259" s="1"/>
    </row>
    <row r="260" spans="1:10" s="2" customFormat="1" ht="15.75" customHeight="1" x14ac:dyDescent="0.3">
      <c r="A260" s="1"/>
      <c r="B260" s="10"/>
      <c r="E260" s="1"/>
      <c r="F260" s="3"/>
      <c r="G260" s="4"/>
      <c r="H260" s="4"/>
      <c r="I260" s="4"/>
      <c r="J260" s="1"/>
    </row>
    <row r="261" spans="1:10" s="2" customFormat="1" ht="15.75" customHeight="1" x14ac:dyDescent="0.3">
      <c r="A261" s="1"/>
      <c r="B261" s="10"/>
      <c r="E261" s="1"/>
      <c r="F261" s="3"/>
      <c r="G261" s="4"/>
      <c r="H261" s="4"/>
      <c r="I261" s="4"/>
      <c r="J261" s="1"/>
    </row>
    <row r="262" spans="1:10" s="2" customFormat="1" ht="15.75" customHeight="1" x14ac:dyDescent="0.3">
      <c r="A262" s="1"/>
      <c r="B262" s="10"/>
      <c r="E262" s="1"/>
      <c r="F262" s="3"/>
      <c r="G262" s="4"/>
      <c r="H262" s="4"/>
      <c r="I262" s="4"/>
      <c r="J262" s="1"/>
    </row>
    <row r="263" spans="1:10" s="2" customFormat="1" ht="15.75" customHeight="1" x14ac:dyDescent="0.3">
      <c r="A263" s="1"/>
      <c r="B263" s="10"/>
      <c r="E263" s="1"/>
      <c r="F263" s="3"/>
      <c r="G263" s="4"/>
      <c r="H263" s="4"/>
      <c r="I263" s="4"/>
      <c r="J263" s="1"/>
    </row>
    <row r="264" spans="1:10" s="2" customFormat="1" ht="15.75" customHeight="1" x14ac:dyDescent="0.3">
      <c r="A264" s="1"/>
      <c r="B264" s="10"/>
      <c r="E264" s="1"/>
      <c r="F264" s="3"/>
      <c r="G264" s="4"/>
      <c r="H264" s="4"/>
      <c r="I264" s="4"/>
      <c r="J264" s="1"/>
    </row>
    <row r="265" spans="1:10" s="2" customFormat="1" ht="15.75" customHeight="1" x14ac:dyDescent="0.3">
      <c r="A265" s="1"/>
      <c r="B265" s="10"/>
      <c r="E265" s="1"/>
      <c r="F265" s="3"/>
      <c r="G265" s="4"/>
      <c r="H265" s="4"/>
      <c r="I265" s="4"/>
      <c r="J265" s="1"/>
    </row>
    <row r="266" spans="1:10" s="2" customFormat="1" ht="15.75" customHeight="1" x14ac:dyDescent="0.3">
      <c r="A266" s="1"/>
      <c r="B266" s="10"/>
      <c r="E266" s="1"/>
      <c r="F266" s="3"/>
      <c r="G266" s="4"/>
      <c r="H266" s="4"/>
      <c r="I266" s="4"/>
      <c r="J266" s="1"/>
    </row>
    <row r="267" spans="1:10" s="2" customFormat="1" ht="15.75" customHeight="1" x14ac:dyDescent="0.3">
      <c r="A267" s="1"/>
      <c r="B267" s="10"/>
      <c r="E267" s="1"/>
      <c r="F267" s="3"/>
      <c r="G267" s="4"/>
      <c r="H267" s="4"/>
      <c r="I267" s="4"/>
      <c r="J267" s="1"/>
    </row>
    <row r="268" spans="1:10" s="2" customFormat="1" ht="15.75" customHeight="1" x14ac:dyDescent="0.3">
      <c r="A268" s="1"/>
      <c r="B268" s="10"/>
      <c r="E268" s="1"/>
      <c r="F268" s="3"/>
      <c r="G268" s="4"/>
      <c r="H268" s="4"/>
      <c r="I268" s="4"/>
      <c r="J268" s="1"/>
    </row>
    <row r="269" spans="1:10" s="2" customFormat="1" ht="15.75" customHeight="1" x14ac:dyDescent="0.3">
      <c r="A269" s="1"/>
      <c r="B269" s="10"/>
      <c r="E269" s="1"/>
      <c r="F269" s="3"/>
      <c r="G269" s="4"/>
      <c r="H269" s="4"/>
      <c r="I269" s="4"/>
      <c r="J269" s="1"/>
    </row>
    <row r="270" spans="1:10" s="2" customFormat="1" ht="15.75" customHeight="1" x14ac:dyDescent="0.3">
      <c r="A270" s="1"/>
      <c r="B270" s="10"/>
      <c r="E270" s="1"/>
      <c r="F270" s="3"/>
      <c r="G270" s="4"/>
      <c r="H270" s="4"/>
      <c r="I270" s="4"/>
      <c r="J270" s="1"/>
    </row>
    <row r="271" spans="1:10" s="2" customFormat="1" ht="15.75" customHeight="1" x14ac:dyDescent="0.3">
      <c r="A271" s="1"/>
      <c r="B271" s="10"/>
      <c r="E271" s="1"/>
      <c r="F271" s="3"/>
      <c r="G271" s="4"/>
      <c r="H271" s="4"/>
      <c r="I271" s="4"/>
      <c r="J271" s="1"/>
    </row>
    <row r="272" spans="1:10" s="2" customFormat="1" ht="15.75" customHeight="1" x14ac:dyDescent="0.3">
      <c r="A272" s="1"/>
      <c r="B272" s="10"/>
      <c r="E272" s="1"/>
      <c r="F272" s="3"/>
      <c r="G272" s="4"/>
      <c r="H272" s="4"/>
      <c r="I272" s="4"/>
      <c r="J272" s="1"/>
    </row>
    <row r="273" spans="1:10" s="2" customFormat="1" ht="15.75" customHeight="1" x14ac:dyDescent="0.3">
      <c r="A273" s="1"/>
      <c r="B273" s="10"/>
      <c r="E273" s="1"/>
      <c r="F273" s="3"/>
      <c r="G273" s="4"/>
      <c r="H273" s="4"/>
      <c r="I273" s="4"/>
      <c r="J273" s="1"/>
    </row>
    <row r="274" spans="1:10" s="2" customFormat="1" ht="15.75" customHeight="1" x14ac:dyDescent="0.3">
      <c r="A274" s="1"/>
      <c r="B274" s="10"/>
      <c r="E274" s="1"/>
      <c r="F274" s="3"/>
      <c r="G274" s="4"/>
      <c r="H274" s="4"/>
      <c r="I274" s="4"/>
      <c r="J274" s="1"/>
    </row>
    <row r="275" spans="1:10" s="2" customFormat="1" ht="15.75" customHeight="1" x14ac:dyDescent="0.3">
      <c r="A275" s="1"/>
      <c r="B275" s="10"/>
      <c r="E275" s="1"/>
      <c r="F275" s="3"/>
      <c r="G275" s="4"/>
      <c r="H275" s="4"/>
      <c r="I275" s="4"/>
      <c r="J275" s="1"/>
    </row>
    <row r="276" spans="1:10" s="2" customFormat="1" ht="15.75" customHeight="1" x14ac:dyDescent="0.3">
      <c r="A276" s="1"/>
      <c r="B276" s="10"/>
      <c r="E276" s="1"/>
      <c r="F276" s="3"/>
      <c r="G276" s="4"/>
      <c r="H276" s="4"/>
      <c r="I276" s="4"/>
      <c r="J276" s="1"/>
    </row>
    <row r="277" spans="1:10" s="2" customFormat="1" ht="15.75" customHeight="1" x14ac:dyDescent="0.3">
      <c r="A277" s="1"/>
      <c r="B277" s="10"/>
      <c r="E277" s="1"/>
      <c r="F277" s="3"/>
      <c r="G277" s="4"/>
      <c r="H277" s="4"/>
      <c r="I277" s="4"/>
      <c r="J277" s="1"/>
    </row>
    <row r="278" spans="1:10" s="2" customFormat="1" ht="15.75" customHeight="1" x14ac:dyDescent="0.3">
      <c r="A278" s="1"/>
      <c r="B278" s="10"/>
      <c r="E278" s="1"/>
      <c r="F278" s="3"/>
      <c r="G278" s="4"/>
      <c r="H278" s="4"/>
      <c r="I278" s="4"/>
      <c r="J278" s="1"/>
    </row>
    <row r="279" spans="1:10" s="2" customFormat="1" ht="15.75" customHeight="1" x14ac:dyDescent="0.3">
      <c r="A279" s="1"/>
      <c r="B279" s="10"/>
      <c r="E279" s="1"/>
      <c r="F279" s="3"/>
      <c r="G279" s="4"/>
      <c r="H279" s="4"/>
      <c r="I279" s="4"/>
      <c r="J279" s="1"/>
    </row>
    <row r="280" spans="1:10" s="2" customFormat="1" ht="15.75" customHeight="1" x14ac:dyDescent="0.3">
      <c r="A280" s="1"/>
      <c r="B280" s="10"/>
      <c r="E280" s="1"/>
      <c r="F280" s="3"/>
      <c r="G280" s="4"/>
      <c r="H280" s="4"/>
      <c r="I280" s="4"/>
      <c r="J280" s="1"/>
    </row>
    <row r="281" spans="1:10" s="2" customFormat="1" ht="15.75" customHeight="1" x14ac:dyDescent="0.3">
      <c r="A281" s="1"/>
      <c r="B281" s="10"/>
      <c r="E281" s="1"/>
      <c r="F281" s="3"/>
      <c r="G281" s="4"/>
      <c r="H281" s="4"/>
      <c r="I281" s="4"/>
      <c r="J281" s="1"/>
    </row>
    <row r="282" spans="1:10" s="2" customFormat="1" ht="15.75" customHeight="1" x14ac:dyDescent="0.3">
      <c r="A282" s="1"/>
      <c r="B282" s="10"/>
      <c r="E282" s="1"/>
      <c r="F282" s="3"/>
      <c r="G282" s="4"/>
      <c r="H282" s="4"/>
      <c r="I282" s="4"/>
      <c r="J282" s="1"/>
    </row>
    <row r="283" spans="1:10" s="2" customFormat="1" ht="15.75" customHeight="1" x14ac:dyDescent="0.3">
      <c r="A283" s="1"/>
      <c r="B283" s="10"/>
      <c r="E283" s="1"/>
      <c r="F283" s="3"/>
      <c r="G283" s="4"/>
      <c r="H283" s="4"/>
      <c r="I283" s="4"/>
      <c r="J283" s="1"/>
    </row>
    <row r="284" spans="1:10" s="2" customFormat="1" ht="15.75" customHeight="1" x14ac:dyDescent="0.3">
      <c r="A284" s="1"/>
      <c r="B284" s="10"/>
      <c r="E284" s="1"/>
      <c r="F284" s="3"/>
      <c r="G284" s="4"/>
      <c r="H284" s="4"/>
      <c r="I284" s="4"/>
      <c r="J284" s="1"/>
    </row>
    <row r="285" spans="1:10" s="2" customFormat="1" ht="15.75" customHeight="1" x14ac:dyDescent="0.3">
      <c r="A285" s="1"/>
      <c r="B285" s="10"/>
      <c r="E285" s="1"/>
      <c r="F285" s="3"/>
      <c r="G285" s="4"/>
      <c r="H285" s="4"/>
      <c r="I285" s="4"/>
      <c r="J285" s="1"/>
    </row>
    <row r="286" spans="1:10" s="2" customFormat="1" ht="15.75" customHeight="1" x14ac:dyDescent="0.3">
      <c r="A286" s="1"/>
      <c r="B286" s="10"/>
      <c r="E286" s="1"/>
      <c r="F286" s="3"/>
      <c r="G286" s="4"/>
      <c r="H286" s="4"/>
      <c r="I286" s="4"/>
      <c r="J286" s="1"/>
    </row>
    <row r="287" spans="1:10" s="2" customFormat="1" ht="15.75" customHeight="1" x14ac:dyDescent="0.3">
      <c r="A287" s="1"/>
      <c r="B287" s="10"/>
      <c r="E287" s="1"/>
      <c r="F287" s="3"/>
      <c r="G287" s="4"/>
      <c r="H287" s="4"/>
      <c r="I287" s="4"/>
      <c r="J287" s="1"/>
    </row>
    <row r="288" spans="1:10" s="2" customFormat="1" ht="15.75" customHeight="1" x14ac:dyDescent="0.3">
      <c r="A288" s="1"/>
      <c r="B288" s="10"/>
      <c r="E288" s="1"/>
      <c r="F288" s="3"/>
      <c r="G288" s="4"/>
      <c r="H288" s="4"/>
      <c r="I288" s="4"/>
      <c r="J288" s="1"/>
    </row>
    <row r="289" spans="1:10" s="2" customFormat="1" ht="15.75" customHeight="1" x14ac:dyDescent="0.3">
      <c r="A289" s="1"/>
      <c r="B289" s="10"/>
      <c r="E289" s="1"/>
      <c r="F289" s="3"/>
      <c r="G289" s="4"/>
      <c r="H289" s="4"/>
      <c r="I289" s="4"/>
      <c r="J289" s="1"/>
    </row>
    <row r="290" spans="1:10" s="2" customFormat="1" ht="15.75" customHeight="1" x14ac:dyDescent="0.3">
      <c r="A290" s="1"/>
      <c r="B290" s="10"/>
      <c r="E290" s="1"/>
      <c r="F290" s="3"/>
      <c r="G290" s="4"/>
      <c r="H290" s="4"/>
      <c r="I290" s="4"/>
      <c r="J290" s="1"/>
    </row>
    <row r="291" spans="1:10" s="2" customFormat="1" ht="15.75" customHeight="1" x14ac:dyDescent="0.3">
      <c r="A291" s="1"/>
      <c r="B291" s="10"/>
      <c r="E291" s="1"/>
      <c r="F291" s="3"/>
      <c r="G291" s="4"/>
      <c r="H291" s="4"/>
      <c r="I291" s="4"/>
      <c r="J291" s="1"/>
    </row>
    <row r="292" spans="1:10" s="2" customFormat="1" ht="15.75" customHeight="1" x14ac:dyDescent="0.3">
      <c r="A292" s="1"/>
      <c r="B292" s="10"/>
      <c r="E292" s="1"/>
      <c r="F292" s="3"/>
      <c r="G292" s="4"/>
      <c r="H292" s="4"/>
      <c r="I292" s="4"/>
      <c r="J292" s="1"/>
    </row>
    <row r="293" spans="1:10" s="2" customFormat="1" ht="15.75" customHeight="1" x14ac:dyDescent="0.3">
      <c r="A293" s="1"/>
      <c r="B293" s="10"/>
      <c r="E293" s="1"/>
      <c r="F293" s="3"/>
      <c r="G293" s="4"/>
      <c r="H293" s="4"/>
      <c r="I293" s="4"/>
      <c r="J293" s="1"/>
    </row>
    <row r="294" spans="1:10" s="2" customFormat="1" ht="15.75" customHeight="1" x14ac:dyDescent="0.3">
      <c r="A294" s="1"/>
      <c r="B294" s="10"/>
      <c r="E294" s="1"/>
      <c r="F294" s="3"/>
      <c r="G294" s="4"/>
      <c r="H294" s="4"/>
      <c r="I294" s="4"/>
      <c r="J294" s="1"/>
    </row>
    <row r="295" spans="1:10" s="2" customFormat="1" ht="15.75" customHeight="1" x14ac:dyDescent="0.3">
      <c r="A295" s="1"/>
      <c r="B295" s="10"/>
      <c r="E295" s="1"/>
      <c r="F295" s="3"/>
      <c r="G295" s="4"/>
      <c r="H295" s="4"/>
      <c r="I295" s="4"/>
      <c r="J295" s="1"/>
    </row>
    <row r="296" spans="1:10" s="2" customFormat="1" ht="15.75" customHeight="1" x14ac:dyDescent="0.3">
      <c r="A296" s="1"/>
      <c r="B296" s="10"/>
      <c r="E296" s="1"/>
      <c r="F296" s="3"/>
      <c r="G296" s="4"/>
      <c r="H296" s="4"/>
      <c r="I296" s="4"/>
      <c r="J296" s="1"/>
    </row>
    <row r="297" spans="1:10" s="2" customFormat="1" ht="15.75" customHeight="1" x14ac:dyDescent="0.3">
      <c r="A297" s="1"/>
      <c r="B297" s="10"/>
      <c r="E297" s="1"/>
      <c r="F297" s="3"/>
      <c r="G297" s="4"/>
      <c r="H297" s="4"/>
      <c r="I297" s="4"/>
      <c r="J297" s="1"/>
    </row>
    <row r="298" spans="1:10" s="2" customFormat="1" ht="15.75" customHeight="1" x14ac:dyDescent="0.3">
      <c r="A298" s="1"/>
      <c r="B298" s="10"/>
      <c r="E298" s="1"/>
      <c r="F298" s="3"/>
      <c r="G298" s="4"/>
      <c r="H298" s="4"/>
      <c r="I298" s="4"/>
      <c r="J298" s="1"/>
    </row>
    <row r="299" spans="1:10" s="2" customFormat="1" ht="15.75" customHeight="1" x14ac:dyDescent="0.3">
      <c r="A299" s="1"/>
      <c r="B299" s="10"/>
      <c r="E299" s="1"/>
      <c r="F299" s="3"/>
      <c r="G299" s="4"/>
      <c r="H299" s="4"/>
      <c r="I299" s="4"/>
      <c r="J299" s="1"/>
    </row>
    <row r="300" spans="1:10" s="2" customFormat="1" ht="15.75" customHeight="1" x14ac:dyDescent="0.3">
      <c r="A300" s="1"/>
      <c r="B300" s="10"/>
      <c r="E300" s="1"/>
      <c r="F300" s="3"/>
      <c r="G300" s="4"/>
      <c r="H300" s="4"/>
      <c r="I300" s="4"/>
      <c r="J300" s="1"/>
    </row>
    <row r="301" spans="1:10" s="2" customFormat="1" ht="15.75" customHeight="1" x14ac:dyDescent="0.3">
      <c r="A301" s="1"/>
      <c r="B301" s="10"/>
      <c r="E301" s="1"/>
      <c r="F301" s="3"/>
      <c r="G301" s="4"/>
      <c r="H301" s="4"/>
      <c r="I301" s="4"/>
      <c r="J301" s="1"/>
    </row>
    <row r="302" spans="1:10" s="2" customFormat="1" ht="15.75" customHeight="1" x14ac:dyDescent="0.3">
      <c r="A302" s="1"/>
      <c r="B302" s="10"/>
      <c r="E302" s="1"/>
      <c r="F302" s="3"/>
      <c r="G302" s="4"/>
      <c r="H302" s="4"/>
      <c r="I302" s="4"/>
      <c r="J302" s="1"/>
    </row>
    <row r="303" spans="1:10" s="2" customFormat="1" ht="15.75" customHeight="1" x14ac:dyDescent="0.3">
      <c r="A303" s="1"/>
      <c r="B303" s="10"/>
      <c r="E303" s="1"/>
      <c r="F303" s="3"/>
      <c r="G303" s="4"/>
      <c r="H303" s="4"/>
      <c r="I303" s="4"/>
      <c r="J303" s="1"/>
    </row>
    <row r="304" spans="1:10" s="2" customFormat="1" ht="15.75" customHeight="1" x14ac:dyDescent="0.3">
      <c r="A304" s="1"/>
      <c r="B304" s="10"/>
      <c r="E304" s="1"/>
      <c r="F304" s="3"/>
      <c r="G304" s="4"/>
      <c r="H304" s="4"/>
      <c r="I304" s="4"/>
      <c r="J304" s="1"/>
    </row>
    <row r="305" spans="1:10" s="2" customFormat="1" ht="15.75" customHeight="1" x14ac:dyDescent="0.3">
      <c r="A305" s="1"/>
      <c r="B305" s="10"/>
      <c r="E305" s="1"/>
      <c r="F305" s="3"/>
      <c r="G305" s="4"/>
      <c r="H305" s="4"/>
      <c r="I305" s="4"/>
      <c r="J305" s="1"/>
    </row>
    <row r="306" spans="1:10" s="2" customFormat="1" ht="15.75" customHeight="1" x14ac:dyDescent="0.3">
      <c r="A306" s="1"/>
      <c r="B306" s="10"/>
      <c r="E306" s="1"/>
      <c r="F306" s="3"/>
      <c r="G306" s="4"/>
      <c r="H306" s="4"/>
      <c r="I306" s="4"/>
      <c r="J306" s="1"/>
    </row>
    <row r="307" spans="1:10" s="2" customFormat="1" ht="15.75" customHeight="1" x14ac:dyDescent="0.3">
      <c r="A307" s="1"/>
      <c r="B307" s="10"/>
      <c r="E307" s="1"/>
      <c r="F307" s="3"/>
      <c r="G307" s="4"/>
      <c r="H307" s="4"/>
      <c r="I307" s="4"/>
      <c r="J307" s="1"/>
    </row>
    <row r="308" spans="1:10" s="2" customFormat="1" ht="15.75" customHeight="1" x14ac:dyDescent="0.3">
      <c r="A308" s="1"/>
      <c r="B308" s="10"/>
      <c r="E308" s="1"/>
      <c r="F308" s="3"/>
      <c r="G308" s="4"/>
      <c r="H308" s="4"/>
      <c r="I308" s="4"/>
      <c r="J308" s="1"/>
    </row>
    <row r="309" spans="1:10" s="2" customFormat="1" ht="15.75" customHeight="1" x14ac:dyDescent="0.3">
      <c r="A309" s="1"/>
      <c r="B309" s="10"/>
      <c r="E309" s="1"/>
      <c r="F309" s="3"/>
      <c r="G309" s="4"/>
      <c r="H309" s="4"/>
      <c r="I309" s="4"/>
      <c r="J309" s="1"/>
    </row>
    <row r="310" spans="1:10" s="2" customFormat="1" ht="15.75" customHeight="1" x14ac:dyDescent="0.3">
      <c r="A310" s="1"/>
      <c r="B310" s="10"/>
      <c r="E310" s="1"/>
      <c r="F310" s="3"/>
      <c r="G310" s="4"/>
      <c r="H310" s="4"/>
      <c r="I310" s="4"/>
      <c r="J310" s="1"/>
    </row>
    <row r="311" spans="1:10" s="2" customFormat="1" ht="15.75" customHeight="1" x14ac:dyDescent="0.3">
      <c r="A311" s="1"/>
      <c r="B311" s="10"/>
      <c r="E311" s="1"/>
      <c r="F311" s="3"/>
      <c r="G311" s="4"/>
      <c r="H311" s="4"/>
      <c r="I311" s="4"/>
      <c r="J311" s="1"/>
    </row>
    <row r="312" spans="1:10" s="2" customFormat="1" ht="15.75" customHeight="1" x14ac:dyDescent="0.3">
      <c r="A312" s="1"/>
      <c r="B312" s="10"/>
      <c r="E312" s="1"/>
      <c r="F312" s="3"/>
      <c r="G312" s="4"/>
      <c r="H312" s="4"/>
      <c r="I312" s="4"/>
      <c r="J312" s="1"/>
    </row>
    <row r="313" spans="1:10" s="2" customFormat="1" ht="15.75" customHeight="1" x14ac:dyDescent="0.3">
      <c r="A313" s="1"/>
      <c r="B313" s="10"/>
      <c r="E313" s="1"/>
      <c r="F313" s="3"/>
      <c r="G313" s="4"/>
      <c r="H313" s="4"/>
      <c r="I313" s="4"/>
      <c r="J313" s="1"/>
    </row>
    <row r="314" spans="1:10" s="2" customFormat="1" ht="15.75" customHeight="1" x14ac:dyDescent="0.3">
      <c r="A314" s="1"/>
      <c r="B314" s="10"/>
      <c r="E314" s="1"/>
      <c r="F314" s="3"/>
      <c r="G314" s="4"/>
      <c r="H314" s="4"/>
      <c r="I314" s="4"/>
      <c r="J314" s="1"/>
    </row>
    <row r="315" spans="1:10" s="2" customFormat="1" ht="15.75" customHeight="1" x14ac:dyDescent="0.3">
      <c r="A315" s="1"/>
      <c r="B315" s="10"/>
      <c r="E315" s="1"/>
      <c r="F315" s="3"/>
      <c r="G315" s="4"/>
      <c r="H315" s="4"/>
      <c r="I315" s="4"/>
      <c r="J315" s="1"/>
    </row>
    <row r="316" spans="1:10" s="2" customFormat="1" ht="15.75" customHeight="1" x14ac:dyDescent="0.3">
      <c r="A316" s="1"/>
      <c r="B316" s="10"/>
      <c r="E316" s="1"/>
      <c r="F316" s="3"/>
      <c r="G316" s="4"/>
      <c r="H316" s="4"/>
      <c r="I316" s="4"/>
      <c r="J316" s="1"/>
    </row>
    <row r="317" spans="1:10" s="2" customFormat="1" ht="15.75" customHeight="1" x14ac:dyDescent="0.3">
      <c r="A317" s="1"/>
      <c r="B317" s="10"/>
      <c r="E317" s="1"/>
      <c r="F317" s="3"/>
      <c r="G317" s="4"/>
      <c r="H317" s="4"/>
      <c r="I317" s="4"/>
      <c r="J317" s="1"/>
    </row>
    <row r="318" spans="1:10" s="2" customFormat="1" ht="15.75" customHeight="1" x14ac:dyDescent="0.3">
      <c r="A318" s="1"/>
      <c r="B318" s="10"/>
      <c r="E318" s="1"/>
      <c r="F318" s="3"/>
      <c r="G318" s="4"/>
      <c r="H318" s="4"/>
      <c r="I318" s="4"/>
      <c r="J318" s="1"/>
    </row>
    <row r="319" spans="1:10" s="2" customFormat="1" ht="15.75" customHeight="1" x14ac:dyDescent="0.3">
      <c r="A319" s="1"/>
      <c r="B319" s="10"/>
      <c r="E319" s="1"/>
      <c r="F319" s="3"/>
      <c r="G319" s="4"/>
      <c r="H319" s="4"/>
      <c r="I319" s="4"/>
      <c r="J319" s="1"/>
    </row>
    <row r="320" spans="1:10" s="2" customFormat="1" ht="15.75" customHeight="1" x14ac:dyDescent="0.3">
      <c r="A320" s="1"/>
      <c r="B320" s="10"/>
      <c r="E320" s="1"/>
      <c r="F320" s="3"/>
      <c r="G320" s="4"/>
      <c r="H320" s="4"/>
      <c r="I320" s="4"/>
      <c r="J320" s="1"/>
    </row>
    <row r="321" spans="1:10" s="2" customFormat="1" ht="15.75" customHeight="1" x14ac:dyDescent="0.3">
      <c r="A321" s="1"/>
      <c r="B321" s="10"/>
      <c r="E321" s="1"/>
      <c r="F321" s="3"/>
      <c r="G321" s="4"/>
      <c r="H321" s="4"/>
      <c r="I321" s="4"/>
      <c r="J321" s="1"/>
    </row>
    <row r="322" spans="1:10" s="2" customFormat="1" ht="15.75" customHeight="1" x14ac:dyDescent="0.3">
      <c r="A322" s="1"/>
      <c r="B322" s="10"/>
      <c r="E322" s="1"/>
      <c r="F322" s="3"/>
      <c r="G322" s="4"/>
      <c r="H322" s="4"/>
      <c r="I322" s="4"/>
      <c r="J322" s="1"/>
    </row>
    <row r="323" spans="1:10" s="2" customFormat="1" ht="15.75" customHeight="1" x14ac:dyDescent="0.3">
      <c r="A323" s="1"/>
      <c r="B323" s="10"/>
      <c r="E323" s="1"/>
      <c r="F323" s="3"/>
      <c r="G323" s="4"/>
      <c r="H323" s="4"/>
      <c r="I323" s="4"/>
      <c r="J323" s="1"/>
    </row>
    <row r="324" spans="1:10" s="2" customFormat="1" ht="15.75" customHeight="1" x14ac:dyDescent="0.3">
      <c r="A324" s="1"/>
      <c r="B324" s="10"/>
      <c r="E324" s="1"/>
      <c r="F324" s="3"/>
      <c r="G324" s="4"/>
      <c r="H324" s="4"/>
      <c r="I324" s="4"/>
      <c r="J324" s="1"/>
    </row>
    <row r="325" spans="1:10" s="2" customFormat="1" ht="15.75" customHeight="1" x14ac:dyDescent="0.3">
      <c r="A325" s="1"/>
      <c r="B325" s="10"/>
      <c r="E325" s="1"/>
      <c r="F325" s="3"/>
      <c r="G325" s="4"/>
      <c r="H325" s="4"/>
      <c r="I325" s="4"/>
      <c r="J325" s="1"/>
    </row>
    <row r="326" spans="1:10" s="2" customFormat="1" ht="15.75" customHeight="1" x14ac:dyDescent="0.3">
      <c r="A326" s="1"/>
      <c r="B326" s="10"/>
      <c r="E326" s="1"/>
      <c r="F326" s="3"/>
      <c r="G326" s="4"/>
      <c r="H326" s="4"/>
      <c r="I326" s="4"/>
      <c r="J326" s="1"/>
    </row>
    <row r="327" spans="1:10" s="2" customFormat="1" ht="15.75" customHeight="1" x14ac:dyDescent="0.3">
      <c r="A327" s="1"/>
      <c r="B327" s="10"/>
      <c r="E327" s="1"/>
      <c r="F327" s="3"/>
      <c r="G327" s="4"/>
      <c r="H327" s="4"/>
      <c r="I327" s="4"/>
      <c r="J327" s="1"/>
    </row>
    <row r="328" spans="1:10" s="2" customFormat="1" ht="15.75" customHeight="1" x14ac:dyDescent="0.3">
      <c r="A328" s="1"/>
      <c r="B328" s="10"/>
      <c r="E328" s="1"/>
      <c r="F328" s="3"/>
      <c r="G328" s="4"/>
      <c r="H328" s="4"/>
      <c r="I328" s="4"/>
      <c r="J328" s="1"/>
    </row>
    <row r="329" spans="1:10" s="2" customFormat="1" ht="15.75" customHeight="1" x14ac:dyDescent="0.3">
      <c r="A329" s="1"/>
      <c r="B329" s="10"/>
      <c r="E329" s="1"/>
      <c r="F329" s="3"/>
      <c r="G329" s="4"/>
      <c r="H329" s="4"/>
      <c r="I329" s="4"/>
      <c r="J329" s="1"/>
    </row>
    <row r="330" spans="1:10" s="2" customFormat="1" ht="15.75" customHeight="1" x14ac:dyDescent="0.3">
      <c r="A330" s="1"/>
      <c r="B330" s="10"/>
      <c r="E330" s="1"/>
      <c r="F330" s="3"/>
      <c r="G330" s="4"/>
      <c r="H330" s="4"/>
      <c r="I330" s="4"/>
      <c r="J330" s="1"/>
    </row>
    <row r="331" spans="1:10" s="2" customFormat="1" ht="15.75" customHeight="1" x14ac:dyDescent="0.3">
      <c r="A331" s="1"/>
      <c r="B331" s="10"/>
      <c r="E331" s="1"/>
      <c r="F331" s="3"/>
      <c r="G331" s="4"/>
      <c r="H331" s="4"/>
      <c r="I331" s="4"/>
      <c r="J331" s="1"/>
    </row>
    <row r="332" spans="1:10" s="2" customFormat="1" ht="15.75" customHeight="1" x14ac:dyDescent="0.3">
      <c r="A332" s="1"/>
      <c r="B332" s="10"/>
      <c r="E332" s="1"/>
      <c r="F332" s="3"/>
      <c r="G332" s="4"/>
      <c r="H332" s="4"/>
      <c r="I332" s="4"/>
      <c r="J332" s="1"/>
    </row>
    <row r="333" spans="1:10" s="2" customFormat="1" ht="15.75" customHeight="1" x14ac:dyDescent="0.3">
      <c r="A333" s="1"/>
      <c r="B333" s="10"/>
      <c r="E333" s="1"/>
      <c r="F333" s="3"/>
      <c r="G333" s="4"/>
      <c r="H333" s="4"/>
      <c r="I333" s="4"/>
      <c r="J333" s="1"/>
    </row>
    <row r="334" spans="1:10" s="2" customFormat="1" ht="15.75" customHeight="1" x14ac:dyDescent="0.3">
      <c r="A334" s="1"/>
      <c r="B334" s="10"/>
      <c r="E334" s="1"/>
      <c r="F334" s="3"/>
      <c r="G334" s="4"/>
      <c r="H334" s="4"/>
      <c r="I334" s="4"/>
      <c r="J334" s="1"/>
    </row>
    <row r="335" spans="1:10" s="2" customFormat="1" ht="15.75" customHeight="1" x14ac:dyDescent="0.3">
      <c r="A335" s="1"/>
      <c r="B335" s="10"/>
      <c r="E335" s="1"/>
      <c r="F335" s="3"/>
      <c r="G335" s="4"/>
      <c r="H335" s="4"/>
      <c r="I335" s="4"/>
      <c r="J335" s="1"/>
    </row>
    <row r="336" spans="1:10" s="2" customFormat="1" ht="15.75" customHeight="1" x14ac:dyDescent="0.3">
      <c r="A336" s="1"/>
      <c r="B336" s="10"/>
      <c r="E336" s="1"/>
      <c r="F336" s="3"/>
      <c r="G336" s="4"/>
      <c r="H336" s="4"/>
      <c r="I336" s="4"/>
      <c r="J336" s="1"/>
    </row>
    <row r="337" spans="1:10" s="2" customFormat="1" ht="15.75" customHeight="1" x14ac:dyDescent="0.3">
      <c r="A337" s="1"/>
      <c r="B337" s="10"/>
      <c r="E337" s="1"/>
      <c r="F337" s="3"/>
      <c r="G337" s="4"/>
      <c r="H337" s="4"/>
      <c r="I337" s="4"/>
      <c r="J337" s="1"/>
    </row>
    <row r="338" spans="1:10" s="2" customFormat="1" ht="15.75" customHeight="1" x14ac:dyDescent="0.3">
      <c r="A338" s="1"/>
      <c r="B338" s="10"/>
      <c r="E338" s="1"/>
      <c r="F338" s="3"/>
      <c r="G338" s="4"/>
      <c r="H338" s="4"/>
      <c r="I338" s="4"/>
      <c r="J338" s="1"/>
    </row>
    <row r="339" spans="1:10" s="2" customFormat="1" ht="15.75" customHeight="1" x14ac:dyDescent="0.3">
      <c r="A339" s="1"/>
      <c r="B339" s="10"/>
      <c r="E339" s="1"/>
      <c r="F339" s="3"/>
      <c r="G339" s="4"/>
      <c r="H339" s="4"/>
      <c r="I339" s="4"/>
      <c r="J339" s="1"/>
    </row>
    <row r="340" spans="1:10" s="2" customFormat="1" ht="15.75" customHeight="1" x14ac:dyDescent="0.3">
      <c r="A340" s="1"/>
      <c r="B340" s="10"/>
      <c r="E340" s="1"/>
      <c r="F340" s="3"/>
      <c r="G340" s="4"/>
      <c r="H340" s="4"/>
      <c r="I340" s="4"/>
      <c r="J340" s="1"/>
    </row>
    <row r="341" spans="1:10" s="2" customFormat="1" ht="15.75" customHeight="1" x14ac:dyDescent="0.3">
      <c r="A341" s="1"/>
      <c r="B341" s="10"/>
      <c r="E341" s="1"/>
      <c r="F341" s="3"/>
      <c r="G341" s="4"/>
      <c r="H341" s="4"/>
      <c r="I341" s="4"/>
      <c r="J341" s="1"/>
    </row>
    <row r="342" spans="1:10" s="2" customFormat="1" ht="15.75" customHeight="1" x14ac:dyDescent="0.3">
      <c r="A342" s="1"/>
      <c r="B342" s="10"/>
      <c r="E342" s="1"/>
      <c r="F342" s="3"/>
      <c r="G342" s="4"/>
      <c r="H342" s="4"/>
      <c r="I342" s="4"/>
      <c r="J342" s="1"/>
    </row>
    <row r="343" spans="1:10" s="2" customFormat="1" ht="15.75" customHeight="1" x14ac:dyDescent="0.3">
      <c r="A343" s="1"/>
      <c r="B343" s="10"/>
      <c r="E343" s="1"/>
      <c r="F343" s="3"/>
      <c r="G343" s="4"/>
      <c r="H343" s="4"/>
      <c r="I343" s="4"/>
      <c r="J343" s="1"/>
    </row>
    <row r="344" spans="1:10" s="2" customFormat="1" ht="15.75" customHeight="1" x14ac:dyDescent="0.3">
      <c r="A344" s="1"/>
      <c r="B344" s="10"/>
      <c r="E344" s="1"/>
      <c r="F344" s="3"/>
      <c r="G344" s="4"/>
      <c r="H344" s="4"/>
      <c r="I344" s="4"/>
      <c r="J344" s="1"/>
    </row>
    <row r="345" spans="1:10" s="2" customFormat="1" ht="15.75" customHeight="1" x14ac:dyDescent="0.3">
      <c r="A345" s="1"/>
      <c r="B345" s="10"/>
      <c r="E345" s="1"/>
      <c r="F345" s="3"/>
      <c r="G345" s="4"/>
      <c r="H345" s="4"/>
      <c r="I345" s="4"/>
      <c r="J345" s="1"/>
    </row>
    <row r="346" spans="1:10" s="2" customFormat="1" ht="15.75" customHeight="1" x14ac:dyDescent="0.3">
      <c r="A346" s="1"/>
      <c r="B346" s="10"/>
      <c r="E346" s="1"/>
      <c r="F346" s="3"/>
      <c r="G346" s="4"/>
      <c r="H346" s="4"/>
      <c r="I346" s="4"/>
      <c r="J346" s="1"/>
    </row>
    <row r="347" spans="1:10" s="2" customFormat="1" ht="15.75" customHeight="1" x14ac:dyDescent="0.3">
      <c r="A347" s="1"/>
      <c r="B347" s="10"/>
      <c r="E347" s="1"/>
      <c r="F347" s="3"/>
      <c r="G347" s="4"/>
      <c r="H347" s="4"/>
      <c r="I347" s="4"/>
      <c r="J347" s="1"/>
    </row>
    <row r="348" spans="1:10" s="2" customFormat="1" ht="15.75" customHeight="1" x14ac:dyDescent="0.3">
      <c r="A348" s="1"/>
      <c r="B348" s="10"/>
      <c r="E348" s="1"/>
      <c r="F348" s="3"/>
      <c r="G348" s="4"/>
      <c r="H348" s="4"/>
      <c r="I348" s="4"/>
      <c r="J348" s="1"/>
    </row>
    <row r="349" spans="1:10" s="2" customFormat="1" ht="15.75" customHeight="1" x14ac:dyDescent="0.3">
      <c r="A349" s="1"/>
      <c r="B349" s="10"/>
      <c r="E349" s="1"/>
      <c r="F349" s="3"/>
      <c r="G349" s="4"/>
      <c r="H349" s="4"/>
      <c r="I349" s="4"/>
      <c r="J349" s="1"/>
    </row>
    <row r="350" spans="1:10" s="2" customFormat="1" ht="15.75" customHeight="1" x14ac:dyDescent="0.3">
      <c r="A350" s="1"/>
      <c r="B350" s="10"/>
      <c r="E350" s="1"/>
      <c r="F350" s="3"/>
      <c r="G350" s="4"/>
      <c r="H350" s="4"/>
      <c r="I350" s="4"/>
      <c r="J350" s="1"/>
    </row>
    <row r="351" spans="1:10" s="2" customFormat="1" ht="15.75" customHeight="1" x14ac:dyDescent="0.3">
      <c r="A351" s="1"/>
      <c r="B351" s="10"/>
      <c r="E351" s="1"/>
      <c r="F351" s="3"/>
      <c r="G351" s="4"/>
      <c r="H351" s="4"/>
      <c r="I351" s="4"/>
      <c r="J351" s="1"/>
    </row>
    <row r="352" spans="1:10" s="2" customFormat="1" ht="15.75" customHeight="1" x14ac:dyDescent="0.3">
      <c r="A352" s="1"/>
      <c r="B352" s="10"/>
      <c r="E352" s="1"/>
      <c r="F352" s="3"/>
      <c r="G352" s="4"/>
      <c r="H352" s="4"/>
      <c r="I352" s="4"/>
      <c r="J352" s="1"/>
    </row>
    <row r="353" spans="1:10" s="2" customFormat="1" ht="15.75" customHeight="1" x14ac:dyDescent="0.3">
      <c r="A353" s="1"/>
      <c r="B353" s="10"/>
      <c r="E353" s="1"/>
      <c r="F353" s="3"/>
      <c r="G353" s="4"/>
      <c r="H353" s="4"/>
      <c r="I353" s="4"/>
      <c r="J353" s="1"/>
    </row>
    <row r="354" spans="1:10" s="2" customFormat="1" ht="15.75" customHeight="1" x14ac:dyDescent="0.3">
      <c r="A354" s="1"/>
      <c r="B354" s="10"/>
      <c r="E354" s="1"/>
      <c r="F354" s="3"/>
      <c r="G354" s="4"/>
      <c r="H354" s="4"/>
      <c r="I354" s="4"/>
      <c r="J354" s="1"/>
    </row>
    <row r="355" spans="1:10" s="2" customFormat="1" ht="15.75" customHeight="1" x14ac:dyDescent="0.3">
      <c r="A355" s="1"/>
      <c r="B355" s="10"/>
      <c r="E355" s="1"/>
      <c r="F355" s="3"/>
      <c r="G355" s="4"/>
      <c r="H355" s="4"/>
      <c r="I355" s="4"/>
      <c r="J355" s="1"/>
    </row>
    <row r="356" spans="1:10" s="2" customFormat="1" ht="15.75" customHeight="1" x14ac:dyDescent="0.3">
      <c r="A356" s="1"/>
      <c r="B356" s="10"/>
      <c r="E356" s="1"/>
      <c r="F356" s="3"/>
      <c r="G356" s="4"/>
      <c r="H356" s="4"/>
      <c r="I356" s="4"/>
      <c r="J356" s="1"/>
    </row>
    <row r="357" spans="1:10" s="2" customFormat="1" ht="15.75" customHeight="1" x14ac:dyDescent="0.3">
      <c r="A357" s="1"/>
      <c r="B357" s="10"/>
      <c r="E357" s="1"/>
      <c r="F357" s="3"/>
      <c r="G357" s="4"/>
      <c r="H357" s="4"/>
      <c r="I357" s="4"/>
      <c r="J357" s="1"/>
    </row>
    <row r="358" spans="1:10" s="2" customFormat="1" ht="15.75" customHeight="1" x14ac:dyDescent="0.3">
      <c r="A358" s="1"/>
      <c r="B358" s="10"/>
      <c r="E358" s="1"/>
      <c r="F358" s="3"/>
      <c r="G358" s="4"/>
      <c r="H358" s="4"/>
      <c r="I358" s="4"/>
      <c r="J358" s="1"/>
    </row>
    <row r="359" spans="1:10" s="2" customFormat="1" ht="15.75" customHeight="1" x14ac:dyDescent="0.3">
      <c r="A359" s="1"/>
      <c r="B359" s="10"/>
      <c r="E359" s="1"/>
      <c r="F359" s="3"/>
      <c r="G359" s="4"/>
      <c r="H359" s="4"/>
      <c r="I359" s="4"/>
      <c r="J359" s="1"/>
    </row>
    <row r="360" spans="1:10" s="2" customFormat="1" ht="15.75" customHeight="1" x14ac:dyDescent="0.3">
      <c r="A360" s="1"/>
      <c r="B360" s="10"/>
      <c r="E360" s="1"/>
      <c r="F360" s="3"/>
      <c r="G360" s="4"/>
      <c r="H360" s="4"/>
      <c r="I360" s="4"/>
      <c r="J360" s="1"/>
    </row>
    <row r="361" spans="1:10" s="2" customFormat="1" ht="15.75" customHeight="1" x14ac:dyDescent="0.3">
      <c r="A361" s="1"/>
      <c r="B361" s="10"/>
      <c r="E361" s="1"/>
      <c r="F361" s="3"/>
      <c r="G361" s="4"/>
      <c r="H361" s="4"/>
      <c r="I361" s="4"/>
      <c r="J361" s="1"/>
    </row>
    <row r="362" spans="1:10" s="2" customFormat="1" ht="15.75" customHeight="1" x14ac:dyDescent="0.3">
      <c r="A362" s="1"/>
      <c r="B362" s="10"/>
      <c r="E362" s="1"/>
      <c r="F362" s="3"/>
      <c r="G362" s="4"/>
      <c r="H362" s="4"/>
      <c r="I362" s="4"/>
      <c r="J362" s="1"/>
    </row>
    <row r="363" spans="1:10" s="2" customFormat="1" ht="15.75" customHeight="1" x14ac:dyDescent="0.3">
      <c r="A363" s="1"/>
      <c r="B363" s="10"/>
      <c r="E363" s="1"/>
      <c r="F363" s="3"/>
      <c r="G363" s="4"/>
      <c r="H363" s="4"/>
      <c r="I363" s="4"/>
      <c r="J363" s="1"/>
    </row>
    <row r="364" spans="1:10" s="2" customFormat="1" ht="15.75" customHeight="1" x14ac:dyDescent="0.3">
      <c r="A364" s="1"/>
      <c r="B364" s="10"/>
      <c r="E364" s="1"/>
      <c r="F364" s="3"/>
      <c r="G364" s="4"/>
      <c r="H364" s="4"/>
      <c r="I364" s="4"/>
      <c r="J364" s="1"/>
    </row>
    <row r="365" spans="1:10" s="2" customFormat="1" ht="15.75" customHeight="1" x14ac:dyDescent="0.3">
      <c r="A365" s="1"/>
      <c r="B365" s="10"/>
      <c r="E365" s="1"/>
      <c r="F365" s="3"/>
      <c r="G365" s="4"/>
      <c r="H365" s="4"/>
      <c r="I365" s="4"/>
      <c r="J365" s="1"/>
    </row>
    <row r="366" spans="1:10" s="2" customFormat="1" ht="15.75" customHeight="1" x14ac:dyDescent="0.3">
      <c r="A366" s="1"/>
      <c r="B366" s="10"/>
      <c r="E366" s="1"/>
      <c r="F366" s="3"/>
      <c r="G366" s="4"/>
      <c r="H366" s="4"/>
      <c r="I366" s="4"/>
      <c r="J366" s="1"/>
    </row>
    <row r="367" spans="1:10" s="2" customFormat="1" ht="15.75" customHeight="1" x14ac:dyDescent="0.3">
      <c r="A367" s="1"/>
      <c r="B367" s="10"/>
      <c r="E367" s="1"/>
      <c r="F367" s="3"/>
      <c r="G367" s="4"/>
      <c r="H367" s="4"/>
      <c r="I367" s="4"/>
      <c r="J367" s="1"/>
    </row>
    <row r="368" spans="1:10" s="2" customFormat="1" ht="15.75" customHeight="1" x14ac:dyDescent="0.3">
      <c r="A368" s="1"/>
      <c r="B368" s="10"/>
      <c r="E368" s="1"/>
      <c r="F368" s="3"/>
      <c r="G368" s="4"/>
      <c r="H368" s="4"/>
      <c r="I368" s="4"/>
      <c r="J368" s="1"/>
    </row>
    <row r="369" spans="1:10" s="2" customFormat="1" ht="15.75" customHeight="1" x14ac:dyDescent="0.3">
      <c r="A369" s="1"/>
      <c r="B369" s="10"/>
      <c r="E369" s="1"/>
      <c r="F369" s="3"/>
      <c r="G369" s="4"/>
      <c r="H369" s="4"/>
      <c r="I369" s="4"/>
      <c r="J369" s="1"/>
    </row>
    <row r="370" spans="1:10" s="2" customFormat="1" ht="15.75" customHeight="1" x14ac:dyDescent="0.3">
      <c r="A370" s="1"/>
      <c r="B370" s="10"/>
      <c r="E370" s="1"/>
      <c r="F370" s="3"/>
      <c r="G370" s="4"/>
      <c r="H370" s="4"/>
      <c r="I370" s="4"/>
      <c r="J370" s="1"/>
    </row>
    <row r="371" spans="1:10" s="2" customFormat="1" ht="15.75" customHeight="1" x14ac:dyDescent="0.3">
      <c r="A371" s="1"/>
      <c r="B371" s="10"/>
      <c r="E371" s="1"/>
      <c r="F371" s="3"/>
      <c r="G371" s="4"/>
      <c r="H371" s="4"/>
      <c r="I371" s="4"/>
      <c r="J371" s="1"/>
    </row>
    <row r="372" spans="1:10" s="2" customFormat="1" ht="15.75" customHeight="1" x14ac:dyDescent="0.3">
      <c r="A372" s="1"/>
      <c r="B372" s="10"/>
      <c r="E372" s="1"/>
      <c r="F372" s="3"/>
      <c r="G372" s="4"/>
      <c r="H372" s="4"/>
      <c r="I372" s="4"/>
      <c r="J372" s="1"/>
    </row>
    <row r="373" spans="1:10" s="2" customFormat="1" ht="15.75" customHeight="1" x14ac:dyDescent="0.3">
      <c r="A373" s="1"/>
      <c r="B373" s="10"/>
      <c r="E373" s="1"/>
      <c r="F373" s="3"/>
      <c r="G373" s="4"/>
      <c r="H373" s="4"/>
      <c r="I373" s="4"/>
      <c r="J373" s="1"/>
    </row>
    <row r="374" spans="1:10" s="2" customFormat="1" ht="15.75" customHeight="1" x14ac:dyDescent="0.3">
      <c r="A374" s="1"/>
      <c r="B374" s="10"/>
      <c r="E374" s="1"/>
      <c r="F374" s="3"/>
      <c r="G374" s="4"/>
      <c r="H374" s="4"/>
      <c r="I374" s="4"/>
      <c r="J374" s="1"/>
    </row>
    <row r="375" spans="1:10" s="2" customFormat="1" ht="15.75" customHeight="1" x14ac:dyDescent="0.3">
      <c r="A375" s="1"/>
      <c r="B375" s="10"/>
      <c r="E375" s="1"/>
      <c r="F375" s="3"/>
      <c r="G375" s="4"/>
      <c r="H375" s="4"/>
      <c r="I375" s="4"/>
      <c r="J375" s="1"/>
    </row>
    <row r="376" spans="1:10" s="2" customFormat="1" ht="15.75" customHeight="1" x14ac:dyDescent="0.3">
      <c r="A376" s="1"/>
      <c r="B376" s="10"/>
      <c r="E376" s="1"/>
      <c r="F376" s="3"/>
      <c r="G376" s="4"/>
      <c r="H376" s="4"/>
      <c r="I376" s="4"/>
      <c r="J376" s="1"/>
    </row>
    <row r="377" spans="1:10" s="2" customFormat="1" ht="15.75" customHeight="1" x14ac:dyDescent="0.3">
      <c r="A377" s="1"/>
      <c r="B377" s="10"/>
      <c r="E377" s="1"/>
      <c r="F377" s="3"/>
      <c r="G377" s="4"/>
      <c r="H377" s="4"/>
      <c r="I377" s="4"/>
      <c r="J377" s="1"/>
    </row>
    <row r="378" spans="1:10" s="2" customFormat="1" ht="15.75" customHeight="1" x14ac:dyDescent="0.3">
      <c r="A378" s="1"/>
      <c r="B378" s="10"/>
      <c r="E378" s="1"/>
      <c r="F378" s="3"/>
      <c r="G378" s="4"/>
      <c r="H378" s="4"/>
      <c r="I378" s="4"/>
      <c r="J378" s="1"/>
    </row>
    <row r="379" spans="1:10" s="2" customFormat="1" ht="15.75" customHeight="1" x14ac:dyDescent="0.3">
      <c r="A379" s="1"/>
      <c r="B379" s="10"/>
      <c r="E379" s="1"/>
      <c r="F379" s="3"/>
      <c r="G379" s="4"/>
      <c r="H379" s="4"/>
      <c r="I379" s="4"/>
      <c r="J379" s="1"/>
    </row>
    <row r="380" spans="1:10" s="2" customFormat="1" ht="15.75" customHeight="1" x14ac:dyDescent="0.3">
      <c r="A380" s="1"/>
      <c r="B380" s="10"/>
      <c r="E380" s="1"/>
      <c r="F380" s="3"/>
      <c r="G380" s="4"/>
      <c r="H380" s="4"/>
      <c r="I380" s="4"/>
      <c r="J380" s="1"/>
    </row>
    <row r="381" spans="1:10" s="2" customFormat="1" ht="15.75" customHeight="1" x14ac:dyDescent="0.3">
      <c r="A381" s="1"/>
      <c r="B381" s="10"/>
      <c r="E381" s="1"/>
      <c r="F381" s="3"/>
      <c r="G381" s="4"/>
      <c r="H381" s="4"/>
      <c r="I381" s="4"/>
      <c r="J381" s="1"/>
    </row>
    <row r="382" spans="1:10" s="2" customFormat="1" ht="15.75" customHeight="1" x14ac:dyDescent="0.3">
      <c r="A382" s="1"/>
      <c r="B382" s="10"/>
      <c r="E382" s="1"/>
      <c r="F382" s="3"/>
      <c r="G382" s="4"/>
      <c r="H382" s="4"/>
      <c r="I382" s="4"/>
      <c r="J382" s="1"/>
    </row>
    <row r="383" spans="1:10" s="2" customFormat="1" ht="15.75" customHeight="1" x14ac:dyDescent="0.3">
      <c r="A383" s="1"/>
      <c r="B383" s="10"/>
      <c r="E383" s="1"/>
      <c r="F383" s="3"/>
      <c r="G383" s="4"/>
      <c r="H383" s="4"/>
      <c r="I383" s="4"/>
      <c r="J383" s="1"/>
    </row>
    <row r="384" spans="1:10" s="2" customFormat="1" ht="15.75" customHeight="1" x14ac:dyDescent="0.3">
      <c r="A384" s="1"/>
      <c r="B384" s="10"/>
      <c r="E384" s="1"/>
      <c r="F384" s="3"/>
      <c r="G384" s="4"/>
      <c r="H384" s="4"/>
      <c r="I384" s="4"/>
      <c r="J384" s="1"/>
    </row>
    <row r="385" spans="1:10" s="2" customFormat="1" ht="15.75" customHeight="1" x14ac:dyDescent="0.3">
      <c r="A385" s="1"/>
      <c r="B385" s="10"/>
      <c r="E385" s="1"/>
      <c r="F385" s="3"/>
      <c r="G385" s="4"/>
      <c r="H385" s="4"/>
      <c r="I385" s="4"/>
      <c r="J385" s="1"/>
    </row>
    <row r="386" spans="1:10" s="2" customFormat="1" ht="15.75" customHeight="1" x14ac:dyDescent="0.3">
      <c r="A386" s="1"/>
      <c r="B386" s="10"/>
      <c r="E386" s="1"/>
      <c r="F386" s="3"/>
      <c r="G386" s="4"/>
      <c r="H386" s="4"/>
      <c r="I386" s="4"/>
      <c r="J386" s="1"/>
    </row>
    <row r="387" spans="1:10" s="2" customFormat="1" ht="15.75" customHeight="1" x14ac:dyDescent="0.3">
      <c r="A387" s="1"/>
      <c r="B387" s="10"/>
      <c r="E387" s="1"/>
      <c r="F387" s="3"/>
      <c r="G387" s="4"/>
      <c r="H387" s="4"/>
      <c r="I387" s="4"/>
      <c r="J387" s="1"/>
    </row>
    <row r="388" spans="1:10" s="2" customFormat="1" ht="15.75" customHeight="1" x14ac:dyDescent="0.3">
      <c r="A388" s="1"/>
      <c r="B388" s="10"/>
      <c r="E388" s="1"/>
      <c r="F388" s="3"/>
      <c r="G388" s="4"/>
      <c r="H388" s="4"/>
      <c r="I388" s="4"/>
      <c r="J388" s="1"/>
    </row>
    <row r="389" spans="1:10" s="2" customFormat="1" ht="15.75" customHeight="1" x14ac:dyDescent="0.3">
      <c r="A389" s="1"/>
      <c r="B389" s="10"/>
      <c r="E389" s="1"/>
      <c r="F389" s="3"/>
      <c r="G389" s="4"/>
      <c r="H389" s="4"/>
      <c r="I389" s="4"/>
      <c r="J389" s="1"/>
    </row>
    <row r="390" spans="1:10" s="2" customFormat="1" ht="15.75" customHeight="1" x14ac:dyDescent="0.3">
      <c r="A390" s="1"/>
      <c r="B390" s="10"/>
      <c r="E390" s="1"/>
      <c r="F390" s="3"/>
      <c r="G390" s="4"/>
      <c r="H390" s="4"/>
      <c r="I390" s="4"/>
      <c r="J390" s="1"/>
    </row>
    <row r="391" spans="1:10" s="2" customFormat="1" ht="15.75" customHeight="1" x14ac:dyDescent="0.3">
      <c r="A391" s="1"/>
      <c r="B391" s="10"/>
      <c r="E391" s="1"/>
      <c r="F391" s="3"/>
      <c r="G391" s="4"/>
      <c r="H391" s="4"/>
      <c r="I391" s="4"/>
      <c r="J391" s="1"/>
    </row>
    <row r="392" spans="1:10" s="2" customFormat="1" ht="15.75" customHeight="1" x14ac:dyDescent="0.3">
      <c r="A392" s="1"/>
      <c r="B392" s="10"/>
      <c r="E392" s="1"/>
      <c r="F392" s="3"/>
      <c r="G392" s="4"/>
      <c r="H392" s="4"/>
      <c r="I392" s="4"/>
      <c r="J392" s="1"/>
    </row>
    <row r="393" spans="1:10" s="2" customFormat="1" ht="15.75" customHeight="1" x14ac:dyDescent="0.3">
      <c r="A393" s="1"/>
      <c r="B393" s="10"/>
      <c r="E393" s="1"/>
      <c r="F393" s="3"/>
      <c r="G393" s="4"/>
      <c r="H393" s="4"/>
      <c r="I393" s="4"/>
      <c r="J393" s="1"/>
    </row>
    <row r="394" spans="1:10" s="2" customFormat="1" ht="15.75" customHeight="1" x14ac:dyDescent="0.3">
      <c r="A394" s="1"/>
      <c r="B394" s="10"/>
      <c r="E394" s="1"/>
      <c r="F394" s="3"/>
      <c r="G394" s="4"/>
      <c r="H394" s="4"/>
      <c r="I394" s="4"/>
      <c r="J394" s="1"/>
    </row>
    <row r="395" spans="1:10" s="2" customFormat="1" ht="15.75" customHeight="1" x14ac:dyDescent="0.3">
      <c r="A395" s="1"/>
      <c r="B395" s="10"/>
      <c r="E395" s="1"/>
      <c r="F395" s="3"/>
      <c r="G395" s="4"/>
      <c r="H395" s="4"/>
      <c r="I395" s="4"/>
      <c r="J395" s="1"/>
    </row>
    <row r="396" spans="1:10" s="2" customFormat="1" ht="15.75" customHeight="1" x14ac:dyDescent="0.3">
      <c r="A396" s="1"/>
      <c r="B396" s="10"/>
      <c r="E396" s="1"/>
      <c r="F396" s="3"/>
      <c r="G396" s="4"/>
      <c r="H396" s="4"/>
      <c r="I396" s="4"/>
      <c r="J396" s="1"/>
    </row>
    <row r="397" spans="1:10" s="2" customFormat="1" ht="15.75" customHeight="1" x14ac:dyDescent="0.3">
      <c r="A397" s="1"/>
      <c r="B397" s="10"/>
      <c r="E397" s="1"/>
      <c r="F397" s="3"/>
      <c r="G397" s="4"/>
      <c r="H397" s="4"/>
      <c r="I397" s="4"/>
      <c r="J397" s="1"/>
    </row>
    <row r="398" spans="1:10" s="2" customFormat="1" ht="15.75" customHeight="1" x14ac:dyDescent="0.3">
      <c r="A398" s="1"/>
      <c r="B398" s="10"/>
      <c r="E398" s="1"/>
      <c r="F398" s="3"/>
      <c r="G398" s="4"/>
      <c r="H398" s="4"/>
      <c r="I398" s="4"/>
      <c r="J398" s="1"/>
    </row>
    <row r="399" spans="1:10" s="2" customFormat="1" ht="15.75" customHeight="1" x14ac:dyDescent="0.3">
      <c r="A399" s="1"/>
      <c r="B399" s="10"/>
      <c r="E399" s="1"/>
      <c r="F399" s="3"/>
      <c r="G399" s="4"/>
      <c r="H399" s="4"/>
      <c r="I399" s="4"/>
      <c r="J399" s="1"/>
    </row>
    <row r="400" spans="1:10" s="2" customFormat="1" ht="15.75" customHeight="1" x14ac:dyDescent="0.3">
      <c r="A400" s="1"/>
      <c r="B400" s="10"/>
      <c r="E400" s="1"/>
      <c r="F400" s="3"/>
      <c r="G400" s="4"/>
      <c r="H400" s="4"/>
      <c r="I400" s="4"/>
      <c r="J400" s="1"/>
    </row>
    <row r="401" spans="1:10" s="2" customFormat="1" ht="15.75" customHeight="1" x14ac:dyDescent="0.3">
      <c r="A401" s="1"/>
      <c r="B401" s="10"/>
      <c r="E401" s="1"/>
      <c r="F401" s="3"/>
      <c r="G401" s="4"/>
      <c r="H401" s="4"/>
      <c r="I401" s="4"/>
      <c r="J401" s="1"/>
    </row>
    <row r="402" spans="1:10" s="2" customFormat="1" ht="15.75" customHeight="1" x14ac:dyDescent="0.3">
      <c r="A402" s="1"/>
      <c r="B402" s="10"/>
      <c r="E402" s="1"/>
      <c r="F402" s="3"/>
      <c r="G402" s="4"/>
      <c r="H402" s="4"/>
      <c r="I402" s="4"/>
      <c r="J402" s="1"/>
    </row>
    <row r="403" spans="1:10" s="2" customFormat="1" ht="15.75" customHeight="1" x14ac:dyDescent="0.3">
      <c r="A403" s="1"/>
      <c r="B403" s="10"/>
      <c r="E403" s="1"/>
      <c r="F403" s="3"/>
      <c r="G403" s="4"/>
      <c r="H403" s="4"/>
      <c r="I403" s="4"/>
      <c r="J403" s="1"/>
    </row>
    <row r="404" spans="1:10" s="2" customFormat="1" ht="15.75" customHeight="1" x14ac:dyDescent="0.3">
      <c r="A404" s="1"/>
      <c r="B404" s="10"/>
      <c r="E404" s="1"/>
      <c r="F404" s="3"/>
      <c r="G404" s="4"/>
      <c r="H404" s="4"/>
      <c r="I404" s="4"/>
      <c r="J404" s="1"/>
    </row>
    <row r="405" spans="1:10" s="2" customFormat="1" ht="15.75" customHeight="1" x14ac:dyDescent="0.3">
      <c r="A405" s="1"/>
      <c r="B405" s="10"/>
      <c r="E405" s="1"/>
      <c r="F405" s="3"/>
      <c r="G405" s="4"/>
      <c r="H405" s="4"/>
      <c r="I405" s="4"/>
      <c r="J405" s="1"/>
    </row>
    <row r="406" spans="1:10" s="2" customFormat="1" ht="15.75" customHeight="1" x14ac:dyDescent="0.3">
      <c r="A406" s="1"/>
      <c r="B406" s="10"/>
      <c r="E406" s="1"/>
      <c r="F406" s="3"/>
      <c r="G406" s="4"/>
      <c r="H406" s="4"/>
      <c r="I406" s="4"/>
      <c r="J406" s="1"/>
    </row>
    <row r="407" spans="1:10" s="2" customFormat="1" ht="15.75" customHeight="1" x14ac:dyDescent="0.3">
      <c r="A407" s="1"/>
      <c r="B407" s="10"/>
      <c r="E407" s="1"/>
      <c r="F407" s="3"/>
      <c r="G407" s="4"/>
      <c r="H407" s="4"/>
      <c r="I407" s="4"/>
      <c r="J407" s="1"/>
    </row>
    <row r="408" spans="1:10" s="2" customFormat="1" ht="15.75" customHeight="1" x14ac:dyDescent="0.3">
      <c r="A408" s="1"/>
      <c r="B408" s="10"/>
      <c r="E408" s="1"/>
      <c r="F408" s="3"/>
      <c r="G408" s="4"/>
      <c r="H408" s="4"/>
      <c r="I408" s="4"/>
      <c r="J408" s="1"/>
    </row>
    <row r="409" spans="1:10" s="2" customFormat="1" ht="15.75" customHeight="1" x14ac:dyDescent="0.3">
      <c r="A409" s="1"/>
      <c r="B409" s="10"/>
      <c r="E409" s="1"/>
      <c r="F409" s="3"/>
      <c r="G409" s="4"/>
      <c r="H409" s="4"/>
      <c r="I409" s="4"/>
      <c r="J409" s="1"/>
    </row>
    <row r="410" spans="1:10" s="2" customFormat="1" ht="15.75" customHeight="1" x14ac:dyDescent="0.3">
      <c r="A410" s="1"/>
      <c r="B410" s="10"/>
      <c r="E410" s="1"/>
      <c r="F410" s="3"/>
      <c r="G410" s="4"/>
      <c r="H410" s="4"/>
      <c r="I410" s="4"/>
      <c r="J410" s="1"/>
    </row>
    <row r="411" spans="1:10" s="2" customFormat="1" ht="15.75" customHeight="1" x14ac:dyDescent="0.3">
      <c r="A411" s="1"/>
      <c r="B411" s="10"/>
      <c r="E411" s="1"/>
      <c r="F411" s="3"/>
      <c r="G411" s="4"/>
      <c r="H411" s="4"/>
      <c r="I411" s="4"/>
      <c r="J411" s="1"/>
    </row>
    <row r="412" spans="1:10" s="2" customFormat="1" ht="15.75" customHeight="1" x14ac:dyDescent="0.3">
      <c r="A412" s="1"/>
      <c r="B412" s="10"/>
      <c r="E412" s="1"/>
      <c r="F412" s="3"/>
      <c r="G412" s="4"/>
      <c r="H412" s="4"/>
      <c r="I412" s="4"/>
      <c r="J412" s="1"/>
    </row>
    <row r="413" spans="1:10" s="2" customFormat="1" ht="15.75" customHeight="1" x14ac:dyDescent="0.3">
      <c r="A413" s="1"/>
      <c r="B413" s="10"/>
      <c r="E413" s="1"/>
      <c r="F413" s="3"/>
      <c r="G413" s="4"/>
      <c r="H413" s="4"/>
      <c r="I413" s="4"/>
      <c r="J413" s="1"/>
    </row>
    <row r="414" spans="1:10" s="2" customFormat="1" ht="15.75" customHeight="1" x14ac:dyDescent="0.3">
      <c r="A414" s="1"/>
      <c r="B414" s="10"/>
      <c r="E414" s="1"/>
      <c r="F414" s="3"/>
      <c r="G414" s="4"/>
      <c r="H414" s="4"/>
      <c r="I414" s="4"/>
      <c r="J414" s="1"/>
    </row>
    <row r="415" spans="1:10" s="2" customFormat="1" ht="15.75" customHeight="1" x14ac:dyDescent="0.3">
      <c r="A415" s="1"/>
      <c r="B415" s="10"/>
      <c r="E415" s="1"/>
      <c r="F415" s="3"/>
      <c r="G415" s="4"/>
      <c r="H415" s="4"/>
      <c r="I415" s="4"/>
      <c r="J415" s="1"/>
    </row>
    <row r="416" spans="1:10" s="2" customFormat="1" ht="15.75" customHeight="1" x14ac:dyDescent="0.3">
      <c r="A416" s="1"/>
      <c r="B416" s="10"/>
      <c r="E416" s="1"/>
      <c r="F416" s="3"/>
      <c r="G416" s="4"/>
      <c r="H416" s="4"/>
      <c r="I416" s="4"/>
      <c r="J416" s="1"/>
    </row>
    <row r="417" spans="1:10" s="2" customFormat="1" ht="15.75" customHeight="1" x14ac:dyDescent="0.3">
      <c r="A417" s="1"/>
      <c r="B417" s="10"/>
      <c r="E417" s="1"/>
      <c r="F417" s="3"/>
      <c r="G417" s="4"/>
      <c r="H417" s="4"/>
      <c r="I417" s="4"/>
      <c r="J417" s="1"/>
    </row>
    <row r="418" spans="1:10" s="2" customFormat="1" ht="15.75" customHeight="1" x14ac:dyDescent="0.3">
      <c r="A418" s="1"/>
      <c r="B418" s="10"/>
      <c r="E418" s="1"/>
      <c r="F418" s="3"/>
      <c r="G418" s="4"/>
      <c r="H418" s="4"/>
      <c r="I418" s="4"/>
      <c r="J418" s="1"/>
    </row>
    <row r="419" spans="1:10" s="2" customFormat="1" ht="15.75" customHeight="1" x14ac:dyDescent="0.3">
      <c r="A419" s="1"/>
      <c r="B419" s="10"/>
      <c r="E419" s="1"/>
      <c r="F419" s="3"/>
      <c r="G419" s="4"/>
      <c r="H419" s="4"/>
      <c r="I419" s="4"/>
      <c r="J419" s="1"/>
    </row>
    <row r="420" spans="1:10" s="2" customFormat="1" ht="15.75" customHeight="1" x14ac:dyDescent="0.3">
      <c r="A420" s="1"/>
      <c r="B420" s="10"/>
      <c r="E420" s="1"/>
      <c r="F420" s="3"/>
      <c r="G420" s="4"/>
      <c r="H420" s="4"/>
      <c r="I420" s="4"/>
      <c r="J420" s="1"/>
    </row>
    <row r="421" spans="1:10" s="2" customFormat="1" ht="15.75" customHeight="1" x14ac:dyDescent="0.3">
      <c r="A421" s="1"/>
      <c r="B421" s="10"/>
      <c r="E421" s="1"/>
      <c r="F421" s="3"/>
      <c r="G421" s="4"/>
      <c r="H421" s="4"/>
      <c r="I421" s="4"/>
      <c r="J421" s="1"/>
    </row>
    <row r="422" spans="1:10" s="2" customFormat="1" ht="15.75" customHeight="1" x14ac:dyDescent="0.3">
      <c r="A422" s="1"/>
      <c r="B422" s="10"/>
      <c r="E422" s="1"/>
      <c r="F422" s="3"/>
      <c r="G422" s="4"/>
      <c r="H422" s="4"/>
      <c r="I422" s="4"/>
      <c r="J422" s="1"/>
    </row>
    <row r="423" spans="1:10" s="2" customFormat="1" ht="15.75" customHeight="1" x14ac:dyDescent="0.3">
      <c r="A423" s="1"/>
      <c r="B423" s="10"/>
      <c r="E423" s="1"/>
      <c r="F423" s="3"/>
      <c r="G423" s="4"/>
      <c r="H423" s="4"/>
      <c r="I423" s="4"/>
      <c r="J423" s="1"/>
    </row>
    <row r="424" spans="1:10" s="2" customFormat="1" ht="15.75" customHeight="1" x14ac:dyDescent="0.3">
      <c r="A424" s="1"/>
      <c r="B424" s="10"/>
      <c r="E424" s="1"/>
      <c r="F424" s="3"/>
      <c r="G424" s="4"/>
      <c r="H424" s="4"/>
      <c r="I424" s="4"/>
      <c r="J424" s="1"/>
    </row>
    <row r="425" spans="1:10" s="2" customFormat="1" ht="15.75" customHeight="1" x14ac:dyDescent="0.3">
      <c r="A425" s="1"/>
      <c r="B425" s="10"/>
      <c r="E425" s="1"/>
      <c r="F425" s="3"/>
      <c r="G425" s="4"/>
      <c r="H425" s="4"/>
      <c r="I425" s="4"/>
      <c r="J425" s="1"/>
    </row>
    <row r="426" spans="1:10" s="2" customFormat="1" ht="15.75" customHeight="1" x14ac:dyDescent="0.3">
      <c r="A426" s="1"/>
      <c r="B426" s="10"/>
      <c r="E426" s="1"/>
      <c r="F426" s="3"/>
      <c r="G426" s="4"/>
      <c r="H426" s="4"/>
      <c r="I426" s="4"/>
      <c r="J426" s="1"/>
    </row>
    <row r="427" spans="1:10" s="2" customFormat="1" ht="15.75" customHeight="1" x14ac:dyDescent="0.3">
      <c r="A427" s="1"/>
      <c r="B427" s="10"/>
      <c r="E427" s="1"/>
      <c r="F427" s="3"/>
      <c r="G427" s="4"/>
      <c r="H427" s="4"/>
      <c r="I427" s="4"/>
      <c r="J427" s="1"/>
    </row>
    <row r="428" spans="1:10" s="2" customFormat="1" ht="15.75" customHeight="1" x14ac:dyDescent="0.3">
      <c r="A428" s="1"/>
      <c r="B428" s="10"/>
      <c r="E428" s="1"/>
      <c r="F428" s="3"/>
      <c r="G428" s="4"/>
      <c r="H428" s="4"/>
      <c r="I428" s="4"/>
      <c r="J428" s="1"/>
    </row>
    <row r="429" spans="1:10" s="2" customFormat="1" ht="15.75" customHeight="1" x14ac:dyDescent="0.3">
      <c r="A429" s="1"/>
      <c r="B429" s="10"/>
      <c r="E429" s="1"/>
      <c r="F429" s="3"/>
      <c r="G429" s="4"/>
      <c r="H429" s="4"/>
      <c r="I429" s="4"/>
      <c r="J429" s="1"/>
    </row>
    <row r="430" spans="1:10" s="2" customFormat="1" ht="15.75" customHeight="1" x14ac:dyDescent="0.3">
      <c r="A430" s="1"/>
      <c r="B430" s="10"/>
      <c r="E430" s="1"/>
      <c r="F430" s="3"/>
      <c r="G430" s="4"/>
      <c r="H430" s="4"/>
      <c r="I430" s="4"/>
      <c r="J430" s="1"/>
    </row>
    <row r="431" spans="1:10" s="2" customFormat="1" ht="15.75" customHeight="1" x14ac:dyDescent="0.3">
      <c r="A431" s="1"/>
      <c r="B431" s="10"/>
      <c r="E431" s="1"/>
      <c r="F431" s="3"/>
      <c r="G431" s="4"/>
      <c r="H431" s="4"/>
      <c r="I431" s="4"/>
      <c r="J431" s="1"/>
    </row>
    <row r="432" spans="1:10" s="2" customFormat="1" ht="15.75" customHeight="1" x14ac:dyDescent="0.3">
      <c r="A432" s="1"/>
      <c r="B432" s="10"/>
      <c r="E432" s="1"/>
      <c r="F432" s="3"/>
      <c r="G432" s="4"/>
      <c r="H432" s="4"/>
      <c r="I432" s="4"/>
      <c r="J432" s="1"/>
    </row>
    <row r="433" spans="1:10" s="2" customFormat="1" ht="15.75" customHeight="1" x14ac:dyDescent="0.3">
      <c r="A433" s="1"/>
      <c r="B433" s="10"/>
      <c r="E433" s="1"/>
      <c r="F433" s="3"/>
      <c r="G433" s="4"/>
      <c r="H433" s="4"/>
      <c r="I433" s="4"/>
      <c r="J433" s="1"/>
    </row>
    <row r="434" spans="1:10" s="2" customFormat="1" ht="15.75" customHeight="1" x14ac:dyDescent="0.3">
      <c r="A434" s="1"/>
      <c r="B434" s="10"/>
      <c r="E434" s="1"/>
      <c r="F434" s="3"/>
      <c r="G434" s="4"/>
      <c r="H434" s="4"/>
      <c r="I434" s="4"/>
      <c r="J434" s="1"/>
    </row>
    <row r="435" spans="1:10" s="2" customFormat="1" ht="15.75" customHeight="1" x14ac:dyDescent="0.3">
      <c r="A435" s="1"/>
      <c r="B435" s="10"/>
      <c r="E435" s="1"/>
      <c r="F435" s="3"/>
      <c r="G435" s="4"/>
      <c r="H435" s="4"/>
      <c r="I435" s="4"/>
      <c r="J435" s="1"/>
    </row>
    <row r="436" spans="1:10" s="2" customFormat="1" ht="15.75" customHeight="1" x14ac:dyDescent="0.3">
      <c r="A436" s="1"/>
      <c r="B436" s="10"/>
      <c r="E436" s="1"/>
      <c r="F436" s="3"/>
      <c r="G436" s="4"/>
      <c r="H436" s="4"/>
      <c r="I436" s="4"/>
      <c r="J436" s="1"/>
    </row>
    <row r="437" spans="1:10" s="2" customFormat="1" ht="15.75" customHeight="1" x14ac:dyDescent="0.3">
      <c r="A437" s="1"/>
      <c r="B437" s="10"/>
      <c r="E437" s="1"/>
      <c r="F437" s="3"/>
      <c r="G437" s="4"/>
      <c r="H437" s="4"/>
      <c r="I437" s="4"/>
      <c r="J437" s="1"/>
    </row>
    <row r="438" spans="1:10" s="2" customFormat="1" ht="15.75" customHeight="1" x14ac:dyDescent="0.3">
      <c r="A438" s="1"/>
      <c r="B438" s="10"/>
      <c r="E438" s="1"/>
      <c r="F438" s="3"/>
      <c r="G438" s="4"/>
      <c r="H438" s="4"/>
      <c r="I438" s="4"/>
      <c r="J438" s="1"/>
    </row>
    <row r="439" spans="1:10" s="2" customFormat="1" ht="15.75" customHeight="1" x14ac:dyDescent="0.3">
      <c r="A439" s="1"/>
      <c r="B439" s="10"/>
      <c r="E439" s="1"/>
      <c r="F439" s="3"/>
      <c r="G439" s="4"/>
      <c r="H439" s="4"/>
      <c r="I439" s="4"/>
      <c r="J439" s="1"/>
    </row>
    <row r="440" spans="1:10" s="2" customFormat="1" ht="15.75" customHeight="1" x14ac:dyDescent="0.3">
      <c r="A440" s="1"/>
      <c r="B440" s="10"/>
      <c r="E440" s="1"/>
      <c r="F440" s="3"/>
      <c r="G440" s="4"/>
      <c r="H440" s="4"/>
      <c r="I440" s="4"/>
      <c r="J440" s="1"/>
    </row>
    <row r="441" spans="1:10" s="2" customFormat="1" ht="15.75" customHeight="1" x14ac:dyDescent="0.3">
      <c r="A441" s="1"/>
      <c r="B441" s="10"/>
      <c r="E441" s="1"/>
      <c r="F441" s="3"/>
      <c r="G441" s="4"/>
      <c r="H441" s="4"/>
      <c r="I441" s="4"/>
      <c r="J441" s="1"/>
    </row>
    <row r="442" spans="1:10" s="2" customFormat="1" ht="15.75" customHeight="1" x14ac:dyDescent="0.3">
      <c r="A442" s="1"/>
      <c r="B442" s="10"/>
      <c r="E442" s="1"/>
      <c r="F442" s="3"/>
      <c r="G442" s="4"/>
      <c r="H442" s="4"/>
      <c r="I442" s="4"/>
      <c r="J442" s="1"/>
    </row>
    <row r="443" spans="1:10" s="2" customFormat="1" ht="15.75" customHeight="1" x14ac:dyDescent="0.3">
      <c r="A443" s="1"/>
      <c r="B443" s="10"/>
      <c r="E443" s="1"/>
      <c r="F443" s="3"/>
      <c r="G443" s="4"/>
      <c r="H443" s="4"/>
      <c r="I443" s="4"/>
      <c r="J443" s="1"/>
    </row>
    <row r="444" spans="1:10" s="2" customFormat="1" ht="15.75" customHeight="1" x14ac:dyDescent="0.3">
      <c r="A444" s="1"/>
      <c r="B444" s="10"/>
      <c r="E444" s="1"/>
      <c r="F444" s="3"/>
      <c r="G444" s="4"/>
      <c r="H444" s="4"/>
      <c r="I444" s="4"/>
      <c r="J444" s="1"/>
    </row>
    <row r="445" spans="1:10" s="2" customFormat="1" ht="15.75" customHeight="1" x14ac:dyDescent="0.3">
      <c r="A445" s="1"/>
      <c r="B445" s="10"/>
      <c r="E445" s="1"/>
      <c r="F445" s="3"/>
      <c r="G445" s="4"/>
      <c r="H445" s="4"/>
      <c r="I445" s="4"/>
      <c r="J445" s="1"/>
    </row>
    <row r="446" spans="1:10" s="2" customFormat="1" ht="15.75" customHeight="1" x14ac:dyDescent="0.3">
      <c r="A446" s="1"/>
      <c r="B446" s="10"/>
      <c r="E446" s="1"/>
      <c r="F446" s="3"/>
      <c r="G446" s="4"/>
      <c r="H446" s="4"/>
      <c r="I446" s="4"/>
      <c r="J446" s="1"/>
    </row>
    <row r="447" spans="1:10" s="2" customFormat="1" ht="15.75" customHeight="1" x14ac:dyDescent="0.3">
      <c r="A447" s="1"/>
      <c r="B447" s="10"/>
      <c r="E447" s="1"/>
      <c r="F447" s="3"/>
      <c r="G447" s="4"/>
      <c r="H447" s="4"/>
      <c r="I447" s="4"/>
      <c r="J447" s="1"/>
    </row>
    <row r="448" spans="1:10" s="2" customFormat="1" ht="15.75" customHeight="1" x14ac:dyDescent="0.3">
      <c r="A448" s="1"/>
      <c r="B448" s="10"/>
      <c r="E448" s="1"/>
      <c r="F448" s="3"/>
      <c r="G448" s="4"/>
      <c r="H448" s="4"/>
      <c r="I448" s="4"/>
      <c r="J448" s="1"/>
    </row>
    <row r="449" spans="1:10" s="2" customFormat="1" ht="15.75" customHeight="1" x14ac:dyDescent="0.3">
      <c r="A449" s="1"/>
      <c r="B449" s="10"/>
      <c r="E449" s="1"/>
      <c r="F449" s="3"/>
      <c r="G449" s="4"/>
      <c r="H449" s="4"/>
      <c r="I449" s="4"/>
      <c r="J449" s="1"/>
    </row>
    <row r="450" spans="1:10" s="2" customFormat="1" ht="15.75" customHeight="1" x14ac:dyDescent="0.3">
      <c r="A450" s="1"/>
      <c r="B450" s="10"/>
      <c r="E450" s="1"/>
      <c r="F450" s="3"/>
      <c r="G450" s="4"/>
      <c r="H450" s="4"/>
      <c r="I450" s="4"/>
      <c r="J450" s="1"/>
    </row>
    <row r="451" spans="1:10" s="2" customFormat="1" ht="15.75" customHeight="1" x14ac:dyDescent="0.3">
      <c r="A451" s="1"/>
      <c r="B451" s="10"/>
      <c r="E451" s="1"/>
      <c r="F451" s="3"/>
      <c r="G451" s="4"/>
      <c r="H451" s="4"/>
      <c r="I451" s="4"/>
      <c r="J451" s="1"/>
    </row>
    <row r="452" spans="1:10" s="2" customFormat="1" ht="15.75" customHeight="1" x14ac:dyDescent="0.3">
      <c r="A452" s="1"/>
      <c r="B452" s="10"/>
      <c r="E452" s="1"/>
      <c r="F452" s="3"/>
      <c r="G452" s="4"/>
      <c r="H452" s="4"/>
      <c r="I452" s="4"/>
      <c r="J452" s="1"/>
    </row>
    <row r="453" spans="1:10" s="2" customFormat="1" ht="15.75" customHeight="1" x14ac:dyDescent="0.3">
      <c r="A453" s="1"/>
      <c r="B453" s="10"/>
      <c r="E453" s="1"/>
      <c r="F453" s="3"/>
      <c r="G453" s="4"/>
      <c r="H453" s="4"/>
      <c r="I453" s="4"/>
      <c r="J453" s="1"/>
    </row>
    <row r="454" spans="1:10" s="2" customFormat="1" ht="15.75" customHeight="1" x14ac:dyDescent="0.3">
      <c r="A454" s="1"/>
      <c r="B454" s="10"/>
      <c r="E454" s="1"/>
      <c r="F454" s="3"/>
      <c r="G454" s="4"/>
      <c r="H454" s="4"/>
      <c r="I454" s="4"/>
      <c r="J454" s="1"/>
    </row>
    <row r="455" spans="1:10" s="2" customFormat="1" ht="15.75" customHeight="1" x14ac:dyDescent="0.3">
      <c r="A455" s="1"/>
      <c r="B455" s="10"/>
      <c r="E455" s="1"/>
      <c r="F455" s="3"/>
      <c r="G455" s="4"/>
      <c r="H455" s="4"/>
      <c r="I455" s="4"/>
      <c r="J455" s="1"/>
    </row>
    <row r="456" spans="1:10" s="2" customFormat="1" ht="15.75" customHeight="1" x14ac:dyDescent="0.3">
      <c r="A456" s="1"/>
      <c r="B456" s="10"/>
      <c r="E456" s="1"/>
      <c r="F456" s="3"/>
      <c r="G456" s="4"/>
      <c r="H456" s="4"/>
      <c r="I456" s="4"/>
      <c r="J456" s="1"/>
    </row>
    <row r="457" spans="1:10" s="2" customFormat="1" ht="15.75" customHeight="1" x14ac:dyDescent="0.3">
      <c r="A457" s="1"/>
      <c r="B457" s="10"/>
      <c r="E457" s="1"/>
      <c r="F457" s="3"/>
      <c r="G457" s="4"/>
      <c r="H457" s="4"/>
      <c r="I457" s="4"/>
      <c r="J457" s="1"/>
    </row>
    <row r="458" spans="1:10" s="2" customFormat="1" ht="15.75" customHeight="1" x14ac:dyDescent="0.3">
      <c r="A458" s="1"/>
      <c r="B458" s="10"/>
      <c r="E458" s="1"/>
      <c r="F458" s="3"/>
      <c r="G458" s="4"/>
      <c r="H458" s="4"/>
      <c r="I458" s="4"/>
      <c r="J458" s="1"/>
    </row>
    <row r="459" spans="1:10" s="2" customFormat="1" ht="15.75" customHeight="1" x14ac:dyDescent="0.3">
      <c r="A459" s="1"/>
      <c r="B459" s="10"/>
      <c r="E459" s="1"/>
      <c r="F459" s="3"/>
      <c r="G459" s="4"/>
      <c r="H459" s="4"/>
      <c r="I459" s="4"/>
      <c r="J459" s="1"/>
    </row>
    <row r="460" spans="1:10" s="2" customFormat="1" ht="15.75" customHeight="1" x14ac:dyDescent="0.3">
      <c r="A460" s="1"/>
      <c r="B460" s="10"/>
      <c r="E460" s="1"/>
      <c r="F460" s="3"/>
      <c r="G460" s="4"/>
      <c r="H460" s="4"/>
      <c r="I460" s="4"/>
      <c r="J460" s="1"/>
    </row>
    <row r="461" spans="1:10" s="2" customFormat="1" ht="15.75" customHeight="1" x14ac:dyDescent="0.3">
      <c r="A461" s="1"/>
      <c r="B461" s="10"/>
      <c r="E461" s="1"/>
      <c r="F461" s="3"/>
      <c r="G461" s="4"/>
      <c r="H461" s="4"/>
      <c r="I461" s="4"/>
      <c r="J461" s="1"/>
    </row>
    <row r="462" spans="1:10" s="2" customFormat="1" ht="15.75" customHeight="1" x14ac:dyDescent="0.3">
      <c r="A462" s="1"/>
      <c r="B462" s="10"/>
      <c r="E462" s="1"/>
      <c r="F462" s="3"/>
      <c r="G462" s="4"/>
      <c r="H462" s="4"/>
      <c r="I462" s="4"/>
      <c r="J462" s="1"/>
    </row>
    <row r="463" spans="1:10" s="2" customFormat="1" ht="15.75" customHeight="1" x14ac:dyDescent="0.3">
      <c r="A463" s="1"/>
      <c r="B463" s="10"/>
      <c r="E463" s="1"/>
      <c r="F463" s="3"/>
      <c r="G463" s="4"/>
      <c r="H463" s="4"/>
      <c r="I463" s="4"/>
      <c r="J463" s="1"/>
    </row>
    <row r="464" spans="1:10" s="2" customFormat="1" ht="15.75" customHeight="1" x14ac:dyDescent="0.3">
      <c r="A464" s="1"/>
      <c r="B464" s="10"/>
      <c r="E464" s="1"/>
      <c r="F464" s="3"/>
      <c r="G464" s="4"/>
      <c r="H464" s="4"/>
      <c r="I464" s="4"/>
      <c r="J464" s="1"/>
    </row>
    <row r="465" spans="1:10" s="2" customFormat="1" ht="15.75" customHeight="1" x14ac:dyDescent="0.3">
      <c r="A465" s="1"/>
      <c r="B465" s="10"/>
      <c r="E465" s="1"/>
      <c r="F465" s="3"/>
      <c r="G465" s="4"/>
      <c r="H465" s="4"/>
      <c r="I465" s="4"/>
      <c r="J465" s="1"/>
    </row>
    <row r="466" spans="1:10" s="2" customFormat="1" ht="15.75" customHeight="1" x14ac:dyDescent="0.3">
      <c r="A466" s="1"/>
      <c r="B466" s="10"/>
      <c r="E466" s="1"/>
      <c r="F466" s="3"/>
      <c r="G466" s="4"/>
      <c r="H466" s="4"/>
      <c r="I466" s="4"/>
      <c r="J466" s="1"/>
    </row>
    <row r="467" spans="1:10" s="2" customFormat="1" ht="15.75" customHeight="1" x14ac:dyDescent="0.3">
      <c r="A467" s="1"/>
      <c r="B467" s="10"/>
      <c r="E467" s="1"/>
      <c r="F467" s="3"/>
      <c r="G467" s="4"/>
      <c r="H467" s="4"/>
      <c r="I467" s="4"/>
      <c r="J467" s="1"/>
    </row>
    <row r="468" spans="1:10" s="2" customFormat="1" ht="15.75" customHeight="1" x14ac:dyDescent="0.3">
      <c r="A468" s="1"/>
      <c r="B468" s="10"/>
      <c r="E468" s="1"/>
      <c r="F468" s="3"/>
      <c r="G468" s="4"/>
      <c r="H468" s="4"/>
      <c r="I468" s="4"/>
      <c r="J468" s="1"/>
    </row>
    <row r="469" spans="1:10" s="2" customFormat="1" ht="15.75" customHeight="1" x14ac:dyDescent="0.3">
      <c r="A469" s="1"/>
      <c r="B469" s="10"/>
      <c r="E469" s="1"/>
      <c r="F469" s="3"/>
      <c r="G469" s="4"/>
      <c r="H469" s="4"/>
      <c r="I469" s="4"/>
      <c r="J469" s="1"/>
    </row>
    <row r="470" spans="1:10" s="2" customFormat="1" ht="15.75" customHeight="1" x14ac:dyDescent="0.3">
      <c r="A470" s="1"/>
      <c r="B470" s="10"/>
      <c r="E470" s="1"/>
      <c r="F470" s="3"/>
      <c r="G470" s="4"/>
      <c r="H470" s="4"/>
      <c r="I470" s="4"/>
      <c r="J470" s="1"/>
    </row>
    <row r="471" spans="1:10" s="2" customFormat="1" ht="15.75" customHeight="1" x14ac:dyDescent="0.3">
      <c r="A471" s="1"/>
      <c r="B471" s="10"/>
      <c r="E471" s="1"/>
      <c r="F471" s="3"/>
      <c r="G471" s="4"/>
      <c r="H471" s="4"/>
      <c r="I471" s="4"/>
      <c r="J471" s="1"/>
    </row>
    <row r="472" spans="1:10" s="2" customFormat="1" ht="15.75" customHeight="1" x14ac:dyDescent="0.3">
      <c r="A472" s="1"/>
      <c r="B472" s="10"/>
      <c r="E472" s="1"/>
      <c r="F472" s="3"/>
      <c r="G472" s="4"/>
      <c r="H472" s="4"/>
      <c r="I472" s="4"/>
      <c r="J472" s="1"/>
    </row>
    <row r="473" spans="1:10" s="2" customFormat="1" ht="15.75" customHeight="1" x14ac:dyDescent="0.3">
      <c r="A473" s="1"/>
      <c r="B473" s="10"/>
      <c r="E473" s="1"/>
      <c r="F473" s="3"/>
      <c r="G473" s="4"/>
      <c r="H473" s="4"/>
      <c r="I473" s="4"/>
      <c r="J473" s="1"/>
    </row>
    <row r="474" spans="1:10" s="2" customFormat="1" ht="15.75" customHeight="1" x14ac:dyDescent="0.3">
      <c r="A474" s="1"/>
      <c r="B474" s="10"/>
      <c r="E474" s="1"/>
      <c r="F474" s="3"/>
      <c r="G474" s="4"/>
      <c r="H474" s="4"/>
      <c r="I474" s="4"/>
      <c r="J474" s="1"/>
    </row>
    <row r="475" spans="1:10" s="2" customFormat="1" ht="15.75" customHeight="1" x14ac:dyDescent="0.3">
      <c r="A475" s="1"/>
      <c r="B475" s="10"/>
      <c r="E475" s="1"/>
      <c r="F475" s="3"/>
      <c r="G475" s="4"/>
      <c r="H475" s="4"/>
      <c r="I475" s="4"/>
      <c r="J475" s="1"/>
    </row>
    <row r="476" spans="1:10" s="2" customFormat="1" ht="15.75" customHeight="1" x14ac:dyDescent="0.3">
      <c r="A476" s="1"/>
      <c r="B476" s="10"/>
      <c r="E476" s="1"/>
      <c r="F476" s="3"/>
      <c r="G476" s="4"/>
      <c r="H476" s="4"/>
      <c r="I476" s="4"/>
      <c r="J476" s="1"/>
    </row>
    <row r="477" spans="1:10" s="2" customFormat="1" ht="15.75" customHeight="1" x14ac:dyDescent="0.3">
      <c r="A477" s="1"/>
      <c r="B477" s="10"/>
      <c r="E477" s="1"/>
      <c r="F477" s="3"/>
      <c r="G477" s="4"/>
      <c r="H477" s="4"/>
      <c r="I477" s="4"/>
      <c r="J477" s="1"/>
    </row>
    <row r="478" spans="1:10" s="2" customFormat="1" ht="15.75" customHeight="1" x14ac:dyDescent="0.3">
      <c r="A478" s="1"/>
      <c r="B478" s="10"/>
      <c r="E478" s="1"/>
      <c r="F478" s="3"/>
      <c r="G478" s="4"/>
      <c r="H478" s="4"/>
      <c r="I478" s="4"/>
      <c r="J478" s="1"/>
    </row>
    <row r="479" spans="1:10" s="2" customFormat="1" ht="15.75" customHeight="1" x14ac:dyDescent="0.3">
      <c r="A479" s="1"/>
      <c r="B479" s="10"/>
      <c r="E479" s="1"/>
      <c r="F479" s="3"/>
      <c r="G479" s="4"/>
      <c r="H479" s="4"/>
      <c r="I479" s="4"/>
      <c r="J479" s="1"/>
    </row>
    <row r="480" spans="1:10" s="2" customFormat="1" ht="15.75" customHeight="1" x14ac:dyDescent="0.3">
      <c r="A480" s="1"/>
      <c r="B480" s="10"/>
      <c r="E480" s="1"/>
      <c r="F480" s="3"/>
      <c r="G480" s="4"/>
      <c r="H480" s="4"/>
      <c r="I480" s="4"/>
      <c r="J480" s="1"/>
    </row>
    <row r="481" spans="1:10" s="2" customFormat="1" ht="15.75" customHeight="1" x14ac:dyDescent="0.3">
      <c r="A481" s="1"/>
      <c r="B481" s="10"/>
      <c r="E481" s="1"/>
      <c r="F481" s="3"/>
      <c r="G481" s="4"/>
      <c r="H481" s="4"/>
      <c r="I481" s="4"/>
      <c r="J481" s="1"/>
    </row>
    <row r="482" spans="1:10" s="2" customFormat="1" ht="15.75" customHeight="1" x14ac:dyDescent="0.3">
      <c r="A482" s="1"/>
      <c r="B482" s="10"/>
      <c r="E482" s="1"/>
      <c r="F482" s="3"/>
      <c r="G482" s="4"/>
      <c r="H482" s="4"/>
      <c r="I482" s="4"/>
      <c r="J482" s="1"/>
    </row>
    <row r="483" spans="1:10" s="2" customFormat="1" ht="15.75" customHeight="1" x14ac:dyDescent="0.3">
      <c r="A483" s="1"/>
      <c r="B483" s="10"/>
      <c r="E483" s="1"/>
      <c r="F483" s="3"/>
      <c r="G483" s="4"/>
      <c r="H483" s="4"/>
      <c r="I483" s="4"/>
      <c r="J483" s="1"/>
    </row>
    <row r="484" spans="1:10" s="2" customFormat="1" ht="15.75" customHeight="1" x14ac:dyDescent="0.3">
      <c r="A484" s="1"/>
      <c r="B484" s="10"/>
      <c r="E484" s="1"/>
      <c r="F484" s="3"/>
      <c r="G484" s="4"/>
      <c r="H484" s="4"/>
      <c r="I484" s="4"/>
      <c r="J484" s="1"/>
    </row>
    <row r="485" spans="1:10" s="2" customFormat="1" ht="15.75" customHeight="1" x14ac:dyDescent="0.3">
      <c r="A485" s="1"/>
      <c r="B485" s="10"/>
      <c r="E485" s="1"/>
      <c r="F485" s="3"/>
      <c r="G485" s="4"/>
      <c r="H485" s="4"/>
      <c r="I485" s="4"/>
      <c r="J485" s="1"/>
    </row>
    <row r="486" spans="1:10" s="2" customFormat="1" ht="15.75" customHeight="1" x14ac:dyDescent="0.3">
      <c r="A486" s="1"/>
      <c r="B486" s="10"/>
      <c r="E486" s="1"/>
      <c r="F486" s="3"/>
      <c r="G486" s="4"/>
      <c r="H486" s="4"/>
      <c r="I486" s="4"/>
      <c r="J486" s="1"/>
    </row>
    <row r="487" spans="1:10" s="2" customFormat="1" ht="15.75" customHeight="1" x14ac:dyDescent="0.3">
      <c r="A487" s="1"/>
      <c r="B487" s="10"/>
      <c r="E487" s="1"/>
      <c r="F487" s="3"/>
      <c r="G487" s="4"/>
      <c r="H487" s="4"/>
      <c r="I487" s="4"/>
      <c r="J487" s="1"/>
    </row>
    <row r="488" spans="1:10" s="2" customFormat="1" ht="15.75" customHeight="1" x14ac:dyDescent="0.3">
      <c r="A488" s="1"/>
      <c r="B488" s="10"/>
      <c r="E488" s="1"/>
      <c r="F488" s="3"/>
      <c r="G488" s="4"/>
      <c r="H488" s="4"/>
      <c r="I488" s="4"/>
      <c r="J488" s="1"/>
    </row>
    <row r="489" spans="1:10" s="2" customFormat="1" ht="15.75" customHeight="1" x14ac:dyDescent="0.3">
      <c r="A489" s="1"/>
      <c r="B489" s="10"/>
      <c r="E489" s="1"/>
      <c r="F489" s="3"/>
      <c r="G489" s="4"/>
      <c r="H489" s="4"/>
      <c r="I489" s="4"/>
      <c r="J489" s="1"/>
    </row>
    <row r="490" spans="1:10" s="2" customFormat="1" ht="15.75" customHeight="1" x14ac:dyDescent="0.3">
      <c r="A490" s="1"/>
      <c r="B490" s="10"/>
      <c r="E490" s="1"/>
      <c r="F490" s="3"/>
      <c r="G490" s="4"/>
      <c r="H490" s="4"/>
      <c r="I490" s="4"/>
      <c r="J490" s="1"/>
    </row>
    <row r="491" spans="1:10" s="2" customFormat="1" ht="15.75" customHeight="1" x14ac:dyDescent="0.3">
      <c r="A491" s="1"/>
      <c r="B491" s="10"/>
      <c r="E491" s="1"/>
      <c r="F491" s="3"/>
      <c r="G491" s="4"/>
      <c r="H491" s="4"/>
      <c r="I491" s="4"/>
      <c r="J491" s="1"/>
    </row>
    <row r="492" spans="1:10" s="2" customFormat="1" ht="15.75" customHeight="1" x14ac:dyDescent="0.3">
      <c r="A492" s="1"/>
      <c r="B492" s="10"/>
      <c r="E492" s="1"/>
      <c r="F492" s="3"/>
      <c r="G492" s="4"/>
      <c r="H492" s="4"/>
      <c r="I492" s="4"/>
      <c r="J492" s="1"/>
    </row>
    <row r="493" spans="1:10" s="2" customFormat="1" ht="15.75" customHeight="1" x14ac:dyDescent="0.3">
      <c r="A493" s="1"/>
      <c r="B493" s="10"/>
      <c r="E493" s="1"/>
      <c r="F493" s="3"/>
      <c r="G493" s="4"/>
      <c r="H493" s="4"/>
      <c r="I493" s="4"/>
      <c r="J493" s="1"/>
    </row>
    <row r="494" spans="1:10" s="2" customFormat="1" ht="15.75" customHeight="1" x14ac:dyDescent="0.3">
      <c r="A494" s="1"/>
      <c r="B494" s="10"/>
      <c r="E494" s="1"/>
      <c r="F494" s="3"/>
      <c r="G494" s="4"/>
      <c r="H494" s="4"/>
      <c r="I494" s="4"/>
      <c r="J494" s="1"/>
    </row>
    <row r="495" spans="1:10" s="2" customFormat="1" ht="15.75" customHeight="1" x14ac:dyDescent="0.3">
      <c r="A495" s="1"/>
      <c r="B495" s="10"/>
      <c r="E495" s="1"/>
      <c r="F495" s="3"/>
      <c r="G495" s="4"/>
      <c r="H495" s="4"/>
      <c r="I495" s="4"/>
      <c r="J495" s="1"/>
    </row>
    <row r="496" spans="1:10" s="2" customFormat="1" ht="15.75" customHeight="1" x14ac:dyDescent="0.3">
      <c r="A496" s="1"/>
      <c r="B496" s="10"/>
      <c r="E496" s="1"/>
      <c r="F496" s="3"/>
      <c r="G496" s="4"/>
      <c r="H496" s="4"/>
      <c r="I496" s="4"/>
      <c r="J496" s="1"/>
    </row>
    <row r="497" spans="1:10" s="2" customFormat="1" ht="15.75" customHeight="1" x14ac:dyDescent="0.3">
      <c r="A497" s="1"/>
      <c r="B497" s="10"/>
      <c r="E497" s="1"/>
      <c r="F497" s="3"/>
      <c r="G497" s="4"/>
      <c r="H497" s="4"/>
      <c r="I497" s="4"/>
      <c r="J497" s="1"/>
    </row>
    <row r="498" spans="1:10" s="2" customFormat="1" ht="15.75" customHeight="1" x14ac:dyDescent="0.3">
      <c r="A498" s="1"/>
      <c r="B498" s="10"/>
      <c r="E498" s="1"/>
      <c r="F498" s="3"/>
      <c r="G498" s="4"/>
      <c r="H498" s="4"/>
      <c r="I498" s="4"/>
      <c r="J498" s="1"/>
    </row>
    <row r="499" spans="1:10" s="2" customFormat="1" ht="15.75" customHeight="1" x14ac:dyDescent="0.3">
      <c r="A499" s="1"/>
      <c r="B499" s="10"/>
      <c r="E499" s="1"/>
      <c r="F499" s="3"/>
      <c r="G499" s="4"/>
      <c r="H499" s="4"/>
      <c r="I499" s="4"/>
      <c r="J499" s="1"/>
    </row>
    <row r="500" spans="1:10" s="2" customFormat="1" ht="15.75" customHeight="1" x14ac:dyDescent="0.3">
      <c r="A500" s="1"/>
      <c r="B500" s="10"/>
      <c r="E500" s="1"/>
      <c r="F500" s="3"/>
      <c r="G500" s="4"/>
      <c r="H500" s="4"/>
      <c r="I500" s="4"/>
      <c r="J500" s="1"/>
    </row>
    <row r="501" spans="1:10" s="2" customFormat="1" ht="15.75" customHeight="1" x14ac:dyDescent="0.3">
      <c r="A501" s="1"/>
      <c r="B501" s="10"/>
      <c r="E501" s="1"/>
      <c r="F501" s="3"/>
      <c r="G501" s="4"/>
      <c r="H501" s="4"/>
      <c r="I501" s="4"/>
      <c r="J501" s="1"/>
    </row>
    <row r="502" spans="1:10" s="2" customFormat="1" ht="15.75" customHeight="1" x14ac:dyDescent="0.3">
      <c r="A502" s="1"/>
      <c r="B502" s="10"/>
      <c r="E502" s="1"/>
      <c r="F502" s="3"/>
      <c r="G502" s="4"/>
      <c r="H502" s="4"/>
      <c r="I502" s="4"/>
      <c r="J502" s="1"/>
    </row>
    <row r="503" spans="1:10" s="2" customFormat="1" ht="15.75" customHeight="1" x14ac:dyDescent="0.3">
      <c r="A503" s="1"/>
      <c r="B503" s="10"/>
      <c r="E503" s="1"/>
      <c r="F503" s="3"/>
      <c r="G503" s="4"/>
      <c r="H503" s="4"/>
      <c r="I503" s="4"/>
      <c r="J503" s="1"/>
    </row>
    <row r="504" spans="1:10" s="2" customFormat="1" ht="15.75" customHeight="1" x14ac:dyDescent="0.3">
      <c r="A504" s="1"/>
      <c r="B504" s="10"/>
      <c r="E504" s="1"/>
      <c r="F504" s="3"/>
      <c r="G504" s="4"/>
      <c r="H504" s="4"/>
      <c r="I504" s="4"/>
      <c r="J504" s="1"/>
    </row>
    <row r="505" spans="1:10" s="2" customFormat="1" ht="15.75" customHeight="1" x14ac:dyDescent="0.3">
      <c r="A505" s="1"/>
      <c r="B505" s="10"/>
      <c r="E505" s="1"/>
      <c r="F505" s="3"/>
      <c r="G505" s="4"/>
      <c r="H505" s="4"/>
      <c r="I505" s="4"/>
      <c r="J505" s="1"/>
    </row>
    <row r="506" spans="1:10" s="2" customFormat="1" ht="15.75" customHeight="1" x14ac:dyDescent="0.3">
      <c r="A506" s="1"/>
      <c r="B506" s="10"/>
      <c r="E506" s="1"/>
      <c r="F506" s="3"/>
      <c r="G506" s="4"/>
      <c r="H506" s="4"/>
      <c r="I506" s="4"/>
      <c r="J506" s="1"/>
    </row>
    <row r="507" spans="1:10" s="2" customFormat="1" ht="15.75" customHeight="1" x14ac:dyDescent="0.3">
      <c r="A507" s="1"/>
      <c r="B507" s="10"/>
      <c r="E507" s="1"/>
      <c r="F507" s="3"/>
      <c r="G507" s="4"/>
      <c r="H507" s="4"/>
      <c r="I507" s="4"/>
      <c r="J507" s="1"/>
    </row>
    <row r="508" spans="1:10" s="2" customFormat="1" ht="15.75" customHeight="1" x14ac:dyDescent="0.3">
      <c r="A508" s="1"/>
      <c r="B508" s="10"/>
      <c r="E508" s="1"/>
      <c r="F508" s="3"/>
      <c r="G508" s="4"/>
      <c r="H508" s="4"/>
      <c r="I508" s="4"/>
      <c r="J508" s="1"/>
    </row>
    <row r="509" spans="1:10" s="2" customFormat="1" ht="15.75" customHeight="1" x14ac:dyDescent="0.3">
      <c r="A509" s="1"/>
      <c r="B509" s="10"/>
      <c r="E509" s="1"/>
      <c r="F509" s="3"/>
      <c r="G509" s="4"/>
      <c r="H509" s="4"/>
      <c r="I509" s="4"/>
      <c r="J509" s="1"/>
    </row>
    <row r="510" spans="1:10" s="2" customFormat="1" ht="15.75" customHeight="1" x14ac:dyDescent="0.3">
      <c r="A510" s="1"/>
      <c r="B510" s="10"/>
      <c r="E510" s="1"/>
      <c r="F510" s="3"/>
      <c r="G510" s="4"/>
      <c r="H510" s="4"/>
      <c r="I510" s="4"/>
      <c r="J510" s="1"/>
    </row>
    <row r="511" spans="1:10" s="2" customFormat="1" ht="15.75" customHeight="1" x14ac:dyDescent="0.3">
      <c r="A511" s="1"/>
      <c r="B511" s="10"/>
      <c r="E511" s="1"/>
      <c r="F511" s="3"/>
      <c r="G511" s="4"/>
      <c r="H511" s="4"/>
      <c r="I511" s="4"/>
      <c r="J511" s="1"/>
    </row>
    <row r="512" spans="1:10" s="2" customFormat="1" ht="15.75" customHeight="1" x14ac:dyDescent="0.3">
      <c r="A512" s="1"/>
      <c r="B512" s="10"/>
      <c r="E512" s="1"/>
      <c r="F512" s="3"/>
      <c r="G512" s="4"/>
      <c r="H512" s="4"/>
      <c r="I512" s="4"/>
      <c r="J512" s="1"/>
    </row>
    <row r="513" spans="1:10" s="2" customFormat="1" ht="15.75" customHeight="1" x14ac:dyDescent="0.3">
      <c r="A513" s="1"/>
      <c r="B513" s="10"/>
      <c r="E513" s="1"/>
      <c r="F513" s="3"/>
      <c r="G513" s="4"/>
      <c r="H513" s="4"/>
      <c r="I513" s="4"/>
      <c r="J513" s="1"/>
    </row>
    <row r="514" spans="1:10" s="2" customFormat="1" ht="15.75" customHeight="1" x14ac:dyDescent="0.3">
      <c r="A514" s="1"/>
      <c r="B514" s="10"/>
      <c r="E514" s="1"/>
      <c r="F514" s="3"/>
      <c r="G514" s="4"/>
      <c r="H514" s="4"/>
      <c r="I514" s="4"/>
      <c r="J514" s="1"/>
    </row>
    <row r="515" spans="1:10" s="2" customFormat="1" ht="15.75" customHeight="1" x14ac:dyDescent="0.3">
      <c r="A515" s="1"/>
      <c r="B515" s="10"/>
      <c r="E515" s="1"/>
      <c r="F515" s="3"/>
      <c r="G515" s="4"/>
      <c r="H515" s="4"/>
      <c r="I515" s="4"/>
      <c r="J515" s="1"/>
    </row>
    <row r="516" spans="1:10" s="2" customFormat="1" ht="15.75" customHeight="1" x14ac:dyDescent="0.3">
      <c r="A516" s="1"/>
      <c r="B516" s="10"/>
      <c r="E516" s="1"/>
      <c r="F516" s="3"/>
      <c r="G516" s="4"/>
      <c r="H516" s="4"/>
      <c r="I516" s="4"/>
      <c r="J516" s="1"/>
    </row>
    <row r="517" spans="1:10" s="2" customFormat="1" ht="15.75" customHeight="1" x14ac:dyDescent="0.3">
      <c r="A517" s="1"/>
      <c r="B517" s="10"/>
      <c r="E517" s="1"/>
      <c r="F517" s="3"/>
      <c r="G517" s="4"/>
      <c r="H517" s="4"/>
      <c r="I517" s="4"/>
      <c r="J517" s="1"/>
    </row>
    <row r="518" spans="1:10" s="2" customFormat="1" ht="15.75" customHeight="1" x14ac:dyDescent="0.3">
      <c r="A518" s="1"/>
      <c r="B518" s="10"/>
      <c r="E518" s="1"/>
      <c r="F518" s="3"/>
      <c r="G518" s="4"/>
      <c r="H518" s="4"/>
      <c r="I518" s="4"/>
      <c r="J518" s="1"/>
    </row>
    <row r="519" spans="1:10" s="2" customFormat="1" ht="15.75" customHeight="1" x14ac:dyDescent="0.3">
      <c r="A519" s="1"/>
      <c r="B519" s="10"/>
      <c r="E519" s="1"/>
      <c r="F519" s="3"/>
      <c r="G519" s="4"/>
      <c r="H519" s="4"/>
      <c r="I519" s="4"/>
      <c r="J519" s="1"/>
    </row>
    <row r="520" spans="1:10" s="2" customFormat="1" ht="15.75" customHeight="1" x14ac:dyDescent="0.3">
      <c r="A520" s="1"/>
      <c r="B520" s="10"/>
      <c r="E520" s="1"/>
      <c r="F520" s="3"/>
      <c r="G520" s="4"/>
      <c r="H520" s="4"/>
      <c r="I520" s="4"/>
      <c r="J520" s="1"/>
    </row>
    <row r="521" spans="1:10" s="2" customFormat="1" ht="15.75" customHeight="1" x14ac:dyDescent="0.3">
      <c r="A521" s="1"/>
      <c r="B521" s="10"/>
      <c r="E521" s="1"/>
      <c r="F521" s="3"/>
      <c r="G521" s="4"/>
      <c r="H521" s="4"/>
      <c r="I521" s="4"/>
      <c r="J521" s="1"/>
    </row>
    <row r="522" spans="1:10" s="2" customFormat="1" ht="15.75" customHeight="1" x14ac:dyDescent="0.3">
      <c r="A522" s="1"/>
      <c r="B522" s="10"/>
      <c r="E522" s="1"/>
      <c r="F522" s="3"/>
      <c r="G522" s="4"/>
      <c r="H522" s="4"/>
      <c r="I522" s="4"/>
      <c r="J522" s="1"/>
    </row>
    <row r="523" spans="1:10" s="2" customFormat="1" ht="15.75" customHeight="1" x14ac:dyDescent="0.3">
      <c r="A523" s="1"/>
      <c r="B523" s="10"/>
      <c r="E523" s="1"/>
      <c r="F523" s="3"/>
      <c r="G523" s="4"/>
      <c r="H523" s="4"/>
      <c r="I523" s="4"/>
      <c r="J523" s="1"/>
    </row>
    <row r="524" spans="1:10" s="2" customFormat="1" ht="15.75" customHeight="1" x14ac:dyDescent="0.3">
      <c r="A524" s="1"/>
      <c r="B524" s="10"/>
      <c r="E524" s="1"/>
      <c r="F524" s="3"/>
      <c r="G524" s="4"/>
      <c r="H524" s="4"/>
      <c r="I524" s="4"/>
      <c r="J524" s="1"/>
    </row>
    <row r="525" spans="1:10" s="2" customFormat="1" ht="15.75" customHeight="1" x14ac:dyDescent="0.3">
      <c r="A525" s="1"/>
      <c r="B525" s="10"/>
      <c r="E525" s="1"/>
      <c r="F525" s="3"/>
      <c r="G525" s="4"/>
      <c r="H525" s="4"/>
      <c r="I525" s="4"/>
      <c r="J525" s="1"/>
    </row>
    <row r="526" spans="1:10" s="2" customFormat="1" ht="15.75" customHeight="1" x14ac:dyDescent="0.3">
      <c r="A526" s="1"/>
      <c r="B526" s="10"/>
      <c r="E526" s="1"/>
      <c r="F526" s="3"/>
      <c r="G526" s="4"/>
      <c r="H526" s="4"/>
      <c r="I526" s="4"/>
      <c r="J526" s="1"/>
    </row>
    <row r="527" spans="1:10" s="2" customFormat="1" ht="15.75" customHeight="1" x14ac:dyDescent="0.3">
      <c r="A527" s="1"/>
      <c r="B527" s="10"/>
      <c r="E527" s="1"/>
      <c r="F527" s="3"/>
      <c r="G527" s="4"/>
      <c r="H527" s="4"/>
      <c r="I527" s="4"/>
      <c r="J527" s="1"/>
    </row>
    <row r="528" spans="1:10" s="2" customFormat="1" ht="15.75" customHeight="1" x14ac:dyDescent="0.3">
      <c r="A528" s="1"/>
      <c r="B528" s="10"/>
      <c r="E528" s="1"/>
      <c r="F528" s="3"/>
      <c r="G528" s="4"/>
      <c r="H528" s="4"/>
      <c r="I528" s="4"/>
      <c r="J528" s="1"/>
    </row>
    <row r="529" spans="1:10" s="2" customFormat="1" ht="15.75" customHeight="1" x14ac:dyDescent="0.3">
      <c r="A529" s="1"/>
      <c r="B529" s="10"/>
      <c r="E529" s="1"/>
      <c r="F529" s="3"/>
      <c r="G529" s="4"/>
      <c r="H529" s="4"/>
      <c r="I529" s="4"/>
      <c r="J529" s="1"/>
    </row>
    <row r="530" spans="1:10" s="2" customFormat="1" ht="15.75" customHeight="1" x14ac:dyDescent="0.3">
      <c r="A530" s="1"/>
      <c r="B530" s="10"/>
      <c r="E530" s="1"/>
      <c r="F530" s="3"/>
      <c r="G530" s="4"/>
      <c r="H530" s="4"/>
      <c r="I530" s="4"/>
      <c r="J530" s="1"/>
    </row>
    <row r="531" spans="1:10" s="2" customFormat="1" ht="15.75" customHeight="1" x14ac:dyDescent="0.3">
      <c r="A531" s="1"/>
      <c r="B531" s="10"/>
      <c r="E531" s="1"/>
      <c r="F531" s="3"/>
      <c r="G531" s="4"/>
      <c r="H531" s="4"/>
      <c r="I531" s="4"/>
      <c r="J531" s="1"/>
    </row>
    <row r="532" spans="1:10" s="2" customFormat="1" ht="15.75" customHeight="1" x14ac:dyDescent="0.3">
      <c r="A532" s="1"/>
      <c r="B532" s="10"/>
      <c r="E532" s="1"/>
      <c r="F532" s="3"/>
      <c r="G532" s="4"/>
      <c r="H532" s="4"/>
      <c r="I532" s="4"/>
      <c r="J532" s="1"/>
    </row>
    <row r="533" spans="1:10" s="2" customFormat="1" ht="15.75" customHeight="1" x14ac:dyDescent="0.3">
      <c r="A533" s="1"/>
      <c r="B533" s="10"/>
      <c r="E533" s="1"/>
      <c r="F533" s="3"/>
      <c r="G533" s="4"/>
      <c r="H533" s="4"/>
      <c r="I533" s="4"/>
      <c r="J533" s="1"/>
    </row>
    <row r="534" spans="1:10" s="2" customFormat="1" ht="15.75" customHeight="1" x14ac:dyDescent="0.3">
      <c r="A534" s="1"/>
      <c r="B534" s="10"/>
      <c r="E534" s="1"/>
      <c r="F534" s="3"/>
      <c r="G534" s="4"/>
      <c r="H534" s="4"/>
      <c r="I534" s="4"/>
      <c r="J534" s="1"/>
    </row>
    <row r="535" spans="1:10" s="2" customFormat="1" ht="15.75" customHeight="1" x14ac:dyDescent="0.3">
      <c r="A535" s="1"/>
      <c r="B535" s="10"/>
      <c r="E535" s="1"/>
      <c r="F535" s="3"/>
      <c r="G535" s="4"/>
      <c r="H535" s="4"/>
      <c r="I535" s="4"/>
      <c r="J535" s="1"/>
    </row>
    <row r="536" spans="1:10" s="2" customFormat="1" ht="15.75" customHeight="1" x14ac:dyDescent="0.3">
      <c r="A536" s="1"/>
      <c r="B536" s="10"/>
      <c r="E536" s="1"/>
      <c r="F536" s="3"/>
      <c r="G536" s="4"/>
      <c r="H536" s="4"/>
      <c r="I536" s="4"/>
      <c r="J536" s="1"/>
    </row>
    <row r="537" spans="1:10" s="2" customFormat="1" ht="15.75" customHeight="1" x14ac:dyDescent="0.3">
      <c r="A537" s="1"/>
      <c r="B537" s="10"/>
      <c r="E537" s="1"/>
      <c r="F537" s="3"/>
      <c r="G537" s="4"/>
      <c r="H537" s="4"/>
      <c r="I537" s="4"/>
      <c r="J537" s="1"/>
    </row>
    <row r="538" spans="1:10" s="2" customFormat="1" ht="15.75" customHeight="1" x14ac:dyDescent="0.3">
      <c r="A538" s="1"/>
      <c r="B538" s="10"/>
      <c r="E538" s="1"/>
      <c r="F538" s="3"/>
      <c r="G538" s="4"/>
      <c r="H538" s="4"/>
      <c r="I538" s="4"/>
      <c r="J538" s="1"/>
    </row>
    <row r="539" spans="1:10" s="2" customFormat="1" ht="15.75" customHeight="1" x14ac:dyDescent="0.3">
      <c r="A539" s="1"/>
      <c r="B539" s="10"/>
      <c r="E539" s="1"/>
      <c r="F539" s="3"/>
      <c r="G539" s="4"/>
      <c r="H539" s="4"/>
      <c r="I539" s="4"/>
      <c r="J539" s="1"/>
    </row>
    <row r="540" spans="1:10" s="2" customFormat="1" ht="15.75" customHeight="1" x14ac:dyDescent="0.3">
      <c r="A540" s="1"/>
      <c r="B540" s="10"/>
      <c r="E540" s="1"/>
      <c r="F540" s="3"/>
      <c r="G540" s="4"/>
      <c r="H540" s="4"/>
      <c r="I540" s="4"/>
      <c r="J540" s="1"/>
    </row>
    <row r="541" spans="1:10" s="2" customFormat="1" ht="15.75" customHeight="1" x14ac:dyDescent="0.3">
      <c r="A541" s="1"/>
      <c r="B541" s="10"/>
      <c r="E541" s="1"/>
      <c r="F541" s="3"/>
      <c r="G541" s="4"/>
      <c r="H541" s="4"/>
      <c r="I541" s="4"/>
      <c r="J541" s="1"/>
    </row>
    <row r="542" spans="1:10" s="2" customFormat="1" ht="15.75" customHeight="1" x14ac:dyDescent="0.3">
      <c r="A542" s="1"/>
      <c r="B542" s="10"/>
      <c r="E542" s="1"/>
      <c r="F542" s="3"/>
      <c r="G542" s="4"/>
      <c r="H542" s="4"/>
      <c r="I542" s="4"/>
      <c r="J542" s="1"/>
    </row>
    <row r="543" spans="1:10" s="2" customFormat="1" ht="15.75" customHeight="1" x14ac:dyDescent="0.3">
      <c r="A543" s="1"/>
      <c r="B543" s="10"/>
      <c r="E543" s="1"/>
      <c r="F543" s="3"/>
      <c r="G543" s="4"/>
      <c r="H543" s="4"/>
      <c r="I543" s="4"/>
      <c r="J543" s="1"/>
    </row>
    <row r="544" spans="1:10" s="2" customFormat="1" ht="15.75" customHeight="1" x14ac:dyDescent="0.3">
      <c r="A544" s="1"/>
      <c r="B544" s="10"/>
      <c r="E544" s="1"/>
      <c r="F544" s="3"/>
      <c r="G544" s="4"/>
      <c r="H544" s="4"/>
      <c r="I544" s="4"/>
      <c r="J544" s="1"/>
    </row>
    <row r="545" spans="1:10" s="2" customFormat="1" ht="15.75" customHeight="1" x14ac:dyDescent="0.3">
      <c r="A545" s="1"/>
      <c r="B545" s="10"/>
      <c r="E545" s="1"/>
      <c r="F545" s="3"/>
      <c r="G545" s="4"/>
      <c r="H545" s="4"/>
      <c r="I545" s="4"/>
      <c r="J545" s="1"/>
    </row>
    <row r="546" spans="1:10" s="2" customFormat="1" ht="15.75" customHeight="1" x14ac:dyDescent="0.3">
      <c r="A546" s="1"/>
      <c r="B546" s="10"/>
      <c r="E546" s="1"/>
      <c r="F546" s="3"/>
      <c r="G546" s="4"/>
      <c r="H546" s="4"/>
      <c r="I546" s="4"/>
      <c r="J546" s="1"/>
    </row>
    <row r="547" spans="1:10" s="2" customFormat="1" ht="15.75" customHeight="1" x14ac:dyDescent="0.3">
      <c r="A547" s="1"/>
      <c r="B547" s="10"/>
      <c r="E547" s="1"/>
      <c r="F547" s="3"/>
      <c r="G547" s="4"/>
      <c r="H547" s="4"/>
      <c r="I547" s="4"/>
      <c r="J547" s="1"/>
    </row>
    <row r="548" spans="1:10" s="2" customFormat="1" ht="15.75" customHeight="1" x14ac:dyDescent="0.3">
      <c r="A548" s="1"/>
      <c r="B548" s="10"/>
      <c r="E548" s="1"/>
      <c r="F548" s="3"/>
      <c r="G548" s="4"/>
      <c r="H548" s="4"/>
      <c r="I548" s="4"/>
      <c r="J548" s="1"/>
    </row>
    <row r="549" spans="1:10" s="2" customFormat="1" ht="15.75" customHeight="1" x14ac:dyDescent="0.3">
      <c r="A549" s="1"/>
      <c r="B549" s="10"/>
      <c r="E549" s="1"/>
      <c r="F549" s="3"/>
      <c r="G549" s="4"/>
      <c r="H549" s="4"/>
      <c r="I549" s="4"/>
      <c r="J549" s="1"/>
    </row>
    <row r="550" spans="1:10" s="2" customFormat="1" ht="15.75" customHeight="1" x14ac:dyDescent="0.3">
      <c r="A550" s="1"/>
      <c r="B550" s="10"/>
      <c r="E550" s="1"/>
      <c r="F550" s="3"/>
      <c r="G550" s="4"/>
      <c r="H550" s="4"/>
      <c r="I550" s="4"/>
      <c r="J550" s="1"/>
    </row>
    <row r="551" spans="1:10" s="2" customFormat="1" ht="15.75" customHeight="1" x14ac:dyDescent="0.3">
      <c r="A551" s="1"/>
      <c r="B551" s="10"/>
      <c r="E551" s="1"/>
      <c r="F551" s="3"/>
      <c r="G551" s="4"/>
      <c r="H551" s="4"/>
      <c r="I551" s="4"/>
      <c r="J551" s="1"/>
    </row>
    <row r="552" spans="1:10" s="2" customFormat="1" ht="15.75" customHeight="1" x14ac:dyDescent="0.3">
      <c r="A552" s="1"/>
      <c r="B552" s="10"/>
      <c r="E552" s="1"/>
      <c r="F552" s="3"/>
      <c r="G552" s="4"/>
      <c r="H552" s="4"/>
      <c r="I552" s="4"/>
      <c r="J552" s="1"/>
    </row>
    <row r="553" spans="1:10" s="2" customFormat="1" ht="15.75" customHeight="1" x14ac:dyDescent="0.3">
      <c r="A553" s="1"/>
      <c r="B553" s="10"/>
      <c r="E553" s="1"/>
      <c r="F553" s="3"/>
      <c r="G553" s="4"/>
      <c r="H553" s="4"/>
      <c r="I553" s="4"/>
      <c r="J553" s="1"/>
    </row>
    <row r="554" spans="1:10" s="2" customFormat="1" ht="15.75" customHeight="1" x14ac:dyDescent="0.3">
      <c r="A554" s="1"/>
      <c r="B554" s="10"/>
      <c r="E554" s="1"/>
      <c r="F554" s="3"/>
      <c r="G554" s="4"/>
      <c r="H554" s="4"/>
      <c r="I554" s="4"/>
      <c r="J554" s="1"/>
    </row>
    <row r="555" spans="1:10" s="2" customFormat="1" ht="15.75" customHeight="1" x14ac:dyDescent="0.3">
      <c r="A555" s="1"/>
      <c r="B555" s="10"/>
      <c r="E555" s="1"/>
      <c r="F555" s="3"/>
      <c r="G555" s="4"/>
      <c r="H555" s="4"/>
      <c r="I555" s="4"/>
      <c r="J555" s="1"/>
    </row>
    <row r="556" spans="1:10" s="2" customFormat="1" ht="15.75" customHeight="1" x14ac:dyDescent="0.3">
      <c r="A556" s="1"/>
      <c r="B556" s="10"/>
      <c r="E556" s="1"/>
      <c r="F556" s="3"/>
      <c r="G556" s="4"/>
      <c r="H556" s="4"/>
      <c r="I556" s="4"/>
      <c r="J556" s="1"/>
    </row>
    <row r="557" spans="1:10" s="2" customFormat="1" ht="15.75" customHeight="1" x14ac:dyDescent="0.3">
      <c r="A557" s="1"/>
      <c r="B557" s="10"/>
      <c r="E557" s="1"/>
      <c r="F557" s="3"/>
      <c r="G557" s="4"/>
      <c r="H557" s="4"/>
      <c r="I557" s="4"/>
      <c r="J557" s="1"/>
    </row>
    <row r="558" spans="1:10" s="2" customFormat="1" ht="15.75" customHeight="1" x14ac:dyDescent="0.3">
      <c r="A558" s="1"/>
      <c r="B558" s="10"/>
      <c r="E558" s="1"/>
      <c r="F558" s="3"/>
      <c r="G558" s="4"/>
      <c r="H558" s="4"/>
      <c r="I558" s="4"/>
      <c r="J558" s="1"/>
    </row>
    <row r="559" spans="1:10" s="2" customFormat="1" ht="15.75" customHeight="1" x14ac:dyDescent="0.3">
      <c r="A559" s="1"/>
      <c r="B559" s="10"/>
      <c r="E559" s="1"/>
      <c r="F559" s="3"/>
      <c r="G559" s="4"/>
      <c r="H559" s="4"/>
      <c r="I559" s="4"/>
      <c r="J559" s="1"/>
    </row>
    <row r="560" spans="1:10" s="2" customFormat="1" ht="15.75" customHeight="1" x14ac:dyDescent="0.3">
      <c r="A560" s="1"/>
      <c r="B560" s="10"/>
      <c r="E560" s="1"/>
      <c r="F560" s="3"/>
      <c r="G560" s="4"/>
      <c r="H560" s="4"/>
      <c r="I560" s="4"/>
      <c r="J560" s="1"/>
    </row>
    <row r="561" spans="1:10" s="2" customFormat="1" ht="15.75" customHeight="1" x14ac:dyDescent="0.3">
      <c r="A561" s="1"/>
      <c r="B561" s="10"/>
      <c r="E561" s="1"/>
      <c r="F561" s="3"/>
      <c r="G561" s="4"/>
      <c r="H561" s="4"/>
      <c r="I561" s="4"/>
      <c r="J561" s="1"/>
    </row>
    <row r="562" spans="1:10" s="2" customFormat="1" ht="15.75" customHeight="1" x14ac:dyDescent="0.3">
      <c r="A562" s="1"/>
      <c r="B562" s="10"/>
      <c r="E562" s="1"/>
      <c r="F562" s="3"/>
      <c r="G562" s="4"/>
      <c r="H562" s="4"/>
      <c r="I562" s="4"/>
      <c r="J562" s="1"/>
    </row>
    <row r="563" spans="1:10" s="2" customFormat="1" ht="15.75" customHeight="1" x14ac:dyDescent="0.3">
      <c r="A563" s="1"/>
      <c r="B563" s="10"/>
      <c r="E563" s="1"/>
      <c r="F563" s="3"/>
      <c r="G563" s="4"/>
      <c r="H563" s="4"/>
      <c r="I563" s="4"/>
      <c r="J563" s="1"/>
    </row>
    <row r="564" spans="1:10" s="2" customFormat="1" ht="15.75" customHeight="1" x14ac:dyDescent="0.3">
      <c r="A564" s="1"/>
      <c r="B564" s="10"/>
      <c r="E564" s="1"/>
      <c r="F564" s="3"/>
      <c r="G564" s="4"/>
      <c r="H564" s="4"/>
      <c r="I564" s="4"/>
      <c r="J564" s="1"/>
    </row>
    <row r="565" spans="1:10" s="2" customFormat="1" ht="15.75" customHeight="1" x14ac:dyDescent="0.3">
      <c r="A565" s="1"/>
      <c r="B565" s="10"/>
      <c r="E565" s="1"/>
      <c r="F565" s="3"/>
      <c r="G565" s="4"/>
      <c r="H565" s="4"/>
      <c r="I565" s="4"/>
      <c r="J565" s="1"/>
    </row>
    <row r="566" spans="1:10" s="2" customFormat="1" ht="15.75" customHeight="1" x14ac:dyDescent="0.3">
      <c r="A566" s="1"/>
      <c r="B566" s="10"/>
      <c r="E566" s="1"/>
      <c r="F566" s="3"/>
      <c r="G566" s="4"/>
      <c r="H566" s="4"/>
      <c r="I566" s="4"/>
      <c r="J566" s="1"/>
    </row>
    <row r="567" spans="1:10" s="2" customFormat="1" ht="15.75" customHeight="1" x14ac:dyDescent="0.3">
      <c r="A567" s="1"/>
      <c r="B567" s="10"/>
      <c r="E567" s="1"/>
      <c r="F567" s="3"/>
      <c r="G567" s="4"/>
      <c r="H567" s="4"/>
      <c r="I567" s="4"/>
      <c r="J567" s="1"/>
    </row>
    <row r="568" spans="1:10" s="2" customFormat="1" ht="15.75" customHeight="1" x14ac:dyDescent="0.3">
      <c r="A568" s="1"/>
      <c r="B568" s="10"/>
      <c r="E568" s="1"/>
      <c r="F568" s="3"/>
      <c r="G568" s="4"/>
      <c r="H568" s="4"/>
      <c r="I568" s="4"/>
      <c r="J568" s="1"/>
    </row>
    <row r="569" spans="1:10" s="2" customFormat="1" ht="15.75" customHeight="1" x14ac:dyDescent="0.3">
      <c r="A569" s="1"/>
      <c r="B569" s="10"/>
      <c r="E569" s="1"/>
      <c r="F569" s="3"/>
      <c r="G569" s="4"/>
      <c r="H569" s="4"/>
      <c r="I569" s="4"/>
      <c r="J569" s="1"/>
    </row>
    <row r="570" spans="1:10" s="2" customFormat="1" ht="15.75" customHeight="1" x14ac:dyDescent="0.3">
      <c r="A570" s="1"/>
      <c r="B570" s="10"/>
      <c r="E570" s="1"/>
      <c r="F570" s="3"/>
      <c r="G570" s="4"/>
      <c r="H570" s="4"/>
      <c r="I570" s="4"/>
      <c r="J570" s="1"/>
    </row>
    <row r="571" spans="1:10" s="2" customFormat="1" ht="15.75" customHeight="1" x14ac:dyDescent="0.3">
      <c r="A571" s="1"/>
      <c r="B571" s="10"/>
      <c r="E571" s="1"/>
      <c r="F571" s="3"/>
      <c r="G571" s="4"/>
      <c r="H571" s="4"/>
      <c r="I571" s="4"/>
      <c r="J571" s="1"/>
    </row>
    <row r="572" spans="1:10" s="2" customFormat="1" ht="15.75" customHeight="1" x14ac:dyDescent="0.3">
      <c r="A572" s="1"/>
      <c r="B572" s="10"/>
      <c r="E572" s="1"/>
      <c r="F572" s="3"/>
      <c r="G572" s="4"/>
      <c r="H572" s="4"/>
      <c r="I572" s="4"/>
      <c r="J572" s="1"/>
    </row>
    <row r="573" spans="1:10" s="2" customFormat="1" ht="15.75" customHeight="1" x14ac:dyDescent="0.3">
      <c r="A573" s="1"/>
      <c r="B573" s="10"/>
      <c r="E573" s="1"/>
      <c r="F573" s="3"/>
      <c r="G573" s="4"/>
      <c r="H573" s="4"/>
      <c r="I573" s="4"/>
      <c r="J573" s="1"/>
    </row>
    <row r="574" spans="1:10" s="2" customFormat="1" ht="15.75" customHeight="1" x14ac:dyDescent="0.3">
      <c r="A574" s="1"/>
      <c r="B574" s="10"/>
      <c r="E574" s="1"/>
      <c r="F574" s="3"/>
      <c r="G574" s="4"/>
      <c r="H574" s="4"/>
      <c r="I574" s="4"/>
      <c r="J574" s="1"/>
    </row>
    <row r="575" spans="1:10" s="2" customFormat="1" ht="15.75" customHeight="1" x14ac:dyDescent="0.3">
      <c r="A575" s="1"/>
      <c r="B575" s="10"/>
      <c r="E575" s="1"/>
      <c r="F575" s="3"/>
      <c r="G575" s="4"/>
      <c r="H575" s="4"/>
      <c r="I575" s="4"/>
      <c r="J575" s="1"/>
    </row>
    <row r="576" spans="1:10" s="2" customFormat="1" ht="15.75" customHeight="1" x14ac:dyDescent="0.3">
      <c r="A576" s="1"/>
      <c r="B576" s="10"/>
      <c r="E576" s="1"/>
      <c r="F576" s="3"/>
      <c r="G576" s="4"/>
      <c r="H576" s="4"/>
      <c r="I576" s="4"/>
      <c r="J576" s="1"/>
    </row>
    <row r="577" spans="1:10" s="2" customFormat="1" ht="15.75" customHeight="1" x14ac:dyDescent="0.3">
      <c r="A577" s="1"/>
      <c r="B577" s="10"/>
      <c r="E577" s="1"/>
      <c r="F577" s="3"/>
      <c r="G577" s="4"/>
      <c r="H577" s="4"/>
      <c r="I577" s="4"/>
      <c r="J577" s="1"/>
    </row>
    <row r="578" spans="1:10" s="2" customFormat="1" ht="15.75" customHeight="1" x14ac:dyDescent="0.3">
      <c r="A578" s="1"/>
      <c r="B578" s="10"/>
      <c r="E578" s="1"/>
      <c r="F578" s="3"/>
      <c r="G578" s="4"/>
      <c r="H578" s="4"/>
      <c r="I578" s="4"/>
      <c r="J578" s="1"/>
    </row>
    <row r="579" spans="1:10" s="2" customFormat="1" ht="15.75" customHeight="1" x14ac:dyDescent="0.3">
      <c r="A579" s="1"/>
      <c r="B579" s="10"/>
      <c r="E579" s="1"/>
      <c r="F579" s="3"/>
      <c r="G579" s="4"/>
      <c r="H579" s="4"/>
      <c r="I579" s="4"/>
      <c r="J579" s="1"/>
    </row>
    <row r="580" spans="1:10" s="2" customFormat="1" ht="15.75" customHeight="1" x14ac:dyDescent="0.3">
      <c r="A580" s="1"/>
      <c r="B580" s="10"/>
      <c r="E580" s="1"/>
      <c r="F580" s="3"/>
      <c r="G580" s="4"/>
      <c r="H580" s="4"/>
      <c r="I580" s="4"/>
      <c r="J580" s="1"/>
    </row>
    <row r="581" spans="1:10" s="2" customFormat="1" ht="15.75" customHeight="1" x14ac:dyDescent="0.3">
      <c r="A581" s="1"/>
      <c r="B581" s="10"/>
      <c r="E581" s="1"/>
      <c r="F581" s="3"/>
      <c r="G581" s="4"/>
      <c r="H581" s="4"/>
      <c r="I581" s="4"/>
      <c r="J581" s="1"/>
    </row>
    <row r="582" spans="1:10" s="2" customFormat="1" ht="15.75" customHeight="1" x14ac:dyDescent="0.3">
      <c r="A582" s="1"/>
      <c r="B582" s="10"/>
      <c r="E582" s="1"/>
      <c r="F582" s="3"/>
      <c r="G582" s="4"/>
      <c r="H582" s="4"/>
      <c r="I582" s="4"/>
      <c r="J582" s="1"/>
    </row>
    <row r="583" spans="1:10" s="2" customFormat="1" ht="15.75" customHeight="1" x14ac:dyDescent="0.3">
      <c r="A583" s="1"/>
      <c r="B583" s="10"/>
      <c r="E583" s="1"/>
      <c r="F583" s="3"/>
      <c r="G583" s="4"/>
      <c r="H583" s="4"/>
      <c r="I583" s="4"/>
      <c r="J583" s="1"/>
    </row>
    <row r="584" spans="1:10" s="2" customFormat="1" ht="15.75" customHeight="1" x14ac:dyDescent="0.3">
      <c r="A584" s="1"/>
      <c r="B584" s="10"/>
      <c r="E584" s="1"/>
      <c r="F584" s="3"/>
      <c r="G584" s="4"/>
      <c r="H584" s="4"/>
      <c r="I584" s="4"/>
      <c r="J584" s="1"/>
    </row>
    <row r="585" spans="1:10" s="2" customFormat="1" ht="15.75" customHeight="1" x14ac:dyDescent="0.3">
      <c r="A585" s="1"/>
      <c r="B585" s="10"/>
      <c r="E585" s="1"/>
      <c r="F585" s="3"/>
      <c r="G585" s="4"/>
      <c r="H585" s="4"/>
      <c r="I585" s="4"/>
      <c r="J585" s="1"/>
    </row>
    <row r="586" spans="1:10" s="2" customFormat="1" ht="15.75" customHeight="1" x14ac:dyDescent="0.3">
      <c r="A586" s="1"/>
      <c r="B586" s="10"/>
      <c r="E586" s="1"/>
      <c r="F586" s="3"/>
      <c r="G586" s="4"/>
      <c r="H586" s="4"/>
      <c r="I586" s="4"/>
      <c r="J586" s="1"/>
    </row>
    <row r="587" spans="1:10" s="2" customFormat="1" ht="15.75" customHeight="1" x14ac:dyDescent="0.3">
      <c r="A587" s="1"/>
      <c r="B587" s="10"/>
      <c r="E587" s="1"/>
      <c r="F587" s="3"/>
      <c r="G587" s="4"/>
      <c r="H587" s="4"/>
      <c r="I587" s="4"/>
      <c r="J587" s="1"/>
    </row>
    <row r="588" spans="1:10" s="2" customFormat="1" ht="15.75" customHeight="1" x14ac:dyDescent="0.3">
      <c r="A588" s="1"/>
      <c r="B588" s="10"/>
      <c r="E588" s="1"/>
      <c r="F588" s="3"/>
      <c r="G588" s="4"/>
      <c r="H588" s="4"/>
      <c r="I588" s="4"/>
      <c r="J588" s="1"/>
    </row>
    <row r="589" spans="1:10" s="2" customFormat="1" ht="15.75" customHeight="1" x14ac:dyDescent="0.3">
      <c r="A589" s="1"/>
      <c r="B589" s="10"/>
      <c r="E589" s="1"/>
      <c r="F589" s="3"/>
      <c r="G589" s="4"/>
      <c r="H589" s="4"/>
      <c r="I589" s="4"/>
      <c r="J589" s="1"/>
    </row>
    <row r="590" spans="1:10" s="2" customFormat="1" ht="15.75" customHeight="1" x14ac:dyDescent="0.3">
      <c r="A590" s="1"/>
      <c r="B590" s="10"/>
      <c r="E590" s="1"/>
      <c r="F590" s="3"/>
      <c r="G590" s="4"/>
      <c r="H590" s="4"/>
      <c r="I590" s="4"/>
      <c r="J590" s="1"/>
    </row>
    <row r="591" spans="1:10" s="2" customFormat="1" ht="15.75" customHeight="1" x14ac:dyDescent="0.3">
      <c r="A591" s="1"/>
      <c r="B591" s="10"/>
      <c r="E591" s="1"/>
      <c r="F591" s="3"/>
      <c r="G591" s="4"/>
      <c r="H591" s="4"/>
      <c r="I591" s="4"/>
      <c r="J591" s="1"/>
    </row>
    <row r="592" spans="1:10" s="2" customFormat="1" ht="15.75" customHeight="1" x14ac:dyDescent="0.3">
      <c r="A592" s="1"/>
      <c r="B592" s="10"/>
      <c r="E592" s="1"/>
      <c r="F592" s="3"/>
      <c r="G592" s="4"/>
      <c r="H592" s="4"/>
      <c r="I592" s="4"/>
      <c r="J592" s="1"/>
    </row>
    <row r="593" spans="1:10" s="2" customFormat="1" ht="15.75" customHeight="1" x14ac:dyDescent="0.3">
      <c r="A593" s="1"/>
      <c r="B593" s="10"/>
      <c r="E593" s="1"/>
      <c r="F593" s="3"/>
      <c r="G593" s="4"/>
      <c r="H593" s="4"/>
      <c r="I593" s="4"/>
      <c r="J593" s="1"/>
    </row>
    <row r="594" spans="1:10" s="2" customFormat="1" ht="15.75" customHeight="1" x14ac:dyDescent="0.3">
      <c r="A594" s="1"/>
      <c r="B594" s="10"/>
      <c r="E594" s="1"/>
      <c r="F594" s="3"/>
      <c r="G594" s="4"/>
      <c r="H594" s="4"/>
      <c r="I594" s="4"/>
      <c r="J594" s="1"/>
    </row>
    <row r="595" spans="1:10" s="2" customFormat="1" ht="15.75" customHeight="1" x14ac:dyDescent="0.3">
      <c r="A595" s="1"/>
      <c r="B595" s="10"/>
      <c r="E595" s="1"/>
      <c r="F595" s="3"/>
      <c r="G595" s="4"/>
      <c r="H595" s="4"/>
      <c r="I595" s="4"/>
      <c r="J595" s="1"/>
    </row>
    <row r="596" spans="1:10" s="2" customFormat="1" ht="15.75" customHeight="1" x14ac:dyDescent="0.3">
      <c r="A596" s="1"/>
      <c r="B596" s="10"/>
      <c r="E596" s="1"/>
      <c r="F596" s="3"/>
      <c r="G596" s="4"/>
      <c r="H596" s="4"/>
      <c r="I596" s="4"/>
      <c r="J596" s="1"/>
    </row>
    <row r="597" spans="1:10" s="2" customFormat="1" ht="15.75" customHeight="1" x14ac:dyDescent="0.3">
      <c r="A597" s="1"/>
      <c r="B597" s="10"/>
      <c r="E597" s="1"/>
      <c r="F597" s="3"/>
      <c r="G597" s="4"/>
      <c r="H597" s="4"/>
      <c r="I597" s="4"/>
      <c r="J597" s="1"/>
    </row>
    <row r="598" spans="1:10" s="2" customFormat="1" ht="15.75" customHeight="1" x14ac:dyDescent="0.3">
      <c r="A598" s="1"/>
      <c r="B598" s="10"/>
      <c r="E598" s="1"/>
      <c r="F598" s="3"/>
      <c r="G598" s="4"/>
      <c r="H598" s="4"/>
      <c r="I598" s="4"/>
      <c r="J598" s="1"/>
    </row>
    <row r="599" spans="1:10" s="2" customFormat="1" ht="15.75" customHeight="1" x14ac:dyDescent="0.3">
      <c r="A599" s="1"/>
      <c r="B599" s="10"/>
      <c r="E599" s="1"/>
      <c r="F599" s="3"/>
      <c r="G599" s="4"/>
      <c r="H599" s="4"/>
      <c r="I599" s="4"/>
      <c r="J599" s="1"/>
    </row>
    <row r="600" spans="1:10" s="2" customFormat="1" ht="15.75" customHeight="1" x14ac:dyDescent="0.3">
      <c r="A600" s="1"/>
      <c r="B600" s="10"/>
      <c r="E600" s="1"/>
      <c r="F600" s="3"/>
      <c r="G600" s="4"/>
      <c r="H600" s="4"/>
      <c r="I600" s="4"/>
      <c r="J600" s="1"/>
    </row>
    <row r="601" spans="1:10" s="2" customFormat="1" ht="15.75" customHeight="1" x14ac:dyDescent="0.3">
      <c r="A601" s="1"/>
      <c r="B601" s="10"/>
      <c r="E601" s="1"/>
      <c r="F601" s="3"/>
      <c r="G601" s="4"/>
      <c r="H601" s="4"/>
      <c r="I601" s="4"/>
      <c r="J601" s="1"/>
    </row>
    <row r="602" spans="1:10" s="2" customFormat="1" ht="15.75" customHeight="1" x14ac:dyDescent="0.3">
      <c r="A602" s="1"/>
      <c r="B602" s="10"/>
      <c r="E602" s="1"/>
      <c r="F602" s="3"/>
      <c r="G602" s="4"/>
      <c r="H602" s="4"/>
      <c r="I602" s="4"/>
      <c r="J602" s="1"/>
    </row>
    <row r="603" spans="1:10" s="2" customFormat="1" ht="15.75" customHeight="1" x14ac:dyDescent="0.3">
      <c r="A603" s="1"/>
      <c r="B603" s="10"/>
      <c r="E603" s="1"/>
      <c r="F603" s="3"/>
      <c r="G603" s="4"/>
      <c r="H603" s="4"/>
      <c r="I603" s="4"/>
      <c r="J603" s="1"/>
    </row>
    <row r="604" spans="1:10" s="2" customFormat="1" ht="15.75" customHeight="1" x14ac:dyDescent="0.3">
      <c r="A604" s="1"/>
      <c r="B604" s="10"/>
      <c r="E604" s="1"/>
      <c r="F604" s="3"/>
      <c r="G604" s="4"/>
      <c r="H604" s="4"/>
      <c r="I604" s="4"/>
      <c r="J604" s="1"/>
    </row>
    <row r="605" spans="1:10" s="2" customFormat="1" ht="15.75" customHeight="1" x14ac:dyDescent="0.3">
      <c r="A605" s="1"/>
      <c r="B605" s="10"/>
      <c r="E605" s="1"/>
      <c r="F605" s="3"/>
      <c r="G605" s="4"/>
      <c r="H605" s="4"/>
      <c r="I605" s="4"/>
      <c r="J605" s="1"/>
    </row>
    <row r="606" spans="1:10" s="2" customFormat="1" ht="15.75" customHeight="1" x14ac:dyDescent="0.3">
      <c r="A606" s="1"/>
      <c r="B606" s="10"/>
      <c r="E606" s="1"/>
      <c r="F606" s="3"/>
      <c r="G606" s="4"/>
      <c r="H606" s="4"/>
      <c r="I606" s="4"/>
      <c r="J606" s="1"/>
    </row>
    <row r="607" spans="1:10" s="2" customFormat="1" ht="15.75" customHeight="1" x14ac:dyDescent="0.3">
      <c r="A607" s="1"/>
      <c r="B607" s="10"/>
      <c r="E607" s="1"/>
      <c r="F607" s="3"/>
      <c r="G607" s="4"/>
      <c r="H607" s="4"/>
      <c r="I607" s="4"/>
      <c r="J607" s="1"/>
    </row>
    <row r="608" spans="1:10" s="2" customFormat="1" ht="15.75" customHeight="1" x14ac:dyDescent="0.3">
      <c r="A608" s="1"/>
      <c r="B608" s="10"/>
      <c r="E608" s="1"/>
      <c r="F608" s="3"/>
      <c r="G608" s="4"/>
      <c r="H608" s="4"/>
      <c r="I608" s="4"/>
      <c r="J608" s="1"/>
    </row>
    <row r="609" spans="1:10" s="2" customFormat="1" ht="15.75" customHeight="1" x14ac:dyDescent="0.3">
      <c r="A609" s="1"/>
      <c r="B609" s="10"/>
      <c r="E609" s="1"/>
      <c r="F609" s="3"/>
      <c r="G609" s="4"/>
      <c r="H609" s="4"/>
      <c r="I609" s="4"/>
      <c r="J609" s="1"/>
    </row>
    <row r="610" spans="1:10" s="2" customFormat="1" ht="15.75" customHeight="1" x14ac:dyDescent="0.3">
      <c r="A610" s="1"/>
      <c r="B610" s="10"/>
      <c r="E610" s="1"/>
      <c r="F610" s="3"/>
      <c r="G610" s="4"/>
      <c r="H610" s="4"/>
      <c r="I610" s="4"/>
      <c r="J610" s="1"/>
    </row>
    <row r="611" spans="1:10" s="2" customFormat="1" ht="15.75" customHeight="1" x14ac:dyDescent="0.3">
      <c r="A611" s="1"/>
      <c r="B611" s="10"/>
      <c r="E611" s="1"/>
      <c r="F611" s="3"/>
      <c r="G611" s="4"/>
      <c r="H611" s="4"/>
      <c r="I611" s="4"/>
      <c r="J611" s="1"/>
    </row>
    <row r="612" spans="1:10" s="2" customFormat="1" ht="15.75" customHeight="1" x14ac:dyDescent="0.3">
      <c r="A612" s="1"/>
      <c r="B612" s="10"/>
      <c r="E612" s="1"/>
      <c r="F612" s="3"/>
      <c r="G612" s="4"/>
      <c r="H612" s="4"/>
      <c r="I612" s="4"/>
      <c r="J612" s="1"/>
    </row>
    <row r="613" spans="1:10" s="2" customFormat="1" ht="15.75" customHeight="1" x14ac:dyDescent="0.3">
      <c r="A613" s="1"/>
      <c r="B613" s="10"/>
      <c r="E613" s="1"/>
      <c r="F613" s="3"/>
      <c r="G613" s="4"/>
      <c r="H613" s="4"/>
      <c r="I613" s="4"/>
      <c r="J613" s="1"/>
    </row>
    <row r="614" spans="1:10" s="2" customFormat="1" ht="15.75" customHeight="1" x14ac:dyDescent="0.3">
      <c r="A614" s="1"/>
      <c r="B614" s="10"/>
      <c r="E614" s="1"/>
      <c r="F614" s="3"/>
      <c r="G614" s="4"/>
      <c r="H614" s="4"/>
      <c r="I614" s="4"/>
      <c r="J614" s="1"/>
    </row>
    <row r="615" spans="1:10" s="2" customFormat="1" ht="15.75" customHeight="1" x14ac:dyDescent="0.3">
      <c r="A615" s="1"/>
      <c r="B615" s="10"/>
      <c r="E615" s="1"/>
      <c r="F615" s="3"/>
      <c r="G615" s="4"/>
      <c r="H615" s="4"/>
      <c r="I615" s="4"/>
      <c r="J615" s="1"/>
    </row>
    <row r="616" spans="1:10" s="2" customFormat="1" ht="15.75" customHeight="1" x14ac:dyDescent="0.3">
      <c r="A616" s="1"/>
      <c r="B616" s="10"/>
      <c r="E616" s="1"/>
      <c r="F616" s="3"/>
      <c r="G616" s="4"/>
      <c r="H616" s="4"/>
      <c r="I616" s="4"/>
      <c r="J616" s="1"/>
    </row>
    <row r="617" spans="1:10" s="2" customFormat="1" ht="15.75" customHeight="1" x14ac:dyDescent="0.3">
      <c r="A617" s="1"/>
      <c r="B617" s="10"/>
      <c r="E617" s="1"/>
      <c r="F617" s="3"/>
      <c r="G617" s="4"/>
      <c r="H617" s="4"/>
      <c r="I617" s="4"/>
      <c r="J617" s="1"/>
    </row>
    <row r="618" spans="1:10" s="2" customFormat="1" ht="15.75" customHeight="1" x14ac:dyDescent="0.3">
      <c r="A618" s="1"/>
      <c r="B618" s="10"/>
      <c r="E618" s="1"/>
      <c r="F618" s="3"/>
      <c r="G618" s="4"/>
      <c r="H618" s="4"/>
      <c r="I618" s="4"/>
      <c r="J618" s="1"/>
    </row>
    <row r="619" spans="1:10" s="2" customFormat="1" ht="15.75" customHeight="1" x14ac:dyDescent="0.3">
      <c r="A619" s="1"/>
      <c r="B619" s="10"/>
      <c r="E619" s="1"/>
      <c r="F619" s="3"/>
      <c r="G619" s="4"/>
      <c r="H619" s="4"/>
      <c r="I619" s="4"/>
      <c r="J619" s="1"/>
    </row>
    <row r="620" spans="1:10" s="2" customFormat="1" ht="15.75" customHeight="1" x14ac:dyDescent="0.3">
      <c r="A620" s="1"/>
      <c r="B620" s="10"/>
      <c r="E620" s="1"/>
      <c r="F620" s="3"/>
      <c r="G620" s="4"/>
      <c r="H620" s="4"/>
      <c r="I620" s="4"/>
      <c r="J620" s="1"/>
    </row>
    <row r="621" spans="1:10" s="2" customFormat="1" ht="15.75" customHeight="1" x14ac:dyDescent="0.3">
      <c r="A621" s="1"/>
      <c r="B621" s="10"/>
      <c r="E621" s="1"/>
      <c r="F621" s="3"/>
      <c r="G621" s="4"/>
      <c r="H621" s="4"/>
      <c r="I621" s="4"/>
      <c r="J621" s="1"/>
    </row>
    <row r="622" spans="1:10" s="2" customFormat="1" ht="15.75" customHeight="1" x14ac:dyDescent="0.3">
      <c r="A622" s="1"/>
      <c r="B622" s="10"/>
      <c r="E622" s="1"/>
      <c r="F622" s="3"/>
      <c r="G622" s="4"/>
      <c r="H622" s="4"/>
      <c r="I622" s="4"/>
      <c r="J622" s="1"/>
    </row>
    <row r="623" spans="1:10" s="2" customFormat="1" ht="15.75" customHeight="1" x14ac:dyDescent="0.3">
      <c r="A623" s="1"/>
      <c r="B623" s="10"/>
      <c r="E623" s="1"/>
      <c r="F623" s="3"/>
      <c r="G623" s="4"/>
      <c r="H623" s="4"/>
      <c r="I623" s="4"/>
      <c r="J623" s="1"/>
    </row>
    <row r="624" spans="1:10" s="2" customFormat="1" ht="15.75" customHeight="1" x14ac:dyDescent="0.3">
      <c r="A624" s="1"/>
      <c r="B624" s="10"/>
      <c r="E624" s="1"/>
      <c r="F624" s="3"/>
      <c r="G624" s="4"/>
      <c r="H624" s="4"/>
      <c r="I624" s="4"/>
      <c r="J624" s="1"/>
    </row>
    <row r="625" spans="1:10" s="2" customFormat="1" ht="15.75" customHeight="1" x14ac:dyDescent="0.3">
      <c r="A625" s="1"/>
      <c r="B625" s="10"/>
      <c r="E625" s="1"/>
      <c r="F625" s="3"/>
      <c r="G625" s="4"/>
      <c r="H625" s="4"/>
      <c r="I625" s="4"/>
      <c r="J625" s="1"/>
    </row>
    <row r="626" spans="1:10" s="2" customFormat="1" ht="15.75" customHeight="1" x14ac:dyDescent="0.3">
      <c r="A626" s="1"/>
      <c r="B626" s="10"/>
      <c r="E626" s="1"/>
      <c r="F626" s="3"/>
      <c r="G626" s="4"/>
      <c r="H626" s="4"/>
      <c r="I626" s="4"/>
      <c r="J626" s="1"/>
    </row>
    <row r="627" spans="1:10" s="2" customFormat="1" ht="15.75" customHeight="1" x14ac:dyDescent="0.3">
      <c r="A627" s="1"/>
      <c r="B627" s="10"/>
      <c r="E627" s="1"/>
      <c r="F627" s="3"/>
      <c r="G627" s="4"/>
      <c r="H627" s="4"/>
      <c r="I627" s="4"/>
      <c r="J627" s="1"/>
    </row>
    <row r="628" spans="1:10" s="2" customFormat="1" ht="15.75" customHeight="1" x14ac:dyDescent="0.3">
      <c r="A628" s="1"/>
      <c r="B628" s="10"/>
      <c r="E628" s="1"/>
      <c r="F628" s="3"/>
      <c r="G628" s="4"/>
      <c r="H628" s="4"/>
      <c r="I628" s="4"/>
      <c r="J628" s="1"/>
    </row>
    <row r="629" spans="1:10" s="2" customFormat="1" ht="15.75" customHeight="1" x14ac:dyDescent="0.3">
      <c r="A629" s="1"/>
      <c r="B629" s="10"/>
      <c r="E629" s="1"/>
      <c r="F629" s="3"/>
      <c r="G629" s="4"/>
      <c r="H629" s="4"/>
      <c r="I629" s="4"/>
      <c r="J629" s="1"/>
    </row>
    <row r="630" spans="1:10" s="2" customFormat="1" ht="15.75" customHeight="1" x14ac:dyDescent="0.3">
      <c r="A630" s="1"/>
      <c r="B630" s="10"/>
      <c r="E630" s="1"/>
      <c r="F630" s="3"/>
      <c r="G630" s="4"/>
      <c r="H630" s="4"/>
      <c r="I630" s="4"/>
      <c r="J630" s="1"/>
    </row>
    <row r="631" spans="1:10" s="2" customFormat="1" ht="15.75" customHeight="1" x14ac:dyDescent="0.3">
      <c r="A631" s="1"/>
      <c r="B631" s="10"/>
      <c r="E631" s="1"/>
      <c r="F631" s="3"/>
      <c r="G631" s="4"/>
      <c r="H631" s="4"/>
      <c r="I631" s="4"/>
      <c r="J631" s="1"/>
    </row>
    <row r="632" spans="1:10" s="2" customFormat="1" ht="15.75" customHeight="1" x14ac:dyDescent="0.3">
      <c r="A632" s="1"/>
      <c r="B632" s="10"/>
      <c r="E632" s="1"/>
      <c r="F632" s="3"/>
      <c r="G632" s="4"/>
      <c r="H632" s="4"/>
      <c r="I632" s="4"/>
      <c r="J632" s="1"/>
    </row>
    <row r="633" spans="1:10" s="2" customFormat="1" ht="15.75" customHeight="1" x14ac:dyDescent="0.3">
      <c r="A633" s="1"/>
      <c r="B633" s="10"/>
      <c r="E633" s="1"/>
      <c r="F633" s="3"/>
      <c r="G633" s="4"/>
      <c r="H633" s="4"/>
      <c r="I633" s="4"/>
      <c r="J633" s="1"/>
    </row>
    <row r="634" spans="1:10" s="2" customFormat="1" ht="15.75" customHeight="1" x14ac:dyDescent="0.3">
      <c r="A634" s="1"/>
      <c r="B634" s="10"/>
      <c r="E634" s="1"/>
      <c r="F634" s="3"/>
      <c r="G634" s="4"/>
      <c r="H634" s="4"/>
      <c r="I634" s="4"/>
      <c r="J634" s="1"/>
    </row>
    <row r="635" spans="1:10" s="2" customFormat="1" ht="15.75" customHeight="1" x14ac:dyDescent="0.3">
      <c r="A635" s="1"/>
      <c r="B635" s="10"/>
      <c r="E635" s="1"/>
      <c r="F635" s="3"/>
      <c r="G635" s="4"/>
      <c r="H635" s="4"/>
      <c r="I635" s="4"/>
      <c r="J635" s="1"/>
    </row>
    <row r="636" spans="1:10" s="2" customFormat="1" ht="15.75" customHeight="1" x14ac:dyDescent="0.3">
      <c r="A636" s="1"/>
      <c r="B636" s="10"/>
      <c r="E636" s="1"/>
      <c r="F636" s="3"/>
      <c r="G636" s="4"/>
      <c r="H636" s="4"/>
      <c r="I636" s="4"/>
      <c r="J636" s="1"/>
    </row>
    <row r="637" spans="1:10" s="2" customFormat="1" ht="15.75" customHeight="1" x14ac:dyDescent="0.3">
      <c r="A637" s="1"/>
      <c r="B637" s="10"/>
      <c r="E637" s="1"/>
      <c r="F637" s="3"/>
      <c r="G637" s="4"/>
      <c r="H637" s="4"/>
      <c r="I637" s="4"/>
      <c r="J637" s="1"/>
    </row>
    <row r="638" spans="1:10" s="2" customFormat="1" ht="15.75" customHeight="1" x14ac:dyDescent="0.3">
      <c r="A638" s="1"/>
      <c r="B638" s="10"/>
      <c r="E638" s="1"/>
      <c r="F638" s="3"/>
      <c r="G638" s="4"/>
      <c r="H638" s="4"/>
      <c r="I638" s="4"/>
      <c r="J638" s="1"/>
    </row>
    <row r="639" spans="1:10" s="2" customFormat="1" ht="15.75" customHeight="1" x14ac:dyDescent="0.3">
      <c r="A639" s="1"/>
      <c r="B639" s="10"/>
      <c r="E639" s="1"/>
      <c r="F639" s="3"/>
      <c r="G639" s="4"/>
      <c r="H639" s="4"/>
      <c r="I639" s="4"/>
      <c r="J639" s="1"/>
    </row>
    <row r="640" spans="1:10" s="2" customFormat="1" ht="15.75" customHeight="1" x14ac:dyDescent="0.3">
      <c r="A640" s="1"/>
      <c r="B640" s="10"/>
      <c r="E640" s="1"/>
      <c r="F640" s="3"/>
      <c r="G640" s="4"/>
      <c r="H640" s="4"/>
      <c r="I640" s="4"/>
      <c r="J640" s="1"/>
    </row>
    <row r="641" spans="1:10" s="2" customFormat="1" ht="15.75" customHeight="1" x14ac:dyDescent="0.3">
      <c r="A641" s="1"/>
      <c r="B641" s="10"/>
      <c r="E641" s="1"/>
      <c r="F641" s="3"/>
      <c r="G641" s="4"/>
      <c r="H641" s="4"/>
      <c r="I641" s="4"/>
      <c r="J641" s="1"/>
    </row>
    <row r="642" spans="1:10" s="2" customFormat="1" ht="15.75" customHeight="1" x14ac:dyDescent="0.3">
      <c r="A642" s="1"/>
      <c r="B642" s="10"/>
      <c r="E642" s="1"/>
      <c r="F642" s="3"/>
      <c r="G642" s="4"/>
      <c r="H642" s="4"/>
      <c r="I642" s="4"/>
      <c r="J642" s="1"/>
    </row>
    <row r="643" spans="1:10" s="2" customFormat="1" ht="15.75" customHeight="1" x14ac:dyDescent="0.3">
      <c r="A643" s="1"/>
      <c r="B643" s="10"/>
      <c r="E643" s="1"/>
      <c r="F643" s="3"/>
      <c r="G643" s="4"/>
      <c r="H643" s="4"/>
      <c r="I643" s="4"/>
      <c r="J643" s="1"/>
    </row>
    <row r="644" spans="1:10" s="2" customFormat="1" ht="15.75" customHeight="1" x14ac:dyDescent="0.3">
      <c r="A644" s="1"/>
      <c r="B644" s="10"/>
      <c r="E644" s="1"/>
      <c r="F644" s="3"/>
      <c r="G644" s="4"/>
      <c r="H644" s="4"/>
      <c r="I644" s="4"/>
      <c r="J644" s="1"/>
    </row>
    <row r="645" spans="1:10" s="2" customFormat="1" ht="15.75" customHeight="1" x14ac:dyDescent="0.3">
      <c r="A645" s="1"/>
      <c r="B645" s="10"/>
      <c r="E645" s="1"/>
      <c r="F645" s="3"/>
      <c r="G645" s="4"/>
      <c r="H645" s="4"/>
      <c r="I645" s="4"/>
      <c r="J645" s="1"/>
    </row>
    <row r="646" spans="1:10" s="2" customFormat="1" ht="15.75" customHeight="1" x14ac:dyDescent="0.3">
      <c r="A646" s="1"/>
      <c r="B646" s="10"/>
      <c r="E646" s="1"/>
      <c r="F646" s="3"/>
      <c r="G646" s="4"/>
      <c r="H646" s="4"/>
      <c r="I646" s="4"/>
      <c r="J646" s="1"/>
    </row>
    <row r="647" spans="1:10" s="2" customFormat="1" ht="15.75" customHeight="1" x14ac:dyDescent="0.3">
      <c r="A647" s="1"/>
      <c r="B647" s="10"/>
      <c r="E647" s="1"/>
      <c r="F647" s="3"/>
      <c r="G647" s="4"/>
      <c r="H647" s="4"/>
      <c r="I647" s="4"/>
      <c r="J647" s="1"/>
    </row>
    <row r="648" spans="1:10" s="2" customFormat="1" ht="15.75" customHeight="1" x14ac:dyDescent="0.3">
      <c r="A648" s="1"/>
      <c r="B648" s="10"/>
      <c r="E648" s="1"/>
      <c r="F648" s="3"/>
      <c r="G648" s="4"/>
      <c r="H648" s="4"/>
      <c r="I648" s="4"/>
      <c r="J648" s="1"/>
    </row>
    <row r="649" spans="1:10" s="2" customFormat="1" ht="15.75" customHeight="1" x14ac:dyDescent="0.3">
      <c r="A649" s="1"/>
      <c r="B649" s="10"/>
      <c r="E649" s="1"/>
      <c r="F649" s="3"/>
      <c r="G649" s="4"/>
      <c r="H649" s="4"/>
      <c r="I649" s="4"/>
      <c r="J649" s="1"/>
    </row>
    <row r="650" spans="1:10" s="2" customFormat="1" ht="15.75" customHeight="1" x14ac:dyDescent="0.3">
      <c r="A650" s="1"/>
      <c r="B650" s="10"/>
      <c r="E650" s="1"/>
      <c r="F650" s="3"/>
      <c r="G650" s="4"/>
      <c r="H650" s="4"/>
      <c r="I650" s="4"/>
      <c r="J650" s="1"/>
    </row>
    <row r="651" spans="1:10" s="2" customFormat="1" ht="15.75" customHeight="1" x14ac:dyDescent="0.3">
      <c r="A651" s="1"/>
      <c r="B651" s="10"/>
      <c r="E651" s="1"/>
      <c r="F651" s="3"/>
      <c r="G651" s="4"/>
      <c r="H651" s="4"/>
      <c r="I651" s="4"/>
      <c r="J651" s="1"/>
    </row>
    <row r="652" spans="1:10" s="2" customFormat="1" ht="15.75" customHeight="1" x14ac:dyDescent="0.3">
      <c r="A652" s="1"/>
      <c r="B652" s="10"/>
      <c r="E652" s="1"/>
      <c r="F652" s="3"/>
      <c r="G652" s="4"/>
      <c r="H652" s="4"/>
      <c r="I652" s="4"/>
      <c r="J652" s="1"/>
    </row>
    <row r="653" spans="1:10" s="2" customFormat="1" ht="15.75" customHeight="1" x14ac:dyDescent="0.3">
      <c r="A653" s="1"/>
      <c r="B653" s="10"/>
      <c r="E653" s="1"/>
      <c r="F653" s="3"/>
      <c r="G653" s="4"/>
      <c r="H653" s="4"/>
      <c r="I653" s="4"/>
      <c r="J653" s="1"/>
    </row>
    <row r="654" spans="1:10" s="2" customFormat="1" ht="15.75" customHeight="1" x14ac:dyDescent="0.3">
      <c r="A654" s="1"/>
      <c r="B654" s="10"/>
      <c r="E654" s="1"/>
      <c r="F654" s="3"/>
      <c r="G654" s="4"/>
      <c r="H654" s="4"/>
      <c r="I654" s="4"/>
      <c r="J654" s="1"/>
    </row>
    <row r="655" spans="1:10" s="2" customFormat="1" ht="15.75" customHeight="1" x14ac:dyDescent="0.3">
      <c r="A655" s="1"/>
      <c r="B655" s="10"/>
      <c r="E655" s="1"/>
      <c r="F655" s="3"/>
      <c r="G655" s="4"/>
      <c r="H655" s="4"/>
      <c r="I655" s="4"/>
      <c r="J655" s="1"/>
    </row>
    <row r="656" spans="1:10" s="2" customFormat="1" ht="15.75" customHeight="1" x14ac:dyDescent="0.3">
      <c r="A656" s="1"/>
      <c r="B656" s="10"/>
      <c r="E656" s="1"/>
      <c r="F656" s="3"/>
      <c r="G656" s="4"/>
      <c r="H656" s="4"/>
      <c r="I656" s="4"/>
      <c r="J656" s="1"/>
    </row>
    <row r="657" spans="1:10" s="2" customFormat="1" ht="15.75" customHeight="1" x14ac:dyDescent="0.3">
      <c r="A657" s="1"/>
      <c r="B657" s="10"/>
      <c r="E657" s="1"/>
      <c r="F657" s="3"/>
      <c r="G657" s="4"/>
      <c r="H657" s="4"/>
      <c r="I657" s="4"/>
      <c r="J657" s="1"/>
    </row>
    <row r="658" spans="1:10" s="2" customFormat="1" ht="15.75" customHeight="1" x14ac:dyDescent="0.3">
      <c r="A658" s="1"/>
      <c r="B658" s="10"/>
      <c r="E658" s="1"/>
      <c r="F658" s="3"/>
      <c r="G658" s="4"/>
      <c r="H658" s="4"/>
      <c r="I658" s="4"/>
      <c r="J658" s="1"/>
    </row>
    <row r="659" spans="1:10" s="2" customFormat="1" ht="15.75" customHeight="1" x14ac:dyDescent="0.3">
      <c r="A659" s="1"/>
      <c r="B659" s="10"/>
      <c r="E659" s="1"/>
      <c r="F659" s="3"/>
      <c r="G659" s="4"/>
      <c r="H659" s="4"/>
      <c r="I659" s="4"/>
      <c r="J659" s="1"/>
    </row>
    <row r="660" spans="1:10" s="2" customFormat="1" ht="15.75" customHeight="1" x14ac:dyDescent="0.3">
      <c r="A660" s="1"/>
      <c r="B660" s="10"/>
      <c r="E660" s="1"/>
      <c r="F660" s="3"/>
      <c r="G660" s="4"/>
      <c r="H660" s="4"/>
      <c r="I660" s="4"/>
      <c r="J660" s="1"/>
    </row>
    <row r="661" spans="1:10" s="2" customFormat="1" ht="15.75" customHeight="1" x14ac:dyDescent="0.3">
      <c r="A661" s="1"/>
      <c r="B661" s="10"/>
      <c r="E661" s="1"/>
      <c r="F661" s="3"/>
      <c r="G661" s="4"/>
      <c r="H661" s="4"/>
      <c r="I661" s="4"/>
      <c r="J661" s="1"/>
    </row>
    <row r="662" spans="1:10" s="2" customFormat="1" ht="15.75" customHeight="1" x14ac:dyDescent="0.3">
      <c r="A662" s="1"/>
      <c r="B662" s="10"/>
      <c r="E662" s="1"/>
      <c r="F662" s="3"/>
      <c r="G662" s="4"/>
      <c r="H662" s="4"/>
      <c r="I662" s="4"/>
      <c r="J662" s="1"/>
    </row>
    <row r="663" spans="1:10" s="2" customFormat="1" ht="15.75" customHeight="1" x14ac:dyDescent="0.3">
      <c r="A663" s="1"/>
      <c r="B663" s="10"/>
      <c r="E663" s="1"/>
      <c r="F663" s="3"/>
      <c r="G663" s="4"/>
      <c r="H663" s="4"/>
      <c r="I663" s="4"/>
      <c r="J663" s="1"/>
    </row>
    <row r="664" spans="1:10" s="2" customFormat="1" ht="15.75" customHeight="1" x14ac:dyDescent="0.3">
      <c r="A664" s="1"/>
      <c r="B664" s="10"/>
      <c r="E664" s="1"/>
      <c r="F664" s="3"/>
      <c r="G664" s="4"/>
      <c r="H664" s="4"/>
      <c r="I664" s="4"/>
      <c r="J664" s="1"/>
    </row>
    <row r="665" spans="1:10" s="2" customFormat="1" ht="15.75" customHeight="1" x14ac:dyDescent="0.3">
      <c r="A665" s="1"/>
      <c r="B665" s="10"/>
      <c r="E665" s="1"/>
      <c r="F665" s="3"/>
      <c r="G665" s="4"/>
      <c r="H665" s="4"/>
      <c r="I665" s="4"/>
      <c r="J665" s="1"/>
    </row>
    <row r="666" spans="1:10" s="2" customFormat="1" ht="15.75" customHeight="1" x14ac:dyDescent="0.3">
      <c r="A666" s="1"/>
      <c r="B666" s="10"/>
      <c r="E666" s="1"/>
      <c r="F666" s="3"/>
      <c r="G666" s="4"/>
      <c r="H666" s="4"/>
      <c r="I666" s="4"/>
      <c r="J666" s="1"/>
    </row>
    <row r="667" spans="1:10" s="2" customFormat="1" ht="15.75" customHeight="1" x14ac:dyDescent="0.3">
      <c r="A667" s="1"/>
      <c r="B667" s="10"/>
      <c r="E667" s="1"/>
      <c r="F667" s="3"/>
      <c r="G667" s="4"/>
      <c r="H667" s="4"/>
      <c r="I667" s="4"/>
      <c r="J667" s="1"/>
    </row>
    <row r="668" spans="1:10" s="2" customFormat="1" ht="15.75" customHeight="1" x14ac:dyDescent="0.3">
      <c r="A668" s="1"/>
      <c r="B668" s="10"/>
      <c r="E668" s="1"/>
      <c r="F668" s="3"/>
      <c r="G668" s="4"/>
      <c r="H668" s="4"/>
      <c r="I668" s="4"/>
      <c r="J668" s="1"/>
    </row>
    <row r="669" spans="1:10" s="2" customFormat="1" ht="15.75" customHeight="1" x14ac:dyDescent="0.3">
      <c r="A669" s="1"/>
      <c r="B669" s="10"/>
      <c r="E669" s="1"/>
      <c r="F669" s="3"/>
      <c r="G669" s="4"/>
      <c r="H669" s="4"/>
      <c r="I669" s="4"/>
      <c r="J669" s="1"/>
    </row>
    <row r="670" spans="1:10" s="2" customFormat="1" ht="15.75" customHeight="1" x14ac:dyDescent="0.3">
      <c r="A670" s="1"/>
      <c r="B670" s="10"/>
      <c r="E670" s="1"/>
      <c r="F670" s="3"/>
      <c r="G670" s="4"/>
      <c r="H670" s="4"/>
      <c r="I670" s="4"/>
      <c r="J670" s="1"/>
    </row>
    <row r="671" spans="1:10" s="2" customFormat="1" ht="15.75" customHeight="1" x14ac:dyDescent="0.3">
      <c r="A671" s="1"/>
      <c r="B671" s="10"/>
      <c r="E671" s="1"/>
      <c r="F671" s="3"/>
      <c r="G671" s="4"/>
      <c r="H671" s="4"/>
      <c r="I671" s="4"/>
      <c r="J671" s="1"/>
    </row>
    <row r="672" spans="1:10" s="2" customFormat="1" ht="15.75" customHeight="1" x14ac:dyDescent="0.3">
      <c r="A672" s="1"/>
      <c r="B672" s="10"/>
      <c r="E672" s="1"/>
      <c r="F672" s="3"/>
      <c r="G672" s="4"/>
      <c r="H672" s="4"/>
      <c r="I672" s="4"/>
      <c r="J672" s="1"/>
    </row>
    <row r="673" spans="1:10" s="2" customFormat="1" ht="15.75" customHeight="1" x14ac:dyDescent="0.3">
      <c r="A673" s="1"/>
      <c r="B673" s="10"/>
      <c r="E673" s="1"/>
      <c r="F673" s="3"/>
      <c r="G673" s="4"/>
      <c r="H673" s="4"/>
      <c r="I673" s="4"/>
      <c r="J673" s="1"/>
    </row>
    <row r="674" spans="1:10" s="2" customFormat="1" ht="15.75" customHeight="1" x14ac:dyDescent="0.3">
      <c r="A674" s="1"/>
      <c r="B674" s="10"/>
      <c r="E674" s="1"/>
      <c r="F674" s="3"/>
      <c r="G674" s="4"/>
      <c r="H674" s="4"/>
      <c r="I674" s="4"/>
      <c r="J674" s="1"/>
    </row>
    <row r="675" spans="1:10" s="2" customFormat="1" ht="15.75" customHeight="1" x14ac:dyDescent="0.3">
      <c r="A675" s="1"/>
      <c r="B675" s="10"/>
      <c r="E675" s="1"/>
      <c r="F675" s="3"/>
      <c r="G675" s="4"/>
      <c r="H675" s="4"/>
      <c r="I675" s="4"/>
      <c r="J675" s="1"/>
    </row>
    <row r="676" spans="1:10" s="2" customFormat="1" ht="15.75" customHeight="1" x14ac:dyDescent="0.3">
      <c r="A676" s="1"/>
      <c r="B676" s="10"/>
      <c r="E676" s="1"/>
      <c r="F676" s="3"/>
      <c r="G676" s="4"/>
      <c r="H676" s="4"/>
      <c r="I676" s="4"/>
      <c r="J676" s="1"/>
    </row>
    <row r="677" spans="1:10" s="2" customFormat="1" ht="15.75" customHeight="1" x14ac:dyDescent="0.3">
      <c r="A677" s="1"/>
      <c r="B677" s="10"/>
      <c r="E677" s="1"/>
      <c r="F677" s="3"/>
      <c r="G677" s="4"/>
      <c r="H677" s="4"/>
      <c r="I677" s="4"/>
      <c r="J677" s="1"/>
    </row>
    <row r="678" spans="1:10" s="2" customFormat="1" ht="15.75" customHeight="1" x14ac:dyDescent="0.3">
      <c r="A678" s="1"/>
      <c r="B678" s="10"/>
      <c r="E678" s="1"/>
      <c r="F678" s="3"/>
      <c r="G678" s="4"/>
      <c r="H678" s="4"/>
      <c r="I678" s="4"/>
      <c r="J678" s="1"/>
    </row>
    <row r="679" spans="1:10" s="2" customFormat="1" ht="15.75" customHeight="1" x14ac:dyDescent="0.3">
      <c r="A679" s="1"/>
      <c r="B679" s="10"/>
      <c r="E679" s="1"/>
      <c r="F679" s="3"/>
      <c r="G679" s="4"/>
      <c r="H679" s="4"/>
      <c r="I679" s="4"/>
      <c r="J679" s="1"/>
    </row>
    <row r="680" spans="1:10" s="2" customFormat="1" ht="15.75" customHeight="1" x14ac:dyDescent="0.3">
      <c r="A680" s="1"/>
      <c r="B680" s="10"/>
      <c r="E680" s="1"/>
      <c r="F680" s="3"/>
      <c r="G680" s="4"/>
      <c r="H680" s="4"/>
      <c r="I680" s="4"/>
      <c r="J680" s="1"/>
    </row>
    <row r="681" spans="1:10" s="2" customFormat="1" ht="15.75" customHeight="1" x14ac:dyDescent="0.3">
      <c r="A681" s="1"/>
      <c r="B681" s="10"/>
      <c r="E681" s="1"/>
      <c r="F681" s="3"/>
      <c r="G681" s="4"/>
      <c r="H681" s="4"/>
      <c r="I681" s="4"/>
      <c r="J681" s="1"/>
    </row>
    <row r="682" spans="1:10" s="2" customFormat="1" ht="15.75" customHeight="1" x14ac:dyDescent="0.3">
      <c r="A682" s="1"/>
      <c r="B682" s="10"/>
      <c r="E682" s="1"/>
      <c r="F682" s="3"/>
      <c r="G682" s="4"/>
      <c r="H682" s="4"/>
      <c r="I682" s="4"/>
      <c r="J682" s="1"/>
    </row>
    <row r="683" spans="1:10" s="2" customFormat="1" ht="15.75" customHeight="1" x14ac:dyDescent="0.3">
      <c r="A683" s="1"/>
      <c r="B683" s="10"/>
      <c r="E683" s="1"/>
      <c r="F683" s="3"/>
      <c r="G683" s="4"/>
      <c r="H683" s="4"/>
      <c r="I683" s="4"/>
      <c r="J683" s="1"/>
    </row>
    <row r="684" spans="1:10" s="2" customFormat="1" ht="15.75" customHeight="1" x14ac:dyDescent="0.3">
      <c r="A684" s="1"/>
      <c r="B684" s="10"/>
      <c r="E684" s="1"/>
      <c r="F684" s="3"/>
      <c r="G684" s="4"/>
      <c r="H684" s="4"/>
      <c r="I684" s="4"/>
      <c r="J684" s="1"/>
    </row>
    <row r="685" spans="1:10" s="2" customFormat="1" ht="15.75" customHeight="1" x14ac:dyDescent="0.3">
      <c r="A685" s="1"/>
      <c r="B685" s="10"/>
      <c r="E685" s="1"/>
      <c r="F685" s="3"/>
      <c r="G685" s="4"/>
      <c r="H685" s="4"/>
      <c r="I685" s="4"/>
      <c r="J685" s="1"/>
    </row>
    <row r="686" spans="1:10" s="2" customFormat="1" ht="15.75" customHeight="1" x14ac:dyDescent="0.3">
      <c r="A686" s="1"/>
      <c r="B686" s="10"/>
      <c r="E686" s="1"/>
      <c r="F686" s="3"/>
      <c r="G686" s="4"/>
      <c r="H686" s="4"/>
      <c r="I686" s="4"/>
      <c r="J686" s="1"/>
    </row>
    <row r="687" spans="1:10" s="2" customFormat="1" ht="15.75" customHeight="1" x14ac:dyDescent="0.3">
      <c r="A687" s="1"/>
      <c r="B687" s="10"/>
      <c r="E687" s="1"/>
      <c r="F687" s="3"/>
      <c r="G687" s="4"/>
      <c r="H687" s="4"/>
      <c r="I687" s="4"/>
      <c r="J687" s="1"/>
    </row>
    <row r="688" spans="1:10" s="2" customFormat="1" ht="15.75" customHeight="1" x14ac:dyDescent="0.3">
      <c r="A688" s="1"/>
      <c r="B688" s="10"/>
      <c r="E688" s="1"/>
      <c r="F688" s="3"/>
      <c r="G688" s="4"/>
      <c r="H688" s="4"/>
      <c r="I688" s="4"/>
      <c r="J688" s="1"/>
    </row>
    <row r="689" spans="1:10" s="2" customFormat="1" ht="15.75" customHeight="1" x14ac:dyDescent="0.3">
      <c r="A689" s="1"/>
      <c r="B689" s="10"/>
      <c r="E689" s="1"/>
      <c r="F689" s="3"/>
      <c r="G689" s="4"/>
      <c r="H689" s="4"/>
      <c r="I689" s="4"/>
      <c r="J689" s="1"/>
    </row>
    <row r="690" spans="1:10" s="2" customFormat="1" ht="15.75" customHeight="1" x14ac:dyDescent="0.3">
      <c r="A690" s="1"/>
      <c r="B690" s="10"/>
      <c r="E690" s="1"/>
      <c r="F690" s="3"/>
      <c r="G690" s="4"/>
      <c r="H690" s="4"/>
      <c r="I690" s="4"/>
      <c r="J690" s="1"/>
    </row>
    <row r="691" spans="1:10" s="2" customFormat="1" ht="15.75" customHeight="1" x14ac:dyDescent="0.3">
      <c r="A691" s="1"/>
      <c r="B691" s="10"/>
      <c r="E691" s="1"/>
      <c r="F691" s="3"/>
      <c r="G691" s="4"/>
      <c r="H691" s="4"/>
      <c r="I691" s="4"/>
      <c r="J691" s="1"/>
    </row>
    <row r="692" spans="1:10" s="2" customFormat="1" ht="15.75" customHeight="1" x14ac:dyDescent="0.3">
      <c r="A692" s="1"/>
      <c r="B692" s="10"/>
      <c r="E692" s="1"/>
      <c r="F692" s="3"/>
      <c r="G692" s="4"/>
      <c r="H692" s="4"/>
      <c r="I692" s="4"/>
      <c r="J692" s="1"/>
    </row>
    <row r="693" spans="1:10" s="2" customFormat="1" ht="15.75" customHeight="1" x14ac:dyDescent="0.3">
      <c r="A693" s="1"/>
      <c r="B693" s="10"/>
      <c r="E693" s="1"/>
      <c r="F693" s="3"/>
      <c r="G693" s="4"/>
      <c r="H693" s="4"/>
      <c r="I693" s="4"/>
      <c r="J693" s="1"/>
    </row>
    <row r="694" spans="1:10" s="2" customFormat="1" ht="15.75" customHeight="1" x14ac:dyDescent="0.3">
      <c r="A694" s="1"/>
      <c r="B694" s="10"/>
      <c r="E694" s="1"/>
      <c r="F694" s="3"/>
      <c r="G694" s="4"/>
      <c r="H694" s="4"/>
      <c r="I694" s="4"/>
      <c r="J694" s="1"/>
    </row>
    <row r="695" spans="1:10" s="2" customFormat="1" ht="15.75" customHeight="1" x14ac:dyDescent="0.3">
      <c r="A695" s="1"/>
      <c r="B695" s="10"/>
      <c r="E695" s="1"/>
      <c r="F695" s="3"/>
      <c r="G695" s="4"/>
      <c r="H695" s="4"/>
      <c r="I695" s="4"/>
      <c r="J695" s="1"/>
    </row>
    <row r="696" spans="1:10" s="2" customFormat="1" ht="15.75" customHeight="1" x14ac:dyDescent="0.3">
      <c r="A696" s="1"/>
      <c r="B696" s="10"/>
      <c r="E696" s="1"/>
      <c r="F696" s="3"/>
      <c r="G696" s="4"/>
      <c r="H696" s="4"/>
      <c r="I696" s="4"/>
      <c r="J696" s="1"/>
    </row>
    <row r="697" spans="1:10" s="2" customFormat="1" ht="15.75" customHeight="1" x14ac:dyDescent="0.3">
      <c r="A697" s="1"/>
      <c r="B697" s="10"/>
      <c r="E697" s="1"/>
      <c r="F697" s="3"/>
      <c r="G697" s="4"/>
      <c r="H697" s="4"/>
      <c r="I697" s="4"/>
      <c r="J697" s="1"/>
    </row>
    <row r="698" spans="1:10" s="2" customFormat="1" ht="15.75" customHeight="1" x14ac:dyDescent="0.3">
      <c r="A698" s="1"/>
      <c r="B698" s="10"/>
      <c r="E698" s="1"/>
      <c r="F698" s="3"/>
      <c r="G698" s="4"/>
      <c r="H698" s="4"/>
      <c r="I698" s="4"/>
      <c r="J698" s="1"/>
    </row>
    <row r="699" spans="1:10" s="2" customFormat="1" ht="15.75" customHeight="1" x14ac:dyDescent="0.3">
      <c r="A699" s="1"/>
      <c r="B699" s="10"/>
      <c r="E699" s="1"/>
      <c r="F699" s="3"/>
      <c r="G699" s="4"/>
      <c r="H699" s="4"/>
      <c r="I699" s="4"/>
      <c r="J699" s="1"/>
    </row>
    <row r="700" spans="1:10" s="2" customFormat="1" ht="15.75" customHeight="1" x14ac:dyDescent="0.3">
      <c r="A700" s="1"/>
      <c r="B700" s="10"/>
      <c r="E700" s="1"/>
      <c r="F700" s="3"/>
      <c r="G700" s="4"/>
      <c r="H700" s="4"/>
      <c r="I700" s="4"/>
      <c r="J700" s="1"/>
    </row>
    <row r="701" spans="1:10" s="2" customFormat="1" ht="15.75" customHeight="1" x14ac:dyDescent="0.3">
      <c r="A701" s="1"/>
      <c r="B701" s="10"/>
      <c r="E701" s="1"/>
      <c r="F701" s="3"/>
      <c r="G701" s="4"/>
      <c r="H701" s="4"/>
      <c r="I701" s="4"/>
      <c r="J701" s="1"/>
    </row>
    <row r="702" spans="1:10" s="2" customFormat="1" ht="15.75" customHeight="1" x14ac:dyDescent="0.3">
      <c r="A702" s="1"/>
      <c r="B702" s="10"/>
      <c r="E702" s="1"/>
      <c r="F702" s="3"/>
      <c r="G702" s="4"/>
      <c r="H702" s="4"/>
      <c r="I702" s="4"/>
      <c r="J702" s="1"/>
    </row>
    <row r="703" spans="1:10" s="2" customFormat="1" ht="15.75" customHeight="1" x14ac:dyDescent="0.3">
      <c r="A703" s="1"/>
      <c r="B703" s="10"/>
      <c r="E703" s="1"/>
      <c r="F703" s="3"/>
      <c r="G703" s="4"/>
      <c r="H703" s="4"/>
      <c r="I703" s="4"/>
      <c r="J703" s="1"/>
    </row>
    <row r="704" spans="1:10" s="2" customFormat="1" ht="15.75" customHeight="1" x14ac:dyDescent="0.3">
      <c r="A704" s="1"/>
      <c r="B704" s="10"/>
      <c r="E704" s="1"/>
      <c r="F704" s="3"/>
      <c r="G704" s="4"/>
      <c r="H704" s="4"/>
      <c r="I704" s="4"/>
      <c r="J704" s="1"/>
    </row>
    <row r="705" spans="1:10" s="2" customFormat="1" ht="15.75" customHeight="1" x14ac:dyDescent="0.3">
      <c r="A705" s="1"/>
      <c r="B705" s="10"/>
      <c r="E705" s="1"/>
      <c r="F705" s="3"/>
      <c r="G705" s="4"/>
      <c r="H705" s="4"/>
      <c r="I705" s="4"/>
      <c r="J705" s="1"/>
    </row>
    <row r="706" spans="1:10" s="2" customFormat="1" ht="15.75" customHeight="1" x14ac:dyDescent="0.3">
      <c r="A706" s="1"/>
      <c r="B706" s="10"/>
      <c r="E706" s="1"/>
      <c r="F706" s="3"/>
      <c r="G706" s="4"/>
      <c r="H706" s="4"/>
      <c r="I706" s="4"/>
      <c r="J706" s="1"/>
    </row>
    <row r="707" spans="1:10" s="2" customFormat="1" ht="15.75" customHeight="1" x14ac:dyDescent="0.3">
      <c r="A707" s="1"/>
      <c r="B707" s="10"/>
      <c r="E707" s="1"/>
      <c r="F707" s="3"/>
      <c r="G707" s="4"/>
      <c r="H707" s="4"/>
      <c r="I707" s="4"/>
      <c r="J707" s="1"/>
    </row>
    <row r="708" spans="1:10" s="2" customFormat="1" ht="15.75" customHeight="1" x14ac:dyDescent="0.3">
      <c r="A708" s="1"/>
      <c r="B708" s="10"/>
      <c r="E708" s="1"/>
      <c r="F708" s="3"/>
      <c r="G708" s="4"/>
      <c r="H708" s="4"/>
      <c r="I708" s="4"/>
      <c r="J708" s="1"/>
    </row>
    <row r="709" spans="1:10" s="2" customFormat="1" ht="15.75" customHeight="1" x14ac:dyDescent="0.3">
      <c r="A709" s="1"/>
      <c r="B709" s="10"/>
      <c r="E709" s="1"/>
      <c r="F709" s="3"/>
      <c r="G709" s="4"/>
      <c r="H709" s="4"/>
      <c r="I709" s="4"/>
      <c r="J709" s="1"/>
    </row>
    <row r="710" spans="1:10" s="2" customFormat="1" ht="15.75" customHeight="1" x14ac:dyDescent="0.3">
      <c r="A710" s="1"/>
      <c r="B710" s="10"/>
      <c r="E710" s="1"/>
      <c r="F710" s="3"/>
      <c r="G710" s="4"/>
      <c r="H710" s="4"/>
      <c r="I710" s="4"/>
      <c r="J710" s="1"/>
    </row>
    <row r="711" spans="1:10" s="2" customFormat="1" ht="15.75" customHeight="1" x14ac:dyDescent="0.3">
      <c r="A711" s="1"/>
      <c r="B711" s="10"/>
      <c r="E711" s="1"/>
      <c r="F711" s="3"/>
      <c r="G711" s="4"/>
      <c r="H711" s="4"/>
      <c r="I711" s="4"/>
      <c r="J711" s="1"/>
    </row>
    <row r="712" spans="1:10" s="2" customFormat="1" ht="15.75" customHeight="1" x14ac:dyDescent="0.3">
      <c r="A712" s="1"/>
      <c r="B712" s="10"/>
      <c r="E712" s="1"/>
      <c r="F712" s="3"/>
      <c r="G712" s="4"/>
      <c r="H712" s="4"/>
      <c r="I712" s="4"/>
      <c r="J712" s="1"/>
    </row>
    <row r="713" spans="1:10" s="2" customFormat="1" ht="15.75" customHeight="1" x14ac:dyDescent="0.3">
      <c r="A713" s="1"/>
      <c r="B713" s="10"/>
      <c r="E713" s="1"/>
      <c r="F713" s="3"/>
      <c r="G713" s="4"/>
      <c r="H713" s="4"/>
      <c r="I713" s="4"/>
      <c r="J713" s="1"/>
    </row>
    <row r="714" spans="1:10" s="2" customFormat="1" ht="15.75" customHeight="1" x14ac:dyDescent="0.3">
      <c r="A714" s="1"/>
      <c r="B714" s="10"/>
      <c r="E714" s="1"/>
      <c r="F714" s="3"/>
      <c r="G714" s="4"/>
      <c r="H714" s="4"/>
      <c r="I714" s="4"/>
      <c r="J714" s="1"/>
    </row>
    <row r="715" spans="1:10" s="2" customFormat="1" ht="15.75" customHeight="1" x14ac:dyDescent="0.3">
      <c r="A715" s="1"/>
      <c r="B715" s="10"/>
      <c r="E715" s="1"/>
      <c r="F715" s="3"/>
      <c r="G715" s="4"/>
      <c r="H715" s="4"/>
      <c r="I715" s="4"/>
      <c r="J715" s="1"/>
    </row>
    <row r="716" spans="1:10" s="2" customFormat="1" ht="15.75" customHeight="1" x14ac:dyDescent="0.3">
      <c r="A716" s="1"/>
      <c r="B716" s="10"/>
      <c r="E716" s="1"/>
      <c r="F716" s="3"/>
      <c r="G716" s="4"/>
      <c r="H716" s="4"/>
      <c r="I716" s="4"/>
      <c r="J716" s="1"/>
    </row>
    <row r="717" spans="1:10" s="2" customFormat="1" ht="15.75" customHeight="1" x14ac:dyDescent="0.3">
      <c r="A717" s="1"/>
      <c r="B717" s="10"/>
      <c r="E717" s="1"/>
      <c r="F717" s="3"/>
      <c r="G717" s="4"/>
      <c r="H717" s="4"/>
      <c r="I717" s="4"/>
      <c r="J717" s="1"/>
    </row>
    <row r="718" spans="1:10" s="2" customFormat="1" ht="15.75" customHeight="1" x14ac:dyDescent="0.3">
      <c r="A718" s="1"/>
      <c r="B718" s="10"/>
      <c r="E718" s="1"/>
      <c r="F718" s="3"/>
      <c r="G718" s="4"/>
      <c r="H718" s="4"/>
      <c r="I718" s="4"/>
      <c r="J718" s="1"/>
    </row>
    <row r="719" spans="1:10" s="2" customFormat="1" ht="15.75" customHeight="1" x14ac:dyDescent="0.3">
      <c r="A719" s="1"/>
      <c r="B719" s="10"/>
      <c r="E719" s="1"/>
      <c r="F719" s="3"/>
      <c r="G719" s="4"/>
      <c r="H719" s="4"/>
      <c r="I719" s="4"/>
      <c r="J719" s="1"/>
    </row>
    <row r="720" spans="1:10" s="2" customFormat="1" ht="15.75" customHeight="1" x14ac:dyDescent="0.3">
      <c r="A720" s="1"/>
      <c r="B720" s="10"/>
      <c r="E720" s="1"/>
      <c r="F720" s="3"/>
      <c r="G720" s="4"/>
      <c r="H720" s="4"/>
      <c r="I720" s="4"/>
      <c r="J720" s="1"/>
    </row>
    <row r="721" spans="1:10" s="2" customFormat="1" ht="15.75" customHeight="1" x14ac:dyDescent="0.3">
      <c r="A721" s="1"/>
      <c r="B721" s="10"/>
      <c r="E721" s="1"/>
      <c r="F721" s="3"/>
      <c r="G721" s="4"/>
      <c r="H721" s="4"/>
      <c r="I721" s="4"/>
      <c r="J721" s="1"/>
    </row>
    <row r="722" spans="1:10" s="2" customFormat="1" ht="15.75" customHeight="1" x14ac:dyDescent="0.3">
      <c r="A722" s="1"/>
      <c r="B722" s="10"/>
      <c r="E722" s="1"/>
      <c r="F722" s="3"/>
      <c r="G722" s="4"/>
      <c r="H722" s="4"/>
      <c r="I722" s="4"/>
      <c r="J722" s="1"/>
    </row>
    <row r="723" spans="1:10" s="2" customFormat="1" ht="15.75" customHeight="1" x14ac:dyDescent="0.3">
      <c r="A723" s="1"/>
      <c r="B723" s="10"/>
      <c r="E723" s="1"/>
      <c r="F723" s="3"/>
      <c r="G723" s="4"/>
      <c r="H723" s="4"/>
      <c r="I723" s="4"/>
      <c r="J723" s="1"/>
    </row>
    <row r="724" spans="1:10" s="2" customFormat="1" ht="15.75" customHeight="1" x14ac:dyDescent="0.3">
      <c r="A724" s="1"/>
      <c r="B724" s="10"/>
      <c r="E724" s="1"/>
      <c r="F724" s="3"/>
      <c r="G724" s="4"/>
      <c r="H724" s="4"/>
      <c r="I724" s="4"/>
      <c r="J724" s="1"/>
    </row>
    <row r="725" spans="1:10" s="2" customFormat="1" ht="15.75" customHeight="1" x14ac:dyDescent="0.3">
      <c r="A725" s="1"/>
      <c r="B725" s="10"/>
      <c r="E725" s="1"/>
      <c r="F725" s="3"/>
      <c r="G725" s="4"/>
      <c r="H725" s="4"/>
      <c r="I725" s="4"/>
      <c r="J725" s="1"/>
    </row>
    <row r="726" spans="1:10" s="2" customFormat="1" ht="15.75" customHeight="1" x14ac:dyDescent="0.3">
      <c r="A726" s="1"/>
      <c r="B726" s="10"/>
      <c r="E726" s="1"/>
      <c r="F726" s="3"/>
      <c r="G726" s="4"/>
      <c r="H726" s="4"/>
      <c r="I726" s="4"/>
      <c r="J726" s="1"/>
    </row>
    <row r="727" spans="1:10" s="2" customFormat="1" ht="15.75" customHeight="1" x14ac:dyDescent="0.3">
      <c r="A727" s="1"/>
      <c r="B727" s="10"/>
      <c r="E727" s="1"/>
      <c r="F727" s="3"/>
      <c r="G727" s="4"/>
      <c r="H727" s="4"/>
      <c r="I727" s="4"/>
      <c r="J727" s="1"/>
    </row>
    <row r="728" spans="1:10" s="2" customFormat="1" ht="15.75" customHeight="1" x14ac:dyDescent="0.3">
      <c r="A728" s="1"/>
      <c r="B728" s="10"/>
      <c r="E728" s="1"/>
      <c r="F728" s="3"/>
      <c r="G728" s="4"/>
      <c r="H728" s="4"/>
      <c r="I728" s="4"/>
      <c r="J728" s="1"/>
    </row>
    <row r="729" spans="1:10" s="2" customFormat="1" ht="15.75" customHeight="1" x14ac:dyDescent="0.3">
      <c r="A729" s="1"/>
      <c r="B729" s="10"/>
      <c r="E729" s="1"/>
      <c r="F729" s="3"/>
      <c r="G729" s="4"/>
      <c r="H729" s="4"/>
      <c r="I729" s="4"/>
      <c r="J729" s="1"/>
    </row>
    <row r="730" spans="1:10" s="2" customFormat="1" ht="15.75" customHeight="1" x14ac:dyDescent="0.3">
      <c r="A730" s="1"/>
      <c r="B730" s="10"/>
      <c r="E730" s="1"/>
      <c r="F730" s="3"/>
      <c r="G730" s="4"/>
      <c r="H730" s="4"/>
      <c r="I730" s="4"/>
      <c r="J730" s="1"/>
    </row>
    <row r="731" spans="1:10" s="2" customFormat="1" ht="15.75" customHeight="1" x14ac:dyDescent="0.3">
      <c r="A731" s="1"/>
      <c r="B731" s="10"/>
      <c r="E731" s="1"/>
      <c r="F731" s="3"/>
      <c r="G731" s="4"/>
      <c r="H731" s="4"/>
      <c r="I731" s="4"/>
      <c r="J731" s="1"/>
    </row>
    <row r="732" spans="1:10" s="2" customFormat="1" ht="15.75" customHeight="1" x14ac:dyDescent="0.3">
      <c r="A732" s="1"/>
      <c r="B732" s="10"/>
      <c r="E732" s="1"/>
      <c r="F732" s="3"/>
      <c r="G732" s="4"/>
      <c r="H732" s="4"/>
      <c r="I732" s="4"/>
      <c r="J732" s="1"/>
    </row>
    <row r="733" spans="1:10" s="2" customFormat="1" ht="15.75" customHeight="1" x14ac:dyDescent="0.3">
      <c r="A733" s="1"/>
      <c r="B733" s="10"/>
      <c r="E733" s="1"/>
      <c r="F733" s="3"/>
      <c r="G733" s="4"/>
      <c r="H733" s="4"/>
      <c r="I733" s="4"/>
      <c r="J733" s="1"/>
    </row>
    <row r="734" spans="1:10" s="2" customFormat="1" ht="15.75" customHeight="1" x14ac:dyDescent="0.3">
      <c r="A734" s="1"/>
      <c r="B734" s="10"/>
      <c r="E734" s="1"/>
      <c r="F734" s="3"/>
      <c r="G734" s="4"/>
      <c r="H734" s="4"/>
      <c r="I734" s="4"/>
      <c r="J734" s="1"/>
    </row>
    <row r="735" spans="1:10" s="2" customFormat="1" ht="15.75" customHeight="1" x14ac:dyDescent="0.3">
      <c r="A735" s="1"/>
      <c r="B735" s="10"/>
      <c r="E735" s="1"/>
      <c r="F735" s="3"/>
      <c r="G735" s="4"/>
      <c r="H735" s="4"/>
      <c r="I735" s="4"/>
      <c r="J735" s="1"/>
    </row>
    <row r="736" spans="1:10" s="2" customFormat="1" ht="15.75" customHeight="1" x14ac:dyDescent="0.3">
      <c r="A736" s="1"/>
      <c r="B736" s="10"/>
      <c r="E736" s="1"/>
      <c r="F736" s="3"/>
      <c r="G736" s="4"/>
      <c r="H736" s="4"/>
      <c r="I736" s="4"/>
      <c r="J736" s="1"/>
    </row>
    <row r="737" spans="1:10" s="2" customFormat="1" ht="15.75" customHeight="1" x14ac:dyDescent="0.3">
      <c r="A737" s="1"/>
      <c r="B737" s="10"/>
      <c r="E737" s="1"/>
      <c r="F737" s="3"/>
      <c r="G737" s="4"/>
      <c r="H737" s="4"/>
      <c r="I737" s="4"/>
      <c r="J737" s="1"/>
    </row>
    <row r="738" spans="1:10" s="2" customFormat="1" ht="15.75" customHeight="1" x14ac:dyDescent="0.3">
      <c r="A738" s="1"/>
      <c r="B738" s="10"/>
      <c r="E738" s="1"/>
      <c r="F738" s="3"/>
      <c r="G738" s="4"/>
      <c r="H738" s="4"/>
      <c r="I738" s="4"/>
      <c r="J738" s="1"/>
    </row>
    <row r="739" spans="1:10" s="2" customFormat="1" ht="15.75" customHeight="1" x14ac:dyDescent="0.3">
      <c r="A739" s="1"/>
      <c r="B739" s="10"/>
      <c r="E739" s="1"/>
      <c r="F739" s="3"/>
      <c r="G739" s="4"/>
      <c r="H739" s="4"/>
      <c r="I739" s="4"/>
      <c r="J739" s="1"/>
    </row>
    <row r="740" spans="1:10" s="2" customFormat="1" ht="15.75" customHeight="1" x14ac:dyDescent="0.3">
      <c r="A740" s="1"/>
      <c r="B740" s="10"/>
      <c r="E740" s="1"/>
      <c r="F740" s="3"/>
      <c r="G740" s="4"/>
      <c r="H740" s="4"/>
      <c r="I740" s="4"/>
      <c r="J740" s="1"/>
    </row>
    <row r="741" spans="1:10" s="2" customFormat="1" ht="15.75" customHeight="1" x14ac:dyDescent="0.3">
      <c r="A741" s="1"/>
      <c r="B741" s="10"/>
      <c r="E741" s="1"/>
      <c r="F741" s="3"/>
      <c r="G741" s="4"/>
      <c r="H741" s="4"/>
      <c r="I741" s="4"/>
      <c r="J741" s="1"/>
    </row>
    <row r="742" spans="1:10" s="2" customFormat="1" ht="15.75" customHeight="1" x14ac:dyDescent="0.3">
      <c r="A742" s="1"/>
      <c r="B742" s="10"/>
      <c r="E742" s="1"/>
      <c r="F742" s="3"/>
      <c r="G742" s="4"/>
      <c r="H742" s="4"/>
      <c r="I742" s="4"/>
      <c r="J742" s="1"/>
    </row>
    <row r="743" spans="1:10" s="2" customFormat="1" ht="15.75" customHeight="1" x14ac:dyDescent="0.3">
      <c r="A743" s="1"/>
      <c r="B743" s="10"/>
      <c r="E743" s="1"/>
      <c r="F743" s="3"/>
      <c r="G743" s="4"/>
      <c r="H743" s="4"/>
      <c r="I743" s="4"/>
      <c r="J743" s="1"/>
    </row>
    <row r="744" spans="1:10" s="2" customFormat="1" ht="15.75" customHeight="1" x14ac:dyDescent="0.3">
      <c r="A744" s="1"/>
      <c r="B744" s="10"/>
      <c r="E744" s="1"/>
      <c r="F744" s="3"/>
      <c r="G744" s="4"/>
      <c r="H744" s="4"/>
      <c r="I744" s="4"/>
      <c r="J744" s="1"/>
    </row>
    <row r="745" spans="1:10" s="2" customFormat="1" ht="15.75" customHeight="1" x14ac:dyDescent="0.3">
      <c r="A745" s="1"/>
      <c r="B745" s="10"/>
      <c r="E745" s="1"/>
      <c r="F745" s="3"/>
      <c r="G745" s="4"/>
      <c r="H745" s="4"/>
      <c r="I745" s="4"/>
      <c r="J745" s="1"/>
    </row>
    <row r="746" spans="1:10" s="2" customFormat="1" ht="15.75" customHeight="1" x14ac:dyDescent="0.3">
      <c r="A746" s="1"/>
      <c r="B746" s="10"/>
      <c r="E746" s="1"/>
      <c r="F746" s="3"/>
      <c r="G746" s="4"/>
      <c r="H746" s="4"/>
      <c r="I746" s="4"/>
      <c r="J746" s="1"/>
    </row>
    <row r="747" spans="1:10" s="2" customFormat="1" ht="15.75" customHeight="1" x14ac:dyDescent="0.3">
      <c r="A747" s="1"/>
      <c r="B747" s="10"/>
      <c r="E747" s="1"/>
      <c r="F747" s="3"/>
      <c r="G747" s="4"/>
      <c r="H747" s="4"/>
      <c r="I747" s="4"/>
      <c r="J747" s="1"/>
    </row>
    <row r="748" spans="1:10" s="2" customFormat="1" ht="15.75" customHeight="1" x14ac:dyDescent="0.3">
      <c r="A748" s="1"/>
      <c r="B748" s="10"/>
      <c r="E748" s="1"/>
      <c r="F748" s="3"/>
      <c r="G748" s="4"/>
      <c r="H748" s="4"/>
      <c r="I748" s="4"/>
      <c r="J748" s="1"/>
    </row>
    <row r="749" spans="1:10" s="2" customFormat="1" ht="15.75" customHeight="1" x14ac:dyDescent="0.3">
      <c r="A749" s="1"/>
      <c r="B749" s="10"/>
      <c r="E749" s="1"/>
      <c r="F749" s="3"/>
      <c r="G749" s="4"/>
      <c r="H749" s="4"/>
      <c r="I749" s="4"/>
      <c r="J749" s="1"/>
    </row>
    <row r="750" spans="1:10" s="2" customFormat="1" ht="15.75" customHeight="1" x14ac:dyDescent="0.3">
      <c r="A750" s="1"/>
      <c r="B750" s="10"/>
      <c r="E750" s="1"/>
      <c r="F750" s="3"/>
      <c r="G750" s="4"/>
      <c r="H750" s="4"/>
      <c r="I750" s="4"/>
      <c r="J750" s="1"/>
    </row>
    <row r="751" spans="1:10" s="2" customFormat="1" ht="15.75" customHeight="1" x14ac:dyDescent="0.3">
      <c r="A751" s="1"/>
      <c r="B751" s="10"/>
      <c r="E751" s="1"/>
      <c r="F751" s="3"/>
      <c r="G751" s="4"/>
      <c r="H751" s="4"/>
      <c r="I751" s="4"/>
      <c r="J751" s="1"/>
    </row>
    <row r="752" spans="1:10" s="2" customFormat="1" ht="15.75" customHeight="1" x14ac:dyDescent="0.3">
      <c r="A752" s="1"/>
      <c r="B752" s="10"/>
      <c r="E752" s="1"/>
      <c r="F752" s="3"/>
      <c r="G752" s="4"/>
      <c r="H752" s="4"/>
      <c r="I752" s="4"/>
      <c r="J752" s="1"/>
    </row>
    <row r="753" spans="1:10" s="2" customFormat="1" ht="15.75" customHeight="1" x14ac:dyDescent="0.3">
      <c r="A753" s="1"/>
      <c r="B753" s="10"/>
      <c r="E753" s="1"/>
      <c r="F753" s="3"/>
      <c r="G753" s="4"/>
      <c r="H753" s="4"/>
      <c r="I753" s="4"/>
      <c r="J753" s="1"/>
    </row>
    <row r="754" spans="1:10" s="2" customFormat="1" ht="15.75" customHeight="1" x14ac:dyDescent="0.3">
      <c r="A754" s="1"/>
      <c r="B754" s="10"/>
      <c r="E754" s="1"/>
      <c r="F754" s="3"/>
      <c r="G754" s="4"/>
      <c r="H754" s="4"/>
      <c r="I754" s="4"/>
      <c r="J754" s="1"/>
    </row>
    <row r="755" spans="1:10" s="2" customFormat="1" ht="15.75" customHeight="1" x14ac:dyDescent="0.3">
      <c r="A755" s="1"/>
      <c r="B755" s="10"/>
      <c r="E755" s="1"/>
      <c r="F755" s="3"/>
      <c r="G755" s="4"/>
      <c r="H755" s="4"/>
      <c r="I755" s="4"/>
      <c r="J755" s="1"/>
    </row>
    <row r="756" spans="1:10" s="2" customFormat="1" ht="15.75" customHeight="1" x14ac:dyDescent="0.3">
      <c r="A756" s="1"/>
      <c r="B756" s="10"/>
      <c r="E756" s="1"/>
      <c r="F756" s="3"/>
      <c r="G756" s="4"/>
      <c r="H756" s="4"/>
      <c r="I756" s="4"/>
      <c r="J756" s="1"/>
    </row>
    <row r="757" spans="1:10" s="2" customFormat="1" ht="15.75" customHeight="1" x14ac:dyDescent="0.3">
      <c r="A757" s="1"/>
      <c r="B757" s="10"/>
      <c r="E757" s="1"/>
      <c r="F757" s="3"/>
      <c r="G757" s="4"/>
      <c r="H757" s="4"/>
      <c r="I757" s="4"/>
      <c r="J757" s="1"/>
    </row>
    <row r="758" spans="1:10" s="2" customFormat="1" ht="15.75" customHeight="1" x14ac:dyDescent="0.3">
      <c r="A758" s="1"/>
      <c r="B758" s="10"/>
      <c r="E758" s="1"/>
      <c r="F758" s="3"/>
      <c r="G758" s="4"/>
      <c r="H758" s="4"/>
      <c r="I758" s="4"/>
      <c r="J758" s="1"/>
    </row>
    <row r="759" spans="1:10" s="2" customFormat="1" ht="15.75" customHeight="1" x14ac:dyDescent="0.3">
      <c r="A759" s="1"/>
      <c r="B759" s="10"/>
      <c r="E759" s="1"/>
      <c r="F759" s="3"/>
      <c r="G759" s="4"/>
      <c r="H759" s="4"/>
      <c r="I759" s="4"/>
      <c r="J759" s="1"/>
    </row>
    <row r="760" spans="1:10" s="2" customFormat="1" ht="15.75" customHeight="1" x14ac:dyDescent="0.3">
      <c r="A760" s="1"/>
      <c r="B760" s="10"/>
      <c r="E760" s="1"/>
      <c r="F760" s="3"/>
      <c r="G760" s="4"/>
      <c r="H760" s="4"/>
      <c r="I760" s="4"/>
      <c r="J760" s="1"/>
    </row>
    <row r="761" spans="1:10" s="2" customFormat="1" ht="15.75" customHeight="1" x14ac:dyDescent="0.3">
      <c r="A761" s="1"/>
      <c r="B761" s="10"/>
      <c r="E761" s="1"/>
      <c r="F761" s="3"/>
      <c r="G761" s="4"/>
      <c r="H761" s="4"/>
      <c r="I761" s="4"/>
      <c r="J761" s="1"/>
    </row>
    <row r="762" spans="1:10" s="2" customFormat="1" ht="15.75" customHeight="1" x14ac:dyDescent="0.3">
      <c r="A762" s="1"/>
      <c r="B762" s="10"/>
      <c r="E762" s="1"/>
      <c r="F762" s="3"/>
      <c r="G762" s="4"/>
      <c r="H762" s="4"/>
      <c r="I762" s="4"/>
      <c r="J762" s="1"/>
    </row>
    <row r="763" spans="1:10" s="2" customFormat="1" ht="15.75" customHeight="1" x14ac:dyDescent="0.3">
      <c r="A763" s="1"/>
      <c r="B763" s="10"/>
      <c r="E763" s="1"/>
      <c r="F763" s="3"/>
      <c r="G763" s="4"/>
      <c r="H763" s="4"/>
      <c r="I763" s="4"/>
      <c r="J763" s="1"/>
    </row>
    <row r="764" spans="1:10" s="2" customFormat="1" ht="15.75" customHeight="1" x14ac:dyDescent="0.3">
      <c r="A764" s="1"/>
      <c r="B764" s="10"/>
      <c r="E764" s="1"/>
      <c r="F764" s="3"/>
      <c r="G764" s="4"/>
      <c r="H764" s="4"/>
      <c r="I764" s="4"/>
      <c r="J764" s="1"/>
    </row>
    <row r="765" spans="1:10" s="2" customFormat="1" ht="15.75" customHeight="1" x14ac:dyDescent="0.3">
      <c r="A765" s="1"/>
      <c r="B765" s="10"/>
      <c r="E765" s="1"/>
      <c r="F765" s="3"/>
      <c r="G765" s="4"/>
      <c r="H765" s="4"/>
      <c r="I765" s="4"/>
      <c r="J765" s="1"/>
    </row>
    <row r="766" spans="1:10" s="2" customFormat="1" ht="15.75" customHeight="1" x14ac:dyDescent="0.3">
      <c r="A766" s="1"/>
      <c r="B766" s="10"/>
      <c r="E766" s="1"/>
      <c r="F766" s="3"/>
      <c r="G766" s="4"/>
      <c r="H766" s="4"/>
      <c r="I766" s="4"/>
      <c r="J766" s="1"/>
    </row>
    <row r="767" spans="1:10" s="2" customFormat="1" ht="15.75" customHeight="1" x14ac:dyDescent="0.3">
      <c r="A767" s="1"/>
      <c r="B767" s="10"/>
      <c r="E767" s="1"/>
      <c r="F767" s="3"/>
      <c r="G767" s="4"/>
      <c r="H767" s="4"/>
      <c r="I767" s="4"/>
      <c r="J767" s="1"/>
    </row>
    <row r="768" spans="1:10" s="2" customFormat="1" ht="15.75" customHeight="1" x14ac:dyDescent="0.3">
      <c r="A768" s="1"/>
      <c r="B768" s="10"/>
      <c r="E768" s="1"/>
      <c r="F768" s="3"/>
      <c r="G768" s="4"/>
      <c r="H768" s="4"/>
      <c r="I768" s="4"/>
      <c r="J768" s="1"/>
    </row>
    <row r="769" spans="1:10" s="2" customFormat="1" ht="15.75" customHeight="1" x14ac:dyDescent="0.3">
      <c r="A769" s="1"/>
      <c r="B769" s="10"/>
      <c r="E769" s="1"/>
      <c r="F769" s="3"/>
      <c r="G769" s="4"/>
      <c r="H769" s="4"/>
      <c r="I769" s="4"/>
      <c r="J769" s="1"/>
    </row>
    <row r="770" spans="1:10" s="2" customFormat="1" ht="15.75" customHeight="1" x14ac:dyDescent="0.3">
      <c r="A770" s="1"/>
      <c r="B770" s="10"/>
      <c r="E770" s="1"/>
      <c r="F770" s="3"/>
      <c r="G770" s="4"/>
      <c r="H770" s="4"/>
      <c r="I770" s="4"/>
      <c r="J770" s="1"/>
    </row>
    <row r="771" spans="1:10" s="2" customFormat="1" ht="15.75" customHeight="1" x14ac:dyDescent="0.3">
      <c r="A771" s="1"/>
      <c r="B771" s="10"/>
      <c r="E771" s="1"/>
      <c r="F771" s="3"/>
      <c r="G771" s="4"/>
      <c r="H771" s="4"/>
      <c r="I771" s="4"/>
      <c r="J771" s="1"/>
    </row>
    <row r="772" spans="1:10" s="2" customFormat="1" ht="15.75" customHeight="1" x14ac:dyDescent="0.3">
      <c r="A772" s="1"/>
      <c r="B772" s="10"/>
      <c r="E772" s="1"/>
      <c r="F772" s="3"/>
      <c r="G772" s="4"/>
      <c r="H772" s="4"/>
      <c r="I772" s="4"/>
      <c r="J772" s="1"/>
    </row>
    <row r="773" spans="1:10" s="2" customFormat="1" ht="15.75" customHeight="1" x14ac:dyDescent="0.3">
      <c r="A773" s="1"/>
      <c r="B773" s="10"/>
      <c r="E773" s="1"/>
      <c r="F773" s="3"/>
      <c r="G773" s="4"/>
      <c r="H773" s="4"/>
      <c r="I773" s="4"/>
      <c r="J773" s="1"/>
    </row>
    <row r="774" spans="1:10" s="2" customFormat="1" ht="15.75" customHeight="1" x14ac:dyDescent="0.3">
      <c r="A774" s="1"/>
      <c r="B774" s="10"/>
      <c r="E774" s="1"/>
      <c r="F774" s="3"/>
      <c r="G774" s="4"/>
      <c r="H774" s="4"/>
      <c r="I774" s="4"/>
      <c r="J774" s="1"/>
    </row>
    <row r="775" spans="1:10" s="2" customFormat="1" ht="15.75" customHeight="1" x14ac:dyDescent="0.3">
      <c r="A775" s="1"/>
      <c r="B775" s="10"/>
      <c r="E775" s="1"/>
      <c r="F775" s="3"/>
      <c r="G775" s="4"/>
      <c r="H775" s="4"/>
      <c r="I775" s="4"/>
      <c r="J775" s="1"/>
    </row>
    <row r="776" spans="1:10" s="2" customFormat="1" ht="15.75" customHeight="1" x14ac:dyDescent="0.3">
      <c r="A776" s="1"/>
      <c r="B776" s="10"/>
      <c r="E776" s="1"/>
      <c r="F776" s="3"/>
      <c r="G776" s="4"/>
      <c r="H776" s="4"/>
      <c r="I776" s="4"/>
      <c r="J776" s="1"/>
    </row>
    <row r="777" spans="1:10" s="2" customFormat="1" ht="15.75" customHeight="1" x14ac:dyDescent="0.3">
      <c r="A777" s="1"/>
      <c r="B777" s="10"/>
      <c r="E777" s="1"/>
      <c r="F777" s="3"/>
      <c r="G777" s="4"/>
      <c r="H777" s="4"/>
      <c r="I777" s="4"/>
      <c r="J777" s="1"/>
    </row>
    <row r="778" spans="1:10" s="2" customFormat="1" ht="15.75" customHeight="1" x14ac:dyDescent="0.3">
      <c r="A778" s="1"/>
      <c r="B778" s="10"/>
      <c r="E778" s="1"/>
      <c r="F778" s="3"/>
      <c r="G778" s="4"/>
      <c r="H778" s="4"/>
      <c r="I778" s="4"/>
      <c r="J778" s="1"/>
    </row>
    <row r="779" spans="1:10" s="2" customFormat="1" ht="15.75" customHeight="1" x14ac:dyDescent="0.3">
      <c r="A779" s="1"/>
      <c r="B779" s="10"/>
      <c r="E779" s="1"/>
      <c r="F779" s="3"/>
      <c r="G779" s="4"/>
      <c r="H779" s="4"/>
      <c r="I779" s="4"/>
      <c r="J779" s="1"/>
    </row>
    <row r="780" spans="1:10" s="2" customFormat="1" ht="15.75" customHeight="1" x14ac:dyDescent="0.3">
      <c r="A780" s="1"/>
      <c r="B780" s="10"/>
      <c r="E780" s="1"/>
      <c r="F780" s="3"/>
      <c r="G780" s="4"/>
      <c r="H780" s="4"/>
      <c r="I780" s="4"/>
      <c r="J780" s="1"/>
    </row>
    <row r="781" spans="1:10" s="2" customFormat="1" ht="15.75" customHeight="1" x14ac:dyDescent="0.3">
      <c r="A781" s="1"/>
      <c r="B781" s="10"/>
      <c r="E781" s="1"/>
      <c r="F781" s="3"/>
      <c r="G781" s="4"/>
      <c r="H781" s="4"/>
      <c r="I781" s="4"/>
      <c r="J781" s="1"/>
    </row>
    <row r="782" spans="1:10" s="2" customFormat="1" ht="15.75" customHeight="1" x14ac:dyDescent="0.3">
      <c r="A782" s="1"/>
      <c r="B782" s="10"/>
      <c r="E782" s="1"/>
      <c r="F782" s="3"/>
      <c r="G782" s="4"/>
      <c r="H782" s="4"/>
      <c r="I782" s="4"/>
      <c r="J782" s="1"/>
    </row>
    <row r="783" spans="1:10" s="2" customFormat="1" ht="15.75" customHeight="1" x14ac:dyDescent="0.3">
      <c r="A783" s="1"/>
      <c r="B783" s="10"/>
      <c r="E783" s="1"/>
      <c r="F783" s="3"/>
      <c r="G783" s="4"/>
      <c r="H783" s="4"/>
      <c r="I783" s="4"/>
      <c r="J783" s="1"/>
    </row>
    <row r="784" spans="1:10" s="2" customFormat="1" ht="15.75" customHeight="1" x14ac:dyDescent="0.3">
      <c r="A784" s="1"/>
      <c r="B784" s="10"/>
      <c r="E784" s="1"/>
      <c r="F784" s="3"/>
      <c r="G784" s="4"/>
      <c r="H784" s="4"/>
      <c r="I784" s="4"/>
      <c r="J784" s="1"/>
    </row>
    <row r="785" spans="1:10" s="2" customFormat="1" ht="15.75" customHeight="1" x14ac:dyDescent="0.3">
      <c r="A785" s="1"/>
      <c r="B785" s="10"/>
      <c r="E785" s="1"/>
      <c r="F785" s="3"/>
      <c r="G785" s="4"/>
      <c r="H785" s="4"/>
      <c r="I785" s="4"/>
      <c r="J785" s="1"/>
    </row>
    <row r="786" spans="1:10" s="2" customFormat="1" ht="15.75" customHeight="1" x14ac:dyDescent="0.3">
      <c r="A786" s="1"/>
      <c r="B786" s="10"/>
      <c r="E786" s="1"/>
      <c r="F786" s="3"/>
      <c r="G786" s="4"/>
      <c r="H786" s="4"/>
      <c r="I786" s="4"/>
      <c r="J786" s="1"/>
    </row>
    <row r="787" spans="1:10" s="2" customFormat="1" ht="15.75" customHeight="1" x14ac:dyDescent="0.3">
      <c r="A787" s="1"/>
      <c r="B787" s="10"/>
      <c r="E787" s="1"/>
      <c r="F787" s="3"/>
      <c r="G787" s="4"/>
      <c r="H787" s="4"/>
      <c r="I787" s="4"/>
      <c r="J787" s="1"/>
    </row>
    <row r="788" spans="1:10" s="2" customFormat="1" ht="15.75" customHeight="1" x14ac:dyDescent="0.3">
      <c r="A788" s="1"/>
      <c r="B788" s="10"/>
      <c r="E788" s="1"/>
      <c r="F788" s="3"/>
      <c r="G788" s="4"/>
      <c r="H788" s="4"/>
      <c r="I788" s="4"/>
      <c r="J788" s="1"/>
    </row>
    <row r="789" spans="1:10" s="2" customFormat="1" ht="15.75" customHeight="1" x14ac:dyDescent="0.3">
      <c r="A789" s="1"/>
      <c r="B789" s="10"/>
      <c r="E789" s="1"/>
      <c r="F789" s="3"/>
      <c r="G789" s="4"/>
      <c r="H789" s="4"/>
      <c r="I789" s="4"/>
      <c r="J789" s="1"/>
    </row>
    <row r="790" spans="1:10" s="2" customFormat="1" ht="15.75" customHeight="1" x14ac:dyDescent="0.3">
      <c r="A790" s="1"/>
      <c r="B790" s="10"/>
      <c r="E790" s="1"/>
      <c r="F790" s="3"/>
      <c r="G790" s="4"/>
      <c r="H790" s="4"/>
      <c r="I790" s="4"/>
      <c r="J790" s="1"/>
    </row>
    <row r="791" spans="1:10" s="2" customFormat="1" ht="15.75" customHeight="1" x14ac:dyDescent="0.3">
      <c r="A791" s="1"/>
      <c r="B791" s="10"/>
      <c r="E791" s="1"/>
      <c r="F791" s="3"/>
      <c r="G791" s="4"/>
      <c r="H791" s="4"/>
      <c r="I791" s="4"/>
      <c r="J791" s="1"/>
    </row>
    <row r="792" spans="1:10" s="2" customFormat="1" ht="15.75" customHeight="1" x14ac:dyDescent="0.3">
      <c r="A792" s="1"/>
      <c r="B792" s="10"/>
      <c r="E792" s="1"/>
      <c r="F792" s="3"/>
      <c r="G792" s="4"/>
      <c r="H792" s="4"/>
      <c r="I792" s="4"/>
      <c r="J792" s="1"/>
    </row>
    <row r="793" spans="1:10" s="2" customFormat="1" ht="15.75" customHeight="1" x14ac:dyDescent="0.3">
      <c r="A793" s="1"/>
      <c r="B793" s="10"/>
      <c r="E793" s="1"/>
      <c r="F793" s="3"/>
      <c r="G793" s="4"/>
      <c r="H793" s="4"/>
      <c r="I793" s="4"/>
      <c r="J793" s="1"/>
    </row>
    <row r="794" spans="1:10" s="2" customFormat="1" ht="15.75" customHeight="1" x14ac:dyDescent="0.3">
      <c r="A794" s="1"/>
      <c r="B794" s="10"/>
      <c r="E794" s="1"/>
      <c r="F794" s="3"/>
      <c r="G794" s="4"/>
      <c r="H794" s="4"/>
      <c r="I794" s="4"/>
      <c r="J794" s="1"/>
    </row>
    <row r="795" spans="1:10" s="2" customFormat="1" ht="15.75" customHeight="1" x14ac:dyDescent="0.3">
      <c r="A795" s="1"/>
      <c r="B795" s="10"/>
      <c r="E795" s="1"/>
      <c r="F795" s="3"/>
      <c r="G795" s="4"/>
      <c r="H795" s="4"/>
      <c r="I795" s="4"/>
      <c r="J795" s="1"/>
    </row>
    <row r="796" spans="1:10" s="2" customFormat="1" ht="15.75" customHeight="1" x14ac:dyDescent="0.3">
      <c r="A796" s="1"/>
      <c r="B796" s="10"/>
      <c r="E796" s="1"/>
      <c r="F796" s="3"/>
      <c r="G796" s="4"/>
      <c r="H796" s="4"/>
      <c r="I796" s="4"/>
      <c r="J796" s="1"/>
    </row>
    <row r="797" spans="1:10" s="2" customFormat="1" ht="15.75" customHeight="1" x14ac:dyDescent="0.3">
      <c r="A797" s="1"/>
      <c r="B797" s="10"/>
      <c r="E797" s="1"/>
      <c r="F797" s="3"/>
      <c r="G797" s="4"/>
      <c r="H797" s="4"/>
      <c r="I797" s="4"/>
      <c r="J797" s="1"/>
    </row>
    <row r="798" spans="1:10" s="2" customFormat="1" ht="15.75" customHeight="1" x14ac:dyDescent="0.3">
      <c r="A798" s="1"/>
      <c r="B798" s="10"/>
      <c r="E798" s="1"/>
      <c r="F798" s="3"/>
      <c r="G798" s="4"/>
      <c r="H798" s="4"/>
      <c r="I798" s="4"/>
      <c r="J798" s="1"/>
    </row>
    <row r="799" spans="1:10" s="2" customFormat="1" ht="15.75" customHeight="1" x14ac:dyDescent="0.3">
      <c r="A799" s="1"/>
      <c r="B799" s="10"/>
      <c r="E799" s="1"/>
      <c r="F799" s="3"/>
      <c r="G799" s="4"/>
      <c r="H799" s="4"/>
      <c r="I799" s="4"/>
      <c r="J799" s="1"/>
    </row>
    <row r="800" spans="1:10" s="2" customFormat="1" ht="15.75" customHeight="1" x14ac:dyDescent="0.3">
      <c r="A800" s="1"/>
      <c r="B800" s="10"/>
      <c r="E800" s="1"/>
      <c r="F800" s="3"/>
      <c r="G800" s="4"/>
      <c r="H800" s="4"/>
      <c r="I800" s="4"/>
      <c r="J800" s="1"/>
    </row>
    <row r="801" spans="1:10" s="2" customFormat="1" ht="15.75" customHeight="1" x14ac:dyDescent="0.3">
      <c r="A801" s="1"/>
      <c r="B801" s="10"/>
      <c r="E801" s="1"/>
      <c r="F801" s="3"/>
      <c r="G801" s="4"/>
      <c r="H801" s="4"/>
      <c r="I801" s="4"/>
      <c r="J801" s="1"/>
    </row>
    <row r="802" spans="1:10" s="2" customFormat="1" ht="15.75" customHeight="1" x14ac:dyDescent="0.3">
      <c r="A802" s="1"/>
      <c r="B802" s="10"/>
      <c r="E802" s="1"/>
      <c r="F802" s="3"/>
      <c r="G802" s="4"/>
      <c r="H802" s="4"/>
      <c r="I802" s="4"/>
      <c r="J802" s="1"/>
    </row>
    <row r="803" spans="1:10" s="2" customFormat="1" ht="15.75" customHeight="1" x14ac:dyDescent="0.3">
      <c r="A803" s="1"/>
      <c r="B803" s="10"/>
      <c r="E803" s="1"/>
      <c r="F803" s="3"/>
      <c r="G803" s="4"/>
      <c r="H803" s="4"/>
      <c r="I803" s="4"/>
      <c r="J803" s="1"/>
    </row>
    <row r="804" spans="1:10" s="2" customFormat="1" ht="15.75" customHeight="1" x14ac:dyDescent="0.3">
      <c r="A804" s="1"/>
      <c r="B804" s="10"/>
      <c r="E804" s="1"/>
      <c r="F804" s="3"/>
      <c r="G804" s="4"/>
      <c r="H804" s="4"/>
      <c r="I804" s="4"/>
      <c r="J804" s="1"/>
    </row>
    <row r="805" spans="1:10" s="2" customFormat="1" ht="15.75" customHeight="1" x14ac:dyDescent="0.3">
      <c r="A805" s="1"/>
      <c r="B805" s="10"/>
      <c r="E805" s="1"/>
      <c r="F805" s="3"/>
      <c r="G805" s="4"/>
      <c r="H805" s="4"/>
      <c r="I805" s="4"/>
      <c r="J805" s="1"/>
    </row>
    <row r="806" spans="1:10" s="2" customFormat="1" ht="15.75" customHeight="1" x14ac:dyDescent="0.3">
      <c r="A806" s="1"/>
      <c r="B806" s="10"/>
      <c r="E806" s="1"/>
      <c r="F806" s="3"/>
      <c r="G806" s="4"/>
      <c r="H806" s="4"/>
      <c r="I806" s="4"/>
      <c r="J806" s="1"/>
    </row>
    <row r="807" spans="1:10" s="2" customFormat="1" ht="15" customHeight="1" x14ac:dyDescent="0.3">
      <c r="A807" s="1"/>
      <c r="B807" s="10"/>
      <c r="E807" s="1"/>
      <c r="F807" s="3"/>
      <c r="G807" s="4"/>
      <c r="H807" s="4"/>
      <c r="I807" s="4"/>
      <c r="J807" s="1"/>
    </row>
    <row r="808" spans="1:10" s="2" customFormat="1" ht="15" customHeight="1" x14ac:dyDescent="0.3">
      <c r="A808" s="1"/>
      <c r="B808" s="10"/>
      <c r="E808" s="1"/>
      <c r="F808" s="3"/>
      <c r="G808" s="4"/>
      <c r="H808" s="4"/>
      <c r="I808" s="4"/>
      <c r="J808" s="1"/>
    </row>
  </sheetData>
  <autoFilter ref="B4:I8"/>
  <mergeCells count="12">
    <mergeCell ref="X3:X4"/>
    <mergeCell ref="Y3:Y4"/>
    <mergeCell ref="J3:L3"/>
    <mergeCell ref="M3:O3"/>
    <mergeCell ref="P3:R3"/>
    <mergeCell ref="G3:G4"/>
    <mergeCell ref="H3:I3"/>
    <mergeCell ref="B3:B4"/>
    <mergeCell ref="C3:C4"/>
    <mergeCell ref="D3:D4"/>
    <mergeCell ref="E3:E4"/>
    <mergeCell ref="F3:F4"/>
  </mergeCells>
  <pageMargins left="0.7" right="0.7" top="0.75" bottom="0.75" header="0" footer="0"/>
  <pageSetup paperSize="9" scale="9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GRUPO 1 OPERATORIA</vt:lpstr>
      <vt:lpstr>GRUPO 2  ENDODONCIA</vt:lpstr>
      <vt:lpstr>GRUPO 3  INSUMOS VARIOS</vt:lpstr>
      <vt:lpstr>GRUPO 4 HIGIENE ORAL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Oswaldo Florez</dc:creator>
  <cp:lastModifiedBy>Margareth Sotelo</cp:lastModifiedBy>
  <dcterms:created xsi:type="dcterms:W3CDTF">2023-10-15T15:53:26Z</dcterms:created>
  <dcterms:modified xsi:type="dcterms:W3CDTF">2026-09-22T16:28:40Z</dcterms:modified>
</cp:coreProperties>
</file>