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225fc79a736b248/Documents/FUNDACION/PROCESOS 2026/CALLE 3A PAVIMENTO/DOCUMENTOS TIPO/"/>
    </mc:Choice>
  </mc:AlternateContent>
  <xr:revisionPtr revIDLastSave="0" documentId="8_{B61E9561-6926-4AA5-967D-C0959EE3E15C}" xr6:coauthVersionLast="47" xr6:coauthVersionMax="47" xr10:uidLastSave="{00000000-0000-0000-0000-000000000000}"/>
  <bookViews>
    <workbookView xWindow="-108" yWindow="-108" windowWidth="23256" windowHeight="13896" xr2:uid="{B5F61F53-4972-4EA0-9D87-24D5FE8928FC}"/>
  </bookViews>
  <sheets>
    <sheet name="Presupuesto" sheetId="1" r:id="rId1"/>
  </sheets>
  <externalReferences>
    <externalReference r:id="rId2"/>
  </externalReferences>
  <definedNames>
    <definedName name="_______________A2" hidden="1">{#N/A,#N/A,FALSE,"Costos Productos 6A";#N/A,#N/A,FALSE,"Costo Unitario Total H-94-12"}</definedName>
    <definedName name="______________A2" hidden="1">{#N/A,#N/A,FALSE,"Costos Productos 6A";#N/A,#N/A,FALSE,"Costo Unitario Total H-94-12"}</definedName>
    <definedName name="_____________A2" hidden="1">{#N/A,#N/A,FALSE,"Costos Productos 6A";#N/A,#N/A,FALSE,"Costo Unitario Total H-94-12"}</definedName>
    <definedName name="___________A2" hidden="1">{#N/A,#N/A,FALSE,"Costos Productos 6A";#N/A,#N/A,FALSE,"Costo Unitario Total H-94-12"}</definedName>
    <definedName name="_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A2" hidden="1">{#N/A,#N/A,FALSE,"Costos Productos 6A";#N/A,#N/A,FALSE,"Costo Unitario Total H-94-12"}</definedName>
    <definedName name="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key2" hidden="1">#REF!</definedName>
    <definedName name="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key2" hidden="1">#REF!</definedName>
    <definedName name="________key3" hidden="1">#REF!</definedName>
    <definedName name="_______a1" hidden="1">{"TAB1",#N/A,TRUE,"GENERAL";"TAB2",#N/A,TRUE,"GENERAL";"TAB3",#N/A,TRUE,"GENERAL";"TAB4",#N/A,TRUE,"GENERAL";"TAB5",#N/A,TRUE,"GENERAL"}</definedName>
    <definedName name="_______A2" hidden="1">{#N/A,#N/A,FALSE,"Costos Productos 6A";#N/A,#N/A,FALSE,"Costo Unitario Total H-94-12"}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2" hidden="1">{#N/A,#N/A,FALSE,"Costos Productos 6A";#N/A,#N/A,FALSE,"Costo Unitario Total H-94-12"}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2" hidden="1">{#N/A,#N/A,FALSE,"Costos Productos 6A";#N/A,#N/A,FALSE,"Costo Unitario Total H-94-12"}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ey3" hidden="1">#REF!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2" hidden="1">{#N/A,#N/A,FALSE,"Costos Productos 6A";#N/A,#N/A,FALSE,"Costo Unitario Total H-94-12"}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FRQACIRR" hidden="1">#REF!</definedName>
    <definedName name="__123Graph_AFRQACNPV" hidden="1">#REF!</definedName>
    <definedName name="__123Graph_AFRQACRES" hidden="1">#REF!</definedName>
    <definedName name="__123Graph_AGraph2" hidden="1">#REF!</definedName>
    <definedName name="__123Graph_AHSTGIRR" hidden="1">#REF!</definedName>
    <definedName name="__123Graph_AHSTGNPV" hidden="1">#REF!</definedName>
    <definedName name="__123Graph_AHSTGRES" hidden="1">#REF!</definedName>
    <definedName name="__123Graph_AMAIN" hidden="1">#REF!</definedName>
    <definedName name="__123Graph_APROFILE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D" hidden="1">#REF!</definedName>
    <definedName name="__123Graph_Dcaja" hidden="1">#REF!</definedName>
    <definedName name="__123Graph_DCart_AnticAdic" hidden="1">#REF!</definedName>
    <definedName name="__123Graph_E" hidden="1">#REF!</definedName>
    <definedName name="__123Graph_ECart_AnticAdic" hidden="1">#REF!</definedName>
    <definedName name="__123Graph_F" hidden="1">#REF!</definedName>
    <definedName name="__123Graph_LBL_ACart_AnticAdic" hidden="1">#REF!</definedName>
    <definedName name="__123Graph_LBL_B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FRQACNPV" hidden="1">#REF!</definedName>
    <definedName name="__123Graph_XFRQACRES" hidden="1">#REF!</definedName>
    <definedName name="__123Graph_XMAIN" hidden="1">#REF!</definedName>
    <definedName name="__123Graph_XPROFILE" hidden="1">#REF!</definedName>
    <definedName name="__a1" hidden="1">{"TAB1",#N/A,TRUE,"GENERAL";"TAB2",#N/A,TRUE,"GENERAL";"TAB3",#N/A,TRUE,"GENERAL";"TAB4",#N/A,TRUE,"GENERAL";"TAB5",#N/A,TRUE,"GENERAL"}</definedName>
    <definedName name="__A2" hidden="1">{#N/A,#N/A,FALSE,"Costos Productos 6A";#N/A,#N/A,FALSE,"Costo Unitario Total H-94-12"}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hidden="1">{#N/A,#N/A,TRUE,"INGENIERIA";#N/A,#N/A,TRUE,"COMPRAS";#N/A,#N/A,TRUE,"DIRECCION";#N/A,#N/A,TRUE,"RESUMEN"}</definedName>
    <definedName name="__ABC1" hidden="1">{#N/A,#N/A,TRUE,"1842CWN0"}</definedName>
    <definedName name="__abc2" hidden="1">{#N/A,#N/A,TRUE,"1842CWN0"}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CMU005" hidden="1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hhg1" hidden="1">{#N/A,#N/A,TRUE,"1842CWN0"}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hidden="1">#REF!</definedName>
    <definedName name="_1__123Graph_BGRAFICO_1" hidden="1">#REF!</definedName>
    <definedName name="_10__123Graph_EGRAFICO_1" hidden="1">#REF!</definedName>
    <definedName name="_12__123Graph_LBL_BKW_H" hidden="1">#REF!</definedName>
    <definedName name="_12_B_0__123Graph_XGráfico" hidden="1">#REF!</definedName>
    <definedName name="_2__123Graph_BCart_Utilidad" hidden="1">#REF!</definedName>
    <definedName name="_2__123Graph_BGRAFICO_1" hidden="1">#REF!</definedName>
    <definedName name="_2__123Graph_CGRAFICO_1" hidden="1">#REF!</definedName>
    <definedName name="_3___123Graph_AGráfico_4A" hidden="1">#REF!</definedName>
    <definedName name="_3__123Graph_CCart_Utilidad" hidden="1">#REF!</definedName>
    <definedName name="_3__123Graph_CKW_H" hidden="1">#REF!</definedName>
    <definedName name="_4___123Graph_BGráfico_4A" hidden="1">#REF!</definedName>
    <definedName name="_4__123Graph_CGRAFICO_1" hidden="1">#REF!</definedName>
    <definedName name="_4__123Graph_DGRAFICO_1" hidden="1">#REF!</definedName>
    <definedName name="_4__123Graph_LBL_ACart_Utilidad" hidden="1">#REF!</definedName>
    <definedName name="_5___123Graph_XGráfico_4A" hidden="1">#REF!</definedName>
    <definedName name="_5__123Graph_EGRAFICO_1" hidden="1">#REF!</definedName>
    <definedName name="_5__123Graph_LBL_BCart_Utilidad" hidden="1">#REF!</definedName>
    <definedName name="_6__123Graph_CKW_H" hidden="1">#REF!</definedName>
    <definedName name="_6__123Graph_LBL_BKW_H" hidden="1">#REF!</definedName>
    <definedName name="_6__123Graph_LBL_CCart_Utilidad" hidden="1">#REF!</definedName>
    <definedName name="_6_0_0_F" hidden="1">#REF!</definedName>
    <definedName name="_7__123Graph_XCart_Utilidad" hidden="1">#REF!</definedName>
    <definedName name="_7_4_0__123Grap" hidden="1">#REF!</definedName>
    <definedName name="_8__123Graph_DGRAFICO_1" hidden="1">#REF!</definedName>
    <definedName name="_a1" hidden="1">{"TAB1",#N/A,TRUE,"GENERAL";"TAB2",#N/A,TRUE,"GENERAL";"TAB3",#N/A,TRUE,"GENERAL";"TAB4",#N/A,TRUE,"GENERAL";"TAB5",#N/A,TRUE,"GENERAL"}</definedName>
    <definedName name="_A2" hidden="1">{#N/A,#N/A,FALSE,"Costos Productos 6A";#N/A,#N/A,FALSE,"Costo Unitario Total H-94-12"}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CMU005" hidden="1">#REF!</definedName>
    <definedName name="_Dist_Bin" hidden="1">#REF!</definedName>
    <definedName name="_F4" hidden="1">{"SUMINISTRO E INSTALACIÓN CANALETAS L=7.50"}</definedName>
    <definedName name="_Fill" hidden="1">#REF!</definedName>
    <definedName name="_xlnm._FilterDatabase" localSheetId="0" hidden="1">Presupuesto!$I$42:$J$47</definedName>
    <definedName name="_xlnm._FilterDatabase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PROYECCIONESRESIDUALESV2" hidden="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gression_Out" hidden="1">#REF!</definedName>
    <definedName name="_Regression_X" hidden="1">#REF!</definedName>
    <definedName name="_Regression_Y" hidden="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cenchg1" hidden="1">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hidden="1">{#N/A,#N/A,TRUE,"INGENIERIA";#N/A,#N/A,TRUE,"COMPRAS";#N/A,#N/A,TRUE,"DIRECCION";#N/A,#N/A,TRUE,"RESUMEN"}</definedName>
    <definedName name="A.A..A" hidden="1">{"total",#N/A,FALSE,"TD 0% ";"total",#N/A,FALSE,"TD 12%";"total",#N/A,FALSE,"TD 10%"}</definedName>
    <definedName name="a2a" hidden="1">{"TAB1",#N/A,TRUE,"GENERAL";"TAB2",#N/A,TRUE,"GENERAL";"TAB3",#N/A,TRUE,"GENERAL";"TAB4",#N/A,TRUE,"GENERAL";"TAB5",#N/A,TRUE,"GENERAL"}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A_DOCTOPS" hidden="1">"AAA_SET"</definedName>
    <definedName name="AAA_duser" hidden="1">"OFF"</definedName>
    <definedName name="aaaaaaaa" hidden="1">{#N/A,#N/A,FALSE,"c_finanz";#N/A,#N/A,FALSE,"c_eco";#N/A,#N/A,FALSE,"investimenti";#N/A,#N/A,FALSE,"tir"}</definedName>
    <definedName name="aaaaas" hidden="1">{"TAB1",#N/A,TRUE,"GENERAL";"TAB2",#N/A,TRUE,"GENERAL";"TAB3",#N/A,TRUE,"GENERAL";"TAB4",#N/A,TRUE,"GENERAL";"TAB5",#N/A,TRUE,"GENERAL"}</definedName>
    <definedName name="AAB_Addin5" hidden="1">"AAB_Description for addin 5,Description for addin 5,Description for addin 5,Description for addin 5,Description for addin 5,Description for addin 5"</definedName>
    <definedName name="aas" hidden="1">{"TAB1",#N/A,TRUE,"GENERAL";"TAB2",#N/A,TRUE,"GENERAL";"TAB3",#N/A,TRUE,"GENERAL";"TAB4",#N/A,TRUE,"GENERAL";"TAB5",#N/A,TRUE,"GENERAL"}</definedName>
    <definedName name="AB" hidden="1">{#N/A,#N/A,TRUE,"INGENIERIA";#N/A,#N/A,TRUE,"COMPRAS";#N/A,#N/A,TRUE,"DIRECCION";#N/A,#N/A,TRUE,"RESUMEN"}</definedName>
    <definedName name="ABCD" hidden="1">#REF!</definedName>
    <definedName name="ABCDE" hidden="1">#REF!</definedName>
    <definedName name="AC" hidden="1">{#N/A,#N/A,TRUE,"INGENIERIA";#N/A,#N/A,TRUE,"COMPRAS";#N/A,#N/A,TRUE,"DIRECCION";#N/A,#N/A,TRUE,"RESUMEN"}</definedName>
    <definedName name="AccessDatabase" hidden="1">"A:\SAIN.mdb"</definedName>
    <definedName name="AD" hidden="1">{#N/A,#N/A,TRUE,"INGENIERIA";#N/A,#N/A,TRUE,"COMPRAS";#N/A,#N/A,TRUE,"DIRECCION";#N/A,#N/A,TRUE,"RESUMEN"}</definedName>
    <definedName name="adf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GSDB" hidden="1">{"via1",#N/A,TRUE,"general";"via2",#N/A,TRUE,"general";"via3",#N/A,TRUE,"general"}</definedName>
    <definedName name="AdminCargos">[1]Admin!$D$12:$D$21</definedName>
    <definedName name="ADSAD" hidden="1">{"TAB1",#N/A,TRUE,"GENERAL";"TAB2",#N/A,TRUE,"GENERAL";"TAB3",#N/A,TRUE,"GENERAL";"TAB4",#N/A,TRUE,"GENERAL";"TAB5",#N/A,TRUE,"GENERAL"}</definedName>
    <definedName name="AE" hidden="1">{#N/A,#N/A,TRUE,"INGENIERIA";#N/A,#N/A,TRUE,"COMPRAS";#N/A,#N/A,TRUE,"DIRECCION";#N/A,#N/A,TRUE,"RESUMEN"}</definedName>
    <definedName name="aefa" hidden="1">{"via1",#N/A,TRUE,"general";"via2",#N/A,TRUE,"general";"via3",#N/A,TRUE,"general"}</definedName>
    <definedName name="AERTRRTT" hidden="1">#REF!</definedName>
    <definedName name="AF" hidden="1">{#N/A,#N/A,TRUE,"INGENIERIA";#N/A,#N/A,TRUE,"COMPRAS";#N/A,#N/A,TRUE,"DIRECCION";#N/A,#N/A,TRUE,"RESUMEN"}</definedName>
    <definedName name="afdsw" hidden="1">{"TAB1",#N/A,TRUE,"GENERAL";"TAB2",#N/A,TRUE,"GENERAL";"TAB3",#N/A,TRUE,"GENERAL";"TAB4",#N/A,TRUE,"GENERAL";"TAB5",#N/A,TRUE,"GENERAL"}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hidden="1">{"via1",#N/A,TRUE,"general";"via2",#N/A,TRUE,"general";"via3",#N/A,TRUE,"general"}</definedName>
    <definedName name="AH" hidden="1">{#N/A,#N/A,TRUE,"INGENIERIA";#N/A,#N/A,TRUE,"COMPRAS";#N/A,#N/A,TRUE,"DIRECCION";#N/A,#N/A,TRUE,"RESUMEN"}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n" hidden="1">{#N/A,#N/A,FALSE,"CIBHA05A";#N/A,#N/A,FALSE,"CIBHA05B"}</definedName>
    <definedName name="Analyst" hidden="1">#REF!</definedName>
    <definedName name="anscount" hidden="1">1</definedName>
    <definedName name="aqaq" hidden="1">{"TAB1",#N/A,TRUE,"GENERAL";"TAB2",#N/A,TRUE,"GENERAL";"TAB3",#N/A,TRUE,"GENERAL";"TAB4",#N/A,TRUE,"GENERAL";"TAB5",#N/A,TRUE,"GENERAL"}</definedName>
    <definedName name="_xlnm.Print_Area" localSheetId="0">Presupuesto!$B$1:$M$63</definedName>
    <definedName name="arg" hidden="1">#REF!</definedName>
    <definedName name="AS2DocOpenMode" hidden="1">"AS2DocumentEdit"</definedName>
    <definedName name="ASASDA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asdfsadf" hidden="1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UI" hidden="1">{#N/A,#N/A,TRUE,"INGENIERIA";#N/A,#N/A,TRUE,"COMPRAS";#N/A,#N/A,TRUE,"DIRECCION";#N/A,#N/A,TRUE,"RESUMEN"}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lan" hidden="1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dgh" hidden="1">{#N/A,#N/A,FALSE,"PERSONAL"}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LPH10" hidden="1">#REF!</definedName>
    <definedName name="BLPH11" hidden="1">#REF!</definedName>
    <definedName name="BLPH12" hidden="1">#REF!</definedName>
    <definedName name="BLPH2" hidden="1">#REF!</definedName>
    <definedName name="BLPH3" hidden="1">#REF!</definedName>
    <definedName name="BLPH4" hidden="1">#REF!</definedName>
    <definedName name="BLPH5" hidden="1">#REF!</definedName>
    <definedName name="BLPH6" hidden="1">#REF!</definedName>
    <definedName name="BLPH7" hidden="1">#REF!</definedName>
    <definedName name="BLPH8" hidden="1">#REF!</definedName>
    <definedName name="BLPH9" hidden="1">#REF!</definedName>
    <definedName name="br" hidden="1">{"TAB1",#N/A,TRUE,"GENERAL";"TAB2",#N/A,TRUE,"GENERAL";"TAB3",#N/A,TRUE,"GENERAL";"TAB4",#N/A,TRUE,"GENERAL";"TAB5",#N/A,TRUE,"GENERAL"}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ABCELAR" hidden="1">{#N/A,#N/A,FALSE,"Costos Productos 6A";#N/A,#N/A,FALSE,"Costo Unitario Total H-94-12"}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AC" hidden="1">#REF!,#REF!</definedName>
    <definedName name="CACACACCA" hidden="1">#REF!,#REF!</definedName>
    <definedName name="CantObraDefinitiva" hidden="1">{"SUMINISTRO E INSTALACIÓN CANALETAS L=7.50"}</definedName>
    <definedName name="Capitalpb" hidden="1">#REF!</definedName>
    <definedName name="CapitalStructure" hidden="1">#REF!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shpb" hidden="1">#REF!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SAR" hidden="1">{#N/A,#N/A,FALSE,"Costos Productos 6A";#N/A,#N/A,FALSE,"Costo Unitario Total H-94-12"}</definedName>
    <definedName name="CHACA" hidden="1">#REF!</definedName>
    <definedName name="Change_in_Cash" hidden="1">#REF!</definedName>
    <definedName name="Check_to_Cash" hidden="1">#REF!</definedName>
    <definedName name="cjsa" hidden="1">#REF!</definedName>
    <definedName name="ConsMaestro" hidden="1">#REF!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dor" hidden="1">1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ivo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2" hidden="1">#REF!</definedName>
    <definedName name="costoperativos" hidden="1">{#N/A,#N/A,FALSE,"Costos Productos 6A";#N/A,#N/A,FALSE,"Costo Unitario Total H-94-12"}</definedName>
    <definedName name="costos04" hidden="1">{#N/A,#N/A,FALSE,"Costos Productos 6A";#N/A,#N/A,FALSE,"Costo Unitario Total H-94-12"}</definedName>
    <definedName name="CPoblado" hidden="1">""</definedName>
    <definedName name="CRONOGRAMA" hidden="1">{#N/A,#N/A,TRUE,"INGENIERIA";#N/A,#N/A,TRUE,"COMPRAS";#N/A,#N/A,TRUE,"DIRECCION";#N/A,#N/A,TRUE,"RESUMEN"}</definedName>
    <definedName name="CRUDOS" hidden="1">{#N/A,#N/A,FALSE,"CIBHA05A";#N/A,#N/A,FALSE,"CIBHA05B"}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vu.GREY_ALL." hidden="1">#REF!</definedName>
    <definedName name="Cwvu.oil." hidden="1">#REF!,#REF!,#REF!,#REF!,#REF!,#REF!,#REF!,#REF!,#REF!,#REF!,#REF!,#REF!,#REF!,#REF!,#REF!</definedName>
    <definedName name="Cwvu.oilgasagua." hidden="1">#REF!,#REF!,#REF!,#REF!,#REF!,#REF!,#REF!,#REF!,#REF!,#REF!,#REF!,#REF!,#REF!,#REF!,#REF!,#REF!,#REF!,#REF!</definedName>
    <definedName name="Cwvu.RCEIBAS1." hidden="1">#REF!,#REF!,#REF!,#REF!,#REF!,#REF!,#REF!,#REF!,#REF!,#REF!,#REF!,#REF!,#REF!,#REF!,#REF!</definedName>
    <definedName name="d" hidden="1">{"TAB1",#N/A,TRUE,"GENERAL";"TAB2",#N/A,TRUE,"GENERAL";"TAB3",#N/A,TRUE,"GENERAL";"TAB4",#N/A,TRUE,"GENERAL";"TAB5",#N/A,TRUE,"GENERAL"}</definedName>
    <definedName name="DADADAD" hidden="1">{#N/A,#N/A,TRUE,"CODIGO DEPENDENCIA"}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 hidden="1">#REF!</definedName>
    <definedName name="Dealpb" hidden="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L" hidden="1">#REF!</definedName>
    <definedName name="DepreciationPB" hidden="1">#REF!</definedName>
    <definedName name="DERF" hidden="1">{#N/A,#N/A,FALSE,"310.1";#N/A,#N/A,FALSE,"321.1";#N/A,#N/A,FALSE,"320.3";#N/A,#N/A,FALSE,"330.1"}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F" hidden="1">{#N/A,#N/A,FALSE,"CIBHA05A";#N/A,#N/A,FALSE,"CIBHA05B"}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#REF!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faseIINCDIE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FASEI_INC_DIESEL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ectrico2" hidden="1">#REF!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ecutivepb" hidden="1">#REF!</definedName>
    <definedName name="extra" hidden="1">#REF!</definedName>
    <definedName name="FA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C" hidden="1">#REF!</definedName>
    <definedName name="Factpb" hidden="1">#REF!</definedName>
    <definedName name="Factpb2" hidden="1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" hidden="1">#REF!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3453464" hidden="1">#REF!</definedName>
    <definedName name="FILL" hidden="1">#REF!</definedName>
    <definedName name="fill1" hidden="1">#REF!</definedName>
    <definedName name="FILL2" hidden="1">#REF!</definedName>
    <definedName name="FILL34" hidden="1">#REF!</definedName>
    <definedName name="FILL4" hidden="1">#REF!</definedName>
    <definedName name="FILL547665" hidden="1">#REF!</definedName>
    <definedName name="FILL6" hidden="1">#REF!</definedName>
    <definedName name="FILL8" hidden="1">#REF!</definedName>
    <definedName name="filll3" hidden="1">#REF!</definedName>
    <definedName name="Financialpb" hidden="1">#REF!</definedName>
    <definedName name="Financialpb2" hidden="1">#REF!</definedName>
    <definedName name="forma96100" hidden="1">{#N/A,#N/A,FALSE,"CIBHA05A";#N/A,#N/A,FALSE,"CIBHA05B"}</definedName>
    <definedName name="fORMA9698" hidden="1">{#N/A,#N/A,FALSE,"CIBHA05A";#N/A,#N/A,FALSE,"CIBHA05B"}</definedName>
    <definedName name="forma9699" hidden="1">{#N/A,#N/A,FALSE,"CIBHA05A";#N/A,#N/A,FALSE,"CIBHA05B"}</definedName>
    <definedName name="FORMAUNIT" hidden="1">{#N/A,#N/A,FALSE,"Costos Productos 6A";#N/A,#N/A,FALSE,"Costo Unitario Total H-94-12"}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FCDFSFSD" hidden="1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 hidden="1">#REF!,#REF!,#REF!,#REF!,#REF!,#REF!,#REF!,#REF!,#REF!,#REF!,#REF!,#REF!,#REF!,#REF!,#REF!,#REF!,#REF!,#REF!,#REF!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ph_1" hidden="1">#REF!</definedName>
    <definedName name="Graph_2" hidden="1">#REF!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T" hidden="1">#REF!</definedName>
    <definedName name="grtyerh" hidden="1">{"TAB1",#N/A,TRUE,"GENERAL";"TAB2",#N/A,TRUE,"GENERAL";"TAB3",#N/A,TRUE,"GENERAL";"TAB4",#N/A,TRUE,"GENERAL";"TAB5",#N/A,TRUE,"GENERAL"}</definedName>
    <definedName name="Grupos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US" hidden="1">{#N/A,#N/A,FALSE,"Costos Productos 6A";#N/A,#N/A,FALSE,"Costo Unitario Total H-94-12"}</definedName>
    <definedName name="GUSTAVO" hidden="1">{#N/A,#N/A,FALSE,"Costos Productos 6A";#N/A,#N/A,FALSE,"Costo Unitario Total H-94-12"}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STORICO" hidden="1">{#N/A,#N/A,FALSE,"Costos Productos 6A";#N/A,#N/A,FALSE,"Costo Unitario Total H-94-12"}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hjhjhg" hidden="1">{"TAB1",#N/A,TRUE,"GENERAL";"TAB2",#N/A,TRUE,"GENERAL";"TAB3",#N/A,TRUE,"GENERAL";"TAB4",#N/A,TRUE,"GENERAL";"TAB5",#N/A,TRUE,"GENERAL"}</definedName>
    <definedName name="hjk" hidden="1">{#N/A,#N/A,FALSE,"PERSONAL"}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oy" hidden="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"Parámetros"</definedName>
    <definedName name="HTML_LastUpdate" hidden="1">"7/06/2001"</definedName>
    <definedName name="HTML_LineAfter" hidden="1">FALSE</definedName>
    <definedName name="HTML_LineBefore" hidden="1">TRUE</definedName>
    <definedName name="HTML_Name" hidden="1">"EMPRESA DE ACUEDUCTO Y ALCANT"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"C:\Verificacion\Modelo.htm"</definedName>
    <definedName name="HTML_PathFileMac" hidden="1">"Macintosh HD:HomePageStuff:New_Home_Page:datafile:ctryprem.html"</definedName>
    <definedName name="HTML_PathTemplate" hidden="1">"C:\Verificacion\&lt;!--##Table##--&gt;"</definedName>
    <definedName name="HTML_Title" hidden="1">"Empresarial"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2</definedName>
    <definedName name="htryrt7" hidden="1">{"via1",#N/A,TRUE,"general";"via2",#N/A,TRUE,"general";"via3",#N/A,TRUE,"general"}</definedName>
    <definedName name="hu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comepb" hidden="1">#REF!</definedName>
    <definedName name="INDPYG9698" hidden="1">{#N/A,#N/A,FALSE,"Costos Productos 6A";#N/A,#N/A,FALSE,"Costo Unitario Total H-94-12"}</definedName>
    <definedName name="ING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IA1" hidden="1">#REF!</definedName>
    <definedName name="INGENIERIA11" hidden="1">#REF!</definedName>
    <definedName name="INGREHIS" hidden="1">{#N/A,#N/A,FALSE,"CIBHA05A";#N/A,#N/A,FALSE,"CIBHA05B"}</definedName>
    <definedName name="INSTRU" hidden="1">{#N/A,#N/A,TRUE,"INGENIERIA";#N/A,#N/A,TRUE,"COMPRAS";#N/A,#N/A,TRUE,"DIRECCION";#N/A,#N/A,TRUE,"RESUMEN"}</definedName>
    <definedName name="INTERVENTORIA" hidden="1">#REF!</definedName>
    <definedName name="INTERVENTORÍA" hidden="1">{"via1",#N/A,TRUE,"general";"via2",#N/A,TRUE,"general";"via3",#N/A,TRUE,"general"}</definedName>
    <definedName name="IOPIOU" hidden="1">{#N/A,#N/A,FALSE,"Costos Productos 6A";#N/A,#N/A,FALSE,"Costo Unitario Total H-94-12"}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ng" hidden="1">#REF!</definedName>
    <definedName name="IsColHidden" hidden="1">FALSE</definedName>
    <definedName name="IsLTMColHidden" hidden="1">FALSE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#REF!</definedName>
    <definedName name="Jaime" hidden="1">{#N/A,#N/A,FALSE,"Costos Productos 6A";#N/A,#N/A,FALSE,"Costo Unitario Total H-94-12"}</definedName>
    <definedName name="jairo" hidden="1">#REF!</definedName>
    <definedName name="jairo2" hidden="1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k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" hidden="1">{"SUMINISTRO E INSTALACIÓN CANALETAS L=7.50"}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lj" hidden="1">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fjskjfsklf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O" hidden="1">#REF!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ARGUILLO" hidden="1">#REF!,#REF!,#REF!,#REF!,#REF!,#REF!,#REF!,#REF!,#REF!,#REF!,#REF!,#REF!,#REF!,#REF!,#REF!,#REF!,#REF!,#REF!,#REF!</definedName>
    <definedName name="Left_Header" hidden="1">#REF!</definedName>
    <definedName name="LIBIA" hidden="1">{#N/A,#N/A,FALSE,"CIBHA05A";#N/A,#N/A,FALSE,"CIBHA05B"}</definedName>
    <definedName name="limcount" hidden="1">1</definedName>
    <definedName name="ListaCargos">[1]!ListPers[Cargos]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CAT1999" hidden="1">{"SUMINISTRO E INSTALACIÓN CANALETAS L=7.50"}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ol" hidden="1">{"TAB1",#N/A,TRUE,"GENERAL";"TAB2",#N/A,TRUE,"GENERAL";"TAB3",#N/A,TRUE,"GENERAL";"TAB4",#N/A,TRUE,"GENERAL";"TAB5",#N/A,TRUE,"GENERAL"}</definedName>
    <definedName name="LONGO" hidden="1">{#N/A,#N/A,TRUE,"Summary"}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ma" hidden="1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ine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MASA" hidden="1">#REF!,#REF!,#REF!,#REF!,#REF!,#REF!,#REF!,#REF!,#REF!,#REF!,#REF!,#REF!,#REF!,#REF!,#REF!,#REF!,#REF!,#REF!,#REF!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LKJ" hidden="1">{#N/A,#N/A,FALSE,"Costos Productos 6A";#N/A,#N/A,FALSE,"Costo Unitario Total H-94-12"}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MMMMMMMMMMM" hidden="1">#REF!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MTL" hidden="1">#REF!</definedName>
    <definedName name="MttoUBTransportes" hidden="1">#REF!</definedName>
    <definedName name="Municipio" hidden="1">"VILLAGÓMEZ"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w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BB" hidden="1">#REF!,#REF!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emi" hidden="1">{#N/A,#N/A,FALSE,"Costos Productos 6A";#N/A,#N/A,FALSE,"Costo Unitario Total H-94-12"}</definedName>
    <definedName name="Nueva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OFM" hidden="1">{"TAB1",#N/A,TRUE,"GENERAL";"TAB2",#N/A,TRUE,"GENERAL";"TAB3",#N/A,TRUE,"GENERAL";"TAB4",#N/A,TRUE,"GENERAL";"TAB5",#N/A,TRUE,"GENERAL"}</definedName>
    <definedName name="nxn" hidden="1">{"via1",#N/A,TRUE,"general";"via2",#N/A,TRUE,"general";"via3",#N/A,TRUE,"general"}</definedName>
    <definedName name="ñ" hidden="1">{#N/A,#N/A,FALSE,"CIBHA05A";#N/A,#N/A,FALSE,"CIBHA05B"}</definedName>
    <definedName name="ññ" hidden="1">{#N/A,#N/A,FALSE,"PERSONAL"}</definedName>
    <definedName name="ÑÑÑ" hidden="1">#REF!</definedName>
    <definedName name="ñpñpñ" hidden="1">{"via1",#N/A,TRUE,"general";"via2",#N/A,TRUE,"general";"via3",#N/A,TRUE,"general"}</definedName>
    <definedName name="o" hidden="1">#REF!</definedName>
    <definedName name="o9o9" hidden="1">{"via1",#N/A,TRUE,"general";"via2",#N/A,TRUE,"general";"via3",#N/A,TRUE,"general"}</definedName>
    <definedName name="OBJETO">#REF!</definedName>
    <definedName name="obras" hidden="1">#REF!</definedName>
    <definedName name="obras11" hidden="1">#REF!</definedName>
    <definedName name="OBS_Data_Col" hidden="1">#REF!</definedName>
    <definedName name="OCTUBRE" hidden="1">{#N/A,#N/A,FALSE,"orthoflow";#N/A,#N/A,FALSE,"Miscelaneos";#N/A,#N/A,FALSE,"Instrumentacio";#N/A,#N/A,FALSE,"Electrico";#N/A,#N/A,FALSE,"Valv. Seguridad"}</definedName>
    <definedName name="oficial" hidden="1">{#N/A,#N/A,FALSE,"CIBHA05A";#N/A,#N/A,FALSE,"CIBHA05B"}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ningpb" hidden="1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WNER" hidden="1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hidden="1">{"via1",#N/A,TRUE,"general";"via2",#N/A,TRUE,"general";"via3",#N/A,TRUE,"general"}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ESO2" hidden="1">{#N/A,#N/A,TRUE,"Summary";#N/A,#N/A,TRUE,"Detail";#N/A,#N/A,TRUE,"Accessories"}</definedName>
    <definedName name="PIA" hidden="1">#REF!</definedName>
    <definedName name="PISTA" hidden="1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MTCargos">[1]PMT!$E$10:$E$19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" hidden="1">#REF!</definedName>
    <definedName name="pqroj" hidden="1">{"via1",#N/A,TRUE,"general";"via2",#N/A,TRUE,"general";"via3",#N/A,TRUE,"general"}</definedName>
    <definedName name="PresuDerivGuatDef" hidden="1">{"via1",#N/A,TRUE,"general";"via2",#N/A,TRUE,"general";"via3",#N/A,TRUE,"general"}</definedName>
    <definedName name="PresuPresaDef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End" hidden="1">#REF!</definedName>
    <definedName name="PrintStart" hidden="1">#REF!</definedName>
    <definedName name="PROG" hidden="1">#REF!</definedName>
    <definedName name="proyecto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prs" hidden="1">{#N/A,#N/A,FALSE,"310.1";#N/A,#N/A,FALSE,"321.1";#N/A,#N/A,FALSE,"320.3";#N/A,#N/A,FALSE,"330.1"}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e" hidden="1">{#N/A,#N/A,FALSE,"PERSONAL"}</definedName>
    <definedName name="pwoefù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E" hidden="1">{#N/A,#N/A,FALSE,"Costos Productos 6A";#N/A,#N/A,FALSE,"Costo Unitario Total H-94-12"}</definedName>
    <definedName name="qedcd" hidden="1">{"via1",#N/A,TRUE,"general";"via2",#N/A,TRUE,"general";"via3",#N/A,TRUE,"general"}</definedName>
    <definedName name="QEFB" hidden="1">#REF!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R" hidden="1">{#N/A,#N/A,FALSE,"Costos Productos 6A";#N/A,#N/A,FALSE,"Costo Unitario Total H-94-12"}</definedName>
    <definedName name="QU" hidden="1">{#N/A,#N/A,FALSE,"Costos Productos 6A";#N/A,#N/A,FALSE,"Costo Unitario Total H-94-12"}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hidden="1">#REF!</definedName>
    <definedName name="qweqe" hidden="1">{"TAB1",#N/A,TRUE,"GENERAL";"TAB2",#N/A,TRUE,"GENERAL";"TAB3",#N/A,TRUE,"GENERAL";"TAB4",#N/A,TRUE,"GENERAL";"TAB5",#N/A,TRUE,"GENERAL"}</definedName>
    <definedName name="qwertyuio" hidden="1">#REF!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e" hidden="1">{"test2",#N/A,TRUE,"Prices"}</definedName>
    <definedName name="RefCargos">#REF!</definedName>
    <definedName name="REFORECAST1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ows2Unhide" hidden="1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wvu.oil." hidden="1">#REF!,#REF!</definedName>
    <definedName name="Rwvu.oilgasagua." hidden="1">#REF!,#REF!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bgfbgdr" hidden="1">{"via1",#N/A,TRUE,"general";"via2",#N/A,TRUE,"general";"via3",#N/A,TRUE,"general"}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sdfasdf" hidden="1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ncount" hidden="1">1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GGSV" hidden="1">#REF!</definedName>
    <definedName name="SistemasPlazos" hidden="1">1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RT" hidden="1">#REF!</definedName>
    <definedName name="SOSO" hidden="1">#REF!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xpb" hidden="1">#REF!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xtRefCopyRangeCount" hidden="1">4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tlepb" hidden="1">#REF!</definedName>
    <definedName name="TK_1" hidden="1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ANSPORI" hidden="1">{#N/A,#N/A,TRUE,"INGENIERIA";#N/A,#N/A,TRUE,"COMPRAS";#N/A,#N/A,TRUE,"DIRECCION";#N/A,#N/A,TRUE,"RESUMEN"}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dades">#REF!</definedName>
    <definedName name="unj" hidden="1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hidden="1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DVDVDV" hidden="1">#REF!,#REF!</definedName>
    <definedName name="VDVDVDVD" hidden="1">#REF!,#REF!</definedName>
    <definedName name="Version4OK" hidden="1">{"Datos de las Curvas",#N/A,TRUE,"TABLA-CALCULOS"}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Q" hidden="1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rn.Acueducto." hidden="1">{"Acueducto",#N/A,FALSE,"Base"}</definedName>
    <definedName name="wrn.Analisi._.completa.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B.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vil._.works." hidden="1">{#N/A,#N/A,TRUE,"1842CWN0"}</definedName>
    <definedName name="wrn.Completo260.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hidden="1">{#N/A,#N/A,TRUE,"Main Issues";#N/A,#N/A,TRUE,"Income statement ($)"}</definedName>
    <definedName name="wrn.ESTADO._.REHABILITACION." hidden="1">{"PRES REHAB ARM-PER POR ITEMS  KM A KM",#N/A,TRUE,"Rehabilitacion Arm-Per"}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hidden="1">{"FCB_ALL",#N/A,FALSE,"FCB"}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ve." hidden="1">{#N/A,#N/A,TRUE,"5 year"}</definedName>
    <definedName name="wrn.fixed._.assets." hidden="1">{#N/A,#N/A,TRUE,"fixed assets"}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MPRESION." hidden="1">{"IMPRESION",#N/A,FALSE,"pequeño"}</definedName>
    <definedName name="wrn.Impresion._.Datos._.de._.las._.Curvas." hidden="1">{"Datos de las Curvas",#N/A,TRUE,"TABLA-CALCULOS"}</definedName>
    <definedName name="wrn.INF_DIARIO." hidden="1">{#N/A,#N/A,FALSE,"PERSONAL"}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RMETEC.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julio24." hidden="1">{#N/A,#N/A,FALSE,"310.1";#N/A,#N/A,FALSE,"321.1";#N/A,#N/A,FALSE,"320.3";#N/A,#N/A,FALSE,"330.1"}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PERADORES." hidden="1">{#N/A,#N/A,TRUE,"T1"}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rint._.first._.three._.sheets." hidden="1">{#N/A,#N/A,TRUE,"Summary";#N/A,#N/A,TRUE,"Detail";#N/A,#N/A,TRUE,"Accessories"}</definedName>
    <definedName name="wrn.PRU_1." hidden="1">{#N/A,#N/A,FALSE,"PERSONAL"}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summary._.report." hidden="1">{#N/A,#N/A,TRUE,"Summary"}</definedName>
    <definedName name="wrn.SUP._.1." hidden="1">{#N/A,#N/A,FALSE,"PERSONAL"}</definedName>
    <definedName name="wrn.SUPER." hidden="1">{#N/A,#N/A,FALSE,"PERSONAL"}</definedName>
    <definedName name="wrn.synt." hidden="1">{#N/A,#N/A,FALSE,"c_finanz";#N/A,#N/A,FALSE,"c_eco";#N/A,#N/A,FALSE,"investimenti";#N/A,#N/A,FALSE,"tir"}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est." hidden="1">{"test2",#N/A,TRUE,"Prices"}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dds" hidden="1">{"TAB1",#N/A,TRUE,"GENERAL";"TAB2",#N/A,TRUE,"GENERAL";"TAB3",#N/A,TRUE,"GENERAL";"TAB4",#N/A,TRUE,"GENERAL";"TAB5",#N/A,TRUE,"GENERAL"}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oil.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gasagua.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RCEIBAS1.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 hidden="1">{#N/A,#N/A,FALSE,"Hoja1";#N/A,#N/A,FALSE,"Hoja2"}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RefColumnsCount" hidden="1">4</definedName>
    <definedName name="XRefCopyRangeCount" hidden="1">4</definedName>
    <definedName name="XRefPasteRangeCount" hidden="1">4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" hidden="1">#REF!</definedName>
    <definedName name="XXXX" hidden="1">#REF!</definedName>
    <definedName name="XXXX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hidden="1">{"via1",#N/A,TRUE,"general";"via2",#N/A,TRUE,"general";"via3",#N/A,TRUE,"general"}</definedName>
    <definedName name="XXXXXX" hidden="1">{#N/A,#N/A,TRUE,"INGENIERIA";#N/A,#N/A,TRUE,"COMPRAS";#N/A,#N/A,TRUE,"DIRECCION";#N/A,#N/A,TRUE,"RESUMEN"}</definedName>
    <definedName name="XXXXXXXX" hidden="1">#REF!</definedName>
    <definedName name="xxxxxxxxxx29" hidden="1">{"via1",#N/A,TRUE,"general";"via2",#N/A,TRUE,"general";"via3",#N/A,TRUE,"general"}</definedName>
    <definedName name="XXXXXXXXXXXXXXXX" hidden="1">#REF!</definedName>
    <definedName name="xyz" hidden="1">#REF!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ES" hidden="1">#REF!,#REF!,#REF!,#REF!,#REF!,#REF!,#REF!,#REF!,#REF!,#REF!,#REF!,#REF!,#REF!,#REF!,#REF!,#REF!,#REF!,#REF!,#REF!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#REF!,#REF!,#REF!,#REF!,#REF!,#REF!,#REF!,#REF!,#REF!,#REF!,#REF!,#REF!,#REF!,#REF!,#REF!,#REF!,#REF!,#REF!,#REF!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" hidden="1">#REF!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" hidden="1">#REF!</definedName>
    <definedName name="Z_086A872D_15DF_436A_8459_CE22F6819FF4_.wvu.Rows" hidden="1">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D55C8B2E_861A_459E_9D09_3AF38A1DE99E_.wvu.Rows" hidden="1">#REF!</definedName>
    <definedName name="Z_F540D718_D9AA_403F_AE49_60D937FD77E5_.wvu.Rows" hidden="1">#REF!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40" i="1" l="1"/>
  <c r="L38" i="1"/>
  <c r="L29" i="1"/>
  <c r="L20" i="1"/>
  <c r="L19" i="1"/>
  <c r="L18" i="1"/>
  <c r="K51" i="1"/>
  <c r="M51" i="1" s="1"/>
  <c r="K50" i="1"/>
  <c r="M50" i="1" s="1"/>
  <c r="J40" i="1"/>
  <c r="M40" i="1" s="1"/>
  <c r="D40" i="1"/>
  <c r="F39" i="1"/>
  <c r="D39" i="1"/>
  <c r="G39" i="1" s="1"/>
  <c r="J38" i="1"/>
  <c r="D38" i="1"/>
  <c r="F37" i="1"/>
  <c r="D37" i="1"/>
  <c r="E37" i="1" s="1"/>
  <c r="D36" i="1"/>
  <c r="E36" i="1" s="1"/>
  <c r="D35" i="1"/>
  <c r="F34" i="1"/>
  <c r="D34" i="1"/>
  <c r="E34" i="1" s="1"/>
  <c r="D33" i="1"/>
  <c r="E33" i="1" s="1"/>
  <c r="D32" i="1"/>
  <c r="D31" i="1"/>
  <c r="E31" i="1" s="1"/>
  <c r="F31" i="1" s="1"/>
  <c r="F30" i="1"/>
  <c r="D30" i="1"/>
  <c r="G30" i="1" s="1"/>
  <c r="J29" i="1"/>
  <c r="M29" i="1" s="1"/>
  <c r="D29" i="1"/>
  <c r="E29" i="1" s="1"/>
  <c r="F28" i="1"/>
  <c r="D28" i="1"/>
  <c r="D27" i="1"/>
  <c r="E27" i="1" s="1"/>
  <c r="D26" i="1"/>
  <c r="E26" i="1" s="1"/>
  <c r="D25" i="1"/>
  <c r="D24" i="1"/>
  <c r="F23" i="1"/>
  <c r="D23" i="1"/>
  <c r="D22" i="1"/>
  <c r="D21" i="1"/>
  <c r="E21" i="1" s="1"/>
  <c r="J20" i="1"/>
  <c r="M20" i="1" s="1"/>
  <c r="D20" i="1"/>
  <c r="J19" i="1"/>
  <c r="D19" i="1"/>
  <c r="J18" i="1"/>
  <c r="M18" i="1" s="1"/>
  <c r="D18" i="1"/>
  <c r="E18" i="1" s="1"/>
  <c r="F17" i="1"/>
  <c r="D17" i="1"/>
  <c r="D16" i="1"/>
  <c r="E16" i="1" s="1"/>
  <c r="F15" i="1"/>
  <c r="D15" i="1"/>
  <c r="D8" i="1"/>
  <c r="N30" i="1"/>
  <c r="N39" i="1"/>
  <c r="F18" i="1" l="1"/>
  <c r="G34" i="1"/>
  <c r="M38" i="1"/>
  <c r="M19" i="1"/>
  <c r="E39" i="1"/>
  <c r="M28" i="1"/>
  <c r="M39" i="1"/>
  <c r="F29" i="1"/>
  <c r="G29" i="1" s="1"/>
  <c r="E15" i="1"/>
  <c r="G37" i="1"/>
  <c r="G18" i="1"/>
  <c r="E23" i="1"/>
  <c r="G31" i="1"/>
  <c r="E25" i="1"/>
  <c r="M37" i="1"/>
  <c r="E20" i="1"/>
  <c r="E28" i="1"/>
  <c r="E38" i="1"/>
  <c r="F38" i="1" s="1"/>
  <c r="G38" i="1" s="1"/>
  <c r="E19" i="1"/>
  <c r="F19" i="1" s="1"/>
  <c r="G19" i="1" s="1"/>
  <c r="E30" i="1"/>
  <c r="E24" i="1"/>
  <c r="F24" i="1" s="1"/>
  <c r="G24" i="1" s="1"/>
  <c r="E32" i="1"/>
  <c r="F33" i="1" s="1"/>
  <c r="G33" i="1" s="1"/>
  <c r="F16" i="1"/>
  <c r="G16" i="1" s="1"/>
  <c r="G15" i="1"/>
  <c r="G23" i="1"/>
  <c r="G17" i="1"/>
  <c r="E22" i="1"/>
  <c r="G28" i="1"/>
  <c r="E35" i="1"/>
  <c r="F35" i="1" s="1"/>
  <c r="G35" i="1" s="1"/>
  <c r="E17" i="1"/>
  <c r="E40" i="1"/>
  <c r="F40" i="1" s="1"/>
  <c r="G40" i="1" s="1"/>
  <c r="N28" i="1"/>
  <c r="N15" i="1"/>
  <c r="N31" i="1"/>
  <c r="N34" i="1"/>
  <c r="N35" i="1"/>
  <c r="N17" i="1"/>
  <c r="N23" i="1"/>
  <c r="N38" i="1"/>
  <c r="N19" i="1"/>
  <c r="N40" i="1"/>
  <c r="N29" i="1"/>
  <c r="N24" i="1"/>
  <c r="N37" i="1"/>
  <c r="N33" i="1"/>
  <c r="N18" i="1"/>
  <c r="N16" i="1"/>
  <c r="F20" i="1" l="1"/>
  <c r="G20" i="1" s="1"/>
  <c r="F32" i="1"/>
  <c r="G32" i="1" s="1"/>
  <c r="F22" i="1"/>
  <c r="G22" i="1" s="1"/>
  <c r="F25" i="1"/>
  <c r="G25" i="1" s="1"/>
  <c r="F21" i="1"/>
  <c r="G21" i="1" s="1"/>
  <c r="F36" i="1"/>
  <c r="G36" i="1" s="1"/>
  <c r="F27" i="1"/>
  <c r="G27" i="1" s="1"/>
  <c r="F26" i="1"/>
  <c r="G26" i="1" s="1"/>
  <c r="N25" i="1"/>
  <c r="N21" i="1"/>
  <c r="N36" i="1"/>
  <c r="N27" i="1"/>
  <c r="N26" i="1"/>
  <c r="N20" i="1"/>
  <c r="N32" i="1"/>
  <c r="N22" i="1"/>
  <c r="J27" i="1" l="1"/>
  <c r="J26" i="1"/>
  <c r="J25" i="1"/>
  <c r="L27" i="1" l="1"/>
  <c r="M27" i="1" s="1"/>
  <c r="L26" i="1"/>
  <c r="M26" i="1" s="1"/>
  <c r="L25" i="1"/>
  <c r="M25" i="1" s="1"/>
  <c r="J22" i="1"/>
  <c r="J24" i="1"/>
  <c r="L24" i="1" s="1"/>
  <c r="L22" i="1" l="1"/>
  <c r="M22" i="1" s="1"/>
  <c r="M24" i="1"/>
  <c r="M23" i="1"/>
  <c r="J33" i="1"/>
  <c r="J35" i="1"/>
  <c r="L35" i="1" s="1"/>
  <c r="J32" i="1"/>
  <c r="J31" i="1"/>
  <c r="L31" i="1" s="1"/>
  <c r="J21" i="1"/>
  <c r="L21" i="1" s="1"/>
  <c r="L33" i="1" l="1"/>
  <c r="M33" i="1" s="1"/>
  <c r="L32" i="1"/>
  <c r="M32" i="1" s="1"/>
  <c r="M35" i="1"/>
  <c r="M21" i="1"/>
  <c r="M17" i="1"/>
  <c r="M31" i="1"/>
  <c r="M30" i="1"/>
  <c r="J36" i="1"/>
  <c r="J16" i="1"/>
  <c r="L16" i="1" s="1"/>
  <c r="L36" i="1" l="1"/>
  <c r="M36" i="1" s="1"/>
  <c r="M16" i="1"/>
  <c r="M15" i="1"/>
  <c r="M42" i="1" l="1"/>
  <c r="M45" i="1" s="1"/>
  <c r="M46" i="1" s="1"/>
  <c r="M34" i="1"/>
  <c r="M43" i="1" l="1"/>
  <c r="M44" i="1"/>
  <c r="M47" i="1" l="1"/>
  <c r="M52" i="1" s="1"/>
</calcChain>
</file>

<file path=xl/sharedStrings.xml><?xml version="1.0" encoding="utf-8"?>
<sst xmlns="http://schemas.openxmlformats.org/spreadsheetml/2006/main" count="127" uniqueCount="75">
  <si>
    <t>MUNICIPIO DE FUNDACIÓN</t>
  </si>
  <si>
    <t>Individual</t>
  </si>
  <si>
    <t>Final</t>
  </si>
  <si>
    <t>Proyecto:</t>
  </si>
  <si>
    <t>´Agosto 2026</t>
  </si>
  <si>
    <t>Pantalla</t>
  </si>
  <si>
    <t>CONSTRUCCIÓN DE PAVIMENTO EN CONCRETO RIGIDO EN CALLE 3A ACCESO AL NUEVO MERCADO PUBLICO EN EL MUNICIPIO DE FUNDACION, MAGDALENA</t>
  </si>
  <si>
    <t>Presupuesto</t>
  </si>
  <si>
    <t>Apu</t>
  </si>
  <si>
    <t>Clase</t>
  </si>
  <si>
    <t>Cap</t>
  </si>
  <si>
    <t>Sub</t>
  </si>
  <si>
    <t>Codigo</t>
  </si>
  <si>
    <t>Item</t>
  </si>
  <si>
    <t>Descripción</t>
  </si>
  <si>
    <t>Unidad</t>
  </si>
  <si>
    <t>Cantidad</t>
  </si>
  <si>
    <t>Vr Unitario</t>
  </si>
  <si>
    <t>SubTotal</t>
  </si>
  <si>
    <t>Vr Total</t>
  </si>
  <si>
    <t>MC</t>
  </si>
  <si>
    <t>PRELIMINARES</t>
  </si>
  <si>
    <t>Localización Y Replanteo De Calle Y Zonas De Influencia</t>
  </si>
  <si>
    <t>M2</t>
  </si>
  <si>
    <t>EXCAVACIONES Y MOVIMIENTOS DE TIERRA</t>
  </si>
  <si>
    <t>Demolición De Pisos Y Andenes De Concreto</t>
  </si>
  <si>
    <t>Demolicion estructuras Existente</t>
  </si>
  <si>
    <t>Excavación En Material Común De La Explanación (Corte Con Maquina En Vía)</t>
  </si>
  <si>
    <t>M3</t>
  </si>
  <si>
    <t>Reconformación, Escarificación, Nivelación Y Compactación De La Subrasante Existente</t>
  </si>
  <si>
    <t>Cargue Y Retiro De Material De Corte</t>
  </si>
  <si>
    <t>REDES HUMEDAS</t>
  </si>
  <si>
    <t>Reubicación y señalización red de Gas</t>
  </si>
  <si>
    <t>Suministro y/o Reposición De Acometida Domiciliaria De Acueducto (Incluye Suministro E Instalación De Collar De Derivación, Reposición De Hasta 6.5m De Tubería, Excavación, Relleno, Compactación Y Reconexión Del Servicio)</t>
  </si>
  <si>
    <t>Und</t>
  </si>
  <si>
    <t>Construcción y/o Reposición De Acometida Sanitaria Domiciliaria, Afectada Por Excavaciones. Incluye Suministro E Instalación De Tuberia De 6", Yee De 8" X 6", Excavación, Relleno, Compactación, Reubicación Y/O Construcción De Caja De Registro, Y Reconexi</t>
  </si>
  <si>
    <t>Ajuste Y Nivelación De La Losa Superior Manhole A Rasante Pavimento</t>
  </si>
  <si>
    <t xml:space="preserve">RELLENOS Y SUB-BASES </t>
  </si>
  <si>
    <t>Suministro Y Colocación De Subbase Granular, Incluye Extendido, Humectación, Conformación, Nivelación Y Compactación Hasta Alcanzar Las Especificaciones Técnicas Requeridas</t>
  </si>
  <si>
    <t>PAVIMENTO</t>
  </si>
  <si>
    <t>Construcción De Losa De Calzada En Concreto  E=20cm.( Incluye Suministro, Transporte, Colocación Y Acabado Del Concreto; Instalación De Pasadores En Acero Liso Ø 3/4" Cada 30cm Y Barras De Unión Corrugadas Ø 1/2" Cada 1.20m (Long. 0.85m))</t>
  </si>
  <si>
    <t>Ejecución De Junta De Contracción Con Sello Elastomérico De Poliuretano De Alto Desempeño. Incluye Suministro E Instalación De Cordon De Respaldo (Fondo De Junta), Preparación De Superficie Y Aplicación De Sello.</t>
  </si>
  <si>
    <t>M</t>
  </si>
  <si>
    <t>Fabricación, Suministro e Insalatación de Canastilla Pasajuntas para Losas de Concreto (Incluye Posicionamiento, Alineación y Fijación de pasadores conforme a planos de Diseño)</t>
  </si>
  <si>
    <t>BORDILLOS Y ANDENES</t>
  </si>
  <si>
    <t>Construcción De Bordillo En Concreto De 3.000psi, Sección  0.15m X 0.20m. Incluye Suministro, Formaleta, Vaciado, Conformación, Acabado, Desencofrado Y Curado.</t>
  </si>
  <si>
    <t>Anden Concreto 10Cm 3000 Psi</t>
  </si>
  <si>
    <t>ACEROS DE REFUERZO</t>
  </si>
  <si>
    <t>Acero de refuerzo y dovelas</t>
  </si>
  <si>
    <t>Kg</t>
  </si>
  <si>
    <t>LIMPIEZA OBRA</t>
  </si>
  <si>
    <t>Limpieza General</t>
  </si>
  <si>
    <t>AIU</t>
  </si>
  <si>
    <t>Observaciones:</t>
  </si>
  <si>
    <t>Costo Directo</t>
  </si>
  <si>
    <t>Admin</t>
  </si>
  <si>
    <t>Imprevistos</t>
  </si>
  <si>
    <t>Utilidad</t>
  </si>
  <si>
    <t>Iva/Utilidad</t>
  </si>
  <si>
    <t>Valor Total</t>
  </si>
  <si>
    <t>Titulo</t>
  </si>
  <si>
    <t>Items por Fuera del AIU</t>
  </si>
  <si>
    <t>PMT</t>
  </si>
  <si>
    <t>Plan de Manejo de Transito - PMT</t>
  </si>
  <si>
    <t>PAGA</t>
  </si>
  <si>
    <t>MANEJO AMBIENTAL Y SEGURIDAD (SST)</t>
  </si>
  <si>
    <t>Total</t>
  </si>
  <si>
    <t>Costo Total del Proyecto</t>
  </si>
  <si>
    <t>Valor en Letras:</t>
  </si>
  <si>
    <t>Docientos seis Millones noventa y cuatro mil ciento sesenta y cuatro millones de pesos con cuarenta y siete centavos</t>
  </si>
  <si>
    <t xml:space="preserve">JAVIER JOSE ROSADO MENDINUETA </t>
  </si>
  <si>
    <t>Secretario de Planeación e Infraestructura</t>
  </si>
  <si>
    <t>Revisó</t>
  </si>
  <si>
    <t>LUIS QUINTANILLA</t>
  </si>
  <si>
    <t>Ingeniero Apoyo Oficina de Planeación 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</si>
</sst>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&quot;NIT: &quot;#,##0"/>
    <numFmt numFmtId="165" formatCode="&quot;Redondear &quot;0"/>
    <numFmt numFmtId="166" formatCode="&quot;Fecha: &quot;dd\ &quot;de&quot;\ mmmm\ &quot;de&quot;\ yyyy"/>
    <numFmt numFmtId="167" formatCode="#,##0.00_ ;[Red]\-#,##0.00\ "/>
    <numFmt numFmtId="168" formatCode="&quot;$&quot;#,##0.00_);[Red]\(&quot;$&quot;#,##0.00\)"/>
    <numFmt numFmtId="169" formatCode="&quot;Administración &quot;0.00%"/>
    <numFmt numFmtId="170" formatCode="&quot;Imprevistos &quot;0.00%"/>
    <numFmt numFmtId="171" formatCode="&quot;Utilidad &quot;0.00%"/>
    <numFmt numFmtId="172" formatCode="&quot;Iva/Utilidad &quot;0.0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theme="0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theme="1"/>
      </left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5" fillId="2" borderId="0" xfId="0" applyFont="1" applyFill="1" applyProtection="1">
      <protection locked="0"/>
    </xf>
    <xf numFmtId="0" fontId="5" fillId="0" borderId="0" xfId="0" applyFont="1"/>
    <xf numFmtId="0" fontId="0" fillId="0" borderId="0" xfId="0" applyAlignment="1">
      <alignment vertical="center"/>
    </xf>
    <xf numFmtId="0" fontId="0" fillId="2" borderId="0" xfId="0" applyFill="1" applyProtection="1">
      <protection locked="0"/>
    </xf>
    <xf numFmtId="165" fontId="5" fillId="2" borderId="0" xfId="0" applyNumberFormat="1" applyFont="1" applyFill="1" applyAlignment="1" applyProtection="1">
      <alignment horizontal="center"/>
      <protection locked="0"/>
    </xf>
    <xf numFmtId="164" fontId="2" fillId="0" borderId="1" xfId="0" applyNumberFormat="1" applyFont="1" applyBorder="1"/>
    <xf numFmtId="0" fontId="0" fillId="0" borderId="1" xfId="0" applyBorder="1"/>
    <xf numFmtId="0" fontId="0" fillId="2" borderId="0" xfId="0" applyFill="1"/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vertical="top" wrapText="1"/>
      <protection locked="0"/>
    </xf>
    <xf numFmtId="166" fontId="0" fillId="0" borderId="0" xfId="0" applyNumberFormat="1" applyAlignment="1" applyProtection="1">
      <alignment shrinkToFit="1"/>
      <protection locked="0"/>
    </xf>
    <xf numFmtId="0" fontId="0" fillId="0" borderId="0" xfId="0" applyAlignment="1" applyProtection="1">
      <alignment vertical="top"/>
      <protection locked="0"/>
    </xf>
    <xf numFmtId="0" fontId="0" fillId="0" borderId="0" xfId="0" applyAlignment="1" applyProtection="1">
      <alignment vertical="center"/>
      <protection locked="0"/>
    </xf>
    <xf numFmtId="0" fontId="2" fillId="0" borderId="0" xfId="0" applyFont="1" applyAlignment="1" applyProtection="1">
      <alignment vertical="top" wrapText="1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10" xfId="0" applyBorder="1"/>
    <xf numFmtId="0" fontId="0" fillId="0" borderId="8" xfId="0" applyBorder="1"/>
    <xf numFmtId="0" fontId="2" fillId="0" borderId="0" xfId="0" applyFont="1"/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2" fillId="0" borderId="2" xfId="0" applyFont="1" applyBorder="1" applyProtection="1">
      <protection locked="0"/>
    </xf>
    <xf numFmtId="0" fontId="0" fillId="0" borderId="4" xfId="0" applyBorder="1" applyProtection="1">
      <protection locked="0"/>
    </xf>
    <xf numFmtId="0" fontId="0" fillId="0" borderId="11" xfId="0" applyBorder="1"/>
    <xf numFmtId="168" fontId="2" fillId="0" borderId="11" xfId="0" applyNumberFormat="1" applyFont="1" applyBorder="1" applyProtection="1">
      <protection hidden="1"/>
    </xf>
    <xf numFmtId="169" fontId="0" fillId="0" borderId="11" xfId="1" applyNumberFormat="1" applyFont="1" applyBorder="1" applyAlignment="1" applyProtection="1"/>
    <xf numFmtId="10" fontId="0" fillId="0" borderId="11" xfId="0" applyNumberFormat="1" applyBorder="1" applyAlignment="1" applyProtection="1">
      <alignment horizontal="center"/>
      <protection locked="0"/>
    </xf>
    <xf numFmtId="168" fontId="0" fillId="0" borderId="11" xfId="0" applyNumberFormat="1" applyBorder="1" applyProtection="1">
      <protection hidden="1"/>
    </xf>
    <xf numFmtId="170" fontId="0" fillId="0" borderId="11" xfId="1" applyNumberFormat="1" applyFont="1" applyBorder="1" applyAlignment="1" applyProtection="1"/>
    <xf numFmtId="0" fontId="0" fillId="0" borderId="12" xfId="0" applyBorder="1"/>
    <xf numFmtId="171" fontId="0" fillId="0" borderId="11" xfId="1" applyNumberFormat="1" applyFont="1" applyBorder="1" applyAlignment="1" applyProtection="1"/>
    <xf numFmtId="172" fontId="0" fillId="0" borderId="11" xfId="1" applyNumberFormat="1" applyFont="1" applyBorder="1" applyAlignment="1" applyProtection="1"/>
    <xf numFmtId="0" fontId="0" fillId="0" borderId="3" xfId="0" applyBorder="1"/>
    <xf numFmtId="0" fontId="0" fillId="0" borderId="7" xfId="0" applyBorder="1" applyAlignment="1" applyProtection="1">
      <alignment vertical="top"/>
      <protection locked="0"/>
    </xf>
    <xf numFmtId="0" fontId="0" fillId="0" borderId="9" xfId="0" applyBorder="1" applyAlignment="1" applyProtection="1">
      <alignment vertical="top"/>
      <protection locked="0"/>
    </xf>
    <xf numFmtId="0" fontId="2" fillId="3" borderId="14" xfId="0" applyFont="1" applyFill="1" applyBorder="1"/>
    <xf numFmtId="0" fontId="2" fillId="3" borderId="13" xfId="0" applyFont="1" applyFill="1" applyBorder="1"/>
    <xf numFmtId="0" fontId="2" fillId="3" borderId="11" xfId="0" applyFont="1" applyFill="1" applyBorder="1" applyAlignment="1">
      <alignment horizontal="center"/>
    </xf>
    <xf numFmtId="0" fontId="2" fillId="3" borderId="11" xfId="0" applyFont="1" applyFill="1" applyBorder="1" applyAlignment="1" applyProtection="1">
      <alignment horizontal="center"/>
      <protection locked="0"/>
    </xf>
    <xf numFmtId="168" fontId="2" fillId="3" borderId="11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11" xfId="0" applyBorder="1" applyAlignment="1" applyProtection="1">
      <alignment horizontal="left"/>
      <protection locked="0"/>
    </xf>
    <xf numFmtId="0" fontId="0" fillId="0" borderId="11" xfId="0" applyBorder="1" applyAlignment="1" applyProtection="1">
      <alignment horizontal="center"/>
      <protection locked="0"/>
    </xf>
    <xf numFmtId="168" fontId="0" fillId="0" borderId="11" xfId="0" applyNumberFormat="1" applyBorder="1" applyAlignment="1" applyProtection="1">
      <alignment horizontal="center"/>
      <protection locked="0"/>
    </xf>
    <xf numFmtId="0" fontId="0" fillId="0" borderId="13" xfId="0" applyBorder="1" applyProtection="1">
      <protection locked="0"/>
    </xf>
    <xf numFmtId="168" fontId="0" fillId="0" borderId="11" xfId="0" applyNumberFormat="1" applyBorder="1" applyProtection="1">
      <protection locked="0"/>
    </xf>
    <xf numFmtId="0" fontId="2" fillId="0" borderId="11" xfId="0" applyFont="1" applyBorder="1" applyProtection="1">
      <protection locked="0"/>
    </xf>
    <xf numFmtId="168" fontId="2" fillId="0" borderId="11" xfId="0" applyNumberFormat="1" applyFont="1" applyBorder="1" applyProtection="1">
      <protection locked="0"/>
    </xf>
    <xf numFmtId="0" fontId="2" fillId="0" borderId="2" xfId="0" applyFont="1" applyBorder="1"/>
    <xf numFmtId="0" fontId="2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8" xfId="0" applyBorder="1"/>
    <xf numFmtId="0" fontId="6" fillId="3" borderId="2" xfId="0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168" fontId="0" fillId="0" borderId="3" xfId="0" applyNumberFormat="1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3" fillId="0" borderId="15" xfId="2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vertical="center"/>
    </xf>
    <xf numFmtId="0" fontId="3" fillId="0" borderId="16" xfId="2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16" xfId="2" applyNumberFormat="1" applyBorder="1" applyAlignment="1">
      <alignment horizontal="center" vertical="center"/>
    </xf>
    <xf numFmtId="0" fontId="3" fillId="0" borderId="17" xfId="2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right" vertical="center"/>
    </xf>
    <xf numFmtId="0" fontId="0" fillId="0" borderId="18" xfId="0" applyBorder="1" applyAlignment="1">
      <alignment horizontal="left" vertical="top" wrapText="1"/>
    </xf>
    <xf numFmtId="0" fontId="0" fillId="0" borderId="18" xfId="0" applyBorder="1" applyAlignment="1">
      <alignment horizontal="center" vertical="center"/>
    </xf>
    <xf numFmtId="167" fontId="0" fillId="0" borderId="18" xfId="0" applyNumberFormat="1" applyBorder="1" applyAlignment="1">
      <alignment horizontal="center" vertical="center"/>
    </xf>
    <xf numFmtId="168" fontId="0" fillId="0" borderId="18" xfId="0" applyNumberFormat="1" applyBorder="1" applyAlignment="1">
      <alignment vertical="center"/>
    </xf>
    <xf numFmtId="0" fontId="3" fillId="0" borderId="20" xfId="2" applyBorder="1" applyAlignment="1">
      <alignment horizontal="center" vertical="center"/>
    </xf>
    <xf numFmtId="0" fontId="6" fillId="3" borderId="11" xfId="0" applyFont="1" applyFill="1" applyBorder="1" applyAlignment="1">
      <alignment horizontal="center"/>
    </xf>
    <xf numFmtId="0" fontId="4" fillId="0" borderId="0" xfId="0" applyFont="1" applyAlignment="1" applyProtection="1">
      <alignment horizontal="center" vertical="center" wrapText="1"/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left" vertical="top" wrapText="1"/>
      <protection locked="0"/>
    </xf>
    <xf numFmtId="166" fontId="0" fillId="0" borderId="0" xfId="0" applyNumberFormat="1" applyAlignment="1" applyProtection="1">
      <alignment horizontal="right" shrinkToFi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0" fillId="0" borderId="5" xfId="0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6" xfId="0" applyBorder="1" applyAlignment="1" applyProtection="1">
      <alignment horizontal="left" vertical="top"/>
      <protection locked="0"/>
    </xf>
    <xf numFmtId="0" fontId="2" fillId="3" borderId="11" xfId="0" applyFont="1" applyFill="1" applyBorder="1" applyAlignment="1" applyProtection="1">
      <alignment horizontal="center"/>
      <protection locked="0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Porcentaje" xfId="1" builtinId="5"/>
  </cellStyles>
  <dxfs count="4">
    <dxf>
      <fill>
        <patternFill>
          <bgColor rgb="FFFFFF99"/>
        </patternFill>
      </fill>
    </dxf>
    <dxf>
      <font>
        <color theme="2" tint="-0.24994659260841701"/>
      </font>
    </dxf>
    <dxf>
      <font>
        <b/>
        <i val="0"/>
        <color rgb="FFFF3300"/>
      </font>
      <fill>
        <patternFill>
          <bgColor rgb="FFEAEAEA"/>
        </patternFill>
      </fill>
    </dxf>
    <dxf>
      <font>
        <b/>
        <i val="0"/>
        <color rgb="FF0000FF"/>
      </font>
      <fill>
        <patternFill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76200</xdr:colOff>
      <xdr:row>0</xdr:row>
      <xdr:rowOff>38100</xdr:rowOff>
    </xdr:from>
    <xdr:to>
      <xdr:col>17</xdr:col>
      <xdr:colOff>25650</xdr:colOff>
      <xdr:row>3</xdr:row>
      <xdr:rowOff>6600</xdr:rowOff>
    </xdr:to>
    <xdr:pic macro="[0]!Abrir_Menu">
      <xdr:nvPicPr>
        <xdr:cNvPr id="2" name="Gráfico 1" descr="Icono de menú de hamburguesa con relleno sólido">
          <a:extLst>
            <a:ext uri="{FF2B5EF4-FFF2-40B4-BE49-F238E27FC236}">
              <a16:creationId xmlns:a16="http://schemas.microsoft.com/office/drawing/2014/main" id="{55A9851B-ED63-49E6-9722-C9FA4CFF57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1849100" y="38100"/>
          <a:ext cx="559050" cy="54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7</xdr:col>
      <xdr:colOff>1276350</xdr:colOff>
      <xdr:row>5</xdr:row>
      <xdr:rowOff>6350</xdr:rowOff>
    </xdr:to>
    <xdr:pic>
      <xdr:nvPicPr>
        <xdr:cNvPr id="3" name="image2.png" descr="Imagen que contiene computer, computadora, oscuro, luz">
          <a:extLst>
            <a:ext uri="{FF2B5EF4-FFF2-40B4-BE49-F238E27FC236}">
              <a16:creationId xmlns:a16="http://schemas.microsoft.com/office/drawing/2014/main" id="{245CDAC4-DF2D-4D63-B1E3-07063D113589}"/>
            </a:ext>
          </a:extLst>
        </xdr:cNvPr>
        <xdr:cNvPicPr/>
      </xdr:nvPicPr>
      <xdr:blipFill>
        <a:blip xmlns:r="http://schemas.openxmlformats.org/officeDocument/2006/relationships" r:embed="rId3"/>
        <a:srcRect l="33523" t="1420" r="34255" b="91478"/>
        <a:stretch>
          <a:fillRect/>
        </a:stretch>
      </xdr:blipFill>
      <xdr:spPr>
        <a:xfrm>
          <a:off x="1531620" y="0"/>
          <a:ext cx="1924050" cy="715010"/>
        </a:xfrm>
        <a:prstGeom prst="rect">
          <a:avLst/>
        </a:prstGeom>
        <a:ln/>
      </xdr:spPr>
    </xdr:pic>
    <xdr:clientData/>
  </xdr:twoCellAnchor>
  <xdr:twoCellAnchor editAs="oneCell">
    <xdr:from>
      <xdr:col>12</xdr:col>
      <xdr:colOff>559435</xdr:colOff>
      <xdr:row>0</xdr:row>
      <xdr:rowOff>72390</xdr:rowOff>
    </xdr:from>
    <xdr:to>
      <xdr:col>12</xdr:col>
      <xdr:colOff>1169035</xdr:colOff>
      <xdr:row>2</xdr:row>
      <xdr:rowOff>150495</xdr:rowOff>
    </xdr:to>
    <xdr:pic>
      <xdr:nvPicPr>
        <xdr:cNvPr id="4" name="image5.png">
          <a:extLst>
            <a:ext uri="{FF2B5EF4-FFF2-40B4-BE49-F238E27FC236}">
              <a16:creationId xmlns:a16="http://schemas.microsoft.com/office/drawing/2014/main" id="{3392FEA2-0461-47D7-A46C-6078F2E709E9}"/>
            </a:ext>
          </a:extLst>
        </xdr:cNvPr>
        <xdr:cNvPicPr/>
      </xdr:nvPicPr>
      <xdr:blipFill>
        <a:blip xmlns:r="http://schemas.openxmlformats.org/officeDocument/2006/relationships" r:embed="rId4"/>
        <a:srcRect l="13264" t="22619" r="9565" b="19047"/>
        <a:stretch>
          <a:fillRect/>
        </a:stretch>
      </xdr:blipFill>
      <xdr:spPr>
        <a:xfrm>
          <a:off x="10953115" y="72390"/>
          <a:ext cx="609600" cy="459105"/>
        </a:xfrm>
        <a:prstGeom prst="rect">
          <a:avLst/>
        </a:prstGeom>
        <a:ln/>
      </xdr:spPr>
    </xdr:pic>
    <xdr:clientData/>
  </xdr:twoCellAnchor>
  <xdr:twoCellAnchor editAs="oneCell">
    <xdr:from>
      <xdr:col>10</xdr:col>
      <xdr:colOff>25399</xdr:colOff>
      <xdr:row>58</xdr:row>
      <xdr:rowOff>0</xdr:rowOff>
    </xdr:from>
    <xdr:to>
      <xdr:col>12</xdr:col>
      <xdr:colOff>445046</xdr:colOff>
      <xdr:row>60</xdr:row>
      <xdr:rowOff>139700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3703610-4FA8-46DC-B1D6-CE51EE1867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9453" b="89055" l="2071" r="95168">
                      <a14:foregroundMark x1="5091" y1="48259" x2="5091" y2="48259"/>
                      <a14:foregroundMark x1="2243" y1="58209" x2="2243" y2="58209"/>
                      <a14:foregroundMark x1="11303" y1="81592" x2="11303" y2="81592"/>
                      <a14:foregroundMark x1="16393" y1="74129" x2="16393" y2="74129"/>
                      <a14:foregroundMark x1="15789" y1="55721" x2="15789" y2="55721"/>
                      <a14:foregroundMark x1="19413" y1="72139" x2="19413" y2="72139"/>
                      <a14:foregroundMark x1="28387" y1="56219" x2="28387" y2="56219"/>
                      <a14:foregroundMark x1="45384" y1="84080" x2="45384" y2="84080"/>
                      <a14:foregroundMark x1="48318" y1="86070" x2="48318" y2="86070"/>
                      <a14:foregroundMark x1="52373" y1="77612" x2="52373" y2="77612"/>
                      <a14:foregroundMark x1="51769" y1="63184" x2="51769" y2="63184"/>
                      <a14:foregroundMark x1="47714" y1="79602" x2="47714" y2="79602"/>
                      <a14:foregroundMark x1="47972" y1="74627" x2="47972" y2="74627"/>
                      <a14:foregroundMark x1="56428" y1="68657" x2="56428" y2="68657"/>
                      <a14:foregroundMark x1="54357" y1="65672" x2="54357" y2="65672"/>
                      <a14:foregroundMark x1="60138" y1="47264" x2="60138" y2="47264"/>
                      <a14:foregroundMark x1="65056" y1="75622" x2="65056" y2="75622"/>
                      <a14:foregroundMark x1="68248" y1="68657" x2="68248" y2="68657"/>
                      <a14:foregroundMark x1="72735" y1="71642" x2="72735" y2="71642"/>
                      <a14:foregroundMark x1="67213" y1="79602" x2="67213" y2="79602"/>
                      <a14:foregroundMark x1="74720" y1="51741" x2="74720" y2="51741"/>
                      <a14:foregroundMark x1="76618" y1="39801" x2="76618" y2="39801"/>
                      <a14:foregroundMark x1="74116" y1="36816" x2="74116" y2="36816"/>
                      <a14:foregroundMark x1="75928" y1="32836" x2="75928" y2="32836"/>
                      <a14:foregroundMark x1="81450" y1="57214" x2="81450" y2="57214"/>
                      <a14:foregroundMark x1="92494" y1="36816" x2="92494" y2="36816"/>
                      <a14:foregroundMark x1="95168" y1="21393" x2="95168" y2="21393"/>
                      <a14:foregroundMark x1="90768" y1="69652" x2="90768" y2="69652"/>
                      <a14:foregroundMark x1="39603" y1="43284" x2="39603" y2="43284"/>
                      <a14:foregroundMark x1="5004" y1="31343" x2="5004" y2="31343"/>
                      <a14:foregroundMark x1="4745" y1="37811" x2="4745" y2="37811"/>
                      <a14:foregroundMark x1="42019" y1="86567" x2="42019" y2="86567"/>
                      <a14:backgroundMark x1="40984" y1="59701" x2="40984" y2="59701"/>
                      <a14:backgroundMark x1="5263" y1="41791" x2="5263" y2="41791"/>
                      <a14:backgroundMark x1="5091" y1="81095" x2="5091" y2="81095"/>
                      <a14:backgroundMark x1="55910" y1="67164" x2="55910" y2="67164"/>
                      <a14:backgroundMark x1="64193" y1="67164" x2="64193" y2="67164"/>
                      <a14:backgroundMark x1="79638" y1="63682" x2="79638" y2="6368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980679" y="13746480"/>
          <a:ext cx="2858047" cy="50546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umiq\Desktop\Fundaci&#243;n\Proyectos%20a%20contratar\Calle%20Mercado\09092026\Presupuesto%20Calle%203A%20entrada%20VF.xlsx" TargetMode="External"/><Relationship Id="rId1" Type="http://schemas.openxmlformats.org/officeDocument/2006/relationships/externalLinkPath" Target="file:///C:\Users\lumiq\Desktop\Fundaci&#243;n\Proyectos%20a%20contratar\Calle%20Mercado\09092026\Presupuesto%20Calle%203A%20entrada%20V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versor"/>
      <sheetName val="Presupuesto"/>
      <sheetName val="Admin"/>
      <sheetName val="PMT"/>
      <sheetName val="PAGA"/>
      <sheetName val="PGIO"/>
      <sheetName val="Caracterizacion"/>
      <sheetName val="Interventoria"/>
      <sheetName val="FM"/>
      <sheetName val="Cantidades de Obra"/>
      <sheetName val="FP"/>
      <sheetName val="Sabana FP"/>
      <sheetName val="Mat"/>
      <sheetName val="Cargos"/>
      <sheetName val="Maq"/>
      <sheetName val="Trans"/>
      <sheetName val="Formato"/>
      <sheetName val="PMT (2)"/>
      <sheetName val="MANEJO AMBIENTAL Y SEGURIDAD"/>
      <sheetName val="Básicos"/>
      <sheetName val="1.1."/>
      <sheetName val="2.1."/>
      <sheetName val="2.2."/>
      <sheetName val="2.3."/>
      <sheetName val="2.4."/>
      <sheetName val="2.5."/>
      <sheetName val="3.1."/>
      <sheetName val="3.2."/>
      <sheetName val="3.3."/>
      <sheetName val="3.4."/>
      <sheetName val="4.1."/>
      <sheetName val="5.1."/>
      <sheetName val="5.2."/>
      <sheetName val="5.3."/>
      <sheetName val="6.1."/>
      <sheetName val="6.2."/>
      <sheetName val="7.1."/>
      <sheetName val="7.2."/>
      <sheetName val="8.1."/>
      <sheetName val="Presupuesto Calle 3A entrada VF"/>
    </sheetNames>
    <sheetDataSet>
      <sheetData sheetId="0"/>
      <sheetData sheetId="1"/>
      <sheetData sheetId="2">
        <row r="12">
          <cell r="D12" t="str">
            <v>Ingeniero Civil</v>
          </cell>
        </row>
      </sheetData>
      <sheetData sheetId="3">
        <row r="10">
          <cell r="E10" t="str">
            <v>Auxiliar de Transito</v>
          </cell>
        </row>
      </sheetData>
      <sheetData sheetId="4"/>
      <sheetData sheetId="5"/>
      <sheetData sheetId="6"/>
      <sheetData sheetId="7"/>
      <sheetData sheetId="8"/>
      <sheetData sheetId="9">
        <row r="43">
          <cell r="S43">
            <v>445.07900000000001</v>
          </cell>
        </row>
        <row r="105">
          <cell r="N105">
            <v>10.8924</v>
          </cell>
        </row>
        <row r="144">
          <cell r="M144">
            <v>2</v>
          </cell>
        </row>
        <row r="171">
          <cell r="S171">
            <v>120.19999999999999</v>
          </cell>
        </row>
        <row r="192">
          <cell r="S192">
            <v>230.61700000000002</v>
          </cell>
        </row>
        <row r="212">
          <cell r="S212">
            <v>126.57334207337227</v>
          </cell>
        </row>
        <row r="237">
          <cell r="S237">
            <v>27.231000000000002</v>
          </cell>
        </row>
        <row r="248">
          <cell r="S248">
            <v>6</v>
          </cell>
        </row>
        <row r="258">
          <cell r="S258">
            <v>6</v>
          </cell>
        </row>
        <row r="270">
          <cell r="S270">
            <v>1</v>
          </cell>
        </row>
        <row r="295">
          <cell r="S295">
            <v>57.654250000000005</v>
          </cell>
        </row>
        <row r="320">
          <cell r="S320">
            <v>225.61700000000002</v>
          </cell>
        </row>
        <row r="337">
          <cell r="S337">
            <v>97.3</v>
          </cell>
        </row>
        <row r="351">
          <cell r="S351">
            <v>65</v>
          </cell>
        </row>
        <row r="366">
          <cell r="S366">
            <v>57.3</v>
          </cell>
        </row>
        <row r="379">
          <cell r="S379">
            <v>119</v>
          </cell>
        </row>
        <row r="417">
          <cell r="P417">
            <v>655.1776000000001</v>
          </cell>
        </row>
        <row r="441">
          <cell r="L441">
            <v>445.07900000000001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>
        <row r="12">
          <cell r="E12">
            <v>4060000</v>
          </cell>
        </row>
      </sheetData>
      <sheetData sheetId="18">
        <row r="66">
          <cell r="F66">
            <v>7667500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B53AB-4DDB-4804-8951-5C60AC0E54F9}">
  <sheetPr>
    <tabColor rgb="FF002060"/>
    <pageSetUpPr fitToPage="1"/>
  </sheetPr>
  <dimension ref="B1:T63"/>
  <sheetViews>
    <sheetView showGridLines="0" tabSelected="1" view="pageBreakPreview" topLeftCell="B1" zoomScaleNormal="100" zoomScaleSheetLayoutView="100" workbookViewId="0">
      <selection activeCell="M48" sqref="M48"/>
    </sheetView>
  </sheetViews>
  <sheetFormatPr baseColWidth="10" defaultRowHeight="14.4" x14ac:dyDescent="0.3"/>
  <cols>
    <col min="1" max="1" width="9.5546875" customWidth="1"/>
    <col min="2" max="2" width="7.109375" customWidth="1"/>
    <col min="3" max="3" width="5.6640625" bestFit="1" customWidth="1"/>
    <col min="4" max="6" width="7.109375" hidden="1" customWidth="1"/>
    <col min="7" max="7" width="9.44140625" customWidth="1"/>
    <col min="8" max="8" width="60.5546875" customWidth="1"/>
    <col min="10" max="10" width="12.109375" customWidth="1"/>
    <col min="11" max="11" width="16.77734375" bestFit="1" customWidth="1"/>
    <col min="12" max="12" width="18.77734375" bestFit="1" customWidth="1"/>
    <col min="13" max="13" width="20.109375" bestFit="1" customWidth="1"/>
    <col min="14" max="14" width="4.88671875" customWidth="1"/>
    <col min="15" max="15" width="4" customWidth="1"/>
    <col min="16" max="16" width="11.44140625" hidden="1" customWidth="1"/>
    <col min="17" max="17" width="14.109375" hidden="1" customWidth="1"/>
  </cols>
  <sheetData>
    <row r="1" spans="2:20" ht="15" customHeight="1" x14ac:dyDescent="0.3">
      <c r="D1" s="1"/>
      <c r="E1" s="2"/>
      <c r="F1" s="2"/>
      <c r="G1" s="89" t="s">
        <v>0</v>
      </c>
      <c r="H1" s="89"/>
      <c r="I1" s="89"/>
      <c r="J1" s="89"/>
      <c r="K1" s="89"/>
      <c r="L1" s="89"/>
      <c r="M1" s="89"/>
      <c r="P1" s="3" t="s">
        <v>1</v>
      </c>
      <c r="Q1" s="3"/>
      <c r="R1" s="4"/>
      <c r="S1" s="4"/>
      <c r="T1" s="4"/>
    </row>
    <row r="2" spans="2:20" ht="15" customHeight="1" x14ac:dyDescent="0.3">
      <c r="D2" s="5"/>
      <c r="E2" s="2"/>
      <c r="F2" s="2"/>
      <c r="G2" s="89"/>
      <c r="H2" s="89"/>
      <c r="I2" s="89"/>
      <c r="J2" s="89"/>
      <c r="K2" s="89"/>
      <c r="L2" s="89"/>
      <c r="M2" s="89"/>
      <c r="P2" s="3" t="s">
        <v>2</v>
      </c>
      <c r="Q2" s="3"/>
      <c r="R2" s="4"/>
      <c r="S2" s="4"/>
      <c r="T2" s="4"/>
    </row>
    <row r="3" spans="2:20" ht="15" customHeight="1" x14ac:dyDescent="0.3">
      <c r="G3" s="90"/>
      <c r="H3" s="90"/>
      <c r="I3" s="90"/>
      <c r="J3" s="90"/>
      <c r="K3" s="90"/>
      <c r="L3" s="90"/>
      <c r="M3" s="90"/>
      <c r="P3" s="6"/>
      <c r="Q3" s="7">
        <v>2</v>
      </c>
      <c r="R3" s="4"/>
      <c r="S3" s="4"/>
      <c r="T3" s="4"/>
    </row>
    <row r="4" spans="2:20" ht="3.75" customHeight="1" thickBot="1" x14ac:dyDescent="0.35">
      <c r="D4" s="8"/>
      <c r="E4" s="8"/>
      <c r="F4" s="8"/>
      <c r="G4" s="9"/>
      <c r="H4" s="9"/>
      <c r="I4" s="9"/>
      <c r="J4" s="9"/>
      <c r="K4" s="9"/>
      <c r="L4" s="9"/>
      <c r="M4" s="9"/>
      <c r="P4" s="10"/>
      <c r="Q4" s="10"/>
    </row>
    <row r="5" spans="2:20" ht="7.5" customHeight="1" x14ac:dyDescent="0.3">
      <c r="G5" s="11"/>
      <c r="H5" s="12"/>
      <c r="I5" s="12"/>
      <c r="J5" s="12"/>
      <c r="K5" s="13"/>
      <c r="L5" s="13"/>
      <c r="M5" s="13"/>
      <c r="P5" s="10"/>
      <c r="Q5" s="10"/>
    </row>
    <row r="6" spans="2:20" x14ac:dyDescent="0.3">
      <c r="C6" s="14"/>
      <c r="D6" s="15"/>
      <c r="E6" s="15"/>
      <c r="F6" s="15"/>
      <c r="G6" s="16" t="s">
        <v>3</v>
      </c>
      <c r="H6" s="91"/>
      <c r="I6" s="91"/>
      <c r="J6" s="91"/>
      <c r="K6" s="92" t="s">
        <v>4</v>
      </c>
      <c r="L6" s="92"/>
      <c r="M6" s="92"/>
      <c r="P6" s="10"/>
      <c r="Q6" s="6" t="s">
        <v>5</v>
      </c>
    </row>
    <row r="7" spans="2:20" ht="7.5" customHeight="1" x14ac:dyDescent="0.3">
      <c r="C7" s="14"/>
      <c r="D7" s="15"/>
      <c r="E7" s="15"/>
      <c r="F7" s="15"/>
      <c r="G7" s="12"/>
      <c r="H7" s="12"/>
      <c r="I7" s="12"/>
      <c r="J7" s="12"/>
      <c r="K7" s="14"/>
      <c r="L7" s="14"/>
      <c r="M7" s="14"/>
      <c r="P7" s="10"/>
      <c r="Q7" s="10"/>
    </row>
    <row r="8" spans="2:20" ht="15" customHeight="1" x14ac:dyDescent="0.3">
      <c r="C8" s="14"/>
      <c r="D8" s="17">
        <f>COUNTIF(Presupuesto!$C$15:$C$40,"Sub")</f>
        <v>0</v>
      </c>
      <c r="E8" s="15"/>
      <c r="F8" s="15"/>
      <c r="G8" s="93" t="s">
        <v>6</v>
      </c>
      <c r="H8" s="94"/>
      <c r="I8" s="94"/>
      <c r="J8" s="94"/>
      <c r="K8" s="94"/>
      <c r="L8" s="94"/>
      <c r="M8" s="95"/>
      <c r="P8" s="10"/>
      <c r="Q8" s="10"/>
    </row>
    <row r="9" spans="2:20" x14ac:dyDescent="0.3">
      <c r="C9" s="14"/>
      <c r="D9" s="15"/>
      <c r="E9" s="15"/>
      <c r="F9" s="15"/>
      <c r="G9" s="96"/>
      <c r="H9" s="97"/>
      <c r="I9" s="97"/>
      <c r="J9" s="97"/>
      <c r="K9" s="97"/>
      <c r="L9" s="97"/>
      <c r="M9" s="98"/>
      <c r="P9" s="10"/>
      <c r="Q9" s="10"/>
    </row>
    <row r="10" spans="2:20" x14ac:dyDescent="0.3">
      <c r="C10" s="17"/>
      <c r="D10" s="15"/>
      <c r="E10" s="15"/>
      <c r="F10" s="15"/>
      <c r="G10" s="99"/>
      <c r="H10" s="100"/>
      <c r="I10" s="100"/>
      <c r="J10" s="100"/>
      <c r="K10" s="100"/>
      <c r="L10" s="100"/>
      <c r="M10" s="101"/>
      <c r="P10" s="10"/>
      <c r="Q10" s="10"/>
    </row>
    <row r="11" spans="2:20" ht="7.5" customHeight="1" thickBot="1" x14ac:dyDescent="0.35">
      <c r="C11" s="17"/>
      <c r="D11" s="15"/>
      <c r="E11" s="15"/>
      <c r="F11" s="15"/>
      <c r="G11" s="18"/>
      <c r="H11" s="18"/>
      <c r="I11" s="18"/>
      <c r="J11" s="18"/>
      <c r="K11" s="14"/>
      <c r="L11" s="14"/>
      <c r="M11" s="14"/>
    </row>
    <row r="12" spans="2:20" ht="3.75" customHeight="1" x14ac:dyDescent="0.3"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2:20" x14ac:dyDescent="0.3">
      <c r="C13" s="20"/>
      <c r="G13" s="88" t="s">
        <v>7</v>
      </c>
      <c r="H13" s="88"/>
      <c r="I13" s="88"/>
      <c r="J13" s="88"/>
      <c r="K13" s="88"/>
      <c r="L13" s="88"/>
      <c r="M13" s="88"/>
    </row>
    <row r="14" spans="2:20" x14ac:dyDescent="0.3">
      <c r="B14" s="58" t="s">
        <v>8</v>
      </c>
      <c r="C14" s="58" t="s">
        <v>9</v>
      </c>
      <c r="D14" s="58" t="s">
        <v>10</v>
      </c>
      <c r="E14" s="59" t="s">
        <v>11</v>
      </c>
      <c r="F14" s="59" t="s">
        <v>12</v>
      </c>
      <c r="G14" s="58" t="s">
        <v>13</v>
      </c>
      <c r="H14" s="58" t="s">
        <v>14</v>
      </c>
      <c r="I14" s="58" t="s">
        <v>15</v>
      </c>
      <c r="J14" s="58" t="s">
        <v>16</v>
      </c>
      <c r="K14" s="58" t="s">
        <v>17</v>
      </c>
      <c r="L14" s="58" t="s">
        <v>18</v>
      </c>
      <c r="M14" s="58" t="s">
        <v>19</v>
      </c>
      <c r="N14" s="60" t="s">
        <v>20</v>
      </c>
      <c r="T14" s="21"/>
    </row>
    <row r="15" spans="2:20" x14ac:dyDescent="0.3">
      <c r="B15" s="61"/>
      <c r="C15" s="62" t="s">
        <v>10</v>
      </c>
      <c r="D15" s="35">
        <f>COUNTIF($C$14:'Presupuesto'!$C15,"Cap")</f>
        <v>1</v>
      </c>
      <c r="E15" s="35">
        <f>COUNTIFS($C$14:'Presupuesto'!$C15,"Sub",$D$14:'Presupuesto'!$D15,Presupuesto!$D15)</f>
        <v>0</v>
      </c>
      <c r="F15" s="35">
        <f>IF(Presupuesto!$C15="Item",COUNTIFS($D$14:'Presupuesto'!$D15,Presupuesto!$D15,$C$14:'Presupuesto'!$C15,Presupuesto!$C15,$E$14:'Presupuesto'!$E15,Presupuesto!$E15),0)</f>
        <v>0</v>
      </c>
      <c r="G15" s="63" t="str">
        <f>IF(Presupuesto!$C15="","",IF(Presupuesto!$C15="Cap",""&amp;Presupuesto!$D15,IF(Presupuesto!$C15="Sub",""&amp;Presupuesto!$D15&amp;"."&amp;Presupuesto!$E15,IF($D$8=0,""&amp;Presupuesto!$D15&amp;"."&amp;Presupuesto!$F15&amp;".",""&amp;Presupuesto!$D15&amp;"."&amp;Presupuesto!$E15&amp;"."&amp;Presupuesto!$F15))))</f>
        <v>1</v>
      </c>
      <c r="H15" s="64" t="s">
        <v>21</v>
      </c>
      <c r="I15" s="65"/>
      <c r="J15" s="66"/>
      <c r="K15" s="67"/>
      <c r="L15" s="67"/>
      <c r="M15" s="67">
        <f>ROUND(IF(Presupuesto!$C15="Cap",SUMIFS(Presupuesto!$L$15:$L$40,Presupuesto!$D$15:$D$40,Presupuesto!$D15),IF(Presupuesto!$C15="Sub",SUMIFS(Presupuesto!$L$15:$L$40,Presupuesto!$D$15:$D$40,Presupuesto!$D15,Presupuesto!$E$15:$E$40,Presupuesto!$E15),Presupuesto!$L15)),$Q$3)</f>
        <v>2169279.44</v>
      </c>
      <c r="N15" s="68" t="str">
        <f ca="1">IFERROR(IF(IFERROR(VLOOKUP(Presupuesto!$G15,INDIRECT("'"&amp;"MC "&amp;Presupuesto!$G15&amp;"'!C:AS"),43,0),IFERROR(VLOOKUP(Presupuesto!$G15,INDIRECT("'Memorias'!C:AS"),43,0),""))&lt;&gt;"",1,""),"")</f>
        <v/>
      </c>
    </row>
    <row r="16" spans="2:20" x14ac:dyDescent="0.3">
      <c r="B16" s="69">
        <v>3718</v>
      </c>
      <c r="C16" s="70" t="s">
        <v>13</v>
      </c>
      <c r="D16">
        <f>COUNTIF($C$14:'Presupuesto'!$C16,"Cap")</f>
        <v>1</v>
      </c>
      <c r="E16">
        <f>COUNTIFS($C$14:'Presupuesto'!$C16,"Sub",$D$14:'Presupuesto'!$D16,Presupuesto!$D16)</f>
        <v>0</v>
      </c>
      <c r="F16">
        <f>IF(Presupuesto!$C16="Item",COUNTIFS($D$14:'Presupuesto'!$D16,Presupuesto!$D16,$C$14:'Presupuesto'!$C16,Presupuesto!$C16,$E$14:'Presupuesto'!$E16,Presupuesto!$E16),0)</f>
        <v>1</v>
      </c>
      <c r="G16" s="71" t="str">
        <f>IF(Presupuesto!$C16="","",IF(Presupuesto!$C16="Cap",""&amp;Presupuesto!$D16,IF(Presupuesto!$C16="Sub",""&amp;Presupuesto!$D16&amp;"."&amp;Presupuesto!$E16,IF($D$8=0,""&amp;Presupuesto!$D16&amp;"."&amp;Presupuesto!$F16&amp;".",""&amp;Presupuesto!$D16&amp;"."&amp;Presupuesto!$E16&amp;"."&amp;Presupuesto!$F16))))</f>
        <v>1.1.</v>
      </c>
      <c r="H16" s="72" t="s">
        <v>22</v>
      </c>
      <c r="I16" s="73" t="s">
        <v>23</v>
      </c>
      <c r="J16" s="74">
        <f>+'[1]Cantidades de Obra'!S43</f>
        <v>445.07900000000001</v>
      </c>
      <c r="K16" s="75">
        <v>4873.92</v>
      </c>
      <c r="L16" s="75">
        <f>ROUND(Presupuesto!$J16*Presupuesto!$K16,$Q$3)</f>
        <v>2169279.44</v>
      </c>
      <c r="M16" s="75">
        <f>ROUND(IF(Presupuesto!$C16="Cap",SUMIFS(Presupuesto!$L$15:$L$40,Presupuesto!$D$15:$D$40,Presupuesto!$D16),IF(Presupuesto!$C16="Sub",SUMIFS(Presupuesto!$L$15:$L$40,Presupuesto!$D$15:$D$40,Presupuesto!$D16,Presupuesto!$E$15:$E$40,Presupuesto!$E16),Presupuesto!$L16)),$Q$3)</f>
        <v>2169279.44</v>
      </c>
      <c r="N16" s="76" t="str">
        <f ca="1">IFERROR(IF(IFERROR(VLOOKUP(Presupuesto!$G16,INDIRECT("'"&amp;"MC "&amp;Presupuesto!$G16&amp;"'!C:AS"),43,0),IFERROR(VLOOKUP(Presupuesto!$G16,INDIRECT("'Memorias'!C:AS"),43,0),""))&lt;&gt;"",1,""),"")</f>
        <v/>
      </c>
      <c r="R16" s="21"/>
      <c r="T16" s="21"/>
    </row>
    <row r="17" spans="2:20" x14ac:dyDescent="0.3">
      <c r="B17" s="77"/>
      <c r="C17" s="70" t="s">
        <v>10</v>
      </c>
      <c r="D17">
        <f>COUNTIF($C$14:'Presupuesto'!$C17,"Cap")</f>
        <v>2</v>
      </c>
      <c r="E17">
        <f>COUNTIFS($C$14:'Presupuesto'!$C17,"Sub",$D$14:'Presupuesto'!$D17,Presupuesto!$D17)</f>
        <v>0</v>
      </c>
      <c r="F17">
        <f>IF(Presupuesto!$C17="Item",COUNTIFS($D$14:'Presupuesto'!$D17,Presupuesto!$D17,$C$14:'Presupuesto'!$C17,Presupuesto!$C17,$E$14:'Presupuesto'!$E17,Presupuesto!$E17),0)</f>
        <v>0</v>
      </c>
      <c r="G17" s="71" t="str">
        <f>IF(Presupuesto!$C17="","",IF(Presupuesto!$C17="Cap",""&amp;Presupuesto!$D17,IF(Presupuesto!$C17="Sub",""&amp;Presupuesto!$D17&amp;"."&amp;Presupuesto!$E17,IF($D$8=0,""&amp;Presupuesto!$D17&amp;"."&amp;Presupuesto!$F17&amp;".",""&amp;Presupuesto!$D17&amp;"."&amp;Presupuesto!$E17&amp;"."&amp;Presupuesto!$F17))))</f>
        <v>2</v>
      </c>
      <c r="H17" s="72" t="s">
        <v>24</v>
      </c>
      <c r="I17" s="73"/>
      <c r="J17" s="74"/>
      <c r="K17" s="75"/>
      <c r="L17" s="75"/>
      <c r="M17" s="75">
        <f>ROUND(IF(Presupuesto!$C17="Cap",SUMIFS(Presupuesto!$L$15:$L$40,Presupuesto!$D$15:$D$40,Presupuesto!$D17),IF(Presupuesto!$C17="Sub",SUMIFS(Presupuesto!$L$15:$L$40,Presupuesto!$D$15:$D$40,Presupuesto!$D17,Presupuesto!$E$15:$E$40,Presupuesto!$E17),Presupuesto!$L17)),$Q$3)</f>
        <v>14103199.359999999</v>
      </c>
      <c r="N17" s="78" t="str">
        <f ca="1">IFERROR(IF(IFERROR(VLOOKUP(Presupuesto!$G17,INDIRECT("'"&amp;"MC "&amp;Presupuesto!$G17&amp;"'!C:AS"),43,0),IFERROR(VLOOKUP(Presupuesto!$G17,INDIRECT("'Memorias'!C:AS"),43,0),""))&lt;&gt;"",1,""),"")</f>
        <v/>
      </c>
      <c r="T17" s="21"/>
    </row>
    <row r="18" spans="2:20" x14ac:dyDescent="0.3">
      <c r="B18" s="69">
        <v>730</v>
      </c>
      <c r="C18" s="70" t="s">
        <v>13</v>
      </c>
      <c r="D18">
        <f>COUNTIF($C$14:'Presupuesto'!$C18,"Cap")</f>
        <v>2</v>
      </c>
      <c r="E18">
        <f>COUNTIFS($C$14:'Presupuesto'!$C18,"Sub",$D$14:'Presupuesto'!$D18,Presupuesto!$D18)</f>
        <v>0</v>
      </c>
      <c r="F18">
        <f>IF(Presupuesto!$C18="Item",COUNTIFS($D$14:'Presupuesto'!$D18,Presupuesto!$D18,$C$14:'Presupuesto'!$C18,Presupuesto!$C18,$E$14:'Presupuesto'!$E18,Presupuesto!$E18),0)</f>
        <v>1</v>
      </c>
      <c r="G18" s="71" t="str">
        <f>IF(Presupuesto!$C18="","",IF(Presupuesto!$C18="Cap",""&amp;Presupuesto!$D18,IF(Presupuesto!$C18="Sub",""&amp;Presupuesto!$D18&amp;"."&amp;Presupuesto!$E18,IF($D$8=0,""&amp;Presupuesto!$D18&amp;"."&amp;Presupuesto!$F18&amp;".",""&amp;Presupuesto!$D18&amp;"."&amp;Presupuesto!$E18&amp;"."&amp;Presupuesto!$F18))))</f>
        <v>2.1.</v>
      </c>
      <c r="H18" s="72" t="s">
        <v>25</v>
      </c>
      <c r="I18" s="73" t="s">
        <v>23</v>
      </c>
      <c r="J18" s="74">
        <f>+'[1]Cantidades de Obra'!N105</f>
        <v>10.8924</v>
      </c>
      <c r="K18" s="75">
        <v>16729.240000000002</v>
      </c>
      <c r="L18" s="75">
        <f>ROUND(Presupuesto!$J18*Presupuesto!$K18,$Q$3)</f>
        <v>182221.57</v>
      </c>
      <c r="M18" s="75">
        <f>ROUND(IF(Presupuesto!$C18="Cap",SUMIFS(Presupuesto!$L$15:$L$40,Presupuesto!$D$15:$D$40,Presupuesto!$D18),IF(Presupuesto!$C18="Sub",SUMIFS(Presupuesto!$L$15:$L$40,Presupuesto!$D$15:$D$40,Presupuesto!$D18,Presupuesto!$E$15:$E$40,Presupuesto!$E18),Presupuesto!$L18)),$Q$3)</f>
        <v>182221.57</v>
      </c>
      <c r="N18" s="79" t="str">
        <f ca="1">IFERROR(IF(IFERROR(VLOOKUP(Presupuesto!$G18,INDIRECT("'"&amp;"MC "&amp;Presupuesto!$G18&amp;"'!C:AS"),43,0),IFERROR(VLOOKUP(Presupuesto!$G18,INDIRECT("'Memorias'!C:AS"),43,0),""))&lt;&gt;"",1,""),"")</f>
        <v/>
      </c>
    </row>
    <row r="19" spans="2:20" x14ac:dyDescent="0.3">
      <c r="B19" s="69">
        <v>1051</v>
      </c>
      <c r="C19" s="70" t="s">
        <v>13</v>
      </c>
      <c r="D19">
        <f>COUNTIF($C$14:'Presupuesto'!$C19,"Cap")</f>
        <v>2</v>
      </c>
      <c r="E19">
        <f>COUNTIFS($C$14:'Presupuesto'!$C19,"Sub",$D$14:'Presupuesto'!$D19,Presupuesto!$D19)</f>
        <v>0</v>
      </c>
      <c r="F19">
        <f>IF(Presupuesto!$C19="Item",COUNTIFS($D$14:'Presupuesto'!$D19,Presupuesto!$D19,$C$14:'Presupuesto'!$C19,Presupuesto!$C19,$E$14:'Presupuesto'!$E19,Presupuesto!$E19),0)</f>
        <v>2</v>
      </c>
      <c r="G19" s="71" t="str">
        <f>IF(Presupuesto!$C19="","",IF(Presupuesto!$C19="Cap",""&amp;Presupuesto!$D19,IF(Presupuesto!$C19="Sub",""&amp;Presupuesto!$D19&amp;"."&amp;Presupuesto!$E19,IF($D$8=0,""&amp;Presupuesto!$D19&amp;"."&amp;Presupuesto!$F19&amp;".",""&amp;Presupuesto!$D19&amp;"."&amp;Presupuesto!$E19&amp;"."&amp;Presupuesto!$F19))))</f>
        <v>2.2.</v>
      </c>
      <c r="H19" s="72" t="s">
        <v>26</v>
      </c>
      <c r="I19" s="73" t="s">
        <v>23</v>
      </c>
      <c r="J19" s="74">
        <f>+'[1]Cantidades de Obra'!M144</f>
        <v>2</v>
      </c>
      <c r="K19" s="75">
        <v>53033.66</v>
      </c>
      <c r="L19" s="75">
        <f>ROUND(Presupuesto!$J19*Presupuesto!$K19,$Q$3)</f>
        <v>106067.32</v>
      </c>
      <c r="M19" s="75">
        <f>ROUND(IF(Presupuesto!$C19="Cap",SUMIFS(Presupuesto!$L$15:$L$40,Presupuesto!$D$15:$D$40,Presupuesto!$D19),IF(Presupuesto!$C19="Sub",SUMIFS(Presupuesto!$L$15:$L$40,Presupuesto!$D$15:$D$40,Presupuesto!$D19,Presupuesto!$E$15:$E$40,Presupuesto!$E19),Presupuesto!$L19)),$Q$3)</f>
        <v>106067.32</v>
      </c>
      <c r="N19" s="76" t="str">
        <f ca="1">IFERROR(IF(IFERROR(VLOOKUP(Presupuesto!$G19,INDIRECT("'"&amp;"MC "&amp;Presupuesto!$G19&amp;"'!C:AS"),43,0),IFERROR(VLOOKUP(Presupuesto!$G19,INDIRECT("'Memorias'!C:AS"),43,0),""))&lt;&gt;"",1,""),"")</f>
        <v/>
      </c>
    </row>
    <row r="20" spans="2:20" ht="28.8" x14ac:dyDescent="0.3">
      <c r="B20" s="69">
        <v>3720</v>
      </c>
      <c r="C20" s="70" t="s">
        <v>13</v>
      </c>
      <c r="D20">
        <f>COUNTIF($C$14:'Presupuesto'!$C20,"Cap")</f>
        <v>2</v>
      </c>
      <c r="E20">
        <f>COUNTIFS($C$14:'Presupuesto'!$C20,"Sub",$D$14:'Presupuesto'!$D20,Presupuesto!$D20)</f>
        <v>0</v>
      </c>
      <c r="F20">
        <f>IF(Presupuesto!$C20="Item",COUNTIFS($D$14:'Presupuesto'!$D20,Presupuesto!$D20,$C$14:'Presupuesto'!$C20,Presupuesto!$C20,$E$14:'Presupuesto'!$E20,Presupuesto!$E20),0)</f>
        <v>3</v>
      </c>
      <c r="G20" s="71" t="str">
        <f>IF(Presupuesto!$C20="","",IF(Presupuesto!$C20="Cap",""&amp;Presupuesto!$D20,IF(Presupuesto!$C20="Sub",""&amp;Presupuesto!$D20&amp;"."&amp;Presupuesto!$E20,IF($D$8=0,""&amp;Presupuesto!$D20&amp;"."&amp;Presupuesto!$F20&amp;".",""&amp;Presupuesto!$D20&amp;"."&amp;Presupuesto!$E20&amp;"."&amp;Presupuesto!$F20))))</f>
        <v>2.3.</v>
      </c>
      <c r="H20" s="72" t="s">
        <v>27</v>
      </c>
      <c r="I20" s="73" t="s">
        <v>28</v>
      </c>
      <c r="J20" s="74">
        <f>+'[1]Cantidades de Obra'!S171</f>
        <v>120.19999999999999</v>
      </c>
      <c r="K20" s="75">
        <v>49155.93</v>
      </c>
      <c r="L20" s="75">
        <f>ROUND(Presupuesto!$J20*Presupuesto!$K20,$Q$3)</f>
        <v>5908542.79</v>
      </c>
      <c r="M20" s="75">
        <f>ROUND(IF(Presupuesto!$C20="Cap",SUMIFS(Presupuesto!$L$15:$L$40,Presupuesto!$D$15:$D$40,Presupuesto!$D20),IF(Presupuesto!$C20="Sub",SUMIFS(Presupuesto!$L$15:$L$40,Presupuesto!$D$15:$D$40,Presupuesto!$D20,Presupuesto!$E$15:$E$40,Presupuesto!$E20),Presupuesto!$L20)),$Q$3)</f>
        <v>5908542.79</v>
      </c>
      <c r="N20" s="76" t="str">
        <f ca="1">IFERROR(IF(IFERROR(VLOOKUP(Presupuesto!$G20,INDIRECT("'"&amp;"MC "&amp;Presupuesto!$G20&amp;"'!C:AS"),43,0),IFERROR(VLOOKUP(Presupuesto!$G20,INDIRECT("'Memorias'!C:AS"),43,0),""))&lt;&gt;"",1,""),"")</f>
        <v/>
      </c>
    </row>
    <row r="21" spans="2:20" ht="28.8" x14ac:dyDescent="0.3">
      <c r="B21" s="69">
        <v>3721</v>
      </c>
      <c r="C21" s="70" t="s">
        <v>13</v>
      </c>
      <c r="D21">
        <f>COUNTIF($C$14:'Presupuesto'!$C21,"Cap")</f>
        <v>2</v>
      </c>
      <c r="E21">
        <f>COUNTIFS($C$14:'Presupuesto'!$C21,"Sub",$D$14:'Presupuesto'!$D21,Presupuesto!$D21)</f>
        <v>0</v>
      </c>
      <c r="F21">
        <f>IF(Presupuesto!$C21="Item",COUNTIFS($D$14:'Presupuesto'!$D21,Presupuesto!$D21,$C$14:'Presupuesto'!$C21,Presupuesto!$C21,$E$14:'Presupuesto'!$E21,Presupuesto!$E21),0)</f>
        <v>4</v>
      </c>
      <c r="G21" s="71" t="str">
        <f>IF(Presupuesto!$C21="","",IF(Presupuesto!$C21="Cap",""&amp;Presupuesto!$D21,IF(Presupuesto!$C21="Sub",""&amp;Presupuesto!$D21&amp;"."&amp;Presupuesto!$E21,IF($D$8=0,""&amp;Presupuesto!$D21&amp;"."&amp;Presupuesto!$F21&amp;".",""&amp;Presupuesto!$D21&amp;"."&amp;Presupuesto!$E21&amp;"."&amp;Presupuesto!$F21))))</f>
        <v>2.4.</v>
      </c>
      <c r="H21" s="72" t="s">
        <v>29</v>
      </c>
      <c r="I21" s="73" t="s">
        <v>23</v>
      </c>
      <c r="J21" s="74">
        <f>+'[1]Cantidades de Obra'!S192</f>
        <v>230.61700000000002</v>
      </c>
      <c r="K21" s="75">
        <v>13743.01</v>
      </c>
      <c r="L21" s="75">
        <f>ROUND(Presupuesto!$J21*Presupuesto!$K21,$Q$3)</f>
        <v>3169371.74</v>
      </c>
      <c r="M21" s="75">
        <f>ROUND(IF(Presupuesto!$C21="Cap",SUMIFS(Presupuesto!$L$15:$L$40,Presupuesto!$D$15:$D$40,Presupuesto!$D21),IF(Presupuesto!$C21="Sub",SUMIFS(Presupuesto!$L$15:$L$40,Presupuesto!$D$15:$D$40,Presupuesto!$D21,Presupuesto!$E$15:$E$40,Presupuesto!$E21),Presupuesto!$L21)),$Q$3)</f>
        <v>3169371.74</v>
      </c>
      <c r="N21" s="76" t="str">
        <f ca="1">IFERROR(IF(IFERROR(VLOOKUP(Presupuesto!$G21,INDIRECT("'"&amp;"MC "&amp;Presupuesto!$G21&amp;"'!C:AS"),43,0),IFERROR(VLOOKUP(Presupuesto!$G21,INDIRECT("'Memorias'!C:AS"),43,0),""))&lt;&gt;"",1,""),"")</f>
        <v/>
      </c>
    </row>
    <row r="22" spans="2:20" x14ac:dyDescent="0.3">
      <c r="B22" s="69">
        <v>3722</v>
      </c>
      <c r="C22" s="70" t="s">
        <v>13</v>
      </c>
      <c r="D22">
        <f>COUNTIF($C$14:'Presupuesto'!$C22,"Cap")</f>
        <v>2</v>
      </c>
      <c r="E22">
        <f>COUNTIFS($C$14:'Presupuesto'!$C22,"Sub",$D$14:'Presupuesto'!$D22,Presupuesto!$D22)</f>
        <v>0</v>
      </c>
      <c r="F22">
        <f>IF(Presupuesto!$C22="Item",COUNTIFS($D$14:'Presupuesto'!$D22,Presupuesto!$D22,$C$14:'Presupuesto'!$C22,Presupuesto!$C22,$E$14:'Presupuesto'!$E22,Presupuesto!$E22),0)</f>
        <v>5</v>
      </c>
      <c r="G22" s="71" t="str">
        <f>IF(Presupuesto!$C22="","",IF(Presupuesto!$C22="Cap",""&amp;Presupuesto!$D22,IF(Presupuesto!$C22="Sub",""&amp;Presupuesto!$D22&amp;"."&amp;Presupuesto!$E22,IF($D$8=0,""&amp;Presupuesto!$D22&amp;"."&amp;Presupuesto!$F22&amp;".",""&amp;Presupuesto!$D22&amp;"."&amp;Presupuesto!$E22&amp;"."&amp;Presupuesto!$F22))))</f>
        <v>2.5.</v>
      </c>
      <c r="H22" s="72" t="s">
        <v>30</v>
      </c>
      <c r="I22" s="73" t="s">
        <v>28</v>
      </c>
      <c r="J22" s="74">
        <f>+'[1]Cantidades de Obra'!S212</f>
        <v>126.57334207337227</v>
      </c>
      <c r="K22" s="75">
        <v>37424.910000000003</v>
      </c>
      <c r="L22" s="75">
        <f>ROUND(Presupuesto!$J22*Presupuesto!$K22,$Q$3)</f>
        <v>4736995.9400000004</v>
      </c>
      <c r="M22" s="75">
        <f>ROUND(IF(Presupuesto!$C22="Cap",SUMIFS(Presupuesto!$L$15:$L$40,Presupuesto!$D$15:$D$40,Presupuesto!$D22),IF(Presupuesto!$C22="Sub",SUMIFS(Presupuesto!$L$15:$L$40,Presupuesto!$D$15:$D$40,Presupuesto!$D22,Presupuesto!$E$15:$E$40,Presupuesto!$E22),Presupuesto!$L22)),$Q$3)</f>
        <v>4736995.9400000004</v>
      </c>
      <c r="N22" s="78" t="str">
        <f ca="1">IFERROR(IF(IFERROR(VLOOKUP(Presupuesto!$G22,INDIRECT("'"&amp;"MC "&amp;Presupuesto!$G22&amp;"'!C:AS"),43,0),IFERROR(VLOOKUP(Presupuesto!$G22,INDIRECT("'Memorias'!C:AS"),43,0),""))&lt;&gt;"",1,""),"")</f>
        <v/>
      </c>
    </row>
    <row r="23" spans="2:20" x14ac:dyDescent="0.3">
      <c r="B23" s="77"/>
      <c r="C23" s="70" t="s">
        <v>10</v>
      </c>
      <c r="D23">
        <f>COUNTIF($C$14:'Presupuesto'!$C23,"Cap")</f>
        <v>3</v>
      </c>
      <c r="E23">
        <f>COUNTIFS($C$14:'Presupuesto'!$C23,"Sub",$D$14:'Presupuesto'!$D23,Presupuesto!$D23)</f>
        <v>0</v>
      </c>
      <c r="F23">
        <f>IF(Presupuesto!$C23="Item",COUNTIFS($D$14:'Presupuesto'!$D23,Presupuesto!$D23,$C$14:'Presupuesto'!$C23,Presupuesto!$C23,$E$14:'Presupuesto'!$E23,Presupuesto!$E23),0)</f>
        <v>0</v>
      </c>
      <c r="G23" s="71" t="str">
        <f>IF(Presupuesto!$C23="","",IF(Presupuesto!$C23="Cap",""&amp;Presupuesto!$D23,IF(Presupuesto!$C23="Sub",""&amp;Presupuesto!$D23&amp;"."&amp;Presupuesto!$E23,IF($D$8=0,""&amp;Presupuesto!$D23&amp;"."&amp;Presupuesto!$F23&amp;".",""&amp;Presupuesto!$D23&amp;"."&amp;Presupuesto!$E23&amp;"."&amp;Presupuesto!$F23))))</f>
        <v>3</v>
      </c>
      <c r="H23" s="72" t="s">
        <v>31</v>
      </c>
      <c r="I23" s="73"/>
      <c r="J23" s="74"/>
      <c r="K23" s="75"/>
      <c r="L23" s="75"/>
      <c r="M23" s="75">
        <f>ROUND(IF(Presupuesto!$C23="Cap",SUMIFS(Presupuesto!$L$15:$L$40,Presupuesto!$D$15:$D$40,Presupuesto!$D23),IF(Presupuesto!$C23="Sub",SUMIFS(Presupuesto!$L$15:$L$40,Presupuesto!$D$15:$D$40,Presupuesto!$D23,Presupuesto!$E$15:$E$40,Presupuesto!$E23),Presupuesto!$L23)),$Q$3)</f>
        <v>16284859.23</v>
      </c>
      <c r="N23" s="76" t="str">
        <f ca="1">IFERROR(IF(IFERROR(VLOOKUP(Presupuesto!$G23,INDIRECT("'"&amp;"MC "&amp;Presupuesto!$G23&amp;"'!C:AS"),43,0),IFERROR(VLOOKUP(Presupuesto!$G23,INDIRECT("'Memorias'!C:AS"),43,0),""))&lt;&gt;"",1,""),"")</f>
        <v/>
      </c>
    </row>
    <row r="24" spans="2:20" x14ac:dyDescent="0.3">
      <c r="B24" s="69">
        <v>3733</v>
      </c>
      <c r="C24" s="70" t="s">
        <v>13</v>
      </c>
      <c r="D24">
        <f>COUNTIF($C$14:'Presupuesto'!$C24,"Cap")</f>
        <v>3</v>
      </c>
      <c r="E24">
        <f>COUNTIFS($C$14:'Presupuesto'!$C24,"Sub",$D$14:'Presupuesto'!$D24,Presupuesto!$D24)</f>
        <v>0</v>
      </c>
      <c r="F24">
        <f>IF(Presupuesto!$C24="Item",COUNTIFS($D$14:'Presupuesto'!$D24,Presupuesto!$D24,$C$14:'Presupuesto'!$C24,Presupuesto!$C24,$E$14:'Presupuesto'!$E24,Presupuesto!$E24),0)</f>
        <v>1</v>
      </c>
      <c r="G24" s="71" t="str">
        <f>IF(Presupuesto!$C24="","",IF(Presupuesto!$C24="Cap",""&amp;Presupuesto!$D24,IF(Presupuesto!$C24="Sub",""&amp;Presupuesto!$D24&amp;"."&amp;Presupuesto!$E24,IF($D$8=0,""&amp;Presupuesto!$D24&amp;"."&amp;Presupuesto!$F24&amp;".",""&amp;Presupuesto!$D24&amp;"."&amp;Presupuesto!$E24&amp;"."&amp;Presupuesto!$F24))))</f>
        <v>3.1.</v>
      </c>
      <c r="H24" s="72" t="s">
        <v>32</v>
      </c>
      <c r="I24" s="73" t="s">
        <v>23</v>
      </c>
      <c r="J24" s="74">
        <f>+'[1]Cantidades de Obra'!S237</f>
        <v>27.231000000000002</v>
      </c>
      <c r="K24" s="75">
        <v>49508.67</v>
      </c>
      <c r="L24" s="75">
        <f>ROUND(Presupuesto!$J24*Presupuesto!$K24,$Q$3)</f>
        <v>1348170.59</v>
      </c>
      <c r="M24" s="75">
        <f>ROUND(IF(Presupuesto!$C24="Cap",SUMIFS(Presupuesto!$L$15:$L$40,Presupuesto!$D$15:$D$40,Presupuesto!$D24),IF(Presupuesto!$C24="Sub",SUMIFS(Presupuesto!$L$15:$L$40,Presupuesto!$D$15:$D$40,Presupuesto!$D24,Presupuesto!$E$15:$E$40,Presupuesto!$E24),Presupuesto!$L24)),$Q$3)</f>
        <v>1348170.59</v>
      </c>
      <c r="N24" s="76" t="str">
        <f ca="1">IFERROR(IF(IFERROR(VLOOKUP(Presupuesto!$G24,INDIRECT("'"&amp;"MC "&amp;Presupuesto!$G24&amp;"'!C:AS"),43,0),IFERROR(VLOOKUP(Presupuesto!$G24,INDIRECT("'Memorias'!C:AS"),43,0),""))&lt;&gt;"",1,""),"")</f>
        <v/>
      </c>
    </row>
    <row r="25" spans="2:20" ht="57.6" x14ac:dyDescent="0.3">
      <c r="B25" s="69">
        <v>3723</v>
      </c>
      <c r="C25" s="70" t="s">
        <v>13</v>
      </c>
      <c r="D25">
        <f>COUNTIF($C$14:'Presupuesto'!$C25,"Cap")</f>
        <v>3</v>
      </c>
      <c r="E25">
        <f>COUNTIFS($C$14:'Presupuesto'!$C25,"Sub",$D$14:'Presupuesto'!$D25,Presupuesto!$D25)</f>
        <v>0</v>
      </c>
      <c r="F25">
        <f>IF(Presupuesto!$C25="Item",COUNTIFS($D$14:'Presupuesto'!$D25,Presupuesto!$D25,$C$14:'Presupuesto'!$C25,Presupuesto!$C25,$E$14:'Presupuesto'!$E25,Presupuesto!$E25),0)</f>
        <v>2</v>
      </c>
      <c r="G25" s="71" t="str">
        <f>IF(Presupuesto!$C25="","",IF(Presupuesto!$C25="Cap",""&amp;Presupuesto!$D25,IF(Presupuesto!$C25="Sub",""&amp;Presupuesto!$D25&amp;"."&amp;Presupuesto!$E25,IF($D$8=0,""&amp;Presupuesto!$D25&amp;"."&amp;Presupuesto!$F25&amp;".",""&amp;Presupuesto!$D25&amp;"."&amp;Presupuesto!$E25&amp;"."&amp;Presupuesto!$F25))))</f>
        <v>3.2.</v>
      </c>
      <c r="H25" s="72" t="s">
        <v>33</v>
      </c>
      <c r="I25" s="73" t="s">
        <v>34</v>
      </c>
      <c r="J25" s="74">
        <f>+'[1]Cantidades de Obra'!S248</f>
        <v>6</v>
      </c>
      <c r="K25" s="75">
        <v>651378.23</v>
      </c>
      <c r="L25" s="75">
        <f>ROUND(Presupuesto!$J25*Presupuesto!$K25,$Q$3)</f>
        <v>3908269.38</v>
      </c>
      <c r="M25" s="75">
        <f>ROUND(IF(Presupuesto!$C25="Cap",SUMIFS(Presupuesto!$L$15:$L$40,Presupuesto!$D$15:$D$40,Presupuesto!$D25),IF(Presupuesto!$C25="Sub",SUMIFS(Presupuesto!$L$15:$L$40,Presupuesto!$D$15:$D$40,Presupuesto!$D25,Presupuesto!$E$15:$E$40,Presupuesto!$E25),Presupuesto!$L25)),$Q$3)</f>
        <v>3908269.38</v>
      </c>
      <c r="N25" s="76" t="str">
        <f ca="1">IFERROR(IF(IFERROR(VLOOKUP(Presupuesto!$G25,INDIRECT("'"&amp;"MC "&amp;Presupuesto!$G25&amp;"'!C:AS"),43,0),IFERROR(VLOOKUP(Presupuesto!$G25,INDIRECT("'Memorias'!C:AS"),43,0),""))&lt;&gt;"",1,""),"")</f>
        <v/>
      </c>
    </row>
    <row r="26" spans="2:20" ht="57.6" x14ac:dyDescent="0.3">
      <c r="B26" s="69">
        <v>3724</v>
      </c>
      <c r="C26" s="70" t="s">
        <v>13</v>
      </c>
      <c r="D26">
        <f>COUNTIF($C$14:'Presupuesto'!$C26,"Cap")</f>
        <v>3</v>
      </c>
      <c r="E26">
        <f>COUNTIFS($C$14:'Presupuesto'!$C26,"Sub",$D$14:'Presupuesto'!$D26,Presupuesto!$D26)</f>
        <v>0</v>
      </c>
      <c r="F26">
        <f>IF(Presupuesto!$C26="Item",COUNTIFS($D$14:'Presupuesto'!$D26,Presupuesto!$D26,$C$14:'Presupuesto'!$C26,Presupuesto!$C26,$E$14:'Presupuesto'!$E26,Presupuesto!$E26),0)</f>
        <v>3</v>
      </c>
      <c r="G26" s="71" t="str">
        <f>IF(Presupuesto!$C26="","",IF(Presupuesto!$C26="Cap",""&amp;Presupuesto!$D26,IF(Presupuesto!$C26="Sub",""&amp;Presupuesto!$D26&amp;"."&amp;Presupuesto!$E26,IF($D$8=0,""&amp;Presupuesto!$D26&amp;"."&amp;Presupuesto!$F26&amp;".",""&amp;Presupuesto!$D26&amp;"."&amp;Presupuesto!$E26&amp;"."&amp;Presupuesto!$F26))))</f>
        <v>3.3.</v>
      </c>
      <c r="H26" s="72" t="s">
        <v>35</v>
      </c>
      <c r="I26" s="73" t="s">
        <v>34</v>
      </c>
      <c r="J26" s="74">
        <f>+'[1]Cantidades de Obra'!S258</f>
        <v>6</v>
      </c>
      <c r="K26" s="75">
        <v>1665269.85</v>
      </c>
      <c r="L26" s="75">
        <f>ROUND(Presupuesto!$J26*Presupuesto!$K26,$Q$3)</f>
        <v>9991619.0999999996</v>
      </c>
      <c r="M26" s="75">
        <f>ROUND(IF(Presupuesto!$C26="Cap",SUMIFS(Presupuesto!$L$15:$L$40,Presupuesto!$D$15:$D$40,Presupuesto!$D26),IF(Presupuesto!$C26="Sub",SUMIFS(Presupuesto!$L$15:$L$40,Presupuesto!$D$15:$D$40,Presupuesto!$D26,Presupuesto!$E$15:$E$40,Presupuesto!$E26),Presupuesto!$L26)),$Q$3)</f>
        <v>9991619.0999999996</v>
      </c>
      <c r="N26" s="76" t="str">
        <f ca="1">IFERROR(IF(IFERROR(VLOOKUP(Presupuesto!$G26,INDIRECT("'"&amp;"MC "&amp;Presupuesto!$G26&amp;"'!C:AS"),43,0),IFERROR(VLOOKUP(Presupuesto!$G26,INDIRECT("'Memorias'!C:AS"),43,0),""))&lt;&gt;"",1,""),"")</f>
        <v/>
      </c>
    </row>
    <row r="27" spans="2:20" x14ac:dyDescent="0.3">
      <c r="B27" s="69">
        <v>3725</v>
      </c>
      <c r="C27" s="70" t="s">
        <v>13</v>
      </c>
      <c r="D27">
        <f>COUNTIF($C$14:'Presupuesto'!$C27,"Cap")</f>
        <v>3</v>
      </c>
      <c r="E27">
        <f>COUNTIFS($C$14:'Presupuesto'!$C27,"Sub",$D$14:'Presupuesto'!$D27,Presupuesto!$D27)</f>
        <v>0</v>
      </c>
      <c r="F27">
        <f>IF(Presupuesto!$C27="Item",COUNTIFS($D$14:'Presupuesto'!$D27,Presupuesto!$D27,$C$14:'Presupuesto'!$C27,Presupuesto!$C27,$E$14:'Presupuesto'!$E27,Presupuesto!$E27),0)</f>
        <v>4</v>
      </c>
      <c r="G27" s="71" t="str">
        <f>IF(Presupuesto!$C27="","",IF(Presupuesto!$C27="Cap",""&amp;Presupuesto!$D27,IF(Presupuesto!$C27="Sub",""&amp;Presupuesto!$D27&amp;"."&amp;Presupuesto!$E27,IF($D$8=0,""&amp;Presupuesto!$D27&amp;"."&amp;Presupuesto!$F27&amp;".",""&amp;Presupuesto!$D27&amp;"."&amp;Presupuesto!$E27&amp;"."&amp;Presupuesto!$F27))))</f>
        <v>3.4.</v>
      </c>
      <c r="H27" s="72" t="s">
        <v>36</v>
      </c>
      <c r="I27" s="73" t="s">
        <v>34</v>
      </c>
      <c r="J27" s="74">
        <f>+'[1]Cantidades de Obra'!S270</f>
        <v>1</v>
      </c>
      <c r="K27" s="75">
        <v>1036800.16</v>
      </c>
      <c r="L27" s="75">
        <f>ROUND(Presupuesto!$J27*Presupuesto!$K27,$Q$3)</f>
        <v>1036800.16</v>
      </c>
      <c r="M27" s="75">
        <f>ROUND(IF(Presupuesto!$C27="Cap",SUMIFS(Presupuesto!$L$15:$L$40,Presupuesto!$D$15:$D$40,Presupuesto!$D27),IF(Presupuesto!$C27="Sub",SUMIFS(Presupuesto!$L$15:$L$40,Presupuesto!$D$15:$D$40,Presupuesto!$D27,Presupuesto!$E$15:$E$40,Presupuesto!$E27),Presupuesto!$L27)),$Q$3)</f>
        <v>1036800.16</v>
      </c>
      <c r="N27" s="76" t="str">
        <f ca="1">IFERROR(IF(IFERROR(VLOOKUP(Presupuesto!$G27,INDIRECT("'"&amp;"MC "&amp;Presupuesto!$G27&amp;"'!C:AS"),43,0),IFERROR(VLOOKUP(Presupuesto!$G27,INDIRECT("'Memorias'!C:AS"),43,0),""))&lt;&gt;"",1,""),"")</f>
        <v/>
      </c>
    </row>
    <row r="28" spans="2:20" x14ac:dyDescent="0.3">
      <c r="B28" s="77"/>
      <c r="C28" s="70" t="s">
        <v>10</v>
      </c>
      <c r="D28">
        <f>COUNTIF($C$14:'Presupuesto'!$C28,"Cap")</f>
        <v>4</v>
      </c>
      <c r="E28">
        <f>COUNTIFS($C$14:'Presupuesto'!$C28,"Sub",$D$14:'Presupuesto'!$D28,Presupuesto!$D28)</f>
        <v>0</v>
      </c>
      <c r="F28">
        <f>IF(Presupuesto!$C28="Item",COUNTIFS($D$14:'Presupuesto'!$D28,Presupuesto!$D28,$C$14:'Presupuesto'!$C28,Presupuesto!$C28,$E$14:'Presupuesto'!$E28,Presupuesto!$E28),0)</f>
        <v>0</v>
      </c>
      <c r="G28" s="71" t="str">
        <f>IF(Presupuesto!$C28="","",IF(Presupuesto!$C28="Cap",""&amp;Presupuesto!$D28,IF(Presupuesto!$C28="Sub",""&amp;Presupuesto!$D28&amp;"."&amp;Presupuesto!$E28,IF($D$8=0,""&amp;Presupuesto!$D28&amp;"."&amp;Presupuesto!$F28&amp;".",""&amp;Presupuesto!$D28&amp;"."&amp;Presupuesto!$E28&amp;"."&amp;Presupuesto!$F28))))</f>
        <v>4</v>
      </c>
      <c r="H28" s="72" t="s">
        <v>37</v>
      </c>
      <c r="I28" s="73"/>
      <c r="J28" s="74"/>
      <c r="K28" s="75"/>
      <c r="L28" s="75"/>
      <c r="M28" s="75">
        <f>ROUND(IF(Presupuesto!$C28="Cap",SUMIFS(Presupuesto!$L$15:$L$40,Presupuesto!$D$15:$D$40,Presupuesto!$D28),IF(Presupuesto!$C28="Sub",SUMIFS(Presupuesto!$L$15:$L$40,Presupuesto!$D$15:$D$40,Presupuesto!$D28,Presupuesto!$E$15:$E$40,Presupuesto!$E28),Presupuesto!$L28)),$Q$3)</f>
        <v>12970669.189999999</v>
      </c>
      <c r="N28" s="78" t="str">
        <f ca="1">IFERROR(IF(IFERROR(VLOOKUP(Presupuesto!$G28,INDIRECT("'"&amp;"MC "&amp;Presupuesto!$G28&amp;"'!C:AS"),43,0),IFERROR(VLOOKUP(Presupuesto!$G28,INDIRECT("'Memorias'!C:AS"),43,0),""))&lt;&gt;"",1,""),"")</f>
        <v/>
      </c>
    </row>
    <row r="29" spans="2:20" ht="43.2" x14ac:dyDescent="0.3">
      <c r="B29" s="69">
        <v>3726</v>
      </c>
      <c r="C29" s="70" t="s">
        <v>13</v>
      </c>
      <c r="D29">
        <f>COUNTIF($C$14:'Presupuesto'!$C29,"Cap")</f>
        <v>4</v>
      </c>
      <c r="E29">
        <f>COUNTIFS($C$14:'Presupuesto'!$C29,"Sub",$D$14:'Presupuesto'!$D29,Presupuesto!$D29)</f>
        <v>0</v>
      </c>
      <c r="F29">
        <f>IF(Presupuesto!$C29="Item",COUNTIFS($D$14:'Presupuesto'!$D29,Presupuesto!$D29,$C$14:'Presupuesto'!$C29,Presupuesto!$C29,$E$14:'Presupuesto'!$E29,Presupuesto!$E29),0)</f>
        <v>1</v>
      </c>
      <c r="G29" s="71" t="str">
        <f>IF(Presupuesto!$C29="","",IF(Presupuesto!$C29="Cap",""&amp;Presupuesto!$D29,IF(Presupuesto!$C29="Sub",""&amp;Presupuesto!$D29&amp;"."&amp;Presupuesto!$E29,IF($D$8=0,""&amp;Presupuesto!$D29&amp;"."&amp;Presupuesto!$F29&amp;".",""&amp;Presupuesto!$D29&amp;"."&amp;Presupuesto!$E29&amp;"."&amp;Presupuesto!$F29))))</f>
        <v>4.1.</v>
      </c>
      <c r="H29" s="72" t="s">
        <v>38</v>
      </c>
      <c r="I29" s="73" t="s">
        <v>28</v>
      </c>
      <c r="J29" s="74">
        <f>+'[1]Cantidades de Obra'!S295</f>
        <v>57.654250000000005</v>
      </c>
      <c r="K29" s="75">
        <v>224973.34</v>
      </c>
      <c r="L29" s="75">
        <f>ROUND(Presupuesto!$J29*Presupuesto!$K29,$Q$3)</f>
        <v>12970669.189999999</v>
      </c>
      <c r="M29" s="75">
        <f>ROUND(IF(Presupuesto!$C29="Cap",SUMIFS(Presupuesto!$L$15:$L$40,Presupuesto!$D$15:$D$40,Presupuesto!$D29),IF(Presupuesto!$C29="Sub",SUMIFS(Presupuesto!$L$15:$L$40,Presupuesto!$D$15:$D$40,Presupuesto!$D29,Presupuesto!$E$15:$E$40,Presupuesto!$E29),Presupuesto!$L29)),$Q$3)</f>
        <v>12970669.189999999</v>
      </c>
      <c r="N29" s="76" t="str">
        <f ca="1">IFERROR(IF(IFERROR(VLOOKUP(Presupuesto!$G29,INDIRECT("'"&amp;"MC "&amp;Presupuesto!$G29&amp;"'!C:AS"),43,0),IFERROR(VLOOKUP(Presupuesto!$G29,INDIRECT("'Memorias'!C:AS"),43,0),""))&lt;&gt;"",1,""),"")</f>
        <v/>
      </c>
    </row>
    <row r="30" spans="2:20" x14ac:dyDescent="0.3">
      <c r="B30" s="77"/>
      <c r="C30" s="70" t="s">
        <v>10</v>
      </c>
      <c r="D30">
        <f>COUNTIF($C$14:'Presupuesto'!$C30,"Cap")</f>
        <v>5</v>
      </c>
      <c r="E30">
        <f>COUNTIFS($C$14:'Presupuesto'!$C30,"Sub",$D$14:'Presupuesto'!$D30,Presupuesto!$D30)</f>
        <v>0</v>
      </c>
      <c r="F30">
        <f>IF(Presupuesto!$C30="Item",COUNTIFS($D$14:'Presupuesto'!$D30,Presupuesto!$D30,$C$14:'Presupuesto'!$C30,Presupuesto!$C30,$E$14:'Presupuesto'!$E30,Presupuesto!$E30),0)</f>
        <v>0</v>
      </c>
      <c r="G30" s="71" t="str">
        <f>IF(Presupuesto!$C30="","",IF(Presupuesto!$C30="Cap",""&amp;Presupuesto!$D30,IF(Presupuesto!$C30="Sub",""&amp;Presupuesto!$D30&amp;"."&amp;Presupuesto!$E30,IF($D$8=0,""&amp;Presupuesto!$D30&amp;"."&amp;Presupuesto!$F30&amp;".",""&amp;Presupuesto!$D30&amp;"."&amp;Presupuesto!$E30&amp;"."&amp;Presupuesto!$F30))))</f>
        <v>5</v>
      </c>
      <c r="H30" s="72" t="s">
        <v>39</v>
      </c>
      <c r="I30" s="73"/>
      <c r="J30" s="74"/>
      <c r="K30" s="75"/>
      <c r="L30" s="75"/>
      <c r="M30" s="75">
        <f>ROUND(IF(Presupuesto!$C30="Cap",SUMIFS(Presupuesto!$L$15:$L$40,Presupuesto!$D$15:$D$40,Presupuesto!$D30),IF(Presupuesto!$C30="Sub",SUMIFS(Presupuesto!$L$15:$L$40,Presupuesto!$D$15:$D$40,Presupuesto!$D30,Presupuesto!$E$15:$E$40,Presupuesto!$E30),Presupuesto!$L30)),$Q$3)</f>
        <v>59905273.920000002</v>
      </c>
      <c r="N30" s="76" t="str">
        <f ca="1">IFERROR(IF(IFERROR(VLOOKUP(Presupuesto!$G30,INDIRECT("'"&amp;"MC "&amp;Presupuesto!$G30&amp;"'!C:AS"),43,0),IFERROR(VLOOKUP(Presupuesto!$G30,INDIRECT("'Memorias'!C:AS"),43,0),""))&lt;&gt;"",1,""),"")</f>
        <v/>
      </c>
    </row>
    <row r="31" spans="2:20" ht="57.6" x14ac:dyDescent="0.3">
      <c r="B31" s="69">
        <v>3727</v>
      </c>
      <c r="C31" s="70" t="s">
        <v>13</v>
      </c>
      <c r="D31">
        <f>COUNTIF($C$14:'Presupuesto'!$C31,"Cap")</f>
        <v>5</v>
      </c>
      <c r="E31">
        <f>COUNTIFS($C$14:'Presupuesto'!$C31,"Sub",$D$14:'Presupuesto'!$D31,Presupuesto!$D31)</f>
        <v>0</v>
      </c>
      <c r="F31">
        <f>IF(Presupuesto!$C31="Item",COUNTIFS($D$14:'Presupuesto'!$D31,Presupuesto!$D31,$C$14:'Presupuesto'!$C31,Presupuesto!$C31,$E$14:'Presupuesto'!$E31,Presupuesto!$E31),0)</f>
        <v>1</v>
      </c>
      <c r="G31" s="71" t="str">
        <f>IF(Presupuesto!$C31="","",IF(Presupuesto!$C31="Cap",""&amp;Presupuesto!$D31,IF(Presupuesto!$C31="Sub",""&amp;Presupuesto!$D31&amp;"."&amp;Presupuesto!$E31,IF($D$8=0,""&amp;Presupuesto!$D31&amp;"."&amp;Presupuesto!$F31&amp;".",""&amp;Presupuesto!$D31&amp;"."&amp;Presupuesto!$E31&amp;"."&amp;Presupuesto!$F31))))</f>
        <v>5.1.</v>
      </c>
      <c r="H31" s="72" t="s">
        <v>40</v>
      </c>
      <c r="I31" s="73" t="s">
        <v>23</v>
      </c>
      <c r="J31" s="74">
        <f>+'[1]Cantidades de Obra'!S320</f>
        <v>225.61700000000002</v>
      </c>
      <c r="K31" s="75">
        <v>238508.83</v>
      </c>
      <c r="L31" s="75">
        <f>ROUND(Presupuesto!$J31*Presupuesto!$K31,$Q$3)</f>
        <v>53811646.700000003</v>
      </c>
      <c r="M31" s="75">
        <f>ROUND(IF(Presupuesto!$C31="Cap",SUMIFS(Presupuesto!$L$15:$L$40,Presupuesto!$D$15:$D$40,Presupuesto!$D31),IF(Presupuesto!$C31="Sub",SUMIFS(Presupuesto!$L$15:$L$40,Presupuesto!$D$15:$D$40,Presupuesto!$D31,Presupuesto!$E$15:$E$40,Presupuesto!$E31),Presupuesto!$L31)),$Q$3)</f>
        <v>53811646.700000003</v>
      </c>
      <c r="N31" s="76" t="str">
        <f ca="1">IFERROR(IF(IFERROR(VLOOKUP(Presupuesto!$G31,INDIRECT("'"&amp;"MC "&amp;Presupuesto!$G31&amp;"'!C:AS"),43,0),IFERROR(VLOOKUP(Presupuesto!$G31,INDIRECT("'Memorias'!C:AS"),43,0),""))&lt;&gt;"",1,""),"")</f>
        <v/>
      </c>
    </row>
    <row r="32" spans="2:20" ht="57.6" x14ac:dyDescent="0.3">
      <c r="B32" s="69">
        <v>3728</v>
      </c>
      <c r="C32" s="70" t="s">
        <v>13</v>
      </c>
      <c r="D32">
        <f>COUNTIF($C$14:'Presupuesto'!$C32,"Cap")</f>
        <v>5</v>
      </c>
      <c r="E32">
        <f>COUNTIFS($C$14:'Presupuesto'!$C32,"Sub",$D$14:'Presupuesto'!$D32,Presupuesto!$D32)</f>
        <v>0</v>
      </c>
      <c r="F32">
        <f>IF(Presupuesto!$C32="Item",COUNTIFS($D$14:'Presupuesto'!$D32,Presupuesto!$D32,$C$14:'Presupuesto'!$C32,Presupuesto!$C32,$E$14:'Presupuesto'!$E32,Presupuesto!$E32),0)</f>
        <v>2</v>
      </c>
      <c r="G32" s="71" t="str">
        <f>IF(Presupuesto!$C32="","",IF(Presupuesto!$C32="Cap",""&amp;Presupuesto!$D32,IF(Presupuesto!$C32="Sub",""&amp;Presupuesto!$D32&amp;"."&amp;Presupuesto!$E32,IF($D$8=0,""&amp;Presupuesto!$D32&amp;"."&amp;Presupuesto!$F32&amp;".",""&amp;Presupuesto!$D32&amp;"."&amp;Presupuesto!$E32&amp;"."&amp;Presupuesto!$F32))))</f>
        <v>5.2.</v>
      </c>
      <c r="H32" s="72" t="s">
        <v>41</v>
      </c>
      <c r="I32" s="73" t="s">
        <v>42</v>
      </c>
      <c r="J32" s="74">
        <f>+'[1]Cantidades de Obra'!S337</f>
        <v>97.3</v>
      </c>
      <c r="K32" s="75">
        <v>36932.639999999999</v>
      </c>
      <c r="L32" s="75">
        <f>ROUND(Presupuesto!$J32*Presupuesto!$K32,$Q$3)</f>
        <v>3593545.87</v>
      </c>
      <c r="M32" s="75">
        <f>ROUND(IF(Presupuesto!$C32="Cap",SUMIFS(Presupuesto!$L$15:$L$40,Presupuesto!$D$15:$D$40,Presupuesto!$D32),IF(Presupuesto!$C32="Sub",SUMIFS(Presupuesto!$L$15:$L$40,Presupuesto!$D$15:$D$40,Presupuesto!$D32,Presupuesto!$E$15:$E$40,Presupuesto!$E32),Presupuesto!$L32)),$Q$3)</f>
        <v>3593545.87</v>
      </c>
      <c r="N32" s="76" t="str">
        <f ca="1">IFERROR(IF(IFERROR(VLOOKUP(Presupuesto!$G32,INDIRECT("'"&amp;"MC "&amp;Presupuesto!$G32&amp;"'!C:AS"),43,0),IFERROR(VLOOKUP(Presupuesto!$G32,INDIRECT("'Memorias'!C:AS"),43,0),""))&lt;&gt;"",1,""),"")</f>
        <v/>
      </c>
    </row>
    <row r="33" spans="2:14" ht="43.2" x14ac:dyDescent="0.3">
      <c r="B33" s="69">
        <v>3729</v>
      </c>
      <c r="C33" s="70" t="s">
        <v>13</v>
      </c>
      <c r="D33">
        <f>COUNTIF($C$14:'Presupuesto'!$C33,"Cap")</f>
        <v>5</v>
      </c>
      <c r="E33">
        <f>COUNTIFS($C$14:'Presupuesto'!$C33,"Sub",$D$14:'Presupuesto'!$D33,Presupuesto!$D33)</f>
        <v>0</v>
      </c>
      <c r="F33">
        <f>IF(Presupuesto!$C33="Item",COUNTIFS($D$14:'Presupuesto'!$D33,Presupuesto!$D33,$C$14:'Presupuesto'!$C33,Presupuesto!$C33,$E$14:'Presupuesto'!$E33,Presupuesto!$E33),0)</f>
        <v>3</v>
      </c>
      <c r="G33" s="71" t="str">
        <f>IF(Presupuesto!$C33="","",IF(Presupuesto!$C33="Cap",""&amp;Presupuesto!$D33,IF(Presupuesto!$C33="Sub",""&amp;Presupuesto!$D33&amp;"."&amp;Presupuesto!$E33,IF($D$8=0,""&amp;Presupuesto!$D33&amp;"."&amp;Presupuesto!$F33&amp;".",""&amp;Presupuesto!$D33&amp;"."&amp;Presupuesto!$E33&amp;"."&amp;Presupuesto!$F33))))</f>
        <v>5.3.</v>
      </c>
      <c r="H33" s="72" t="s">
        <v>43</v>
      </c>
      <c r="I33" s="73" t="s">
        <v>42</v>
      </c>
      <c r="J33" s="74">
        <f>+'[1]Cantidades de Obra'!S351</f>
        <v>65</v>
      </c>
      <c r="K33" s="75">
        <v>38462.79</v>
      </c>
      <c r="L33" s="75">
        <f>ROUND(Presupuesto!$J33*Presupuesto!$K33,$Q$3)</f>
        <v>2500081.35</v>
      </c>
      <c r="M33" s="75">
        <f>ROUND(IF(Presupuesto!$C33="Cap",SUMIFS(Presupuesto!$L$15:$L$40,Presupuesto!$D$15:$D$40,Presupuesto!$D33),IF(Presupuesto!$C33="Sub",SUMIFS(Presupuesto!$L$15:$L$40,Presupuesto!$D$15:$D$40,Presupuesto!$D33,Presupuesto!$E$15:$E$40,Presupuesto!$E33),Presupuesto!$L33)),$Q$3)</f>
        <v>2500081.35</v>
      </c>
      <c r="N33" s="76" t="str">
        <f ca="1">IFERROR(IF(IFERROR(VLOOKUP(Presupuesto!$G33,INDIRECT("'"&amp;"MC "&amp;Presupuesto!$G33&amp;"'!C:AS"),43,0),IFERROR(VLOOKUP(Presupuesto!$G33,INDIRECT("'Memorias'!C:AS"),43,0),""))&lt;&gt;"",1,""),"")</f>
        <v/>
      </c>
    </row>
    <row r="34" spans="2:14" x14ac:dyDescent="0.3">
      <c r="B34" s="77"/>
      <c r="C34" s="70" t="s">
        <v>10</v>
      </c>
      <c r="D34">
        <f>COUNTIF($C$14:'Presupuesto'!$C34,"Cap")</f>
        <v>6</v>
      </c>
      <c r="E34">
        <f>COUNTIFS($C$14:'Presupuesto'!$C34,"Sub",$D$14:'Presupuesto'!$D34,Presupuesto!$D34)</f>
        <v>0</v>
      </c>
      <c r="F34">
        <f>IF(Presupuesto!$C34="Item",COUNTIFS($D$14:'Presupuesto'!$D34,Presupuesto!$D34,$C$14:'Presupuesto'!$C34,Presupuesto!$C34,$E$14:'Presupuesto'!$E34,Presupuesto!$E34),0)</f>
        <v>0</v>
      </c>
      <c r="G34" s="71" t="str">
        <f>IF(Presupuesto!$C34="","",IF(Presupuesto!$C34="Cap",""&amp;Presupuesto!$D34,IF(Presupuesto!$C34="Sub",""&amp;Presupuesto!$D34&amp;"."&amp;Presupuesto!$E34,IF($D$8=0,""&amp;Presupuesto!$D34&amp;"."&amp;Presupuesto!$F34&amp;".",""&amp;Presupuesto!$D34&amp;"."&amp;Presupuesto!$E34&amp;"."&amp;Presupuesto!$F34))))</f>
        <v>6</v>
      </c>
      <c r="H34" s="72" t="s">
        <v>44</v>
      </c>
      <c r="I34" s="73"/>
      <c r="J34" s="74"/>
      <c r="K34" s="75"/>
      <c r="L34" s="75"/>
      <c r="M34" s="75">
        <f>ROUND(IF(Presupuesto!$C34="Cap",SUMIFS(Presupuesto!$L$15:$L$40,Presupuesto!$D$15:$D$40,Presupuesto!$D34),IF(Presupuesto!$C34="Sub",SUMIFS(Presupuesto!$L$15:$L$40,Presupuesto!$D$15:$D$40,Presupuesto!$D34,Presupuesto!$E$15:$E$40,Presupuesto!$E34),Presupuesto!$L34)),$Q$3)</f>
        <v>34390109.649999999</v>
      </c>
      <c r="N34" s="76" t="str">
        <f ca="1">IFERROR(IF(IFERROR(VLOOKUP(Presupuesto!$G34,INDIRECT("'"&amp;"MC "&amp;Presupuesto!$G34&amp;"'!C:AS"),43,0),IFERROR(VLOOKUP(Presupuesto!$G34,INDIRECT("'Memorias'!C:AS"),43,0),""))&lt;&gt;"",1,""),"")</f>
        <v/>
      </c>
    </row>
    <row r="35" spans="2:14" ht="43.2" x14ac:dyDescent="0.3">
      <c r="B35" s="69">
        <v>3730</v>
      </c>
      <c r="C35" s="70" t="s">
        <v>13</v>
      </c>
      <c r="D35">
        <f>COUNTIF($C$14:'Presupuesto'!$C35,"Cap")</f>
        <v>6</v>
      </c>
      <c r="E35">
        <f>COUNTIFS($C$14:'Presupuesto'!$C35,"Sub",$D$14:'Presupuesto'!$D35,Presupuesto!$D35)</f>
        <v>0</v>
      </c>
      <c r="F35">
        <f>IF(Presupuesto!$C35="Item",COUNTIFS($D$14:'Presupuesto'!$D35,Presupuesto!$D35,$C$14:'Presupuesto'!$C35,Presupuesto!$C35,$E$14:'Presupuesto'!$E35,Presupuesto!$E35),0)</f>
        <v>1</v>
      </c>
      <c r="G35" s="71" t="str">
        <f>IF(Presupuesto!$C35="","",IF(Presupuesto!$C35="Cap",""&amp;Presupuesto!$D35,IF(Presupuesto!$C35="Sub",""&amp;Presupuesto!$D35&amp;"."&amp;Presupuesto!$E35,IF($D$8=0,""&amp;Presupuesto!$D35&amp;"."&amp;Presupuesto!$F35&amp;".",""&amp;Presupuesto!$D35&amp;"."&amp;Presupuesto!$E35&amp;"."&amp;Presupuesto!$F35))))</f>
        <v>6.1.</v>
      </c>
      <c r="H35" s="72" t="s">
        <v>45</v>
      </c>
      <c r="I35" s="73" t="s">
        <v>42</v>
      </c>
      <c r="J35" s="74">
        <f>+'[1]Cantidades de Obra'!S366</f>
        <v>57.3</v>
      </c>
      <c r="K35" s="75">
        <v>85735.55</v>
      </c>
      <c r="L35" s="75">
        <f>ROUND(Presupuesto!$J35*Presupuesto!$K35,$Q$3)</f>
        <v>4912647.0199999996</v>
      </c>
      <c r="M35" s="75">
        <f>ROUND(IF(Presupuesto!$C35="Cap",SUMIFS(Presupuesto!$L$15:$L$40,Presupuesto!$D$15:$D$40,Presupuesto!$D35),IF(Presupuesto!$C35="Sub",SUMIFS(Presupuesto!$L$15:$L$40,Presupuesto!$D$15:$D$40,Presupuesto!$D35,Presupuesto!$E$15:$E$40,Presupuesto!$E35),Presupuesto!$L35)),$Q$3)</f>
        <v>4912647.0199999996</v>
      </c>
      <c r="N35" s="76" t="str">
        <f ca="1">IFERROR(IF(IFERROR(VLOOKUP(Presupuesto!$G35,INDIRECT("'"&amp;"MC "&amp;Presupuesto!$G35&amp;"'!C:AS"),43,0),IFERROR(VLOOKUP(Presupuesto!$G35,INDIRECT("'Memorias'!C:AS"),43,0),""))&lt;&gt;"",1,""),"")</f>
        <v/>
      </c>
    </row>
    <row r="36" spans="2:14" x14ac:dyDescent="0.3">
      <c r="B36" s="69">
        <v>2547</v>
      </c>
      <c r="C36" s="70" t="s">
        <v>13</v>
      </c>
      <c r="D36">
        <f>COUNTIF($C$14:'Presupuesto'!$C36,"Cap")</f>
        <v>6</v>
      </c>
      <c r="E36">
        <f>COUNTIFS($C$14:'Presupuesto'!$C36,"Sub",$D$14:'Presupuesto'!$D36,Presupuesto!$D36)</f>
        <v>0</v>
      </c>
      <c r="F36">
        <f>IF(Presupuesto!$C36="Item",COUNTIFS($D$14:'Presupuesto'!$D36,Presupuesto!$D36,$C$14:'Presupuesto'!$C36,Presupuesto!$C36,$E$14:'Presupuesto'!$E36,Presupuesto!$E36),0)</f>
        <v>2</v>
      </c>
      <c r="G36" s="71" t="str">
        <f>IF(Presupuesto!$C36="","",IF(Presupuesto!$C36="Cap",""&amp;Presupuesto!$D36,IF(Presupuesto!$C36="Sub",""&amp;Presupuesto!$D36&amp;"."&amp;Presupuesto!$E36,IF($D$8=0,""&amp;Presupuesto!$D36&amp;"."&amp;Presupuesto!$F36&amp;".",""&amp;Presupuesto!$D36&amp;"."&amp;Presupuesto!$E36&amp;"."&amp;Presupuesto!$F36))))</f>
        <v>6.2.</v>
      </c>
      <c r="H36" s="72" t="s">
        <v>46</v>
      </c>
      <c r="I36" s="73" t="s">
        <v>23</v>
      </c>
      <c r="J36" s="74">
        <f>+'[1]Cantidades de Obra'!S379</f>
        <v>119</v>
      </c>
      <c r="K36" s="75">
        <v>247709.77</v>
      </c>
      <c r="L36" s="75">
        <f>ROUND(Presupuesto!$J36*Presupuesto!$K36,$Q$3)</f>
        <v>29477462.629999999</v>
      </c>
      <c r="M36" s="75">
        <f>ROUND(IF(Presupuesto!$C36="Cap",SUMIFS(Presupuesto!$L$15:$L$40,Presupuesto!$D$15:$D$40,Presupuesto!$D36),IF(Presupuesto!$C36="Sub",SUMIFS(Presupuesto!$L$15:$L$40,Presupuesto!$D$15:$D$40,Presupuesto!$D36,Presupuesto!$E$15:$E$40,Presupuesto!$E36),Presupuesto!$L36)),$Q$3)</f>
        <v>29477462.629999999</v>
      </c>
      <c r="N36" s="76" t="str">
        <f ca="1">IFERROR(IF(IFERROR(VLOOKUP(Presupuesto!$G36,INDIRECT("'"&amp;"MC "&amp;Presupuesto!$G36&amp;"'!C:AS"),43,0),IFERROR(VLOOKUP(Presupuesto!$G36,INDIRECT("'Memorias'!C:AS"),43,0),""))&lt;&gt;"",1,""),"")</f>
        <v/>
      </c>
    </row>
    <row r="37" spans="2:14" x14ac:dyDescent="0.3">
      <c r="B37" s="77"/>
      <c r="C37" s="70" t="s">
        <v>10</v>
      </c>
      <c r="D37">
        <f>COUNTIF($C$14:'Presupuesto'!$C37,"Cap")</f>
        <v>7</v>
      </c>
      <c r="E37">
        <f>COUNTIFS($C$14:'Presupuesto'!$C37,"Sub",$D$14:'Presupuesto'!$D37,Presupuesto!$D37)</f>
        <v>0</v>
      </c>
      <c r="F37">
        <f>IF(Presupuesto!$C37="Item",COUNTIFS($D$14:'Presupuesto'!$D37,Presupuesto!$D37,$C$14:'Presupuesto'!$C37,Presupuesto!$C37,$E$14:'Presupuesto'!$E37,Presupuesto!$E37),0)</f>
        <v>0</v>
      </c>
      <c r="G37" s="71" t="str">
        <f>IF(Presupuesto!$C37="","",IF(Presupuesto!$C37="Cap",""&amp;Presupuesto!$D37,IF(Presupuesto!$C37="Sub",""&amp;Presupuesto!$D37&amp;"."&amp;Presupuesto!$E37,IF($D$8=0,""&amp;Presupuesto!$D37&amp;"."&amp;Presupuesto!$F37&amp;".",""&amp;Presupuesto!$D37&amp;"."&amp;Presupuesto!$E37&amp;"."&amp;Presupuesto!$F37))))</f>
        <v>7</v>
      </c>
      <c r="H37" s="72" t="s">
        <v>47</v>
      </c>
      <c r="I37" s="73"/>
      <c r="J37" s="74"/>
      <c r="K37" s="75"/>
      <c r="L37" s="75"/>
      <c r="M37" s="75">
        <f>ROUND(IF(Presupuesto!$C37="Cap",SUMIFS(Presupuesto!$L$15:$L$40,Presupuesto!$D$15:$D$40,Presupuesto!$D37),IF(Presupuesto!$C37="Sub",SUMIFS(Presupuesto!$L$15:$L$40,Presupuesto!$D$15:$D$40,Presupuesto!$D37,Presupuesto!$E$15:$E$40,Presupuesto!$E37),Presupuesto!$L37)),$Q$3)</f>
        <v>6700068.9000000004</v>
      </c>
      <c r="N37" s="76" t="str">
        <f ca="1">IFERROR(IF(IFERROR(VLOOKUP(Presupuesto!$G37,INDIRECT("'"&amp;"MC "&amp;Presupuesto!$G37&amp;"'!C:AS"),43,0),IFERROR(VLOOKUP(Presupuesto!$G37,INDIRECT("'Memorias'!C:AS"),43,0),""))&lt;&gt;"",1,""),"")</f>
        <v/>
      </c>
    </row>
    <row r="38" spans="2:14" x14ac:dyDescent="0.3">
      <c r="B38" s="69">
        <v>3731</v>
      </c>
      <c r="C38" s="70" t="s">
        <v>13</v>
      </c>
      <c r="D38">
        <f>COUNTIF($C$14:'Presupuesto'!$C38,"Cap")</f>
        <v>7</v>
      </c>
      <c r="E38">
        <f>COUNTIFS($C$14:'Presupuesto'!$C38,"Sub",$D$14:'Presupuesto'!$D38,Presupuesto!$D38)</f>
        <v>0</v>
      </c>
      <c r="F38">
        <f>IF(Presupuesto!$C38="Item",COUNTIFS($D$14:'Presupuesto'!$D38,Presupuesto!$D38,$C$14:'Presupuesto'!$C38,Presupuesto!$C38,$E$14:'Presupuesto'!$E38,Presupuesto!$E38),0)</f>
        <v>1</v>
      </c>
      <c r="G38" s="71" t="str">
        <f>IF(Presupuesto!$C38="","",IF(Presupuesto!$C38="Cap",""&amp;Presupuesto!$D38,IF(Presupuesto!$C38="Sub",""&amp;Presupuesto!$D38&amp;"."&amp;Presupuesto!$E38,IF($D$8=0,""&amp;Presupuesto!$D38&amp;"."&amp;Presupuesto!$F38&amp;".",""&amp;Presupuesto!$D38&amp;"."&amp;Presupuesto!$E38&amp;"."&amp;Presupuesto!$F38))))</f>
        <v>7.1.</v>
      </c>
      <c r="H38" s="72" t="s">
        <v>48</v>
      </c>
      <c r="I38" s="73" t="s">
        <v>49</v>
      </c>
      <c r="J38" s="74">
        <f>+'[1]Cantidades de Obra'!P417</f>
        <v>655.1776000000001</v>
      </c>
      <c r="K38" s="75">
        <v>10226.34</v>
      </c>
      <c r="L38" s="75">
        <f>ROUND(Presupuesto!$J38*Presupuesto!$K38,$Q$3)</f>
        <v>6700068.9000000004</v>
      </c>
      <c r="M38" s="75">
        <f>ROUND(IF(Presupuesto!$C38="Cap",SUMIFS(Presupuesto!$L$15:$L$40,Presupuesto!$D$15:$D$40,Presupuesto!$D38),IF(Presupuesto!$C38="Sub",SUMIFS(Presupuesto!$L$15:$L$40,Presupuesto!$D$15:$D$40,Presupuesto!$D38,Presupuesto!$E$15:$E$40,Presupuesto!$E38),Presupuesto!$L38)),$Q$3)</f>
        <v>6700068.9000000004</v>
      </c>
      <c r="N38" s="76" t="str">
        <f ca="1">IFERROR(IF(IFERROR(VLOOKUP(Presupuesto!$G38,INDIRECT("'"&amp;"MC "&amp;Presupuesto!$G38&amp;"'!C:AS"),43,0),IFERROR(VLOOKUP(Presupuesto!$G38,INDIRECT("'Memorias'!C:AS"),43,0),""))&lt;&gt;"",1,""),"")</f>
        <v/>
      </c>
    </row>
    <row r="39" spans="2:14" x14ac:dyDescent="0.3">
      <c r="B39" s="77"/>
      <c r="C39" s="70" t="s">
        <v>10</v>
      </c>
      <c r="D39">
        <f>COUNTIF($C$14:'Presupuesto'!$C39,"Cap")</f>
        <v>8</v>
      </c>
      <c r="E39">
        <f>COUNTIFS($C$14:'Presupuesto'!$C39,"Sub",$D$14:'Presupuesto'!$D39,Presupuesto!$D39)</f>
        <v>0</v>
      </c>
      <c r="F39">
        <f>IF(Presupuesto!$C39="Item",COUNTIFS($D$14:'Presupuesto'!$D39,Presupuesto!$D39,$C$14:'Presupuesto'!$C39,Presupuesto!$C39,$E$14:'Presupuesto'!$E39,Presupuesto!$E39),0)</f>
        <v>0</v>
      </c>
      <c r="G39" s="71" t="str">
        <f>IF(Presupuesto!$C39="","",IF(Presupuesto!$C39="Cap",""&amp;Presupuesto!$D39,IF(Presupuesto!$C39="Sub",""&amp;Presupuesto!$D39&amp;"."&amp;Presupuesto!$E39,IF($D$8=0,""&amp;Presupuesto!$D39&amp;"."&amp;Presupuesto!$F39&amp;".",""&amp;Presupuesto!$D39&amp;"."&amp;Presupuesto!$E39&amp;"."&amp;Presupuesto!$F39))))</f>
        <v>8</v>
      </c>
      <c r="H39" s="72" t="s">
        <v>50</v>
      </c>
      <c r="I39" s="73"/>
      <c r="J39" s="74"/>
      <c r="K39" s="75"/>
      <c r="L39" s="75"/>
      <c r="M39" s="75">
        <f>ROUND(IF(Presupuesto!$C39="Cap",SUMIFS(Presupuesto!$L$15:$L$40,Presupuesto!$D$15:$D$40,Presupuesto!$D39),IF(Presupuesto!$C39="Sub",SUMIFS(Presupuesto!$L$15:$L$40,Presupuesto!$D$15:$D$40,Presupuesto!$D39,Presupuesto!$E$15:$E$40,Presupuesto!$E39),Presupuesto!$L39)),$Q$3)</f>
        <v>2336664.75</v>
      </c>
      <c r="N39" s="78" t="str">
        <f ca="1">IFERROR(IF(IFERROR(VLOOKUP(Presupuesto!$G39,INDIRECT("'"&amp;"MC "&amp;Presupuesto!$G39&amp;"'!C:AS"),43,0),IFERROR(VLOOKUP(Presupuesto!$G39,INDIRECT("'Memorias'!C:AS"),43,0),""))&lt;&gt;"",1,""),"")</f>
        <v/>
      </c>
    </row>
    <row r="40" spans="2:14" x14ac:dyDescent="0.3">
      <c r="B40" s="80">
        <v>3445</v>
      </c>
      <c r="C40" s="81" t="s">
        <v>13</v>
      </c>
      <c r="D40" s="57">
        <f>COUNTIF($C$14:'Presupuesto'!$C40,"Cap")</f>
        <v>8</v>
      </c>
      <c r="E40" s="57">
        <f>COUNTIFS($C$14:'Presupuesto'!$C40,"Sub",$D$14:'Presupuesto'!$D40,Presupuesto!$D40)</f>
        <v>0</v>
      </c>
      <c r="F40" s="57">
        <f>IF(Presupuesto!$C40="Item",COUNTIFS($D$14:'Presupuesto'!$D40,Presupuesto!$D40,$C$14:'Presupuesto'!$C40,Presupuesto!$C40,$E$14:'Presupuesto'!$E40,Presupuesto!$E40),0)</f>
        <v>1</v>
      </c>
      <c r="G40" s="82" t="str">
        <f>IF(Presupuesto!$C40="","",IF(Presupuesto!$C40="Cap",""&amp;Presupuesto!$D40,IF(Presupuesto!$C40="Sub",""&amp;Presupuesto!$D40&amp;"."&amp;Presupuesto!$E40,IF($D$8=0,""&amp;Presupuesto!$D40&amp;"."&amp;Presupuesto!$F40&amp;".",""&amp;Presupuesto!$D40&amp;"."&amp;Presupuesto!$E40&amp;"."&amp;Presupuesto!$F40))))</f>
        <v>8.1.</v>
      </c>
      <c r="H40" s="83" t="s">
        <v>51</v>
      </c>
      <c r="I40" s="84" t="s">
        <v>23</v>
      </c>
      <c r="J40" s="85">
        <f>+'[1]Cantidades de Obra'!L441</f>
        <v>445.07900000000001</v>
      </c>
      <c r="K40" s="86">
        <v>5250</v>
      </c>
      <c r="L40" s="86">
        <f>ROUND(Presupuesto!$J40*Presupuesto!$K40,$Q$3)</f>
        <v>2336664.75</v>
      </c>
      <c r="M40" s="86">
        <f>ROUND(IF(Presupuesto!$C40="Cap",SUMIFS(Presupuesto!$L$15:$L$40,Presupuesto!$D$15:$D$40,Presupuesto!$D40),IF(Presupuesto!$C40="Sub",SUMIFS(Presupuesto!$L$15:$L$40,Presupuesto!$D$15:$D$40,Presupuesto!$D40,Presupuesto!$E$15:$E$40,Presupuesto!$E40),Presupuesto!$L40)),$Q$3)</f>
        <v>2336664.75</v>
      </c>
      <c r="N40" s="87" t="str">
        <f ca="1">IFERROR(IF(IFERROR(VLOOKUP(Presupuesto!$G40,INDIRECT("'"&amp;"MC "&amp;Presupuesto!$G40&amp;"'!C:AS"),43,0),IFERROR(VLOOKUP(Presupuesto!$G40,INDIRECT("'Memorias'!C:AS"),43,0),""))&lt;&gt;"",1,""),"")</f>
        <v/>
      </c>
    </row>
    <row r="41" spans="2:14" x14ac:dyDescent="0.3">
      <c r="C41" s="22"/>
      <c r="D41" s="22" t="s">
        <v>52</v>
      </c>
      <c r="E41" s="22"/>
      <c r="F41" s="22"/>
      <c r="G41" s="22"/>
      <c r="H41" s="22"/>
    </row>
    <row r="42" spans="2:14" x14ac:dyDescent="0.3">
      <c r="C42" s="23"/>
      <c r="D42" s="22" t="s">
        <v>52</v>
      </c>
      <c r="E42" s="23"/>
      <c r="F42" s="23"/>
      <c r="G42" s="24" t="s">
        <v>53</v>
      </c>
      <c r="H42" s="25"/>
      <c r="I42" s="108" t="s">
        <v>54</v>
      </c>
      <c r="J42" s="108"/>
      <c r="K42" s="109"/>
      <c r="L42" s="26"/>
      <c r="M42" s="27">
        <f>ROUND(SUM(Presupuesto!$L$15:$L$40),$Q$3)</f>
        <v>148860124.44</v>
      </c>
    </row>
    <row r="43" spans="2:14" x14ac:dyDescent="0.3">
      <c r="C43" s="14"/>
      <c r="D43" s="22" t="s">
        <v>52</v>
      </c>
      <c r="E43" s="14"/>
      <c r="F43" s="14"/>
      <c r="G43" s="110"/>
      <c r="H43" s="111"/>
      <c r="I43" s="112"/>
      <c r="J43" s="28" t="s">
        <v>55</v>
      </c>
      <c r="K43" s="29">
        <v>0.26</v>
      </c>
      <c r="L43" s="20"/>
      <c r="M43" s="30">
        <f>ROUND($M$42*K43,$Q$3)</f>
        <v>38703632.350000001</v>
      </c>
    </row>
    <row r="44" spans="2:14" x14ac:dyDescent="0.3">
      <c r="C44" s="14"/>
      <c r="D44" s="22" t="s">
        <v>52</v>
      </c>
      <c r="E44" s="14"/>
      <c r="F44" s="14"/>
      <c r="G44" s="110"/>
      <c r="H44" s="111"/>
      <c r="I44" s="112"/>
      <c r="J44" s="31" t="s">
        <v>56</v>
      </c>
      <c r="K44" s="29">
        <v>0.01</v>
      </c>
      <c r="L44" s="32"/>
      <c r="M44" s="30">
        <f>ROUND($M$42*K44,$Q$3)</f>
        <v>1488601.24</v>
      </c>
    </row>
    <row r="45" spans="2:14" x14ac:dyDescent="0.3">
      <c r="C45" s="14"/>
      <c r="D45" s="22" t="s">
        <v>52</v>
      </c>
      <c r="E45" s="14"/>
      <c r="F45" s="14"/>
      <c r="G45" s="110"/>
      <c r="H45" s="111"/>
      <c r="I45" s="112"/>
      <c r="J45" s="33" t="s">
        <v>57</v>
      </c>
      <c r="K45" s="29">
        <v>0.03</v>
      </c>
      <c r="L45" s="32"/>
      <c r="M45" s="30">
        <f>ROUND($M$42*K45,$Q$3)</f>
        <v>4465803.7300000004</v>
      </c>
    </row>
    <row r="46" spans="2:14" x14ac:dyDescent="0.3">
      <c r="C46" s="14"/>
      <c r="D46" s="22" t="s">
        <v>52</v>
      </c>
      <c r="E46" s="14"/>
      <c r="F46" s="14"/>
      <c r="G46" s="110"/>
      <c r="H46" s="111"/>
      <c r="I46" s="112"/>
      <c r="J46" s="34" t="s">
        <v>58</v>
      </c>
      <c r="K46" s="29">
        <v>0.19</v>
      </c>
      <c r="L46" s="35"/>
      <c r="M46" s="30">
        <f>ROUND(M45*K46,$Q$3)</f>
        <v>848502.71</v>
      </c>
    </row>
    <row r="47" spans="2:14" x14ac:dyDescent="0.3">
      <c r="C47" s="14"/>
      <c r="D47" s="22" t="s">
        <v>52</v>
      </c>
      <c r="E47" s="14"/>
      <c r="F47" s="14"/>
      <c r="G47" s="36"/>
      <c r="H47" s="37"/>
      <c r="I47" s="108" t="s">
        <v>59</v>
      </c>
      <c r="J47" s="108"/>
      <c r="K47" s="109"/>
      <c r="L47" s="26"/>
      <c r="M47" s="27">
        <f>SUM(M42:M46)</f>
        <v>194366664.47</v>
      </c>
    </row>
    <row r="49" spans="3:13" x14ac:dyDescent="0.3">
      <c r="D49" t="s">
        <v>60</v>
      </c>
      <c r="G49" s="38" t="s">
        <v>61</v>
      </c>
      <c r="H49" s="39"/>
      <c r="I49" s="40" t="s">
        <v>15</v>
      </c>
      <c r="J49" s="41" t="s">
        <v>16</v>
      </c>
      <c r="K49" s="42" t="s">
        <v>17</v>
      </c>
      <c r="L49" s="43"/>
      <c r="M49" s="42" t="s">
        <v>19</v>
      </c>
    </row>
    <row r="50" spans="3:13" x14ac:dyDescent="0.3">
      <c r="C50" s="22"/>
      <c r="D50" s="22" t="s">
        <v>62</v>
      </c>
      <c r="E50" s="22"/>
      <c r="F50" s="22"/>
      <c r="G50" s="44"/>
      <c r="H50" s="45" t="s">
        <v>63</v>
      </c>
      <c r="I50" s="46" t="s">
        <v>34</v>
      </c>
      <c r="J50" s="46">
        <v>1</v>
      </c>
      <c r="K50" s="47">
        <f>+'[1]PMT (2)'!E12</f>
        <v>4060000</v>
      </c>
      <c r="L50" s="48"/>
      <c r="M50" s="49">
        <f>J50*K50</f>
        <v>4060000</v>
      </c>
    </row>
    <row r="51" spans="3:13" x14ac:dyDescent="0.3">
      <c r="C51" s="22"/>
      <c r="D51" s="22" t="s">
        <v>64</v>
      </c>
      <c r="E51" s="22"/>
      <c r="F51" s="22"/>
      <c r="G51" s="44"/>
      <c r="H51" s="45" t="s">
        <v>65</v>
      </c>
      <c r="I51" s="46" t="s">
        <v>34</v>
      </c>
      <c r="J51" s="46">
        <v>1</v>
      </c>
      <c r="K51" s="47">
        <f>+'[1]MANEJO AMBIENTAL Y SEGURIDAD'!F66</f>
        <v>7667500</v>
      </c>
      <c r="L51" s="48"/>
      <c r="M51" s="49">
        <f t="shared" ref="M51" si="0">J51*K51</f>
        <v>7667500</v>
      </c>
    </row>
    <row r="52" spans="3:13" x14ac:dyDescent="0.3">
      <c r="C52" s="22"/>
      <c r="D52" s="22" t="s">
        <v>66</v>
      </c>
      <c r="E52" s="22"/>
      <c r="F52" s="22"/>
      <c r="G52" s="113" t="s">
        <v>67</v>
      </c>
      <c r="H52" s="113"/>
      <c r="I52" s="113"/>
      <c r="J52" s="113"/>
      <c r="K52" s="113"/>
      <c r="L52" s="50"/>
      <c r="M52" s="51">
        <f>IF($P$2="Incluido",M42+SUM(M50:M51),SUM(M47:M51))</f>
        <v>206094164.47</v>
      </c>
    </row>
    <row r="53" spans="3:13" x14ac:dyDescent="0.3">
      <c r="C53" s="22"/>
      <c r="D53" s="22" t="s">
        <v>52</v>
      </c>
      <c r="E53" s="22"/>
      <c r="F53" s="22"/>
      <c r="G53" s="22"/>
      <c r="H53" s="23"/>
      <c r="I53" s="23"/>
      <c r="J53" s="23"/>
      <c r="K53" s="23"/>
      <c r="L53" s="22"/>
      <c r="M53" s="22"/>
    </row>
    <row r="54" spans="3:13" x14ac:dyDescent="0.3">
      <c r="G54" s="52" t="s">
        <v>68</v>
      </c>
      <c r="H54" s="53"/>
      <c r="I54" s="54"/>
      <c r="J54" s="52"/>
      <c r="K54" s="35"/>
      <c r="L54" s="35"/>
      <c r="M54" s="54"/>
    </row>
    <row r="55" spans="3:13" x14ac:dyDescent="0.3">
      <c r="G55" s="114" t="s">
        <v>69</v>
      </c>
      <c r="H55" s="115"/>
      <c r="I55" s="116"/>
      <c r="J55" s="55"/>
      <c r="M55" s="56"/>
    </row>
    <row r="56" spans="3:13" x14ac:dyDescent="0.3">
      <c r="G56" s="114"/>
      <c r="H56" s="115"/>
      <c r="I56" s="116"/>
      <c r="J56" s="55"/>
      <c r="M56" s="56"/>
    </row>
    <row r="57" spans="3:13" x14ac:dyDescent="0.3">
      <c r="G57" s="114"/>
      <c r="H57" s="115"/>
      <c r="I57" s="116"/>
      <c r="J57" s="102" t="s">
        <v>70</v>
      </c>
      <c r="K57" s="103"/>
      <c r="L57" s="103"/>
      <c r="M57" s="104"/>
    </row>
    <row r="58" spans="3:13" x14ac:dyDescent="0.3">
      <c r="G58" s="117"/>
      <c r="H58" s="118"/>
      <c r="I58" s="119"/>
      <c r="J58" s="105" t="s">
        <v>71</v>
      </c>
      <c r="K58" s="106"/>
      <c r="L58" s="106"/>
      <c r="M58" s="107"/>
    </row>
    <row r="59" spans="3:13" x14ac:dyDescent="0.3">
      <c r="J59" s="52" t="s">
        <v>72</v>
      </c>
      <c r="K59" s="35"/>
      <c r="L59" s="35"/>
      <c r="M59" s="54"/>
    </row>
    <row r="60" spans="3:13" x14ac:dyDescent="0.3">
      <c r="J60" s="55"/>
      <c r="M60" s="56"/>
    </row>
    <row r="61" spans="3:13" x14ac:dyDescent="0.3">
      <c r="J61" s="55"/>
      <c r="M61" s="56"/>
    </row>
    <row r="62" spans="3:13" x14ac:dyDescent="0.3">
      <c r="J62" s="102" t="s">
        <v>73</v>
      </c>
      <c r="K62" s="103"/>
      <c r="L62" s="103"/>
      <c r="M62" s="104"/>
    </row>
    <row r="63" spans="3:13" x14ac:dyDescent="0.3">
      <c r="J63" s="105" t="s">
        <v>74</v>
      </c>
      <c r="K63" s="106"/>
      <c r="L63" s="106"/>
      <c r="M63" s="107"/>
    </row>
  </sheetData>
  <sheetProtection formatCells="0" formatColumns="0"/>
  <mergeCells count="15">
    <mergeCell ref="J62:M62"/>
    <mergeCell ref="J63:M63"/>
    <mergeCell ref="I42:K42"/>
    <mergeCell ref="G43:I46"/>
    <mergeCell ref="I47:K47"/>
    <mergeCell ref="G52:K52"/>
    <mergeCell ref="G55:I58"/>
    <mergeCell ref="J57:M57"/>
    <mergeCell ref="J58:M58"/>
    <mergeCell ref="G13:M13"/>
    <mergeCell ref="G1:M2"/>
    <mergeCell ref="G3:M3"/>
    <mergeCell ref="H6:J6"/>
    <mergeCell ref="K6:M6"/>
    <mergeCell ref="G8:M10"/>
  </mergeCells>
  <conditionalFormatting sqref="B15:M40">
    <cfRule type="expression" dxfId="3" priority="3">
      <formula>$C15="Sub"</formula>
    </cfRule>
    <cfRule type="expression" dxfId="2" priority="4">
      <formula>$C15="Cap"</formula>
    </cfRule>
  </conditionalFormatting>
  <conditionalFormatting sqref="H15:H40">
    <cfRule type="cellIs" dxfId="1" priority="2" operator="equal">
      <formula>"(Ingrese el Nombre del Item)"</formula>
    </cfRule>
  </conditionalFormatting>
  <conditionalFormatting sqref="J15:J40">
    <cfRule type="expression" dxfId="0" priority="1">
      <formula>AND($C15="Item",$J15="")</formula>
    </cfRule>
  </conditionalFormatting>
  <conditionalFormatting sqref="N15:N40">
    <cfRule type="iconSet" priority="5">
      <iconSet iconSet="3Symbols" showValue="0">
        <cfvo type="percent" val="0"/>
        <cfvo type="num" val="0"/>
        <cfvo type="num" val="1"/>
      </iconSet>
    </cfRule>
  </conditionalFormatting>
  <dataValidations count="3">
    <dataValidation type="custom" allowBlank="1" showInputMessage="1" showErrorMessage="1" sqref="I15:I40" xr:uid="{C7544F88-5CF5-4E2F-A961-432DA75806E7}">
      <formula1>AND($C15="Item",ISBLANK($B15))</formula1>
    </dataValidation>
    <dataValidation type="custom" showInputMessage="1" showErrorMessage="1" errorTitle="ERROR" error="ESTE VALOR ESTÁ ASIGNADO POR UN APU O NO ES UN ITEM" sqref="K15:K40" xr:uid="{ECB32A5F-6515-460D-8A45-00227844B80E}">
      <formula1>AND($C15="Item",ISBLANK($B15))</formula1>
    </dataValidation>
    <dataValidation type="date" operator="equal" showInputMessage="1" showErrorMessage="1" errorTitle="ERROR" error="DEBE REALIZAR LA CONSULTA DEL APU PARA PODER ASIGNARLO" sqref="B15:B40" xr:uid="{14ED17C7-3C49-4814-B280-5B4155691449}">
      <formula1>45853</formula1>
    </dataValidation>
  </dataValidations>
  <hyperlinks>
    <hyperlink ref="B16" location="'1.1.'!A1" display="1.1." xr:uid="{66334D49-3420-4681-A128-4A59D7DF3BDA}"/>
    <hyperlink ref="B18" location="'2.1.'!A1" display="2.1." xr:uid="{40130FA8-10F1-4A2F-A3D6-BE9435617D91}"/>
    <hyperlink ref="B19" location="'2.2.'!A1" display="2.2." xr:uid="{4DF8BAAB-FB82-428D-A809-3A80E3B399C5}"/>
    <hyperlink ref="B20" location="'2.3.'!A1" display="2.3." xr:uid="{CA81F718-EA1B-44A2-8890-44A5D462CEEF}"/>
    <hyperlink ref="B21" location="'2.4.'!A1" display="2.4." xr:uid="{D93E1CAF-E3F1-4E5D-B742-DC1CDDD244D1}"/>
    <hyperlink ref="B22" location="'2.5.'!A1" display="2.5." xr:uid="{5DCCD61D-2261-4065-9B40-8AF5F523D66B}"/>
    <hyperlink ref="B24" location="'3.1.'!A1" display="3.1." xr:uid="{54834265-A45F-4F3A-B996-84E586DBF63A}"/>
    <hyperlink ref="B25" location="'3.2.'!A1" display="3.2." xr:uid="{5482A261-5EA2-4691-891C-34667B2FADD9}"/>
    <hyperlink ref="B26" location="'3.3.'!A1" display="3.3." xr:uid="{EDCBA2A7-43EE-43B3-B5EA-979DFF317F7F}"/>
    <hyperlink ref="B27" location="'3.4.'!A1" display="3.4." xr:uid="{D5659BDE-9EDA-4E46-BD85-1BC84091AA7C}"/>
    <hyperlink ref="B29" location="'4.1.'!A1" display="4.1." xr:uid="{893DE5C3-17FD-41BB-8464-3D387C3BEFCE}"/>
    <hyperlink ref="B31" location="'5.1.'!A1" display="5.1." xr:uid="{538314F7-4DCF-4741-86E6-CAF05D1EB84D}"/>
    <hyperlink ref="B32" location="'5.2.'!A1" display="5.2." xr:uid="{82D937DB-6B99-4EB4-8493-5452A3A524F2}"/>
    <hyperlink ref="B33" location="'5.3.'!A1" display="5.3." xr:uid="{5040D5BB-15F4-4C57-A047-1A5D1D8B7C73}"/>
    <hyperlink ref="B35" location="'6.1.'!A1" display="6.1." xr:uid="{E3D0F215-78A3-4291-9AC9-1CD199DFD864}"/>
    <hyperlink ref="B36" location="'6.2.'!A1" display="6.2." xr:uid="{193AD23D-B8B2-4F72-979F-E0896FB33531}"/>
    <hyperlink ref="B38" location="'7.1.'!A1" display="7.1." xr:uid="{45035047-2795-4DEA-A81A-4A81961B6E8F}"/>
    <hyperlink ref="B40" location="'8.1.'!A1" display="8.1." xr:uid="{C9B178E4-187F-4254-8745-CEF38EBB394D}"/>
    <hyperlink ref="N16" location="'MC 1.1.'!A1" display=" " xr:uid="{E138F584-4485-495B-90A3-EF56327B54C3}"/>
    <hyperlink ref="N18" location="'MC 2.1.'!A1" display=" " xr:uid="{ECEF1D73-98F6-462B-B7A3-4514093CA40A}"/>
    <hyperlink ref="N19" location="'MC 2.2.'!A1" display=" " xr:uid="{34E237FE-89D4-4C79-8950-77760FF1856E}"/>
    <hyperlink ref="N20" location="'MC 2.3.'!A1" display=" " xr:uid="{4A4BCF67-A09C-4D85-ABED-7F47D6DF5F09}"/>
    <hyperlink ref="N21" location="'MC 2.4.'!A1" display=" " xr:uid="{67F193E1-54F5-48F6-AB8F-EC8552346234}"/>
    <hyperlink ref="N23" location="'MC 3'!A1" display=" " xr:uid="{729F89D9-5DC0-41EB-89B7-059CB4594C3D}"/>
    <hyperlink ref="N24" location="'MC 3.1.'!A1" display=" " xr:uid="{F155DE1A-6786-4004-AFC2-82CD943945B3}"/>
    <hyperlink ref="N25" location="'MC 3.2.'!A1" display=" " xr:uid="{C584352A-01BD-4E6E-A608-C773AB72B25E}"/>
    <hyperlink ref="N26" location="'MC 3.3.'!A1" display=" " xr:uid="{1F60982B-2160-4738-8306-327368615D4F}"/>
    <hyperlink ref="N27" location="'MC 3.4.'!A1" display=" " xr:uid="{8373C682-19F0-4228-9B69-D56144941C5E}"/>
    <hyperlink ref="N29" location="'MC 4.1.'!A1" display=" " xr:uid="{5D52E277-8E9A-4949-B11E-D93E39C19737}"/>
    <hyperlink ref="N30" location="'MC 5'!A1" display=" " xr:uid="{96858625-95DF-41D8-BFE1-0F775FB90F70}"/>
    <hyperlink ref="N31" location="'MC 5.1.'!A1" display=" " xr:uid="{A02E22AF-6CEE-4AF6-8BA1-A831AB0730EA}"/>
    <hyperlink ref="N32" location="'MC 5.2.'!A1" display=" " xr:uid="{91435C41-FF1C-4BE5-9326-A25F03BC2CBB}"/>
    <hyperlink ref="N33" location="'MC 5.3.'!A1" display=" " xr:uid="{67C77894-2CAA-47E6-B2D0-4907EA2BA58B}"/>
    <hyperlink ref="N34" location="'MC 6'!A1" display=" " xr:uid="{590009A7-F3C9-462F-AC22-1660F96D161B}"/>
    <hyperlink ref="N35" location="'MC 6.1.'!A1" display=" " xr:uid="{C50D354A-082F-4566-A4AF-A585F900E8F9}"/>
    <hyperlink ref="N36" location="'MC 6.2.'!A1" display=" " xr:uid="{36492FA7-E93A-47EA-8921-12D507094A24}"/>
    <hyperlink ref="N37" location="'MC 7'!A1" display=" " xr:uid="{BD3FB245-FF9F-4276-9D07-07C66DD47F26}"/>
    <hyperlink ref="N38" location="'MC 7.1.'!A1" display=" " xr:uid="{7B352BA4-7B5F-4D8D-884E-CD8795DFF7A7}"/>
    <hyperlink ref="N40" location="'MC 8.1.'!A1" display=" " xr:uid="{2FF75286-9474-43AB-A916-370101779BA1}"/>
  </hyperlinks>
  <printOptions horizontalCentered="1"/>
  <pageMargins left="0.19685039370078741" right="0.19685039370078741" top="0.39370078740157483" bottom="0.39370078740157483" header="0.31496062992125984" footer="0.31496062992125984"/>
  <pageSetup scale="64" fitToHeight="2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Quintanilla</dc:creator>
  <cp:lastModifiedBy>enrique cabarcas</cp:lastModifiedBy>
  <dcterms:created xsi:type="dcterms:W3CDTF">2026-09-09T17:09:36Z</dcterms:created>
  <dcterms:modified xsi:type="dcterms:W3CDTF">2026-09-09T20:42:50Z</dcterms:modified>
</cp:coreProperties>
</file>