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D:\Users\MD\Downloads\"/>
    </mc:Choice>
  </mc:AlternateContent>
  <xr:revisionPtr revIDLastSave="0" documentId="13_ncr:1_{A052B1B7-38C1-43EA-9EED-B43EFA6067F4}" xr6:coauthVersionLast="47" xr6:coauthVersionMax="47" xr10:uidLastSave="{00000000-0000-0000-0000-000000000000}"/>
  <bookViews>
    <workbookView xWindow="-120" yWindow="-120" windowWidth="20730" windowHeight="11040" firstSheet="2" activeTab="4" xr2:uid="{88DACC63-453B-447D-8BA5-EED2C6803C9B}"/>
  </bookViews>
  <sheets>
    <sheet name="PRECIOS SECOP" sheetId="6" r:id="rId1"/>
    <sheet name="PRECIOS HISTORICOS " sheetId="7" r:id="rId2"/>
    <sheet name="PRECIOS MERCADO " sheetId="8" r:id="rId3"/>
    <sheet name="PRECIO ESTIMADO " sheetId="9" r:id="rId4"/>
    <sheet name="PRECIO TECHO " sheetId="1" r:id="rId5"/>
    <sheet name="MARCAR " sheetId="4" r:id="rId6"/>
  </sheets>
  <externalReferences>
    <externalReference r:id="rId7"/>
    <externalReference r:id="rId8"/>
    <externalReference r:id="rId9"/>
    <externalReference r:id="rId10"/>
  </externalReferences>
  <definedNames>
    <definedName name="_xlnm._FilterDatabase" localSheetId="3" hidden="1">'PRECIO ESTIMADO '!$A$1:$Q$84</definedName>
    <definedName name="_xlnm._FilterDatabase" localSheetId="4" hidden="1">'PRECIO TECHO '!$A$1:$P$84</definedName>
    <definedName name="_xlnm._FilterDatabase" localSheetId="1" hidden="1">'PRECIOS HISTORICOS '!$A$1:$J$84</definedName>
    <definedName name="_xlnm._FilterDatabase" localSheetId="2" hidden="1">'PRECIOS MERCADO '!$A$1:$H$84</definedName>
    <definedName name="_xlnm._FilterDatabase" localSheetId="0" hidden="1">'PRECIOS SECOP'!$A$1:$E$84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Q26" i="9" l="1"/>
  <c r="M84" i="9"/>
  <c r="O84" i="9" s="1"/>
  <c r="P84" i="9" s="1"/>
  <c r="Q84" i="9" s="1"/>
  <c r="J84" i="9"/>
  <c r="H84" i="9"/>
  <c r="I84" i="9" s="1"/>
  <c r="K84" i="9" s="1"/>
  <c r="N83" i="9"/>
  <c r="M83" i="9"/>
  <c r="O83" i="9" s="1"/>
  <c r="J83" i="9"/>
  <c r="H83" i="9"/>
  <c r="I83" i="9" s="1"/>
  <c r="O82" i="9"/>
  <c r="N82" i="9"/>
  <c r="M82" i="9"/>
  <c r="J82" i="9"/>
  <c r="H82" i="9"/>
  <c r="I82" i="9" s="1"/>
  <c r="K82" i="9" s="1"/>
  <c r="P82" i="9" s="1"/>
  <c r="Q82" i="9" s="1"/>
  <c r="O81" i="9"/>
  <c r="N81" i="9"/>
  <c r="M81" i="9"/>
  <c r="J81" i="9"/>
  <c r="H81" i="9"/>
  <c r="I81" i="9" s="1"/>
  <c r="N80" i="9"/>
  <c r="M80" i="9"/>
  <c r="J80" i="9"/>
  <c r="H80" i="9"/>
  <c r="I80" i="9" s="1"/>
  <c r="N79" i="9"/>
  <c r="M79" i="9"/>
  <c r="J79" i="9"/>
  <c r="H79" i="9"/>
  <c r="I79" i="9" s="1"/>
  <c r="M78" i="9"/>
  <c r="O78" i="9" s="1"/>
  <c r="P78" i="9" s="1"/>
  <c r="Q78" i="9" s="1"/>
  <c r="J78" i="9"/>
  <c r="H78" i="9"/>
  <c r="I78" i="9" s="1"/>
  <c r="K78" i="9" s="1"/>
  <c r="P77" i="9"/>
  <c r="Q77" i="9" s="1"/>
  <c r="O77" i="9"/>
  <c r="M77" i="9"/>
  <c r="O76" i="9"/>
  <c r="P76" i="9" s="1"/>
  <c r="Q76" i="9" s="1"/>
  <c r="N76" i="9"/>
  <c r="M76" i="9"/>
  <c r="J76" i="9"/>
  <c r="K76" i="9" s="1"/>
  <c r="N75" i="9"/>
  <c r="M75" i="9"/>
  <c r="K75" i="9"/>
  <c r="J75" i="9"/>
  <c r="O74" i="9"/>
  <c r="P74" i="9" s="1"/>
  <c r="Q74" i="9" s="1"/>
  <c r="N74" i="9"/>
  <c r="M74" i="9"/>
  <c r="J74" i="9"/>
  <c r="K74" i="9" s="1"/>
  <c r="N73" i="9"/>
  <c r="M73" i="9"/>
  <c r="J73" i="9"/>
  <c r="K73" i="9" s="1"/>
  <c r="O72" i="9"/>
  <c r="P72" i="9" s="1"/>
  <c r="Q72" i="9" s="1"/>
  <c r="N72" i="9"/>
  <c r="M72" i="9"/>
  <c r="J72" i="9"/>
  <c r="K72" i="9" s="1"/>
  <c r="O71" i="9"/>
  <c r="M71" i="9"/>
  <c r="J71" i="9"/>
  <c r="K71" i="9" s="1"/>
  <c r="P71" i="9" s="1"/>
  <c r="Q71" i="9" s="1"/>
  <c r="N70" i="9"/>
  <c r="M70" i="9"/>
  <c r="J70" i="9"/>
  <c r="K70" i="9" s="1"/>
  <c r="O69" i="9"/>
  <c r="N69" i="9"/>
  <c r="M69" i="9"/>
  <c r="J69" i="9"/>
  <c r="K69" i="9" s="1"/>
  <c r="P69" i="9" s="1"/>
  <c r="Q69" i="9" s="1"/>
  <c r="N68" i="9"/>
  <c r="O68" i="9" s="1"/>
  <c r="M68" i="9"/>
  <c r="J68" i="9"/>
  <c r="K68" i="9" s="1"/>
  <c r="O67" i="9"/>
  <c r="N67" i="9"/>
  <c r="M67" i="9"/>
  <c r="K67" i="9"/>
  <c r="P67" i="9" s="1"/>
  <c r="Q67" i="9" s="1"/>
  <c r="J67" i="9"/>
  <c r="N66" i="9"/>
  <c r="M66" i="9"/>
  <c r="K66" i="9"/>
  <c r="J66" i="9"/>
  <c r="N65" i="9"/>
  <c r="M65" i="9"/>
  <c r="O65" i="9" s="1"/>
  <c r="K65" i="9"/>
  <c r="J65" i="9"/>
  <c r="N64" i="9"/>
  <c r="M64" i="9"/>
  <c r="O64" i="9" s="1"/>
  <c r="P64" i="9" s="1"/>
  <c r="Q64" i="9" s="1"/>
  <c r="K64" i="9"/>
  <c r="J64" i="9"/>
  <c r="N63" i="9"/>
  <c r="O63" i="9" s="1"/>
  <c r="M63" i="9"/>
  <c r="J63" i="9"/>
  <c r="K63" i="9" s="1"/>
  <c r="P63" i="9" s="1"/>
  <c r="Q63" i="9" s="1"/>
  <c r="N62" i="9"/>
  <c r="M62" i="9"/>
  <c r="J62" i="9"/>
  <c r="K62" i="9" s="1"/>
  <c r="M61" i="9"/>
  <c r="O61" i="9" s="1"/>
  <c r="J61" i="9"/>
  <c r="K61" i="9" s="1"/>
  <c r="N60" i="9"/>
  <c r="M60" i="9"/>
  <c r="O60" i="9" s="1"/>
  <c r="K60" i="9"/>
  <c r="J60" i="9"/>
  <c r="O59" i="9"/>
  <c r="M59" i="9"/>
  <c r="J59" i="9"/>
  <c r="K59" i="9" s="1"/>
  <c r="N58" i="9"/>
  <c r="M58" i="9"/>
  <c r="O58" i="9" s="1"/>
  <c r="P58" i="9" s="1"/>
  <c r="Q58" i="9" s="1"/>
  <c r="K58" i="9"/>
  <c r="J58" i="9"/>
  <c r="N57" i="9"/>
  <c r="M57" i="9"/>
  <c r="J57" i="9"/>
  <c r="K57" i="9" s="1"/>
  <c r="N56" i="9"/>
  <c r="M56" i="9"/>
  <c r="O56" i="9" s="1"/>
  <c r="P56" i="9" s="1"/>
  <c r="J56" i="9"/>
  <c r="K56" i="9" s="1"/>
  <c r="M55" i="9"/>
  <c r="O55" i="9" s="1"/>
  <c r="P55" i="9" s="1"/>
  <c r="Q55" i="9" s="1"/>
  <c r="M54" i="9"/>
  <c r="O54" i="9" s="1"/>
  <c r="J54" i="9"/>
  <c r="K54" i="9" s="1"/>
  <c r="N53" i="9"/>
  <c r="M53" i="9"/>
  <c r="J53" i="9"/>
  <c r="K53" i="9" s="1"/>
  <c r="O52" i="9"/>
  <c r="P52" i="9" s="1"/>
  <c r="N52" i="9"/>
  <c r="M52" i="9"/>
  <c r="J52" i="9"/>
  <c r="K52" i="9" s="1"/>
  <c r="N51" i="9"/>
  <c r="M51" i="9"/>
  <c r="J51" i="9"/>
  <c r="K51" i="9" s="1"/>
  <c r="P50" i="9"/>
  <c r="Q50" i="9" s="1"/>
  <c r="O50" i="9"/>
  <c r="N50" i="9"/>
  <c r="M50" i="9"/>
  <c r="K50" i="9"/>
  <c r="J50" i="9"/>
  <c r="N49" i="9"/>
  <c r="O49" i="9" s="1"/>
  <c r="M49" i="9"/>
  <c r="J49" i="9"/>
  <c r="K49" i="9" s="1"/>
  <c r="O48" i="9"/>
  <c r="N48" i="9"/>
  <c r="M48" i="9"/>
  <c r="K48" i="9"/>
  <c r="P48" i="9" s="1"/>
  <c r="Q48" i="9" s="1"/>
  <c r="J48" i="9"/>
  <c r="N47" i="9"/>
  <c r="M47" i="9"/>
  <c r="J47" i="9"/>
  <c r="K47" i="9" s="1"/>
  <c r="N46" i="9"/>
  <c r="M46" i="9"/>
  <c r="O46" i="9" s="1"/>
  <c r="P46" i="9" s="1"/>
  <c r="Q46" i="9" s="1"/>
  <c r="K46" i="9"/>
  <c r="J46" i="9"/>
  <c r="N45" i="9"/>
  <c r="M45" i="9"/>
  <c r="J45" i="9"/>
  <c r="K45" i="9" s="1"/>
  <c r="N44" i="9"/>
  <c r="O44" i="9" s="1"/>
  <c r="M44" i="9"/>
  <c r="K44" i="9"/>
  <c r="J44" i="9"/>
  <c r="N43" i="9"/>
  <c r="M43" i="9"/>
  <c r="J43" i="9"/>
  <c r="K43" i="9" s="1"/>
  <c r="N42" i="9"/>
  <c r="M42" i="9"/>
  <c r="O42" i="9" s="1"/>
  <c r="P42" i="9" s="1"/>
  <c r="Q42" i="9" s="1"/>
  <c r="J42" i="9"/>
  <c r="K42" i="9" s="1"/>
  <c r="N41" i="9"/>
  <c r="M41" i="9"/>
  <c r="J41" i="9"/>
  <c r="K41" i="9" s="1"/>
  <c r="O40" i="9"/>
  <c r="P40" i="9" s="1"/>
  <c r="Q40" i="9" s="1"/>
  <c r="M40" i="9"/>
  <c r="J40" i="9"/>
  <c r="K40" i="9" s="1"/>
  <c r="M39" i="9"/>
  <c r="O39" i="9" s="1"/>
  <c r="P39" i="9" s="1"/>
  <c r="Q39" i="9" s="1"/>
  <c r="K39" i="9"/>
  <c r="J39" i="9"/>
  <c r="M38" i="9"/>
  <c r="O38" i="9" s="1"/>
  <c r="P38" i="9" s="1"/>
  <c r="J38" i="9"/>
  <c r="K38" i="9" s="1"/>
  <c r="Q38" i="9" s="1"/>
  <c r="O37" i="9"/>
  <c r="P37" i="9" s="1"/>
  <c r="Q37" i="9" s="1"/>
  <c r="N37" i="9"/>
  <c r="M37" i="9"/>
  <c r="J37" i="9"/>
  <c r="K37" i="9" s="1"/>
  <c r="M36" i="9"/>
  <c r="O36" i="9" s="1"/>
  <c r="P36" i="9" s="1"/>
  <c r="Q36" i="9" s="1"/>
  <c r="N35" i="9"/>
  <c r="M35" i="9"/>
  <c r="O35" i="9" s="1"/>
  <c r="P35" i="9" s="1"/>
  <c r="Q35" i="9" s="1"/>
  <c r="J35" i="9"/>
  <c r="K35" i="9" s="1"/>
  <c r="N34" i="9"/>
  <c r="O34" i="9" s="1"/>
  <c r="P34" i="9" s="1"/>
  <c r="M34" i="9"/>
  <c r="J34" i="9"/>
  <c r="K34" i="9" s="1"/>
  <c r="Q34" i="9" s="1"/>
  <c r="N33" i="9"/>
  <c r="M33" i="9"/>
  <c r="O33" i="9" s="1"/>
  <c r="P33" i="9" s="1"/>
  <c r="Q33" i="9" s="1"/>
  <c r="J33" i="9"/>
  <c r="K33" i="9" s="1"/>
  <c r="N32" i="9"/>
  <c r="M32" i="9"/>
  <c r="O32" i="9" s="1"/>
  <c r="P32" i="9" s="1"/>
  <c r="Q32" i="9" s="1"/>
  <c r="J32" i="9"/>
  <c r="K32" i="9" s="1"/>
  <c r="N31" i="9"/>
  <c r="M31" i="9"/>
  <c r="J31" i="9"/>
  <c r="K31" i="9" s="1"/>
  <c r="P31" i="9" s="1"/>
  <c r="Q31" i="9" s="1"/>
  <c r="N30" i="9"/>
  <c r="M30" i="9"/>
  <c r="O30" i="9" s="1"/>
  <c r="J30" i="9"/>
  <c r="K30" i="9" s="1"/>
  <c r="O29" i="9"/>
  <c r="N29" i="9"/>
  <c r="M29" i="9"/>
  <c r="J29" i="9"/>
  <c r="K29" i="9" s="1"/>
  <c r="P29" i="9" s="1"/>
  <c r="Q29" i="9" s="1"/>
  <c r="N28" i="9"/>
  <c r="M28" i="9"/>
  <c r="O28" i="9" s="1"/>
  <c r="J28" i="9"/>
  <c r="K28" i="9" s="1"/>
  <c r="N27" i="9"/>
  <c r="M27" i="9"/>
  <c r="J27" i="9"/>
  <c r="K27" i="9" s="1"/>
  <c r="Q27" i="9" s="1"/>
  <c r="N26" i="9"/>
  <c r="O26" i="9" s="1"/>
  <c r="P26" i="9" s="1"/>
  <c r="M26" i="9"/>
  <c r="J26" i="9"/>
  <c r="K26" i="9" s="1"/>
  <c r="N25" i="9"/>
  <c r="M25" i="9"/>
  <c r="O25" i="9" s="1"/>
  <c r="J25" i="9"/>
  <c r="K25" i="9" s="1"/>
  <c r="Q25" i="9" s="1"/>
  <c r="N24" i="9"/>
  <c r="M24" i="9"/>
  <c r="J24" i="9"/>
  <c r="K24" i="9" s="1"/>
  <c r="Q24" i="9" s="1"/>
  <c r="N23" i="9"/>
  <c r="M23" i="9"/>
  <c r="O23" i="9" s="1"/>
  <c r="J23" i="9"/>
  <c r="K23" i="9" s="1"/>
  <c r="Q23" i="9" s="1"/>
  <c r="N22" i="9"/>
  <c r="M22" i="9"/>
  <c r="O22" i="9" s="1"/>
  <c r="J22" i="9"/>
  <c r="K22" i="9" s="1"/>
  <c r="N21" i="9"/>
  <c r="M21" i="9"/>
  <c r="O21" i="9" s="1"/>
  <c r="J21" i="9"/>
  <c r="K21" i="9" s="1"/>
  <c r="P21" i="9" s="1"/>
  <c r="Q21" i="9" s="1"/>
  <c r="N20" i="9"/>
  <c r="M20" i="9"/>
  <c r="O20" i="9" s="1"/>
  <c r="J20" i="9"/>
  <c r="K20" i="9" s="1"/>
  <c r="N19" i="9"/>
  <c r="M19" i="9"/>
  <c r="O19" i="9" s="1"/>
  <c r="J19" i="9"/>
  <c r="K19" i="9" s="1"/>
  <c r="Q19" i="9" s="1"/>
  <c r="N18" i="9"/>
  <c r="M18" i="9"/>
  <c r="O18" i="9" s="1"/>
  <c r="J18" i="9"/>
  <c r="K18" i="9" s="1"/>
  <c r="Q18" i="9" s="1"/>
  <c r="N17" i="9"/>
  <c r="M17" i="9"/>
  <c r="O17" i="9" s="1"/>
  <c r="J17" i="9"/>
  <c r="K17" i="9" s="1"/>
  <c r="Q17" i="9" s="1"/>
  <c r="O16" i="9"/>
  <c r="P16" i="9" s="1"/>
  <c r="Q16" i="9" s="1"/>
  <c r="M16" i="9"/>
  <c r="M15" i="9"/>
  <c r="N14" i="9"/>
  <c r="M14" i="9"/>
  <c r="L14" i="9"/>
  <c r="J14" i="9"/>
  <c r="H14" i="9"/>
  <c r="I14" i="9" s="1"/>
  <c r="N13" i="9"/>
  <c r="M13" i="9"/>
  <c r="L13" i="9"/>
  <c r="J13" i="9"/>
  <c r="H13" i="9"/>
  <c r="I13" i="9" s="1"/>
  <c r="K13" i="9" s="1"/>
  <c r="P13" i="9" s="1"/>
  <c r="Q13" i="9" s="1"/>
  <c r="M12" i="9"/>
  <c r="L12" i="9"/>
  <c r="J12" i="9"/>
  <c r="H12" i="9"/>
  <c r="I12" i="9" s="1"/>
  <c r="K12" i="9" s="1"/>
  <c r="Q12" i="9" s="1"/>
  <c r="N11" i="9"/>
  <c r="M11" i="9"/>
  <c r="L11" i="9"/>
  <c r="J11" i="9"/>
  <c r="H11" i="9"/>
  <c r="I11" i="9" s="1"/>
  <c r="F11" i="9"/>
  <c r="O10" i="9"/>
  <c r="N10" i="9"/>
  <c r="M10" i="9"/>
  <c r="L10" i="9"/>
  <c r="J10" i="9"/>
  <c r="H10" i="9"/>
  <c r="I10" i="9" s="1"/>
  <c r="K10" i="9" s="1"/>
  <c r="Q10" i="9" s="1"/>
  <c r="F10" i="9"/>
  <c r="M9" i="9"/>
  <c r="O9" i="9" s="1"/>
  <c r="L9" i="9"/>
  <c r="J9" i="9"/>
  <c r="H9" i="9"/>
  <c r="I9" i="9" s="1"/>
  <c r="F9" i="9"/>
  <c r="M8" i="9"/>
  <c r="L8" i="9"/>
  <c r="J8" i="9"/>
  <c r="H8" i="9"/>
  <c r="I8" i="9" s="1"/>
  <c r="K8" i="9" s="1"/>
  <c r="P8" i="9" s="1"/>
  <c r="Q8" i="9" s="1"/>
  <c r="F8" i="9"/>
  <c r="N7" i="9"/>
  <c r="M7" i="9"/>
  <c r="L7" i="9"/>
  <c r="J7" i="9"/>
  <c r="I7" i="9"/>
  <c r="K7" i="9" s="1"/>
  <c r="P7" i="9" s="1"/>
  <c r="Q7" i="9" s="1"/>
  <c r="H7" i="9"/>
  <c r="F7" i="9"/>
  <c r="O6" i="9"/>
  <c r="N6" i="9"/>
  <c r="M6" i="9"/>
  <c r="L6" i="9"/>
  <c r="J6" i="9"/>
  <c r="H6" i="9"/>
  <c r="I6" i="9" s="1"/>
  <c r="K6" i="9" s="1"/>
  <c r="P6" i="9" s="1"/>
  <c r="Q6" i="9" s="1"/>
  <c r="F6" i="9"/>
  <c r="N5" i="9"/>
  <c r="M5" i="9"/>
  <c r="L5" i="9"/>
  <c r="J5" i="9"/>
  <c r="I5" i="9"/>
  <c r="K5" i="9" s="1"/>
  <c r="H5" i="9"/>
  <c r="F5" i="9"/>
  <c r="N4" i="9"/>
  <c r="M4" i="9"/>
  <c r="O4" i="9" s="1"/>
  <c r="L4" i="9"/>
  <c r="J4" i="9"/>
  <c r="K4" i="9" s="1"/>
  <c r="P4" i="9" s="1"/>
  <c r="Q4" i="9" s="1"/>
  <c r="H4" i="9"/>
  <c r="F4" i="9"/>
  <c r="M3" i="9"/>
  <c r="O3" i="9" s="1"/>
  <c r="L3" i="9"/>
  <c r="J3" i="9"/>
  <c r="H3" i="9"/>
  <c r="I3" i="9" s="1"/>
  <c r="F3" i="9"/>
  <c r="G3" i="9" s="1"/>
  <c r="N2" i="9"/>
  <c r="M2" i="9"/>
  <c r="J2" i="9"/>
  <c r="H2" i="9"/>
  <c r="I2" i="9" s="1"/>
  <c r="F2" i="9"/>
  <c r="G2" i="9" s="1"/>
  <c r="F84" i="8"/>
  <c r="H84" i="8" s="1"/>
  <c r="G83" i="8"/>
  <c r="F83" i="8"/>
  <c r="G82" i="8"/>
  <c r="F82" i="8"/>
  <c r="G81" i="8"/>
  <c r="H81" i="8" s="1"/>
  <c r="F81" i="8"/>
  <c r="G80" i="8"/>
  <c r="F80" i="8"/>
  <c r="G79" i="8"/>
  <c r="F79" i="8"/>
  <c r="H79" i="8" s="1"/>
  <c r="F78" i="8"/>
  <c r="H78" i="8" s="1"/>
  <c r="F77" i="8"/>
  <c r="H77" i="8" s="1"/>
  <c r="G76" i="8"/>
  <c r="F76" i="8"/>
  <c r="G75" i="8"/>
  <c r="F75" i="8"/>
  <c r="G74" i="8"/>
  <c r="F74" i="8"/>
  <c r="G73" i="8"/>
  <c r="F73" i="8"/>
  <c r="G72" i="8"/>
  <c r="F72" i="8"/>
  <c r="F71" i="8"/>
  <c r="H71" i="8" s="1"/>
  <c r="G70" i="8"/>
  <c r="F70" i="8"/>
  <c r="H70" i="8" s="1"/>
  <c r="G69" i="8"/>
  <c r="F69" i="8"/>
  <c r="H69" i="8" s="1"/>
  <c r="G68" i="8"/>
  <c r="F68" i="8"/>
  <c r="G67" i="8"/>
  <c r="H67" i="8" s="1"/>
  <c r="F67" i="8"/>
  <c r="G66" i="8"/>
  <c r="F66" i="8"/>
  <c r="G65" i="8"/>
  <c r="F65" i="8"/>
  <c r="G64" i="8"/>
  <c r="F64" i="8"/>
  <c r="H64" i="8" s="1"/>
  <c r="H63" i="8"/>
  <c r="G63" i="8"/>
  <c r="F63" i="8"/>
  <c r="G62" i="8"/>
  <c r="F62" i="8"/>
  <c r="H62" i="8" s="1"/>
  <c r="F61" i="8"/>
  <c r="H61" i="8" s="1"/>
  <c r="G60" i="8"/>
  <c r="F60" i="8"/>
  <c r="H60" i="8" s="1"/>
  <c r="F59" i="8"/>
  <c r="H59" i="8" s="1"/>
  <c r="G58" i="8"/>
  <c r="F58" i="8"/>
  <c r="H58" i="8" s="1"/>
  <c r="G57" i="8"/>
  <c r="F57" i="8"/>
  <c r="H57" i="8" s="1"/>
  <c r="G56" i="8"/>
  <c r="F56" i="8"/>
  <c r="H56" i="8" s="1"/>
  <c r="F55" i="8"/>
  <c r="H55" i="8" s="1"/>
  <c r="F54" i="8"/>
  <c r="H54" i="8" s="1"/>
  <c r="G53" i="8"/>
  <c r="F53" i="8"/>
  <c r="G52" i="8"/>
  <c r="F52" i="8"/>
  <c r="G51" i="8"/>
  <c r="F51" i="8"/>
  <c r="H50" i="8"/>
  <c r="G50" i="8"/>
  <c r="F50" i="8"/>
  <c r="G49" i="8"/>
  <c r="F49" i="8"/>
  <c r="H49" i="8" s="1"/>
  <c r="G48" i="8"/>
  <c r="F48" i="8"/>
  <c r="G47" i="8"/>
  <c r="F47" i="8"/>
  <c r="G46" i="8"/>
  <c r="F46" i="8"/>
  <c r="G45" i="8"/>
  <c r="F45" i="8"/>
  <c r="H45" i="8" s="1"/>
  <c r="G44" i="8"/>
  <c r="H44" i="8" s="1"/>
  <c r="F44" i="8"/>
  <c r="G43" i="8"/>
  <c r="F43" i="8"/>
  <c r="H42" i="8"/>
  <c r="G42" i="8"/>
  <c r="F42" i="8"/>
  <c r="G41" i="8"/>
  <c r="F41" i="8"/>
  <c r="F40" i="8"/>
  <c r="H40" i="8" s="1"/>
  <c r="F39" i="8"/>
  <c r="H39" i="8" s="1"/>
  <c r="H38" i="8"/>
  <c r="F38" i="8"/>
  <c r="G37" i="8"/>
  <c r="F37" i="8"/>
  <c r="H37" i="8" s="1"/>
  <c r="F36" i="8"/>
  <c r="H36" i="8" s="1"/>
  <c r="G35" i="8"/>
  <c r="H35" i="8" s="1"/>
  <c r="F35" i="8"/>
  <c r="G34" i="8"/>
  <c r="H34" i="8" s="1"/>
  <c r="F34" i="8"/>
  <c r="G33" i="8"/>
  <c r="F33" i="8"/>
  <c r="H33" i="8" s="1"/>
  <c r="G32" i="8"/>
  <c r="F32" i="8"/>
  <c r="H32" i="8" s="1"/>
  <c r="G31" i="8"/>
  <c r="F31" i="8"/>
  <c r="G30" i="8"/>
  <c r="F30" i="8"/>
  <c r="H30" i="8" s="1"/>
  <c r="G29" i="8"/>
  <c r="F29" i="8"/>
  <c r="H29" i="8" s="1"/>
  <c r="G28" i="8"/>
  <c r="F28" i="8"/>
  <c r="H28" i="8" s="1"/>
  <c r="G27" i="8"/>
  <c r="F27" i="8"/>
  <c r="G26" i="8"/>
  <c r="H26" i="8" s="1"/>
  <c r="F26" i="8"/>
  <c r="G25" i="8"/>
  <c r="F25" i="8"/>
  <c r="H25" i="8" s="1"/>
  <c r="G24" i="8"/>
  <c r="F24" i="8"/>
  <c r="G23" i="8"/>
  <c r="F23" i="8"/>
  <c r="H23" i="8" s="1"/>
  <c r="H22" i="8"/>
  <c r="G22" i="8"/>
  <c r="F22" i="8"/>
  <c r="G21" i="8"/>
  <c r="F21" i="8"/>
  <c r="H21" i="8" s="1"/>
  <c r="G20" i="8"/>
  <c r="F20" i="8"/>
  <c r="H20" i="8" s="1"/>
  <c r="H19" i="8"/>
  <c r="G19" i="8"/>
  <c r="F19" i="8"/>
  <c r="G18" i="8"/>
  <c r="F18" i="8"/>
  <c r="G17" i="8"/>
  <c r="F17" i="8"/>
  <c r="H17" i="8" s="1"/>
  <c r="F16" i="8"/>
  <c r="H16" i="8" s="1"/>
  <c r="F15" i="8"/>
  <c r="G14" i="8"/>
  <c r="F14" i="8"/>
  <c r="E14" i="8"/>
  <c r="H14" i="8" s="1"/>
  <c r="G13" i="8"/>
  <c r="F13" i="8"/>
  <c r="E13" i="8"/>
  <c r="F12" i="8"/>
  <c r="E12" i="8"/>
  <c r="G11" i="8"/>
  <c r="F11" i="8"/>
  <c r="E11" i="8"/>
  <c r="G10" i="8"/>
  <c r="F10" i="8"/>
  <c r="H10" i="8" s="1"/>
  <c r="E10" i="8"/>
  <c r="F9" i="8"/>
  <c r="H9" i="8" s="1"/>
  <c r="E9" i="8"/>
  <c r="F8" i="8"/>
  <c r="E8" i="8"/>
  <c r="G7" i="8"/>
  <c r="F7" i="8"/>
  <c r="E7" i="8"/>
  <c r="G6" i="8"/>
  <c r="F6" i="8"/>
  <c r="H6" i="8" s="1"/>
  <c r="E6" i="8"/>
  <c r="G5" i="8"/>
  <c r="F5" i="8"/>
  <c r="H5" i="8" s="1"/>
  <c r="E5" i="8"/>
  <c r="G4" i="8"/>
  <c r="F4" i="8"/>
  <c r="H4" i="8" s="1"/>
  <c r="E4" i="8"/>
  <c r="F3" i="8"/>
  <c r="H3" i="8" s="1"/>
  <c r="E3" i="8"/>
  <c r="G2" i="8"/>
  <c r="F2" i="8"/>
  <c r="H2" i="8" s="1"/>
  <c r="I84" i="7"/>
  <c r="G84" i="7"/>
  <c r="H84" i="7" s="1"/>
  <c r="I83" i="7"/>
  <c r="G83" i="7"/>
  <c r="H83" i="7" s="1"/>
  <c r="I82" i="7"/>
  <c r="G82" i="7"/>
  <c r="H82" i="7" s="1"/>
  <c r="I81" i="7"/>
  <c r="G81" i="7"/>
  <c r="H81" i="7" s="1"/>
  <c r="J81" i="7" s="1"/>
  <c r="I80" i="7"/>
  <c r="G80" i="7"/>
  <c r="H80" i="7" s="1"/>
  <c r="J80" i="7" s="1"/>
  <c r="I79" i="7"/>
  <c r="G79" i="7"/>
  <c r="H79" i="7" s="1"/>
  <c r="J79" i="7" s="1"/>
  <c r="I78" i="7"/>
  <c r="G78" i="7"/>
  <c r="H78" i="7" s="1"/>
  <c r="I76" i="7"/>
  <c r="J76" i="7" s="1"/>
  <c r="J75" i="7"/>
  <c r="I75" i="7"/>
  <c r="I74" i="7"/>
  <c r="J74" i="7" s="1"/>
  <c r="I73" i="7"/>
  <c r="J73" i="7" s="1"/>
  <c r="I72" i="7"/>
  <c r="J72" i="7" s="1"/>
  <c r="I71" i="7"/>
  <c r="J71" i="7" s="1"/>
  <c r="I70" i="7"/>
  <c r="J70" i="7" s="1"/>
  <c r="I69" i="7"/>
  <c r="J69" i="7" s="1"/>
  <c r="I68" i="7"/>
  <c r="J68" i="7" s="1"/>
  <c r="I67" i="7"/>
  <c r="J67" i="7" s="1"/>
  <c r="I66" i="7"/>
  <c r="J66" i="7" s="1"/>
  <c r="I65" i="7"/>
  <c r="J65" i="7" s="1"/>
  <c r="I64" i="7"/>
  <c r="J64" i="7" s="1"/>
  <c r="I63" i="7"/>
  <c r="J63" i="7" s="1"/>
  <c r="I62" i="7"/>
  <c r="J62" i="7" s="1"/>
  <c r="I61" i="7"/>
  <c r="J61" i="7" s="1"/>
  <c r="J60" i="7"/>
  <c r="I60" i="7"/>
  <c r="I59" i="7"/>
  <c r="J59" i="7" s="1"/>
  <c r="I58" i="7"/>
  <c r="J58" i="7" s="1"/>
  <c r="I57" i="7"/>
  <c r="J57" i="7" s="1"/>
  <c r="I56" i="7"/>
  <c r="J56" i="7" s="1"/>
  <c r="I54" i="7"/>
  <c r="J54" i="7" s="1"/>
  <c r="I53" i="7"/>
  <c r="J53" i="7" s="1"/>
  <c r="I52" i="7"/>
  <c r="J52" i="7" s="1"/>
  <c r="I51" i="7"/>
  <c r="J51" i="7" s="1"/>
  <c r="I50" i="7"/>
  <c r="J50" i="7" s="1"/>
  <c r="I49" i="7"/>
  <c r="J49" i="7" s="1"/>
  <c r="I48" i="7"/>
  <c r="J48" i="7" s="1"/>
  <c r="I47" i="7"/>
  <c r="J47" i="7" s="1"/>
  <c r="I46" i="7"/>
  <c r="J46" i="7" s="1"/>
  <c r="I45" i="7"/>
  <c r="J45" i="7" s="1"/>
  <c r="I44" i="7"/>
  <c r="J44" i="7" s="1"/>
  <c r="I43" i="7"/>
  <c r="J43" i="7" s="1"/>
  <c r="I42" i="7"/>
  <c r="J42" i="7" s="1"/>
  <c r="I41" i="7"/>
  <c r="J41" i="7" s="1"/>
  <c r="I40" i="7"/>
  <c r="J40" i="7" s="1"/>
  <c r="I39" i="7"/>
  <c r="J39" i="7" s="1"/>
  <c r="I38" i="7"/>
  <c r="J38" i="7" s="1"/>
  <c r="I37" i="7"/>
  <c r="J37" i="7" s="1"/>
  <c r="I35" i="7"/>
  <c r="J35" i="7" s="1"/>
  <c r="I34" i="7"/>
  <c r="J34" i="7" s="1"/>
  <c r="I33" i="7"/>
  <c r="J33" i="7" s="1"/>
  <c r="I32" i="7"/>
  <c r="J32" i="7" s="1"/>
  <c r="I31" i="7"/>
  <c r="J31" i="7" s="1"/>
  <c r="I30" i="7"/>
  <c r="J30" i="7" s="1"/>
  <c r="I29" i="7"/>
  <c r="J29" i="7" s="1"/>
  <c r="I28" i="7"/>
  <c r="J28" i="7" s="1"/>
  <c r="I27" i="7"/>
  <c r="J27" i="7" s="1"/>
  <c r="I26" i="7"/>
  <c r="J26" i="7" s="1"/>
  <c r="I25" i="7"/>
  <c r="J25" i="7" s="1"/>
  <c r="I24" i="7"/>
  <c r="J24" i="7" s="1"/>
  <c r="I23" i="7"/>
  <c r="J23" i="7" s="1"/>
  <c r="I22" i="7"/>
  <c r="J22" i="7" s="1"/>
  <c r="I21" i="7"/>
  <c r="J21" i="7" s="1"/>
  <c r="I20" i="7"/>
  <c r="J20" i="7" s="1"/>
  <c r="I19" i="7"/>
  <c r="J19" i="7" s="1"/>
  <c r="I18" i="7"/>
  <c r="J18" i="7" s="1"/>
  <c r="I17" i="7"/>
  <c r="J17" i="7" s="1"/>
  <c r="I14" i="7"/>
  <c r="G14" i="7"/>
  <c r="H14" i="7" s="1"/>
  <c r="I13" i="7"/>
  <c r="G13" i="7"/>
  <c r="H13" i="7" s="1"/>
  <c r="J13" i="7" s="1"/>
  <c r="I12" i="7"/>
  <c r="G12" i="7"/>
  <c r="H12" i="7" s="1"/>
  <c r="J12" i="7" s="1"/>
  <c r="I11" i="7"/>
  <c r="G11" i="7"/>
  <c r="H11" i="7" s="1"/>
  <c r="E11" i="7"/>
  <c r="I10" i="7"/>
  <c r="G10" i="7"/>
  <c r="H10" i="7" s="1"/>
  <c r="E10" i="7"/>
  <c r="I9" i="7"/>
  <c r="G9" i="7"/>
  <c r="H9" i="7" s="1"/>
  <c r="J9" i="7" s="1"/>
  <c r="E9" i="7"/>
  <c r="I8" i="7"/>
  <c r="G8" i="7"/>
  <c r="H8" i="7" s="1"/>
  <c r="E8" i="7"/>
  <c r="I7" i="7"/>
  <c r="G7" i="7"/>
  <c r="H7" i="7" s="1"/>
  <c r="J7" i="7" s="1"/>
  <c r="E7" i="7"/>
  <c r="I6" i="7"/>
  <c r="G6" i="7"/>
  <c r="H6" i="7" s="1"/>
  <c r="J6" i="7" s="1"/>
  <c r="E6" i="7"/>
  <c r="I5" i="7"/>
  <c r="G5" i="7"/>
  <c r="H5" i="7" s="1"/>
  <c r="J5" i="7" s="1"/>
  <c r="E5" i="7"/>
  <c r="J4" i="7"/>
  <c r="I4" i="7"/>
  <c r="G4" i="7"/>
  <c r="E4" i="7"/>
  <c r="I3" i="7"/>
  <c r="G3" i="7"/>
  <c r="H3" i="7" s="1"/>
  <c r="E3" i="7"/>
  <c r="F3" i="7" s="1"/>
  <c r="J3" i="7" s="1"/>
  <c r="I2" i="7"/>
  <c r="G2" i="7"/>
  <c r="H2" i="7" s="1"/>
  <c r="E2" i="7"/>
  <c r="F2" i="7" s="1"/>
  <c r="P39" i="1"/>
  <c r="Q52" i="9" l="1"/>
  <c r="Q56" i="9"/>
  <c r="K2" i="9"/>
  <c r="P22" i="9"/>
  <c r="Q22" i="9" s="1"/>
  <c r="O2" i="9"/>
  <c r="P2" i="9" s="1"/>
  <c r="O5" i="9"/>
  <c r="P5" i="9" s="1"/>
  <c r="Q5" i="9" s="1"/>
  <c r="K14" i="9"/>
  <c r="Q14" i="9" s="1"/>
  <c r="O43" i="9"/>
  <c r="P43" i="9" s="1"/>
  <c r="Q43" i="9" s="1"/>
  <c r="O45" i="9"/>
  <c r="P45" i="9" s="1"/>
  <c r="Q45" i="9" s="1"/>
  <c r="O47" i="9"/>
  <c r="P47" i="9" s="1"/>
  <c r="Q47" i="9" s="1"/>
  <c r="O57" i="9"/>
  <c r="P57" i="9" s="1"/>
  <c r="Q57" i="9" s="1"/>
  <c r="P60" i="9"/>
  <c r="Q60" i="9" s="1"/>
  <c r="O66" i="9"/>
  <c r="P66" i="9" s="1"/>
  <c r="Q66" i="9" s="1"/>
  <c r="O79" i="9"/>
  <c r="P79" i="9" s="1"/>
  <c r="Q79" i="9" s="1"/>
  <c r="O80" i="9"/>
  <c r="P80" i="9" s="1"/>
  <c r="Q80" i="9" s="1"/>
  <c r="K83" i="9"/>
  <c r="P83" i="9" s="1"/>
  <c r="Q83" i="9" s="1"/>
  <c r="P20" i="9"/>
  <c r="Q20" i="9" s="1"/>
  <c r="O51" i="9"/>
  <c r="P51" i="9" s="1"/>
  <c r="Q51" i="9" s="1"/>
  <c r="K9" i="9"/>
  <c r="P9" i="9" s="1"/>
  <c r="Q9" i="9" s="1"/>
  <c r="K11" i="9"/>
  <c r="P11" i="9" s="1"/>
  <c r="Q11" i="9" s="1"/>
  <c r="O14" i="9"/>
  <c r="O41" i="9"/>
  <c r="P41" i="9" s="1"/>
  <c r="Q41" i="9" s="1"/>
  <c r="P44" i="9"/>
  <c r="Q44" i="9" s="1"/>
  <c r="O53" i="9"/>
  <c r="P53" i="9" s="1"/>
  <c r="Q53" i="9" s="1"/>
  <c r="P54" i="9"/>
  <c r="Q54" i="9" s="1"/>
  <c r="P61" i="9"/>
  <c r="Q61" i="9" s="1"/>
  <c r="O62" i="9"/>
  <c r="P62" i="9" s="1"/>
  <c r="Q62" i="9" s="1"/>
  <c r="P65" i="9"/>
  <c r="Q65" i="9" s="1"/>
  <c r="P68" i="9"/>
  <c r="Q68" i="9" s="1"/>
  <c r="O70" i="9"/>
  <c r="P70" i="9" s="1"/>
  <c r="Q70" i="9" s="1"/>
  <c r="O73" i="9"/>
  <c r="P73" i="9" s="1"/>
  <c r="Q73" i="9" s="1"/>
  <c r="O75" i="9"/>
  <c r="P75" i="9" s="1"/>
  <c r="Q75" i="9" s="1"/>
  <c r="K79" i="9"/>
  <c r="K80" i="9"/>
  <c r="K81" i="9"/>
  <c r="P81" i="9" s="1"/>
  <c r="Q81" i="9" s="1"/>
  <c r="P49" i="9"/>
  <c r="Q49" i="9" s="1"/>
  <c r="P59" i="9"/>
  <c r="Q59" i="9" s="1"/>
  <c r="K3" i="9"/>
  <c r="P3" i="9" s="1"/>
  <c r="Q3" i="9" s="1"/>
  <c r="P28" i="9"/>
  <c r="Q28" i="9" s="1"/>
  <c r="P30" i="9"/>
  <c r="Q30" i="9" s="1"/>
  <c r="O15" i="9"/>
  <c r="P15" i="9" s="1"/>
  <c r="Q15" i="9" s="1"/>
  <c r="H53" i="8"/>
  <c r="H66" i="8"/>
  <c r="H83" i="8"/>
  <c r="H46" i="8"/>
  <c r="H72" i="8"/>
  <c r="H74" i="8"/>
  <c r="H76" i="8"/>
  <c r="H18" i="8"/>
  <c r="H41" i="8"/>
  <c r="H48" i="8"/>
  <c r="H52" i="8"/>
  <c r="H65" i="8"/>
  <c r="H80" i="8"/>
  <c r="H43" i="8"/>
  <c r="H51" i="8"/>
  <c r="H73" i="8"/>
  <c r="H75" i="8"/>
  <c r="H82" i="8"/>
  <c r="H47" i="8"/>
  <c r="H68" i="8"/>
  <c r="H15" i="8"/>
  <c r="J10" i="7"/>
  <c r="J78" i="7"/>
  <c r="J2" i="7"/>
  <c r="J8" i="7"/>
  <c r="J11" i="7"/>
  <c r="J82" i="7"/>
  <c r="J83" i="7"/>
  <c r="J84" i="7"/>
  <c r="J14" i="7"/>
  <c r="N4" i="1"/>
  <c r="N5" i="1"/>
  <c r="N6" i="1"/>
  <c r="N7" i="1"/>
  <c r="N10" i="1"/>
  <c r="N11" i="1"/>
  <c r="N13" i="1"/>
  <c r="N14" i="1"/>
  <c r="N17" i="1"/>
  <c r="N18" i="1"/>
  <c r="N19" i="1"/>
  <c r="N20" i="1"/>
  <c r="N21" i="1"/>
  <c r="N22" i="1"/>
  <c r="N23" i="1"/>
  <c r="N24" i="1"/>
  <c r="N25" i="1"/>
  <c r="N26" i="1"/>
  <c r="O26" i="1" s="1"/>
  <c r="P26" i="1" s="1"/>
  <c r="N27" i="1"/>
  <c r="N28" i="1"/>
  <c r="N29" i="1"/>
  <c r="N30" i="1"/>
  <c r="N31" i="1"/>
  <c r="N32" i="1"/>
  <c r="N33" i="1"/>
  <c r="N34" i="1"/>
  <c r="O34" i="1" s="1"/>
  <c r="P34" i="1" s="1"/>
  <c r="N35" i="1"/>
  <c r="N37" i="1"/>
  <c r="N41" i="1"/>
  <c r="N42" i="1"/>
  <c r="N43" i="1"/>
  <c r="N44" i="1"/>
  <c r="N45" i="1"/>
  <c r="N46" i="1"/>
  <c r="N47" i="1"/>
  <c r="N48" i="1"/>
  <c r="N49" i="1"/>
  <c r="N50" i="1"/>
  <c r="O50" i="1" s="1"/>
  <c r="P50" i="1" s="1"/>
  <c r="N51" i="1"/>
  <c r="N52" i="1"/>
  <c r="N53" i="1"/>
  <c r="N56" i="1"/>
  <c r="N57" i="1"/>
  <c r="N58" i="1"/>
  <c r="N60" i="1"/>
  <c r="N62" i="1"/>
  <c r="N63" i="1"/>
  <c r="O63" i="1" s="1"/>
  <c r="N64" i="1"/>
  <c r="N65" i="1"/>
  <c r="N66" i="1"/>
  <c r="N67" i="1"/>
  <c r="N68" i="1"/>
  <c r="N69" i="1"/>
  <c r="N70" i="1"/>
  <c r="N72" i="1"/>
  <c r="N73" i="1"/>
  <c r="N74" i="1"/>
  <c r="N75" i="1"/>
  <c r="N76" i="1"/>
  <c r="N79" i="1"/>
  <c r="N80" i="1"/>
  <c r="N81" i="1"/>
  <c r="O81" i="1" s="1"/>
  <c r="N82" i="1"/>
  <c r="N83" i="1"/>
  <c r="N2" i="1"/>
  <c r="M3" i="1"/>
  <c r="O3" i="1" s="1"/>
  <c r="M4" i="1"/>
  <c r="O4" i="1" s="1"/>
  <c r="M5" i="1"/>
  <c r="M6" i="1"/>
  <c r="O6" i="1" s="1"/>
  <c r="M7" i="1"/>
  <c r="M8" i="1"/>
  <c r="M9" i="1"/>
  <c r="O9" i="1" s="1"/>
  <c r="M10" i="1"/>
  <c r="O10" i="1" s="1"/>
  <c r="M11" i="1"/>
  <c r="M12" i="1"/>
  <c r="M13" i="1"/>
  <c r="M14" i="1"/>
  <c r="M15" i="1"/>
  <c r="O15" i="1" s="1"/>
  <c r="M16" i="1"/>
  <c r="O16" i="1" s="1"/>
  <c r="M17" i="1"/>
  <c r="M18" i="1"/>
  <c r="M19" i="1"/>
  <c r="O19" i="1" s="1"/>
  <c r="M20" i="1"/>
  <c r="O20" i="1" s="1"/>
  <c r="M21" i="1"/>
  <c r="O21" i="1" s="1"/>
  <c r="M22" i="1"/>
  <c r="O22" i="1" s="1"/>
  <c r="M23" i="1"/>
  <c r="O23" i="1" s="1"/>
  <c r="M24" i="1"/>
  <c r="M25" i="1"/>
  <c r="O25" i="1" s="1"/>
  <c r="M26" i="1"/>
  <c r="M27" i="1"/>
  <c r="M28" i="1"/>
  <c r="O28" i="1" s="1"/>
  <c r="M29" i="1"/>
  <c r="O29" i="1" s="1"/>
  <c r="M30" i="1"/>
  <c r="O30" i="1" s="1"/>
  <c r="M31" i="1"/>
  <c r="M32" i="1"/>
  <c r="O32" i="1" s="1"/>
  <c r="P32" i="1" s="1"/>
  <c r="M33" i="1"/>
  <c r="O33" i="1" s="1"/>
  <c r="P33" i="1" s="1"/>
  <c r="M34" i="1"/>
  <c r="M35" i="1"/>
  <c r="M36" i="1"/>
  <c r="O36" i="1" s="1"/>
  <c r="P36" i="1" s="1"/>
  <c r="M37" i="1"/>
  <c r="O37" i="1" s="1"/>
  <c r="P37" i="1" s="1"/>
  <c r="M38" i="1"/>
  <c r="O38" i="1" s="1"/>
  <c r="P38" i="1" s="1"/>
  <c r="M39" i="1"/>
  <c r="O39" i="1" s="1"/>
  <c r="M40" i="1"/>
  <c r="O40" i="1" s="1"/>
  <c r="P40" i="1" s="1"/>
  <c r="M41" i="1"/>
  <c r="M42" i="1"/>
  <c r="M43" i="1"/>
  <c r="M44" i="1"/>
  <c r="M45" i="1"/>
  <c r="M46" i="1"/>
  <c r="M47" i="1"/>
  <c r="M48" i="1"/>
  <c r="M49" i="1"/>
  <c r="M50" i="1"/>
  <c r="M51" i="1"/>
  <c r="M52" i="1"/>
  <c r="M53" i="1"/>
  <c r="M54" i="1"/>
  <c r="O54" i="1" s="1"/>
  <c r="M55" i="1"/>
  <c r="O55" i="1" s="1"/>
  <c r="P55" i="1" s="1"/>
  <c r="M56" i="1"/>
  <c r="M57" i="1"/>
  <c r="M58" i="1"/>
  <c r="O58" i="1" s="1"/>
  <c r="P58" i="1" s="1"/>
  <c r="M59" i="1"/>
  <c r="O59" i="1" s="1"/>
  <c r="M60" i="1"/>
  <c r="O60" i="1" s="1"/>
  <c r="M61" i="1"/>
  <c r="O61" i="1" s="1"/>
  <c r="M62" i="1"/>
  <c r="M63" i="1"/>
  <c r="M64" i="1"/>
  <c r="O64" i="1" s="1"/>
  <c r="M65" i="1"/>
  <c r="M66" i="1"/>
  <c r="M67" i="1"/>
  <c r="M68" i="1"/>
  <c r="M69" i="1"/>
  <c r="M70" i="1"/>
  <c r="M71" i="1"/>
  <c r="O71" i="1" s="1"/>
  <c r="M72" i="1"/>
  <c r="M73" i="1"/>
  <c r="M74" i="1"/>
  <c r="M75" i="1"/>
  <c r="M76" i="1"/>
  <c r="M77" i="1"/>
  <c r="O77" i="1" s="1"/>
  <c r="P77" i="1" s="1"/>
  <c r="M78" i="1"/>
  <c r="O78" i="1" s="1"/>
  <c r="P78" i="1" s="1"/>
  <c r="M79" i="1"/>
  <c r="M80" i="1"/>
  <c r="M81" i="1"/>
  <c r="M82" i="1"/>
  <c r="M83" i="1"/>
  <c r="M84" i="1"/>
  <c r="O84" i="1" s="1"/>
  <c r="M2" i="1"/>
  <c r="L3" i="1"/>
  <c r="L4" i="1"/>
  <c r="L5" i="1"/>
  <c r="L6" i="1"/>
  <c r="L7" i="1"/>
  <c r="L8" i="1"/>
  <c r="L9" i="1"/>
  <c r="L10" i="1"/>
  <c r="L11" i="1"/>
  <c r="L12" i="1"/>
  <c r="L13" i="1"/>
  <c r="L14" i="1"/>
  <c r="J3" i="1"/>
  <c r="J4" i="1"/>
  <c r="K4" i="1" s="1"/>
  <c r="P4" i="1" s="1"/>
  <c r="J5" i="1"/>
  <c r="J6" i="1"/>
  <c r="J7" i="1"/>
  <c r="J8" i="1"/>
  <c r="J9" i="1"/>
  <c r="J10" i="1"/>
  <c r="K10" i="1" s="1"/>
  <c r="J11" i="1"/>
  <c r="J12" i="1"/>
  <c r="J13" i="1"/>
  <c r="J14" i="1"/>
  <c r="J17" i="1"/>
  <c r="K17" i="1" s="1"/>
  <c r="J18" i="1"/>
  <c r="K18" i="1" s="1"/>
  <c r="J19" i="1"/>
  <c r="K19" i="1" s="1"/>
  <c r="J20" i="1"/>
  <c r="K20" i="1" s="1"/>
  <c r="J21" i="1"/>
  <c r="K21" i="1" s="1"/>
  <c r="J22" i="1"/>
  <c r="K22" i="1" s="1"/>
  <c r="J23" i="1"/>
  <c r="K23" i="1" s="1"/>
  <c r="J24" i="1"/>
  <c r="K24" i="1" s="1"/>
  <c r="J25" i="1"/>
  <c r="K25" i="1" s="1"/>
  <c r="J26" i="1"/>
  <c r="K26" i="1" s="1"/>
  <c r="J27" i="1"/>
  <c r="K27" i="1" s="1"/>
  <c r="J28" i="1"/>
  <c r="K28" i="1" s="1"/>
  <c r="J29" i="1"/>
  <c r="K29" i="1" s="1"/>
  <c r="J30" i="1"/>
  <c r="K30" i="1" s="1"/>
  <c r="J31" i="1"/>
  <c r="K31" i="1" s="1"/>
  <c r="P31" i="1" s="1"/>
  <c r="J32" i="1"/>
  <c r="K32" i="1" s="1"/>
  <c r="J33" i="1"/>
  <c r="K33" i="1" s="1"/>
  <c r="J34" i="1"/>
  <c r="K34" i="1" s="1"/>
  <c r="J35" i="1"/>
  <c r="K35" i="1" s="1"/>
  <c r="J37" i="1"/>
  <c r="K37" i="1" s="1"/>
  <c r="J38" i="1"/>
  <c r="K38" i="1" s="1"/>
  <c r="J39" i="1"/>
  <c r="K39" i="1" s="1"/>
  <c r="J40" i="1"/>
  <c r="K40" i="1" s="1"/>
  <c r="J41" i="1"/>
  <c r="K41" i="1" s="1"/>
  <c r="J42" i="1"/>
  <c r="K42" i="1" s="1"/>
  <c r="J43" i="1"/>
  <c r="K43" i="1" s="1"/>
  <c r="J44" i="1"/>
  <c r="K44" i="1" s="1"/>
  <c r="J45" i="1"/>
  <c r="K45" i="1" s="1"/>
  <c r="J46" i="1"/>
  <c r="K46" i="1" s="1"/>
  <c r="J47" i="1"/>
  <c r="K47" i="1" s="1"/>
  <c r="J48" i="1"/>
  <c r="K48" i="1" s="1"/>
  <c r="J49" i="1"/>
  <c r="K49" i="1" s="1"/>
  <c r="J50" i="1"/>
  <c r="K50" i="1" s="1"/>
  <c r="J51" i="1"/>
  <c r="K51" i="1" s="1"/>
  <c r="J52" i="1"/>
  <c r="K52" i="1" s="1"/>
  <c r="J53" i="1"/>
  <c r="K53" i="1" s="1"/>
  <c r="J54" i="1"/>
  <c r="K54" i="1" s="1"/>
  <c r="J56" i="1"/>
  <c r="K56" i="1" s="1"/>
  <c r="J57" i="1"/>
  <c r="K57" i="1" s="1"/>
  <c r="J58" i="1"/>
  <c r="K58" i="1" s="1"/>
  <c r="J59" i="1"/>
  <c r="K59" i="1" s="1"/>
  <c r="J60" i="1"/>
  <c r="K60" i="1" s="1"/>
  <c r="J61" i="1"/>
  <c r="K61" i="1" s="1"/>
  <c r="J62" i="1"/>
  <c r="K62" i="1" s="1"/>
  <c r="J63" i="1"/>
  <c r="K63" i="1" s="1"/>
  <c r="J64" i="1"/>
  <c r="K64" i="1" s="1"/>
  <c r="J65" i="1"/>
  <c r="K65" i="1" s="1"/>
  <c r="J66" i="1"/>
  <c r="K66" i="1" s="1"/>
  <c r="J67" i="1"/>
  <c r="K67" i="1" s="1"/>
  <c r="J68" i="1"/>
  <c r="K68" i="1" s="1"/>
  <c r="J69" i="1"/>
  <c r="K69" i="1" s="1"/>
  <c r="J70" i="1"/>
  <c r="K70" i="1" s="1"/>
  <c r="J71" i="1"/>
  <c r="K71" i="1" s="1"/>
  <c r="J72" i="1"/>
  <c r="K72" i="1" s="1"/>
  <c r="J73" i="1"/>
  <c r="K73" i="1" s="1"/>
  <c r="J74" i="1"/>
  <c r="K74" i="1" s="1"/>
  <c r="J75" i="1"/>
  <c r="K75" i="1" s="1"/>
  <c r="J76" i="1"/>
  <c r="K76" i="1" s="1"/>
  <c r="J78" i="1"/>
  <c r="J79" i="1"/>
  <c r="J80" i="1"/>
  <c r="J81" i="1"/>
  <c r="J82" i="1"/>
  <c r="J83" i="1"/>
  <c r="J84" i="1"/>
  <c r="J2" i="1"/>
  <c r="H3" i="1"/>
  <c r="I3" i="1" s="1"/>
  <c r="H4" i="1"/>
  <c r="H5" i="1"/>
  <c r="I5" i="1" s="1"/>
  <c r="H6" i="1"/>
  <c r="I6" i="1" s="1"/>
  <c r="H7" i="1"/>
  <c r="I7" i="1" s="1"/>
  <c r="H8" i="1"/>
  <c r="I8" i="1" s="1"/>
  <c r="H9" i="1"/>
  <c r="I9" i="1" s="1"/>
  <c r="H10" i="1"/>
  <c r="I10" i="1" s="1"/>
  <c r="H11" i="1"/>
  <c r="I11" i="1" s="1"/>
  <c r="H12" i="1"/>
  <c r="I12" i="1" s="1"/>
  <c r="H13" i="1"/>
  <c r="I13" i="1" s="1"/>
  <c r="H14" i="1"/>
  <c r="I14" i="1" s="1"/>
  <c r="H78" i="1"/>
  <c r="I78" i="1" s="1"/>
  <c r="H79" i="1"/>
  <c r="I79" i="1" s="1"/>
  <c r="H80" i="1"/>
  <c r="I80" i="1" s="1"/>
  <c r="H81" i="1"/>
  <c r="I81" i="1" s="1"/>
  <c r="H82" i="1"/>
  <c r="I82" i="1" s="1"/>
  <c r="H83" i="1"/>
  <c r="I83" i="1" s="1"/>
  <c r="H84" i="1"/>
  <c r="I84" i="1" s="1"/>
  <c r="H2" i="1"/>
  <c r="I2" i="1" s="1"/>
  <c r="F3" i="1"/>
  <c r="G3" i="1" s="1"/>
  <c r="F4" i="1"/>
  <c r="F5" i="1"/>
  <c r="F6" i="1"/>
  <c r="F7" i="1"/>
  <c r="F8" i="1"/>
  <c r="F9" i="1"/>
  <c r="F10" i="1"/>
  <c r="F11" i="1"/>
  <c r="F2" i="1"/>
  <c r="G2" i="1" s="1"/>
  <c r="Q2" i="9" l="1"/>
  <c r="O74" i="1"/>
  <c r="P74" i="1" s="1"/>
  <c r="K2" i="1"/>
  <c r="P59" i="1"/>
  <c r="O80" i="1"/>
  <c r="K9" i="1"/>
  <c r="P9" i="1" s="1"/>
  <c r="O41" i="1"/>
  <c r="P41" i="1" s="1"/>
  <c r="O83" i="1"/>
  <c r="K14" i="1"/>
  <c r="O79" i="1"/>
  <c r="P64" i="1"/>
  <c r="P63" i="1"/>
  <c r="K13" i="1"/>
  <c r="P13" i="1" s="1"/>
  <c r="K8" i="1"/>
  <c r="P8" i="1" s="1"/>
  <c r="O52" i="1"/>
  <c r="P52" i="1" s="1"/>
  <c r="O46" i="1"/>
  <c r="P46" i="1" s="1"/>
  <c r="K5" i="1"/>
  <c r="P54" i="1"/>
  <c r="O49" i="1"/>
  <c r="P49" i="1" s="1"/>
  <c r="O47" i="1"/>
  <c r="P47" i="1" s="1"/>
  <c r="P28" i="1"/>
  <c r="O2" i="1"/>
  <c r="P2" i="1" s="1"/>
  <c r="O68" i="1"/>
  <c r="P68" i="1" s="1"/>
  <c r="O45" i="1"/>
  <c r="P45" i="1" s="1"/>
  <c r="P29" i="1"/>
  <c r="K7" i="1"/>
  <c r="P7" i="1" s="1"/>
  <c r="K6" i="1"/>
  <c r="P6" i="1" s="1"/>
  <c r="P71" i="1"/>
  <c r="O42" i="1"/>
  <c r="P42" i="1" s="1"/>
  <c r="P20" i="1"/>
  <c r="O51" i="1"/>
  <c r="P51" i="1" s="1"/>
  <c r="P16" i="1"/>
  <c r="K11" i="1"/>
  <c r="P11" i="1" s="1"/>
  <c r="P60" i="1"/>
  <c r="O76" i="1"/>
  <c r="P76" i="1" s="1"/>
  <c r="O57" i="1"/>
  <c r="P57" i="1" s="1"/>
  <c r="O35" i="1"/>
  <c r="P35" i="1" s="1"/>
  <c r="P22" i="1"/>
  <c r="O69" i="1"/>
  <c r="P69" i="1" s="1"/>
  <c r="O53" i="1"/>
  <c r="P53" i="1" s="1"/>
  <c r="O5" i="1"/>
  <c r="O48" i="1"/>
  <c r="P48" i="1" s="1"/>
  <c r="P21" i="1"/>
  <c r="O67" i="1"/>
  <c r="P67" i="1" s="1"/>
  <c r="O75" i="1"/>
  <c r="P75" i="1" s="1"/>
  <c r="O70" i="1"/>
  <c r="P70" i="1" s="1"/>
  <c r="O82" i="1"/>
  <c r="O66" i="1"/>
  <c r="P66" i="1" s="1"/>
  <c r="O18" i="1"/>
  <c r="O73" i="1"/>
  <c r="P73" i="1" s="1"/>
  <c r="O56" i="1"/>
  <c r="P56" i="1" s="1"/>
  <c r="O14" i="1"/>
  <c r="O65" i="1"/>
  <c r="P65" i="1" s="1"/>
  <c r="O17" i="1"/>
  <c r="O44" i="1"/>
  <c r="P44" i="1" s="1"/>
  <c r="O72" i="1"/>
  <c r="P72" i="1" s="1"/>
  <c r="O43" i="1"/>
  <c r="P43" i="1" s="1"/>
  <c r="P15" i="1"/>
  <c r="O62" i="1"/>
  <c r="P62" i="1" s="1"/>
  <c r="P30" i="1"/>
  <c r="K12" i="1"/>
  <c r="P61" i="1"/>
  <c r="K80" i="1"/>
  <c r="P80" i="1" s="1"/>
  <c r="K79" i="1"/>
  <c r="P79" i="1" s="1"/>
  <c r="K78" i="1"/>
  <c r="K81" i="1"/>
  <c r="P81" i="1" s="1"/>
  <c r="K84" i="1"/>
  <c r="P84" i="1" s="1"/>
  <c r="K83" i="1"/>
  <c r="K82" i="1"/>
  <c r="K3" i="1"/>
  <c r="P3" i="1" s="1"/>
  <c r="P83" i="1" l="1"/>
  <c r="P5" i="1"/>
  <c r="P82"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Usuario</author>
  </authors>
  <commentList>
    <comment ref="J1" authorId="0" shapeId="0" xr:uid="{4E83B4CA-5D46-4C57-BF2F-58EAB34C446C}">
      <text>
        <r>
          <rPr>
            <b/>
            <sz val="9"/>
            <color indexed="81"/>
            <rFont val="Tahoma"/>
            <family val="2"/>
          </rPr>
          <t>Usuario:</t>
        </r>
        <r>
          <rPr>
            <sz val="9"/>
            <color indexed="81"/>
            <rFont val="Tahoma"/>
            <family val="2"/>
          </rPr>
          <t xml:space="preserve">
PROMEDIO DE LOS VALORES INDEXADOS Y CONT 2026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Usuario</author>
  </authors>
  <commentList>
    <comment ref="E1" authorId="0" shapeId="0" xr:uid="{B7C15A0F-FED8-4075-B8BA-581D5C4E003D}">
      <text>
        <r>
          <rPr>
            <b/>
            <sz val="9"/>
            <color indexed="81"/>
            <rFont val="Tahoma"/>
            <family val="2"/>
          </rPr>
          <t>Usuario:</t>
        </r>
        <r>
          <rPr>
            <sz val="9"/>
            <color indexed="81"/>
            <rFont val="Tahoma"/>
            <family val="2"/>
          </rPr>
          <t xml:space="preserve">
LOS INCLUYES SON DISTINTOS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Usuario</author>
  </authors>
  <commentList>
    <comment ref="K1" authorId="0" shapeId="0" xr:uid="{9E511F23-4FD7-4410-AAEC-0A0E1E0FA404}">
      <text>
        <r>
          <rPr>
            <b/>
            <sz val="9"/>
            <color indexed="81"/>
            <rFont val="Tahoma"/>
            <family val="2"/>
          </rPr>
          <t>Usuario:</t>
        </r>
        <r>
          <rPr>
            <sz val="9"/>
            <color indexed="81"/>
            <rFont val="Tahoma"/>
            <family val="2"/>
          </rPr>
          <t xml:space="preserve">
PROMEDIO DE LOS VALORES INDEXADOS Y CONT 2026
</t>
        </r>
      </text>
    </comment>
    <comment ref="L1" authorId="0" shapeId="0" xr:uid="{40C79671-7ED8-497B-BC15-C528D009C0C4}">
      <text>
        <r>
          <rPr>
            <b/>
            <sz val="9"/>
            <color indexed="81"/>
            <rFont val="Tahoma"/>
            <family val="2"/>
          </rPr>
          <t>Usuario:</t>
        </r>
        <r>
          <rPr>
            <sz val="9"/>
            <color indexed="81"/>
            <rFont val="Tahoma"/>
            <family val="2"/>
          </rPr>
          <t xml:space="preserve">
LOS INCLUYES SON DISTINTOS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Usuario</author>
  </authors>
  <commentList>
    <comment ref="K1" authorId="0" shapeId="0" xr:uid="{E9FB2E8B-C3EE-48DE-91ED-955B0217AC3E}">
      <text>
        <r>
          <rPr>
            <b/>
            <sz val="9"/>
            <color indexed="81"/>
            <rFont val="Tahoma"/>
            <family val="2"/>
          </rPr>
          <t>Usuario:</t>
        </r>
        <r>
          <rPr>
            <sz val="9"/>
            <color indexed="81"/>
            <rFont val="Tahoma"/>
            <family val="2"/>
          </rPr>
          <t xml:space="preserve">
PROMEDIO DE LOS VALORES INDEXADOS Y CONT 2026
</t>
        </r>
      </text>
    </comment>
    <comment ref="L1" authorId="0" shapeId="0" xr:uid="{91226FA9-A914-4F97-8E51-7D67F28E1C93}">
      <text>
        <r>
          <rPr>
            <b/>
            <sz val="9"/>
            <color indexed="81"/>
            <rFont val="Tahoma"/>
            <family val="2"/>
          </rPr>
          <t>Usuario:</t>
        </r>
        <r>
          <rPr>
            <sz val="9"/>
            <color indexed="81"/>
            <rFont val="Tahoma"/>
            <family val="2"/>
          </rPr>
          <t xml:space="preserve">
LOS INCLUYES SON DISTINTOS 
</t>
        </r>
      </text>
    </comment>
  </commentList>
</comments>
</file>

<file path=xl/sharedStrings.xml><?xml version="1.0" encoding="utf-8"?>
<sst xmlns="http://schemas.openxmlformats.org/spreadsheetml/2006/main" count="2226" uniqueCount="147">
  <si>
    <t>No</t>
  </si>
  <si>
    <t>CUPS</t>
  </si>
  <si>
    <t>PROCEDIMIENTO</t>
  </si>
  <si>
    <t>INCLUYES</t>
  </si>
  <si>
    <t>NA</t>
  </si>
  <si>
    <t>CONSULTA DE PRIMERA VEZ POR ESPECIALISTA EN CARDIOLOGÍA</t>
  </si>
  <si>
    <t>CONSULTA DE CONTROL O DE SEGUIMIENTO POR ESPECIALISTA EN CARDIOLOGÍA</t>
  </si>
  <si>
    <t>INTERCONSULTA POR ESPECIALISTA EN CARDIOLOGÍA</t>
  </si>
  <si>
    <t>ECOCARDIOGRAMA TRANSESOFÁGICO</t>
  </si>
  <si>
    <t>ECOCARDIOGRAMA DE STRESS CON PRUEBA DE ESFUERZO O CON PRUEBA FARMACOLÓGICA</t>
  </si>
  <si>
    <t>MONITOREO ELECTROCARDIOGRÁFICO CONTINUO (HOLTER)</t>
  </si>
  <si>
    <t>ECOCARDIOGRAMA TRANSTORÁCICO</t>
  </si>
  <si>
    <t>PRUEBA DE ESFUERZO CARDIOVASCULAR</t>
  </si>
  <si>
    <t>PRUEBA DE MESA BASCULANTE</t>
  </si>
  <si>
    <t xml:space="preserve">ELECTROCARDIOGRAMA DE RITMO O DE SUPERFICIE </t>
  </si>
  <si>
    <t xml:space="preserve"> INYECCIÓN DE AGENTE ESCLEROSANTE EN VENA </t>
  </si>
  <si>
    <t>OCLUSIÓN DE LESIÓN EN VASOS INTRACRANEALES. VÍA ENDOVASCULAR</t>
  </si>
  <si>
    <t>OCLUSIÓN DE VASOS DE CABEZA Y CUELLO. VÍA ENDOVASCULAR</t>
  </si>
  <si>
    <t>OCLUSIÓN DE VASOS ESPINALES VÍA ENDOVASCULAR</t>
  </si>
  <si>
    <t>ANGIOPLASTIA DE VASOS INTRACRANEALES CON O SIN IMPLANTE DE DISPOSITIVO O INJERTO</t>
  </si>
  <si>
    <t>OCLUSIÓN DE VASOS DE MIEMBROS SUPERIORES. VÍA ENDOVASCULAR</t>
  </si>
  <si>
    <t>OCLUSIÓN DE VASOS TORÁCICOS VÍA PERCUTÁNEA (ENDOVASCULAR)</t>
  </si>
  <si>
    <t>OCLUSIÓN DE ARTERIAS ABDOMINALES. VÍA ENDOVASCULAR</t>
  </si>
  <si>
    <t>OCLUSIÓN DE VENAS INTRAABDOMINALES. VÍA ENDOVASCULAR</t>
  </si>
  <si>
    <t>OCLUSIÓN DE ARTERIAS DE MIEMBROS INFERIORES. VÍA ENDOVASCULAR</t>
  </si>
  <si>
    <t>OCLUSIÓN DE VENAS DE MIEMBROS INFERIORES. VÍA ENDOVASCULAR</t>
  </si>
  <si>
    <t>AORTOGRAMA TORÁCICO</t>
  </si>
  <si>
    <t>AORTOGRAMA ABDOMINAL Y ESTUDIO DE MIEMBROS INFERIORES</t>
  </si>
  <si>
    <t>INSERCIÓN (IMPLANTACIÓN) DE MONITOR DE EVENTOS</t>
  </si>
  <si>
    <t>ANGIOGRAFÍA DE VENAS CAVAS O CACOGRAFÍA</t>
  </si>
  <si>
    <t>VENOGRAFIA SELECTIVA</t>
  </si>
  <si>
    <t>AORTOGRAMA ABDOMINAL</t>
  </si>
  <si>
    <t>FLEBOGRAFÍA ABDOMINAL O PÉLVICA</t>
  </si>
  <si>
    <t>FLEBOGRAFÍA DE MIEMBRO SUPERIOR NCOC +</t>
  </si>
  <si>
    <t>FLEBOGRAFÍA DE MIEMBRO INFERIOR NCOC +</t>
  </si>
  <si>
    <t>INSERCIÓN DE IMPLANTE O FILTRO EN VENA CAVA (SUPERIOR O INFERIOR)</t>
  </si>
  <si>
    <t>CATETERISMO CARDÍACO DEL LADO IZQUIERDO DEL CORAZÓN</t>
  </si>
  <si>
    <t>CATETERISMO COMBINADO DE LOS LADOS DERECHO E IZQUIERDO DEL CORAZÓN</t>
  </si>
  <si>
    <t>ARTERIOGRAFÍA CORONARIA CON CATETERISMO DERECHO E IZQUIERDO</t>
  </si>
  <si>
    <t>ARTERIOGRAFÍA DE VASOS ABDOMINALES (SELECTIVA)</t>
  </si>
  <si>
    <t>ARTERIOGRAFÍA PÉLVICA</t>
  </si>
  <si>
    <t>ARTERIOGRAFÍA PERIFÉRICA DE UNA EXTREMIDAD SUPERIOR</t>
  </si>
  <si>
    <t>ANGIOPLASTIA CORONARIA PERCUTÁNEA (ENDOVASCULAR) UNO O DOS VASOS</t>
  </si>
  <si>
    <t>ANGIOPLASTIA CORONARIA PERCUTÁNEA (ENDOVASCULAR) CON INFUSIÓN DE SUSTANCIA TERAPÉUTICA UNO O DOS VASOS</t>
  </si>
  <si>
    <t>ANGIOPLASTIA CORONARIA PERCUTÁNEA (ENDOVASCULAR) MAS DE DOS VASOS</t>
  </si>
  <si>
    <t>ANGIOPLASTIA CORONARIA TRANSLUMINAL PERCUTÁNEA SIMPLE CON INFUSIÓN DE SUSTANCIA TERAPÉUTICA MAS DE DOS VASOS</t>
  </si>
  <si>
    <t>ANGIOPLASTIA DE VASOS CERVICALES CON O SIN IMPLANTE DE DISPOSITIVO</t>
  </si>
  <si>
    <t>ANGIOPLASTIA CON BALÓN DE VASOS DE MIEMBROS SUPERIORES</t>
  </si>
  <si>
    <t>ANGIOPLASTIA CON BALÓN DE VASOS DE MIEMBROS SUPERIORES CON PRÓTESIS (STENT) O INJERTO (S) PROTÉSICO (S)</t>
  </si>
  <si>
    <t>ANGIOPLASTIA O ATERECTOMIA DE VASOS ABDOMINALES CON BALÓN</t>
  </si>
  <si>
    <t>ANGIOPLASTIA O ATERECTOMIA DE VASOS ABDOMINALES CON BALÓN, CON PRÓTESIS (STENT) O INJERTO (S) PROTESICO (S)</t>
  </si>
  <si>
    <t>ANGIOPLASTIA O ATERECTOMIA DE ARTERIA RENAL</t>
  </si>
  <si>
    <t>ANGIOPLASTIA O ATERECTOMIA DE VASOS DE MIEMBROS INFERIORES CON BALÓN</t>
  </si>
  <si>
    <t>ANGIOPLASTIA O ATERECTOMIA DE VASOS DE MIEMBROS INFERIORES CON BALÓN, PRÓTESIS (STENT) O INJERTO (S) PROTÉSICO (S)</t>
  </si>
  <si>
    <t>ARTERIOGRAFÍA CORONARIA CON CATETERISMO IZQUIERDO</t>
  </si>
  <si>
    <t>ARTERIOGRAFÍA VERTEBRAL BILATERAL SELECTIVA CON CARÓTIDAS (PANANGIOGRAFIA)</t>
  </si>
  <si>
    <t>ARTERIOGRAFÍA VERTEBRAL BILATERAL SELECTIVA EXTRACRANEANA CON AORTOGRAMA DE CAYADO</t>
  </si>
  <si>
    <t>ARTERIOGRAFÍA DE CARÓTIDA EXTERNA BILATERAL SELECTIVA EXTRACRANEANA</t>
  </si>
  <si>
    <t>ARTERIOGRAFÍA DE CARÓTIDA EXTERNA BILATERAL SELECTIVA INTRACRANEANA</t>
  </si>
  <si>
    <t>ARTERIOGRAFÍA DE CARÓTIDA EXTERNA UNILATERAL SELECTIVA EXTRACRANEANA</t>
  </si>
  <si>
    <t>ARTERIOGRAFÍA DE CARÓTIDA EXTERNA UNILATERAL SELECTIVA INTRACRANEANA</t>
  </si>
  <si>
    <t>ARTERIOGRAFÍA DE CARÓTIDA INTERNA BILATERAL SELECTIVA EXTRACRANEANA</t>
  </si>
  <si>
    <t>ARTERIOGRAFÍA DE CARÓTIDA INTERNA BILATERAL SELECTIVA INTRACRANEANA</t>
  </si>
  <si>
    <t>ARTERIOGRAFÍA DE CARÓTIDA INTERNA UNILATERAL SELECTIVA EXTRACRANEANA</t>
  </si>
  <si>
    <t>ARTERIOGRAFÍA DE CARÓTIDA INTERNA UNILATERAL SELECTIVA INTRACRANEANA</t>
  </si>
  <si>
    <t>ARTERIOGRAFÍA DE CARÓTIDA BILATERAL SELECTIVA EXTRACRANEANA CON AORTOGRAMA DE CAYADO</t>
  </si>
  <si>
    <t>ARTERIOGRAFÍA VERTEBRAL SELECTIVA EXTRACRANEANA</t>
  </si>
  <si>
    <t>ARTERIOGRAFÍA VERTEBRAL SELECTIVA INTRACRANEANA</t>
  </si>
  <si>
    <t>ARTERIOGRAFÍA PERIFÉRICA DE MIEMBROS SUPERIORES BILATERAL CON AORTOGRAMA TORÁCICO</t>
  </si>
  <si>
    <t>ARTERIOGRAFÍA PULMONAR BILATERAL CON CATETERISMO DERECHO</t>
  </si>
  <si>
    <t>INSERCIÓN (IMPLANTACIÓN) DE MARCAPASO TEMPORAL (TRANSITORIO) VÍA PERCUTÁNEA</t>
  </si>
  <si>
    <t>REPARACIÓN DE DEFECTO DE TABIQUE INTERAURÍCULAR VÍA PERCUTÁNEA (ENDOVASCULAR)</t>
  </si>
  <si>
    <t>REPARACIÓN DE DEFECTO DE TABIQUE INTERVENTRICULAR VÍA PERCUTÁNEA (ENDOVASCULAR)</t>
  </si>
  <si>
    <t>CIERRE DE DUCTUS ARTERIOSO PERSISTENTE, VÍA PERCUTÁNEA (ENDOVASCULAR)</t>
  </si>
  <si>
    <t>VALORACIÓN ANATÓMICA O FUNCIONAL DE ARTERIAS CORONARIAS FFR</t>
  </si>
  <si>
    <t>INSERCIÓN DE CATÉTER PERMANENTE PARA HEMODIÁLISIS</t>
  </si>
  <si>
    <t xml:space="preserve">EXTRACCIÓN DE CUERPO EXTRAÑO INTRACARDIACO </t>
  </si>
  <si>
    <t>358710: REPARACIÓN DE COARTACIÓN AORTICA VÍA PERCUTÁNEA</t>
  </si>
  <si>
    <t>SOPORTE DE SEDACIÓN PARA CONSULTA O APOYO DIAGNOSTICO EXCLUYE: EL SOPORTE DE SEDACIÓN PARA PROCEDIMIENTOS QUIRÚRGICOS</t>
  </si>
  <si>
    <t>RETIRO DE CATÉTER PERMANENTE PARA HEMODIÁLISIS</t>
  </si>
  <si>
    <t>MONITOREO AMBULATORIO DE PRESIÓN ARTERIAL SISTÉMICA</t>
  </si>
  <si>
    <t>REPARACIÓN DE ANEURISMA DE AORTA VÍA PERCUTÁNEA (ENDOVASCULAR) HONORARIOS</t>
  </si>
  <si>
    <t xml:space="preserve">ARTERIOGRAFÍA PERIFÉRICA DE UNA EXTREMIDAD INFERIOR </t>
  </si>
  <si>
    <t>INCLUYES DE ACUERDO AL MANUAL TARIFARIO SOAT VIGENTE</t>
  </si>
  <si>
    <t>LA TARIFA DEL PROCEDIMIENTO INCLUYE HONORARIOS DE CIRUJANO Y DERECHOS DE SALA. EXCLUYE MATERIALES, INSUMOS, DISPOSITIVOS Y MEDICAMENTOS UTILIZADOS EN LA REALIZACIÓN DEL PROCEDIMIENTO, MANEJO DE COMPLICACIONES, ESTANCIA HOSPITALARIA DE CUALQUIER TIPO, HEMODERIVADOS Y DEMÁS SERVICIOS Y PRODUCTOS REQUERIDOS POR EL PACIENTE ANTES O DESPUÉS A LA REALIZACIÓN DEL PROCEDIMIENTO.</t>
  </si>
  <si>
    <t>INCUYE: honorarios de cirujano, honorarios de anestesiologo (no cardiovascular), honorarios de medico ayudante, derechos de sala Microguia neurologia ,  standard precurvada Synchro Select   1 Coil neurovascular Target Soft puede ser as de uno 1 Coil neurovascular Target Helical Ultra  1 Introductor adial ×  1 Catéter guía  1 Catéter intermedio  1 Catéter Sions Select  1 Microguía " 1 Dispositivo de cierre vascular AngioSeal  1 Guía hidrofílica Splashwire+  1 Sistema de liber ion para Coils Inzone  1</t>
  </si>
  <si>
    <t>INCUYE: honorarios de cirujano, honorarios de anestesiologo (no cardiovascular), honorarios de medico ayudante, derechos de sala Microguia neurologia ,  standard precurvada Synchro Select   1 Introductor adial ×  1 Catéter guía  1 Catéter intermedio  1 Catéter Sions Select  1 Dispositivo de cierre vascular AngioSeal  1 Guía hidrofílica Splashwire+  1 CATETER GUIA LIBER ION STRAIGHT , NEURON AX PNMLF  1 Stent carotideo autoexp Wallstent    1 Guia iltro de proteccion distal    1 BALON PTA STERLING    1</t>
  </si>
  <si>
    <t>INCUYE: honorarios de cirujano, honorarios de anestesiologo (no cardiovascular), honorarios de medico ayudante, derechos de sala Microguia neurologia ,  standard precurvada Synchro Select   1 CATETER GUIA LIBER ION P , NEURON AX PNMLFM  1 MICROCATETER NEUROVASCULAR NEUROBRIDGE TIP P °     1 Introductor adial ×  1 Catéter guía  1 Catéter intermedio  1 Catéter Sions Select  1 Dispositivo stent edireccionador lujo cerebral Derivo     1 Dispositivo de cierre vascular AngioSeal  1 Guía hidrofílica Splashwire+  1</t>
  </si>
  <si>
    <t>INCUYE: honorarios de cirujano, honorarios de anestesiologo (no cardiovascular), derechos de sala Introductor adial  Slender adifocus   1 Guía hidrofílica Splashwire+  1 Guia periferica Victory Straight gr  1 Cateter Dx ultiproposito PA  Impulse  1 BALON PTCA OZEC  OZ  1</t>
  </si>
  <si>
    <t>LA TARIFA DEL PROCEDIMIENTO INCLUYE HONORARIOS DE CIRUJANO, HONORARIOS DE ANESTESIOLOGO Y DERECHOS DE SALA. EXCLUYE MATERIALES, INSUMOS, DISPOSITIVOS Y MEDICAMENTOS UTILIZADOS EN LA REALIZACIÓN DEL PROCEDIMIENTO, MANEJO DE COMPLICACIONES, ESTANCIA HOSPITALARIA DE CUALQUIER TIPO, HEMODERIVADOS Y DEMÁS SERVICIOS Y PRODUCTOS REQUERIDOS POR EL PACIENTE ANTES O DESPUÉS A LA REALIZACIÓN DEL PROCEDIMIENTO.</t>
  </si>
  <si>
    <t>INCUYE: honorarios de cirujano, honorarios de anestesiologo (no cardiovascular), derechos de sala GUIA DX HIDROFILICA SPLASHWIRE   1 INTRODUCTOR EMORAL  SHOOCIN CON AGUJA  1 CATETER DX PERIFERICO SIMONS SIM  ANGIOPOINTER  1 Microcateter periferico Direxion athom   1</t>
  </si>
  <si>
    <t>INCUYE: honorarios de cirujano, honorarios de medico ayudante, derechos de sala Introductor adial  Slender adifocus   1 Guía hidrofílica Splashwire+  1 Cateter Dx ultiproposito PA  Impulse  1 MICROESPERAS PARA EMBOLIZ ION UM EAD LOCK AZUL EBS  1 COIL NEUROVASCULAR TARGET SOFT    1 MICROESPERAS PARA EMBOLIZ ION UM EAD LOCK AZUL EBS  1</t>
  </si>
  <si>
    <t>INCUYE: honorarios de cirujano, honorarios de anestesiologo (no cardiovascular), derechos de sala GUIA DX HIDROFILICA SPLASHWIRE   1 INTRODUCTOR GUIA ECTO  PRELUDE OADSTER PGFS  1 Cateter ultiproposito PA  Impulse  1 Cateter PigTail   Impulse  1 BALON PTA OZEC PUEDEN SER AS DE DOS  1 INTRODUCTOR EMORAL  SHOOCIN CON AGUJA  1 DISPOSITIVO DE CIERRE VASCULAR ANGIOSEAL   1 GUIA PERIFERICA ANGLE TIP V ST  1 CATETER SOPORTE DE CRUCE PERIFERICO UBICON   1 STENT PERIFERICO PREMONT YRA MS PUEDE SER AS DE UNO  1 DISPOSITIVO DE CIERRE VASCULAR ANGIOSEAL   1</t>
  </si>
  <si>
    <t>INCUYE: honorarios de cirujano, honorarios de anestesiologo (no cardiovascular), derechos de sala Guia diagnostica  Starter  1 Introductor  Super Sheath   1 Cateter PigTail   Performa  1 Extension del inyector otable  edTron  1 Jeringa del Inyector l TQ  1</t>
  </si>
  <si>
    <t>INCUYE: honorarios de cirujano, derechos de sala GUIA DX HIDROFILICA SPLASHWIRE   1 INTRODUCTOR ADIAL  PRELUDE   1 Cateter PigTail   Impulse  1 EXTENSION DEL INYECTOR OTABLE   1 JERINGA DEL INYECTOR CON EXTENSION   1</t>
  </si>
  <si>
    <t>INCUYE: honorarios de cirujano, honorarios de anestesiologo (no cardiovascular), derechos de sala Holter implantable onitoreo de eventos A eveal T   1 Canula Nasal Oxigeno Adulto  1 pl as desechable electrobisturí adulto  1 Lapicero para electrobisturi  1 Poliester CHRE Cod  1 Gasa Cur ion  gM Pqt unidades  4 Aposito Transparente IV  1 Paquete General N° cod  1 Gasa cur ion * % adiop o pliegues adiop o sobre unidades  2 Vicryl SC  H  1 Compresa Paquete  2 Monocryl Plus PS CPH 1</t>
  </si>
  <si>
    <t>INCUYE: honorarios de cirujano, derechos de sala GUIA DX HIDROFILICA SPLASHWIRE   1 INTRODUCTOR ADIAL  PRELUDE   1 Cateter ultiproposito PA  Impulse  1 INTRODUCTOR EMORAL  SHOOCIN CON AGUJA  1</t>
  </si>
  <si>
    <t>INCUYE: honorarios de cirujano, honorarios de anestesiologo (no cardiovascular), derechos de sala Introductor adial  Slender adifocus   1 Guía hidrofílica Splashwire+  1 Cateter Dx ultiproposito PA  Impulse  1</t>
  </si>
  <si>
    <t>INCUYE: honorarios de cirujano, honorarios de anestesiologo (no cardiovascular), derechos de sala Cateter PigTail   Performa  1 Extension del inyector otable  edTron  1 Guia periferica  alto soporte agic Torque  1 Introductor   1 Jeringa del Inyector l TQ  1</t>
  </si>
  <si>
    <t>INCUYE: honorarios de cirujano, derechos de sala Introductor adial  Slender adifocus   1 Guía hidrofílica Splashwire+  1 Cateter Dx ultiproposito PA  Impulse  1</t>
  </si>
  <si>
    <t>INCUYE: honorarios de cirujano, honorarios de anestesiologo (no cardiovascular), derechos de sala Introductor adial  Slender adifocus   1 Guía hidrofílica Splashwire+  1 Cateter Dx ultiproposito PA  Impulse  1 CATETER DX PIGTAIL   OPTITORQUE HSPM  1 MICROGUIA NEUROLOGIA ,  STANDARD PRECURVADA SYNCHRO SELECT   1 FILTRO VENA CAVA TEMPORAL OPTEASE EMORAL AF  1 DISPOSITIVO DE CIERRE VASCULAR ANGIOSEAL   1</t>
  </si>
  <si>
    <t>INCUYE: honorarios de cirujano, honorarios de anestesiologo (no cardiovascular), derechos de sala Guia diagnostica  Starter  1 Guia PTCA  Choice Interm  1 Introductor  Super Sheath   1 Cateter guia SBS  Concierge  1 Stent cor edicado puede ser as de uno  1 Balon PTCA puede ser as de uno  1 Lineas de onitoreo H Larga  2</t>
  </si>
  <si>
    <t>INCUYE: honorarios de cirujano, honorarios de anestesiologo (no cardiovascular), derechos de sala Guia diagnostica  Starter  1 Cateter coronario   Impulse  1 Introductor  Super Sheath   2 Cateter coronario Ultimate T Performa  1 Cateter PigTail   Performa  1 Extension del inyector otable  edTron  1 Transductor presion invasiva UTAH DPT  1 Jeringa del Inyector l TQ  1</t>
  </si>
  <si>
    <t>INCUYE: honorarios de cirujano, honorarios de anestesiologo (no cardiovascular), derechos de sala Guia diagnostica  Starter  1 Cateter coronario   Impulse  1 Introductor  Super Sheath   2 Cateter coronario L Ultimate T Performa  1 Cateter PigTail   Performa  1</t>
  </si>
  <si>
    <t>INCUYE: honorarios de cirujano, honorarios de anestesiologo (no cardiovascular), derechos de sala GUIA DX HIDROFILICA SPLASHWIRE   1 INTRODUCTOR ADIAL  PRELUDE   1 Cateter PigTail   Impulse  1 EXTENSION DEL INYECTOR OTABLE   1 JERINGA DEL INYECTOR CON EXTENSION   1</t>
  </si>
  <si>
    <t>INCUYE: honorarios de cirujano, honorarios de anestesiologo (no cardiovascular), derechos de sala Cuchilla isturi No  1 Guia diagnostica  Starter  1 Guia PTCA  Choice Interm  1 Introductor  Super Sheath   1 Cateter guia SBS  Concierge  1 Stent cor edicado puede ser as de uno  1 Balon PTCA puede ser as de uno  1 Lineas de onitoreo H Larga  2 DISPOSITIVO DE CIERRE VASCULAR ANGIOSEAL   1</t>
  </si>
  <si>
    <t>INCUYE: honorarios de cirujano, honorarios de anestesiologo (no cardiovascular), derechos de sala GUIA DX HIDROFILICA SPLASHWIRE   1 BALON PTCA IIGHTER PUEDE SER AS DE DOS 1 CATETER GUIA L  H  1 CATETER DX CORONARIO TG  INFINITI AMBI T  1 STENT CORONARIO EDICADO EVERMINE PUEDE SER AS DE DOS  1 INTRODUCTOR EMORAL  SHOOCIN CON AGUJA  1 CATETER GUIA   ARCH  1 Guia PTCA  ATW loppy Cordis EJ  1 INTRODUCTOR ADIAL  LEPU HIDROF  SICKS  1 Lineas de onitoreo H Larga  1</t>
  </si>
  <si>
    <t>INCUYE: honorarios de cirujano, honorarios de anestesiologo (no cardiovascular), derechos de sala Guia diagnostica  Starter  1 Guías " o ", según el alónstent  1 Introductor  Super Sheath   1 Cateter guia SBS  Concierge  1 Stent cor edicado puede ser as de uno  1 Balon PTCA puede ser as de uno  1 pigtail, ultipropósito, vertebral, , según anatomía  1 BALON PTA ADMIRAL TREME   SBI  1</t>
  </si>
  <si>
    <t>INCUYE: honorarios de cirujano, honorarios de anestesiologo (no cardiovascular), derechos de sala GUIA DX HIDROFILICA SPLASHWIRE   2 INTRODUCTOR GUIA P  PRELUDE OADSTER PGFMP  1 Cateter ultiproposito PA  Impulse  1 Cateter PigTail   Impulse  1 BALON PTA OZEC PUEDE SER AS DE DOS  1 INTRODUCTOR EMORAL  SHOOCIN CON AGUJA  1 CATETER DX PIGTAIL  SUPERTORQUE CENTIMETRADO   1</t>
  </si>
  <si>
    <t>INCUYE: honorarios de cirujano, honorarios de anestesiologo (no cardiovascular), derechos de sala GUIA DX HIDROFILICA SPLASHWIRE   1 INTRODUCTOR GUIA ECTO  PRELUDE OADSTER PGFS  1 Cateter ultiproposito PA  Impulse  1 Cateter PigTail   Impulse  1 BALON PTA OZEC PUEDEN SER AS DE DOS  1 INTRODUCTOR EMORAL  SHOOCIN CON AGUJA  1 DISPOSITIVO DE CIERRE VASCULAR ANGIOSEAL   1 GUIA PERIFERICA ANGLE TIP V ST  1 CATETER SOPORTE DE CRUCE PERIFERICO UBICON   1 STENT PERIFERICO PREMONT YRA MS PUEDE SER AS DE UNO  1</t>
  </si>
  <si>
    <t>INCUYE: honorarios de cirujano, honorarios de anestesiologo (no cardiovascular), honorarios de medico ayudante, derechos de sala GUIA DX HIDROFILICA SPLASHWIRE   1 INTRODUCTOR GUIA ECTO  PRELUDE OADSTER PGFS  1 Cateter ultiproposito PA  Impulse  1 Cateter PigTail   Impulse  1 BALON PTA OZEC PUEDEN SER AS DE DOS  1 INTRODUCTOR EMORAL  SHOOCIN CON AGUJA  1 DISPOSITIVO DE CIERRE VASCULAR ANGIOSEAL   1 GUIA PERIFERICA ANGLE TIP V ST  1 CATETER SOPORTE DE CRUCE PERIFERICO UBICON   1 STENT PERIFERICO AUTOEXP PROMESA MS PUEDE SER AS DE UNO  1</t>
  </si>
  <si>
    <t>INCUYE: honorarios de cirujano, derechos de sala Guia diagnostica  Starter  1 Introductor  Super Sheath   1 Cateter Simons SIM  Optitorque   1</t>
  </si>
  <si>
    <t>INCUYE: honorarios de cirujano, honorarios de anestesiologo (no cardiovascular), derechos de sala Guia diagnostica  Starter  1 Introductor  Super Sheath   1 Cateter Simons SIM  Optitorque   1</t>
  </si>
  <si>
    <t>INCUYE: honorarios de cirujano, honorarios de anestesiologo (no cardiovascular), derechos de sala Cateter PigTail   Impulse  1 INTRODUCTOR EMORAL  SHOOCIN CON AGUJA  1 GUIA DX HIDROFILICA L KEEL  A  1</t>
  </si>
  <si>
    <t>INCUYE: honorarios de cirujano, derechos de sala Electrodo Temporal  1 Introductor Percutaneo  1 Paquete Central Adulto  1</t>
  </si>
  <si>
    <t>INCUYE: honorarios de cirujano, honorarios de anestesiologo (no cardiovascular), honorarios de medico ayudante, derechos de sala Guia diagnostica  Starter  1 Cateter coronario   Impulse  1 Introductor  Super Sheath   2 Cateter coronario L Ultimate T Performa  1 Cateter PigTail   Performa  1 DISPOSITIVO OCLUSOR CIERRE AURICULILLA AMPLATZER AMULET P  1 DISPOSITIVO DE CIERRE VASCULAR ANGIOSEAL   1</t>
  </si>
  <si>
    <t>INCUYE: honorarios de cirujano, honorarios de anestesiologo (no cardiovascular), honorarios de medico ayudante, derechos de sala Guia diagnostica  Starter  1 Cateter coronario   Impulse  1 Introductor  Super Sheath   2 Cateter coronario L Ultimate T Performa  1 Cateter PigTail   Performa  1 Cateter PigTail   Performa  1 DISPOSITIVO OCLUSOR CIERRE AURICULILLA AMPLATZER AMULET P  1 DISPOSITIVO DE CIERRE VASCULAR ANGIOSEAL   1</t>
  </si>
  <si>
    <t>INCUYE: honorarios de cirujano, honorarios de anestesiologo (no cardiovascular), honorarios de medico ayudante, derechos de sala Guia diagnostica  Starter  1 Cateter coronario   Impulse  1 Introductor  Super Sheath   2 Cateter coronario L Ultimate T Performa  1 Cateter PigTail   Performa  1 Coil NitOcclud PDAR cierre ductus PFM  1 DISPOSITIVO DE CIERRE VASCULAR ANGIOSEAL   1</t>
  </si>
  <si>
    <t>INCUYE: honorarios de cirujano, honorarios de anestesiologo (no cardiovascular), derechos de sala Guia diagnostica  Starter  1 Cateter coronario   Impulse  1 Introducto  Super Sheath   2 Cateter coronario L Ultimate T Performa  1 GUIA PARA COMET II  H  1</t>
  </si>
  <si>
    <t>LA TARIFA DEL PROCEDIMIENTO INCLUYE HONORARIOS DE CIRUJANO, HONORARIOS DE ANESTESIOLOGO, HONORARIOS DE AYUDANTE Y DERECHOS DE SALA. EXCLUYE MATERIALES, INSUMOS, DISPOSITIVOS Y MEDICAMENTOS UTILIZADOS EN LA REALIZACIÓN DEL PROCEDIMIENTO, MANEJO DE COMPLICACIONES, ESTANCIA HOSPITALARIA DE CUALQUIER TIPO, HEMODERIVADOS Y DEMÁS SERVICIOS Y PRODUCTOS REQUERIDOS POR EL PACIENTE ANTES O DESPUÉS A LA REALIZACIÓN DEL PROCEDIMIENTO.</t>
  </si>
  <si>
    <t>INCUYE: honorarios de cirujano, honorarios de anestesiologo (no cardiovascular), derechos de sala GUIA DX HIDROFILICA SPLASHWIRE   1 Cateter ultiproposito PA  Impulse  1 Cateter PigTail   Impulse  1 Guia Amplatz  SS punta lex   1 STENT AORTICO PREMONT ECUBIERTO EGRAFT   GA  1 EXTENSIONES AORTICAS E ILI AS INOS P  1 DISPOSITIVO DE CIERRE VASCULAR ANGIOSEAL   1</t>
  </si>
  <si>
    <t>INTERCONSULTA POR OTRAS ESPECIALIDADES MÉDICAS (NEUROINTERVENCIONISMO)</t>
  </si>
  <si>
    <t>TROMBECTOMÍA DE VASOS INTRACRANEALES VÍA ENDOVASCULAR</t>
  </si>
  <si>
    <t>REPARACIÓN DE ANEURISMA POR OCLUSIÓN VÍA PERCUTÁNEA (ENDOVASCULAR)</t>
  </si>
  <si>
    <t>INCUYE: honorarios de cirujano, honorarios de anestesiologo (no cardiovascular), honorarios de medico ayudante, derechos de sala Microguia neurologia ,  standard precurvada Synchro Select   1 Introductor adial ×  1 Catéter guía  1 Catéter intermedio  1 Catéter Sions Select  1 Microguía " 1 Dispositivo de cierre vascular AngioSeal  1 Guía hidrofílica Splashwire+  1 CANISTER PARA OMBA ENGINE INDIGO PENUMBRA IAPS  1 Cateter Pegase Stiff aspir ion de trombos  1 MICROCATETER INTR EREBRAL EXCELSIOR T STRAIGHT  XT  1 CATETER DE EPERFUSION  E AX  KIT PENUMBRA AX EKIT  1 SISTEMA DE LIBER ION PARA COILS DET HMENT HANDLE SMART   1</t>
  </si>
  <si>
    <t>ANGIOGRAFÍA ESPINAL</t>
  </si>
  <si>
    <t>ENDARTERECTOMÍA DE LA CARÓTIDA INTERNA PORCIÓN INTRACRANEAL</t>
  </si>
  <si>
    <t xml:space="preserve">INCUYE: honorarios de cirujano, honorarios de anestesiologo (no cardiovascular), honorarios de medico ayudante, derechos de sala Microguia neurologia ,  standard precurvada Synchro Select   1 CATETER GUIA LIBER ION P , NEURON AX PNMLFM  1 MICROCATETER NEUROVASCULAR NEUROBRIDGE TIP P °     1 Introductor adial ×  1 Catéter guía  1 Catéter intermedio  1 Catéter Sions Select  1 Dispositivo stent edireccionador lujo cerebral Derivo     1 Dispositivo de cierre vascular AngioSeal  1 Guía hidrofílica Splashwire+  1 </t>
  </si>
  <si>
    <t>PRECIOS SECOP</t>
  </si>
  <si>
    <t>86-7-20178-23</t>
  </si>
  <si>
    <t>IPC 2023 9,28+ IPC 2024 5,20 + IPC 2025 5,1</t>
  </si>
  <si>
    <t>86-7-20190-24</t>
  </si>
  <si>
    <t>IPC 2024 5,20 + 5,10</t>
  </si>
  <si>
    <t>86-7-20004-26</t>
  </si>
  <si>
    <t>NO REGISTRA</t>
  </si>
  <si>
    <t>PRECIO HISTORICO</t>
  </si>
  <si>
    <t>COTIZACION SAGRADA FAMILIA</t>
  </si>
  <si>
    <t>COTIZACION AVIDANTI</t>
  </si>
  <si>
    <t>NO OFERTA</t>
  </si>
  <si>
    <t>COTIZACION CARDIO GROUP</t>
  </si>
  <si>
    <t>PRECIO DE MERCADO</t>
  </si>
  <si>
    <t>PRECIO ESTIMADO</t>
  </si>
  <si>
    <t>OFRECE</t>
  </si>
  <si>
    <t>NO OFRECE</t>
  </si>
  <si>
    <t>MARCA CON X</t>
  </si>
  <si>
    <t xml:space="preserve">NO SE TOMARON VER ESTUDIO </t>
  </si>
  <si>
    <t xml:space="preserve">EL PRECIO AQUÍ MENCIONADO NO SE DEBE CAMBIAR SI REGISTRAR OTROS DATOS PARA SU DESCUENTOS REVISAR INSTRUCIONES DE LA INVITACION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</si>
</sst>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 #,##0.00_-;\-&quot;$&quot;\ * #,##0.00_-;_-&quot;$&quot;\ * &quot;-&quot;??_-;_-@_-"/>
    <numFmt numFmtId="165" formatCode="_-&quot;$&quot;\ * #,##0_-;\-&quot;$&quot;\ * #,##0_-;_-&quot;$&quot;\ * &quot;-&quot;??_-;_-@_-"/>
  </numFmts>
  <fonts count="14" x14ac:knownFonts="1">
    <font>
      <sz val="11"/>
      <color theme="1"/>
      <name val="Calibri"/>
      <family val="2"/>
      <scheme val="minor"/>
    </font>
    <font>
      <b/>
      <sz val="8"/>
      <color rgb="FF000000"/>
      <name val="Arial"/>
      <family val="2"/>
    </font>
    <font>
      <sz val="8"/>
      <color rgb="FF000000"/>
      <name val="Arial"/>
      <family val="2"/>
    </font>
    <font>
      <sz val="8"/>
      <color theme="1"/>
      <name val="Arial"/>
      <family val="2"/>
    </font>
    <font>
      <sz val="11"/>
      <color theme="1"/>
      <name val="Calibri"/>
      <family val="2"/>
      <scheme val="minor"/>
    </font>
    <font>
      <b/>
      <sz val="9"/>
      <color rgb="FF000000"/>
      <name val="Arial"/>
      <family val="2"/>
    </font>
    <font>
      <b/>
      <sz val="9"/>
      <color theme="1"/>
      <name val="Arial"/>
      <family val="2"/>
    </font>
    <font>
      <sz val="9"/>
      <color theme="1"/>
      <name val="Arial"/>
      <family val="2"/>
    </font>
    <font>
      <sz val="9"/>
      <color rgb="FF000000"/>
      <name val="Arial"/>
      <family val="2"/>
    </font>
    <font>
      <sz val="9"/>
      <color indexed="81"/>
      <name val="Tahoma"/>
      <family val="2"/>
    </font>
    <font>
      <b/>
      <sz val="9"/>
      <color indexed="81"/>
      <name val="Tahoma"/>
      <family val="2"/>
    </font>
    <font>
      <sz val="10"/>
      <color rgb="FF000000"/>
      <name val="Times New Roman"/>
      <family val="1"/>
    </font>
    <font>
      <sz val="9"/>
      <color rgb="FF000000"/>
      <name val="Times New Roman"/>
      <family val="1"/>
    </font>
    <font>
      <sz val="9"/>
      <color rgb="FFFF0000"/>
      <name val="Arial"/>
      <family val="2"/>
    </font>
  </fonts>
  <fills count="10">
    <fill>
      <patternFill patternType="none"/>
    </fill>
    <fill>
      <patternFill patternType="gray125"/>
    </fill>
    <fill>
      <patternFill patternType="solid">
        <fgColor rgb="FFBFBFBF"/>
        <bgColor indexed="64"/>
      </patternFill>
    </fill>
    <fill>
      <patternFill patternType="solid">
        <fgColor theme="8" tint="0.79998168889431442"/>
        <bgColor indexed="64"/>
      </patternFill>
    </fill>
    <fill>
      <patternFill patternType="solid">
        <fgColor theme="6" tint="0.79998168889431442"/>
        <bgColor indexed="6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5" tint="0.39997558519241921"/>
        <bgColor indexed="64"/>
      </patternFill>
    </fill>
    <fill>
      <patternFill patternType="solid">
        <fgColor theme="2" tint="-9.9978637043366805E-2"/>
        <bgColor indexed="64"/>
      </patternFill>
    </fill>
    <fill>
      <patternFill patternType="solid">
        <fgColor rgb="FFFFFF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3">
    <xf numFmtId="0" fontId="0" fillId="0" borderId="0"/>
    <xf numFmtId="164" fontId="4" fillId="0" borderId="0" applyFont="0" applyFill="0" applyBorder="0" applyAlignment="0" applyProtection="0"/>
    <xf numFmtId="0" fontId="11" fillId="0" borderId="0"/>
  </cellStyleXfs>
  <cellXfs count="40">
    <xf numFmtId="0" fontId="0" fillId="0" borderId="0" xfId="0"/>
    <xf numFmtId="0" fontId="3" fillId="0" borderId="1" xfId="0" applyFont="1" applyBorder="1" applyAlignment="1">
      <alignment horizontal="left" vertical="top" wrapText="1"/>
    </xf>
    <xf numFmtId="0" fontId="2" fillId="0" borderId="1" xfId="0" applyFont="1" applyBorder="1" applyAlignment="1">
      <alignment horizontal="center"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165" fontId="5" fillId="3" borderId="1" xfId="1" applyNumberFormat="1" applyFont="1" applyFill="1" applyBorder="1" applyAlignment="1">
      <alignment horizontal="center" vertical="center" wrapText="1"/>
    </xf>
    <xf numFmtId="165" fontId="6" fillId="3" borderId="1" xfId="1" applyNumberFormat="1" applyFont="1" applyFill="1" applyBorder="1" applyAlignment="1">
      <alignment horizontal="center" vertical="center" wrapText="1"/>
    </xf>
    <xf numFmtId="0" fontId="8" fillId="0" borderId="1" xfId="0" applyFont="1" applyBorder="1" applyAlignment="1">
      <alignment horizontal="center" vertical="center"/>
    </xf>
    <xf numFmtId="0" fontId="8" fillId="0" borderId="1" xfId="0" applyFont="1" applyBorder="1" applyAlignment="1">
      <alignment horizontal="center" vertical="center" wrapText="1"/>
    </xf>
    <xf numFmtId="0" fontId="7" fillId="0" borderId="1" xfId="0" applyFont="1" applyBorder="1"/>
    <xf numFmtId="0" fontId="8" fillId="0" borderId="1" xfId="0" applyFont="1" applyBorder="1" applyAlignment="1">
      <alignment horizontal="left" vertical="center" wrapText="1"/>
    </xf>
    <xf numFmtId="0" fontId="7" fillId="0" borderId="1" xfId="0" applyFont="1" applyBorder="1" applyAlignment="1">
      <alignment horizontal="center" vertical="center"/>
    </xf>
    <xf numFmtId="165" fontId="7" fillId="0" borderId="1" xfId="1" applyNumberFormat="1" applyFont="1" applyBorder="1"/>
    <xf numFmtId="0" fontId="5" fillId="5" borderId="1" xfId="0" applyFont="1" applyFill="1" applyBorder="1" applyAlignment="1">
      <alignment horizontal="center" vertical="center" wrapText="1"/>
    </xf>
    <xf numFmtId="0" fontId="6" fillId="3" borderId="1" xfId="0" applyFont="1" applyFill="1" applyBorder="1" applyAlignment="1">
      <alignment horizontal="center" vertical="center" wrapText="1"/>
    </xf>
    <xf numFmtId="165" fontId="7" fillId="0" borderId="1" xfId="1" applyNumberFormat="1" applyFont="1" applyBorder="1" applyAlignment="1">
      <alignment horizontal="center" vertical="center"/>
    </xf>
    <xf numFmtId="165" fontId="7" fillId="4" borderId="1" xfId="1" applyNumberFormat="1" applyFont="1" applyFill="1" applyBorder="1" applyAlignment="1">
      <alignment horizontal="center" vertical="center"/>
    </xf>
    <xf numFmtId="0" fontId="7" fillId="0" borderId="0" xfId="0" applyFont="1"/>
    <xf numFmtId="0" fontId="7" fillId="0" borderId="0" xfId="0" applyFont="1" applyAlignment="1">
      <alignment horizontal="center" vertical="center"/>
    </xf>
    <xf numFmtId="165" fontId="7" fillId="0" borderId="0" xfId="1" applyNumberFormat="1" applyFont="1" applyBorder="1" applyAlignment="1">
      <alignment horizontal="center" vertical="center"/>
    </xf>
    <xf numFmtId="165" fontId="7" fillId="4" borderId="0" xfId="1" applyNumberFormat="1" applyFont="1" applyFill="1" applyBorder="1" applyAlignment="1">
      <alignment horizontal="center" vertical="center"/>
    </xf>
    <xf numFmtId="0" fontId="3" fillId="0" borderId="0" xfId="0" applyFont="1"/>
    <xf numFmtId="165" fontId="7" fillId="0" borderId="1" xfId="0" applyNumberFormat="1" applyFont="1" applyBorder="1" applyAlignment="1">
      <alignment horizontal="center" vertical="center"/>
    </xf>
    <xf numFmtId="165" fontId="11" fillId="0" borderId="1" xfId="1" applyNumberFormat="1" applyFont="1" applyBorder="1" applyAlignment="1">
      <alignment horizontal="center" vertical="center" wrapText="1"/>
    </xf>
    <xf numFmtId="165" fontId="12" fillId="0" borderId="1" xfId="1" applyNumberFormat="1" applyFont="1" applyBorder="1" applyAlignment="1">
      <alignment horizontal="center" vertical="center" wrapText="1"/>
    </xf>
    <xf numFmtId="165" fontId="6" fillId="6" borderId="1" xfId="1" applyNumberFormat="1" applyFont="1" applyFill="1" applyBorder="1" applyAlignment="1">
      <alignment horizontal="center" vertical="center" wrapText="1"/>
    </xf>
    <xf numFmtId="165" fontId="7" fillId="8" borderId="1" xfId="0" applyNumberFormat="1" applyFont="1" applyFill="1" applyBorder="1" applyAlignment="1">
      <alignment horizontal="center" vertical="center"/>
    </xf>
    <xf numFmtId="165" fontId="7" fillId="8" borderId="1" xfId="1" applyNumberFormat="1" applyFont="1" applyFill="1" applyBorder="1" applyAlignment="1">
      <alignment horizontal="center" vertical="center"/>
    </xf>
    <xf numFmtId="0" fontId="7" fillId="8" borderId="0" xfId="0" applyFont="1" applyFill="1" applyAlignment="1">
      <alignment horizontal="center" vertical="center"/>
    </xf>
    <xf numFmtId="165" fontId="6" fillId="7" borderId="1" xfId="1" applyNumberFormat="1" applyFont="1" applyFill="1" applyBorder="1" applyAlignment="1">
      <alignment horizontal="center" vertical="center" wrapText="1"/>
    </xf>
    <xf numFmtId="165" fontId="7" fillId="0" borderId="0" xfId="1" applyNumberFormat="1" applyFont="1"/>
    <xf numFmtId="0" fontId="6" fillId="8" borderId="1" xfId="0" applyFont="1" applyFill="1" applyBorder="1" applyAlignment="1">
      <alignment horizontal="center" vertical="center"/>
    </xf>
    <xf numFmtId="0" fontId="6" fillId="8" borderId="1" xfId="0" applyFont="1" applyFill="1" applyBorder="1" applyAlignment="1">
      <alignment horizontal="center" vertical="center"/>
    </xf>
    <xf numFmtId="0" fontId="5" fillId="2"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7" fillId="0" borderId="1" xfId="0" applyFont="1" applyBorder="1" applyAlignment="1">
      <alignment horizontal="center" vertical="center" wrapText="1"/>
    </xf>
    <xf numFmtId="165" fontId="7" fillId="0" borderId="0" xfId="0" applyNumberFormat="1" applyFont="1"/>
    <xf numFmtId="165" fontId="13" fillId="0" borderId="1" xfId="1" applyNumberFormat="1" applyFont="1" applyBorder="1"/>
    <xf numFmtId="165" fontId="13" fillId="0" borderId="1" xfId="1" applyNumberFormat="1" applyFont="1" applyBorder="1" applyAlignment="1">
      <alignment horizontal="center" vertical="center"/>
    </xf>
    <xf numFmtId="0" fontId="7" fillId="9" borderId="0" xfId="0" applyFont="1" applyFill="1" applyAlignment="1">
      <alignment wrapText="1"/>
    </xf>
  </cellXfs>
  <cellStyles count="3">
    <cellStyle name="Moneda" xfId="1" builtinId="4"/>
    <cellStyle name="Normal" xfId="0" builtinId="0"/>
    <cellStyle name="Normal 2" xfId="2" xr:uid="{773D9F83-70B1-4B35-A864-DC390FA4023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4.xml"/><Relationship Id="rId4" Type="http://schemas.openxmlformats.org/officeDocument/2006/relationships/worksheet" Target="worksheets/sheet4.xml"/><Relationship Id="rId9" Type="http://schemas.openxmlformats.org/officeDocument/2006/relationships/externalLink" Target="externalLinks/externalLink3.xml"/><Relationship Id="rId14"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Usuario\Downloads\AN&#193;LISIS%20VALORES.%20VERIFICACI&#211;N%20M&#201;DICO%20AUDITOR%20(1).xlsb"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Usuario\Downloads\COTIZACION%20CARDIOLOGIA%20AVIDANTI.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Usuario\Downloads\CARDIOGROUP.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Usuario\Downloads\COTIZACION%20CLINICA%20LA%20SAGRADA%20FAMILIA%20DE%20POLICIA%20HEMODINAMIA%20Y%20CARDIO%2021012026%20(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 GRAL "/>
      <sheetName val="CONTRATO 2026"/>
      <sheetName val="ARM"/>
      <sheetName val="Hoja7"/>
      <sheetName val="HISTORICO "/>
      <sheetName val="MERCADO "/>
      <sheetName val="ANALISIS VALOR ESTIMADO DE LA C"/>
      <sheetName val="VALOR ESTIMADO DE LA CONTRATACI"/>
      <sheetName val="COTIZACION CARDIOLOGOS DEL CAFE"/>
      <sheetName val="COTIZACION ACT SAGRADA FAMILIA "/>
    </sheetNames>
    <sheetDataSet>
      <sheetData sheetId="0" refreshError="1">
        <row r="2">
          <cell r="B2" t="str">
            <v>CODIGO CUPS</v>
          </cell>
          <cell r="C2" t="str">
            <v>PROCEDIMIENTO</v>
          </cell>
          <cell r="D2" t="str">
            <v xml:space="preserve">INCLUYES ULTIMO CONTRATO </v>
          </cell>
          <cell r="E2" t="str">
            <v>MODALIDAD</v>
          </cell>
          <cell r="F2" t="str">
            <v xml:space="preserve">PRECIOS SECOP </v>
          </cell>
          <cell r="G2" t="str">
            <v>86-7-20178-23</v>
          </cell>
          <cell r="H2" t="str">
            <v>IPC 2023 9,28+ IPC 2024 5,20 + IPC 2025 5,1</v>
          </cell>
          <cell r="I2" t="str">
            <v>86-7-20190-24</v>
          </cell>
          <cell r="J2" t="str">
            <v>IPC 2024 5,20 + 5,10</v>
          </cell>
          <cell r="K2" t="str">
            <v>86-7-20004-26</v>
          </cell>
        </row>
        <row r="3">
          <cell r="B3" t="str">
            <v>890228-1</v>
          </cell>
          <cell r="C3" t="str">
            <v>CONSULTA DE HEMODINAMIA PRIMERA VEZ CONTROL O SEGUIMIENTO ADULTO</v>
          </cell>
          <cell r="D3" t="str">
            <v>NA</v>
          </cell>
          <cell r="E3" t="str">
            <v>EVENTO</v>
          </cell>
          <cell r="F3" t="str">
            <v>N/A</v>
          </cell>
          <cell r="G3">
            <v>69225</v>
          </cell>
          <cell r="H3">
            <v>83641.556600159995</v>
          </cell>
          <cell r="I3">
            <v>77691</v>
          </cell>
          <cell r="J3">
            <v>85899.209532000008</v>
          </cell>
          <cell r="K3">
            <v>87116</v>
          </cell>
        </row>
        <row r="4">
          <cell r="B4" t="str">
            <v>890228-2</v>
          </cell>
          <cell r="C4" t="str">
            <v>CONSULTA DE HEMODINAMIA PRIMERA VEZ CONTROL O SEGUIMIENTO PEDIÁTRICA</v>
          </cell>
          <cell r="D4" t="str">
            <v>NA</v>
          </cell>
          <cell r="E4" t="str">
            <v>EVENTO</v>
          </cell>
          <cell r="F4" t="str">
            <v>N/A</v>
          </cell>
          <cell r="G4">
            <v>74853</v>
          </cell>
          <cell r="H4">
            <v>90441.624213676798</v>
          </cell>
          <cell r="I4">
            <v>82643</v>
          </cell>
          <cell r="J4">
            <v>91374.398236000008</v>
          </cell>
          <cell r="K4">
            <v>107541</v>
          </cell>
        </row>
        <row r="5">
          <cell r="B5">
            <v>890228</v>
          </cell>
          <cell r="C5" t="str">
            <v>CONSULTA DE PRIMERA VEZ POR ESPECIALISTA EN CARDIOLOGÍA</v>
          </cell>
          <cell r="D5" t="str">
            <v>NA</v>
          </cell>
          <cell r="E5" t="str">
            <v>EVENTO</v>
          </cell>
          <cell r="F5" t="str">
            <v>N/A</v>
          </cell>
          <cell r="G5">
            <v>68944</v>
          </cell>
          <cell r="H5">
            <v>83302.036522086404</v>
          </cell>
          <cell r="I5">
            <v>77444</v>
          </cell>
          <cell r="J5">
            <v>85626.113488000003</v>
          </cell>
          <cell r="K5">
            <v>85319</v>
          </cell>
        </row>
        <row r="6">
          <cell r="B6">
            <v>890328</v>
          </cell>
          <cell r="C6" t="str">
            <v>CONSULTA DE CONTROL O DE SEGUIMIENTO POR ESPECIALISTA EN CARDIOLOGÍA</v>
          </cell>
          <cell r="D6" t="str">
            <v>NA</v>
          </cell>
          <cell r="E6" t="str">
            <v>EVENTO</v>
          </cell>
          <cell r="F6" t="str">
            <v>N/A</v>
          </cell>
          <cell r="G6">
            <v>68944</v>
          </cell>
          <cell r="H6">
            <v>83302.036522086404</v>
          </cell>
          <cell r="I6">
            <v>77444</v>
          </cell>
          <cell r="J6">
            <v>85626.113488000003</v>
          </cell>
          <cell r="K6">
            <v>85319</v>
          </cell>
        </row>
        <row r="7">
          <cell r="B7">
            <v>890428</v>
          </cell>
          <cell r="C7" t="str">
            <v>INTERCONSULTA POR ESPECIALISTA EN CARDIOLOGÍA</v>
          </cell>
          <cell r="D7" t="str">
            <v>NA</v>
          </cell>
          <cell r="E7" t="str">
            <v>EVENTO</v>
          </cell>
          <cell r="F7" t="str">
            <v>N/A</v>
          </cell>
          <cell r="G7">
            <v>72415</v>
          </cell>
          <cell r="H7">
            <v>87495.894853023987</v>
          </cell>
          <cell r="I7">
            <v>80478</v>
          </cell>
          <cell r="J7">
            <v>88980.661656000011</v>
          </cell>
          <cell r="K7">
            <v>92438</v>
          </cell>
        </row>
        <row r="8">
          <cell r="B8">
            <v>890229</v>
          </cell>
          <cell r="C8" t="str">
            <v>CONSULTA DE PRIMERA VEZ POR ESPECIALISTA EN CARDIOLOGÍA PEDIÁTRICA</v>
          </cell>
          <cell r="D8" t="str">
            <v>NA</v>
          </cell>
          <cell r="E8" t="str">
            <v>EVENTO</v>
          </cell>
          <cell r="F8" t="str">
            <v>N/A</v>
          </cell>
          <cell r="G8">
            <v>59658</v>
          </cell>
          <cell r="H8">
            <v>72082.166611084802</v>
          </cell>
          <cell r="I8">
            <v>69273</v>
          </cell>
          <cell r="J8">
            <v>76591.830996000004</v>
          </cell>
          <cell r="K8">
            <v>87117</v>
          </cell>
        </row>
        <row r="9">
          <cell r="B9">
            <v>890329</v>
          </cell>
          <cell r="C9" t="str">
            <v>CONSULTA DE CONTROL O DE SEGUIMIENTO POR ESPECIALISTA EN CARDIOLOGÍA PEDIÁTRICA</v>
          </cell>
          <cell r="D9" t="str">
            <v>NA</v>
          </cell>
          <cell r="E9" t="str">
            <v>EVENTO</v>
          </cell>
          <cell r="F9" t="str">
            <v>N/A</v>
          </cell>
          <cell r="G9">
            <v>87610</v>
          </cell>
          <cell r="H9">
            <v>105855.352455616</v>
          </cell>
          <cell r="I9">
            <v>93848</v>
          </cell>
          <cell r="J9">
            <v>103763.228896</v>
          </cell>
          <cell r="K9">
            <v>97618</v>
          </cell>
        </row>
        <row r="10">
          <cell r="B10">
            <v>890429</v>
          </cell>
          <cell r="C10" t="str">
            <v>INTERCONSULTA POR ESPECIALISTA EN CARDIOLOGÍA PEDIÁTRICA</v>
          </cell>
          <cell r="D10" t="str">
            <v>NA</v>
          </cell>
          <cell r="E10" t="str">
            <v>EVENTO</v>
          </cell>
          <cell r="F10" t="str">
            <v>N/A</v>
          </cell>
          <cell r="G10">
            <v>91019</v>
          </cell>
          <cell r="H10">
            <v>109974.2988832064</v>
          </cell>
          <cell r="I10">
            <v>97605</v>
          </cell>
          <cell r="J10">
            <v>107917.16346000001</v>
          </cell>
          <cell r="K10">
            <v>99043</v>
          </cell>
        </row>
        <row r="11">
          <cell r="B11" t="str">
            <v>890228-3</v>
          </cell>
          <cell r="C11" t="str">
            <v xml:space="preserve">CONSULTA DE PRIMERA VEZ   POR ELECTROFISIOLOGÍA </v>
          </cell>
          <cell r="D11" t="str">
            <v>NA</v>
          </cell>
          <cell r="E11" t="str">
            <v>EVENTO</v>
          </cell>
          <cell r="F11" t="str">
            <v>N/A</v>
          </cell>
          <cell r="G11">
            <v>75750</v>
          </cell>
          <cell r="H11">
            <v>91525.430299200001</v>
          </cell>
          <cell r="I11">
            <v>84998</v>
          </cell>
          <cell r="J11">
            <v>93978.208696000002</v>
          </cell>
          <cell r="K11">
            <v>104422</v>
          </cell>
        </row>
        <row r="12">
          <cell r="B12" t="str">
            <v>890328-1</v>
          </cell>
          <cell r="C12" t="str">
            <v>CONSULTA DE  CONTROL O SEGUIMIENTO  POR ELECTROFISIOLOGÍA</v>
          </cell>
          <cell r="D12" t="str">
            <v>NA</v>
          </cell>
          <cell r="E12" t="str">
            <v>EVENTO</v>
          </cell>
          <cell r="F12" t="str">
            <v>N/A</v>
          </cell>
          <cell r="G12">
            <v>75750</v>
          </cell>
          <cell r="H12">
            <v>91525.430299200001</v>
          </cell>
          <cell r="I12">
            <v>84998</v>
          </cell>
          <cell r="J12">
            <v>93978.208696000002</v>
          </cell>
          <cell r="K12">
            <v>104422</v>
          </cell>
        </row>
        <row r="13">
          <cell r="B13">
            <v>890230</v>
          </cell>
          <cell r="C13" t="str">
            <v>CONSULTA DE PRIMERA VEZ POR ESPECIALISTA EN CIRUGÍA CARDIOVASCULAR</v>
          </cell>
          <cell r="D13" t="str">
            <v>NA</v>
          </cell>
          <cell r="E13" t="str">
            <v>EVENTO</v>
          </cell>
          <cell r="F13" t="str">
            <v>N/A</v>
          </cell>
          <cell r="G13">
            <v>84234</v>
          </cell>
          <cell r="H13">
            <v>101776.27849271041</v>
          </cell>
          <cell r="I13">
            <v>90877</v>
          </cell>
          <cell r="J13">
            <v>100478.33680400001</v>
          </cell>
          <cell r="K13">
            <v>107541</v>
          </cell>
        </row>
        <row r="14">
          <cell r="B14">
            <v>890330</v>
          </cell>
          <cell r="C14" t="str">
            <v>CONSULTA DE CONTROL O DE SEGUIMIENTO POR ESPECIALISTA EN CIRUGÍA CARDIOVASCULAR</v>
          </cell>
          <cell r="D14" t="str">
            <v>NA</v>
          </cell>
          <cell r="E14" t="str">
            <v>EVENTO</v>
          </cell>
          <cell r="F14" t="str">
            <v>N/A</v>
          </cell>
          <cell r="G14">
            <v>84234</v>
          </cell>
          <cell r="H14">
            <v>101776.27849271041</v>
          </cell>
          <cell r="I14">
            <v>90877</v>
          </cell>
          <cell r="J14">
            <v>100478.33680400001</v>
          </cell>
          <cell r="K14">
            <v>107541</v>
          </cell>
        </row>
        <row r="15">
          <cell r="B15">
            <v>890430</v>
          </cell>
          <cell r="C15" t="str">
            <v>INTERCONSULTA POR ESPECIALISTA EN CIRUGÍA CARDIOVASCULAR</v>
          </cell>
          <cell r="D15" t="str">
            <v>NA</v>
          </cell>
          <cell r="E15" t="str">
            <v>EVENTO</v>
          </cell>
          <cell r="F15" t="str">
            <v>N/A</v>
          </cell>
          <cell r="G15">
            <v>90424</v>
          </cell>
          <cell r="H15">
            <v>109255.38626237441</v>
          </cell>
          <cell r="I15">
            <v>96324</v>
          </cell>
          <cell r="J15">
            <v>106500.823248</v>
          </cell>
          <cell r="K15">
            <v>110831</v>
          </cell>
        </row>
        <row r="16">
          <cell r="B16">
            <v>378502</v>
          </cell>
          <cell r="C16" t="str">
            <v>REVISIÓN (REPROGRAMACIÓN) DE RE SINCRONIZADOR CARDÍACO</v>
          </cell>
          <cell r="D16" t="str">
            <v>NA</v>
          </cell>
          <cell r="E16" t="str">
            <v>EVENTO</v>
          </cell>
          <cell r="F16" t="str">
            <v>N/A</v>
          </cell>
          <cell r="G16">
            <v>104475</v>
          </cell>
          <cell r="H16">
            <v>126232.59842256</v>
          </cell>
          <cell r="I16">
            <v>111507</v>
          </cell>
          <cell r="J16">
            <v>123287.93756400001</v>
          </cell>
          <cell r="K16">
            <v>124401</v>
          </cell>
        </row>
        <row r="17">
          <cell r="B17">
            <v>378503</v>
          </cell>
          <cell r="C17" t="str">
            <v>REVISIÓN (REPROGRAMACIÓN) DE CARDIOVERSOR/DESFIBRILADOR SOD</v>
          </cell>
          <cell r="D17" t="str">
            <v>NA</v>
          </cell>
          <cell r="E17" t="str">
            <v>EVENTO</v>
          </cell>
          <cell r="F17" t="str">
            <v>N/A</v>
          </cell>
          <cell r="G17">
            <v>94479</v>
          </cell>
          <cell r="H17">
            <v>114154.86639258239</v>
          </cell>
          <cell r="I17">
            <v>102382</v>
          </cell>
          <cell r="J17">
            <v>113198.863064</v>
          </cell>
          <cell r="K17">
            <v>119483</v>
          </cell>
        </row>
        <row r="18">
          <cell r="B18">
            <v>378504</v>
          </cell>
          <cell r="C18" t="str">
            <v>REVISIÓN (REPROGRAMACIÓN) DE CARDIOVERSOR (DESFIBRILADOR) CON RESINCRONIZADOR (CARDIORESINCRONIZADOR)</v>
          </cell>
          <cell r="D18" t="str">
            <v>NA</v>
          </cell>
          <cell r="E18" t="str">
            <v>EVENTO</v>
          </cell>
          <cell r="F18" t="str">
            <v>N/A</v>
          </cell>
          <cell r="G18">
            <v>104475</v>
          </cell>
          <cell r="H18">
            <v>126232.59842256</v>
          </cell>
          <cell r="I18">
            <v>112035</v>
          </cell>
          <cell r="J18">
            <v>123871.72182000001</v>
          </cell>
          <cell r="K18">
            <v>124467</v>
          </cell>
        </row>
        <row r="19">
          <cell r="B19">
            <v>378505</v>
          </cell>
          <cell r="C19" t="str">
            <v>REVISIÓN (REPROGRAMACIÓN) DE MONITOR DE EVENTOS</v>
          </cell>
          <cell r="D19" t="str">
            <v>NA</v>
          </cell>
          <cell r="E19" t="str">
            <v>EVENTO</v>
          </cell>
          <cell r="F19" t="str">
            <v>N/A</v>
          </cell>
          <cell r="G19">
            <v>104475</v>
          </cell>
          <cell r="H19">
            <v>126232.59842256</v>
          </cell>
          <cell r="I19">
            <v>111507</v>
          </cell>
          <cell r="J19">
            <v>123287.93756400001</v>
          </cell>
          <cell r="K19">
            <v>124401</v>
          </cell>
        </row>
        <row r="20">
          <cell r="B20">
            <v>378501</v>
          </cell>
          <cell r="C20" t="str">
            <v>REVISIÓN [REPROGRAMACIÓN] DE APARATO MARCAPASO</v>
          </cell>
          <cell r="D20" t="str">
            <v>NA</v>
          </cell>
          <cell r="E20" t="str">
            <v>EVENTO</v>
          </cell>
          <cell r="F20" t="str">
            <v>N/A</v>
          </cell>
          <cell r="G20">
            <v>79699</v>
          </cell>
          <cell r="H20">
            <v>96296.835239814405</v>
          </cell>
          <cell r="I20">
            <v>89389</v>
          </cell>
          <cell r="J20">
            <v>98833.126628000013</v>
          </cell>
          <cell r="K20">
            <v>112494</v>
          </cell>
        </row>
        <row r="21">
          <cell r="B21">
            <v>881205</v>
          </cell>
          <cell r="C21" t="str">
            <v>ECOCARDIOGRAMA TRANSESOFÁGICO</v>
          </cell>
          <cell r="D21" t="str">
            <v>NA</v>
          </cell>
          <cell r="E21" t="str">
            <v>EVENTO</v>
          </cell>
          <cell r="F21" t="str">
            <v>N/A</v>
          </cell>
          <cell r="G21">
            <v>330837</v>
          </cell>
          <cell r="H21">
            <v>399735.95754318719</v>
          </cell>
          <cell r="I21">
            <v>354778</v>
          </cell>
          <cell r="J21">
            <v>392261.00525600003</v>
          </cell>
          <cell r="K21">
            <v>405628</v>
          </cell>
        </row>
        <row r="22">
          <cell r="B22">
            <v>881210</v>
          </cell>
          <cell r="C22" t="str">
            <v>ECOCARDIOGRAMA DE STRESS CON PRUEBA DE ESFUERZO O CON PRUEBA FARMACOLÓGICA</v>
          </cell>
          <cell r="D22" t="str">
            <v>NA</v>
          </cell>
          <cell r="E22" t="str">
            <v>EVENTO</v>
          </cell>
          <cell r="F22" t="str">
            <v>N/A</v>
          </cell>
          <cell r="G22">
            <v>462384</v>
          </cell>
          <cell r="H22">
            <v>558678.47608535038</v>
          </cell>
          <cell r="I22">
            <v>50127</v>
          </cell>
          <cell r="J22">
            <v>55423.017804000003</v>
          </cell>
          <cell r="K22">
            <v>492136</v>
          </cell>
        </row>
        <row r="23">
          <cell r="B23">
            <v>895001</v>
          </cell>
          <cell r="C23" t="str">
            <v>MONITOREO ELECTROCARDIOGRÁFICO CONTINUO (HOLTER)</v>
          </cell>
          <cell r="D23" t="str">
            <v>NA</v>
          </cell>
          <cell r="E23" t="str">
            <v>EVENTO</v>
          </cell>
          <cell r="F23" t="str">
            <v>N/A</v>
          </cell>
          <cell r="G23">
            <v>196062</v>
          </cell>
          <cell r="H23">
            <v>236893.18700094716</v>
          </cell>
          <cell r="I23">
            <v>213782</v>
          </cell>
          <cell r="J23">
            <v>236368.49586400003</v>
          </cell>
          <cell r="K23">
            <v>260877</v>
          </cell>
        </row>
        <row r="24">
          <cell r="B24">
            <v>881202</v>
          </cell>
          <cell r="C24" t="str">
            <v>ECOCARDIOGRAMA TRANSTORÁCICO</v>
          </cell>
          <cell r="D24" t="str">
            <v>NA</v>
          </cell>
          <cell r="E24" t="str">
            <v>EVENTO</v>
          </cell>
          <cell r="F24" t="str">
            <v>N/A</v>
          </cell>
          <cell r="G24">
            <v>247123</v>
          </cell>
          <cell r="H24">
            <v>298587.97243338876</v>
          </cell>
          <cell r="I24">
            <v>267904</v>
          </cell>
          <cell r="J24">
            <v>296208.59340800002</v>
          </cell>
          <cell r="K24">
            <v>322452</v>
          </cell>
        </row>
        <row r="25">
          <cell r="B25">
            <v>894102</v>
          </cell>
          <cell r="C25" t="str">
            <v>PRUEBA DE ESFUERZO CARDIOVASCULAR</v>
          </cell>
          <cell r="D25" t="str">
            <v>NA</v>
          </cell>
          <cell r="E25" t="str">
            <v>EVENTO</v>
          </cell>
          <cell r="F25" t="str">
            <v>N/A</v>
          </cell>
          <cell r="G25">
            <v>127875</v>
          </cell>
          <cell r="H25">
            <v>154505.80065359999</v>
          </cell>
          <cell r="I25">
            <v>138085</v>
          </cell>
          <cell r="J25">
            <v>152673.95642</v>
          </cell>
          <cell r="K25">
            <v>164622</v>
          </cell>
        </row>
        <row r="26">
          <cell r="B26">
            <v>895003</v>
          </cell>
          <cell r="C26" t="str">
            <v>PRUEBA DE MESA BASCULANTE</v>
          </cell>
          <cell r="D26" t="str">
            <v>NA</v>
          </cell>
          <cell r="E26" t="str">
            <v>EVENTO</v>
          </cell>
          <cell r="F26" t="str">
            <v>N/A</v>
          </cell>
          <cell r="G26">
            <v>586301</v>
          </cell>
          <cell r="H26">
            <v>708401.99748978566</v>
          </cell>
          <cell r="I26">
            <v>647937</v>
          </cell>
          <cell r="J26">
            <v>716392.83992400009</v>
          </cell>
          <cell r="K26">
            <v>806963</v>
          </cell>
        </row>
        <row r="27">
          <cell r="B27">
            <v>895101</v>
          </cell>
          <cell r="C27" t="str">
            <v xml:space="preserve">ELECTROCARDIOGRAMA DE RITMO O DE SUPERFICIE </v>
          </cell>
          <cell r="D27" t="str">
            <v>NA</v>
          </cell>
          <cell r="E27" t="str">
            <v>EVENTO</v>
          </cell>
          <cell r="F27" t="str">
            <v>N/A</v>
          </cell>
          <cell r="G27">
            <v>20485</v>
          </cell>
          <cell r="H27">
            <v>24751.134517216004</v>
          </cell>
          <cell r="I27">
            <v>22183</v>
          </cell>
          <cell r="J27">
            <v>24526.678316000001</v>
          </cell>
          <cell r="K27">
            <v>29506</v>
          </cell>
        </row>
        <row r="28">
          <cell r="B28">
            <v>399201</v>
          </cell>
          <cell r="C28" t="str">
            <v xml:space="preserve"> INYECCIÓN DE AGENTE ESCLEROSANTE EN VENA </v>
          </cell>
          <cell r="D28" t="str">
            <v>Honorarios de Cirujano</v>
          </cell>
          <cell r="E28" t="str">
            <v>EVENTO</v>
          </cell>
          <cell r="F28" t="str">
            <v>N/A</v>
          </cell>
          <cell r="G28" t="str">
            <v>NO REGISTRA</v>
          </cell>
          <cell r="H28" t="e">
            <v>#VALUE!</v>
          </cell>
          <cell r="I28" t="str">
            <v>NO REGISTRA</v>
          </cell>
          <cell r="J28" t="e">
            <v>#VALUE!</v>
          </cell>
          <cell r="K28">
            <v>239075</v>
          </cell>
        </row>
        <row r="29">
          <cell r="B29">
            <v>385120</v>
          </cell>
          <cell r="C29" t="str">
            <v>OCLUSIÓN DE LESIÓN EN VASOS INTRACRANEALES. VÍA ENDOVASCULAR</v>
          </cell>
          <cell r="D29" t="str">
            <v xml:space="preserve">Solo incluye honorarios del especialista, </v>
          </cell>
          <cell r="E29" t="str">
            <v>EVENTO</v>
          </cell>
          <cell r="F29" t="str">
            <v>N/A</v>
          </cell>
          <cell r="G29">
            <v>3242820</v>
          </cell>
          <cell r="H29">
            <v>3918158.3614897919</v>
          </cell>
          <cell r="I29">
            <v>3477477</v>
          </cell>
          <cell r="J29">
            <v>3844879.4000040004</v>
          </cell>
          <cell r="K29">
            <v>3038777</v>
          </cell>
        </row>
        <row r="30">
          <cell r="B30">
            <v>385220</v>
          </cell>
          <cell r="C30" t="str">
            <v>OCLUSIÓN DE VASOS DE CABEZA Y CUELLO. VÍA ENDOVASCULAR</v>
          </cell>
          <cell r="D30" t="str">
            <v xml:space="preserve">Solo incluye honorarios del especialista, </v>
          </cell>
          <cell r="E30" t="str">
            <v>EVENTO</v>
          </cell>
          <cell r="F30" t="str">
            <v>N/A</v>
          </cell>
          <cell r="G30">
            <v>2892112</v>
          </cell>
          <cell r="H30">
            <v>3494413.1389238276</v>
          </cell>
          <cell r="I30">
            <v>3087267</v>
          </cell>
          <cell r="J30">
            <v>3413442.9330840004</v>
          </cell>
          <cell r="K30">
            <v>2760728</v>
          </cell>
        </row>
        <row r="31">
          <cell r="B31">
            <v>385401</v>
          </cell>
          <cell r="C31" t="str">
            <v>OCLUSIÓN DE VASOS ESPINALES VÍA ENDOVASCULAR</v>
          </cell>
          <cell r="D31" t="str">
            <v xml:space="preserve">Solo incluye honorarios del especialista, </v>
          </cell>
          <cell r="E31" t="str">
            <v>EVENTO</v>
          </cell>
          <cell r="F31" t="str">
            <v>N/A</v>
          </cell>
          <cell r="G31">
            <v>3242820</v>
          </cell>
          <cell r="H31">
            <v>3918158.3614897919</v>
          </cell>
          <cell r="I31">
            <v>3477477</v>
          </cell>
          <cell r="J31">
            <v>3844879.4000040004</v>
          </cell>
          <cell r="K31">
            <v>3038777</v>
          </cell>
        </row>
        <row r="32">
          <cell r="B32">
            <v>895801</v>
          </cell>
          <cell r="C32" t="str">
            <v>ULTRASONIDO INTRAVASCULAR DIAGNÓSTICO</v>
          </cell>
          <cell r="D32" t="str">
            <v xml:space="preserve">Solo incluye honorarios del especialista, </v>
          </cell>
          <cell r="E32" t="str">
            <v>EVENTO</v>
          </cell>
          <cell r="F32" t="str">
            <v>N/A</v>
          </cell>
          <cell r="G32">
            <v>1034805</v>
          </cell>
          <cell r="H32">
            <v>1250309.8732774081</v>
          </cell>
          <cell r="I32">
            <v>1139073</v>
          </cell>
          <cell r="J32">
            <v>1259418.3405960002</v>
          </cell>
          <cell r="K32">
            <v>1371899</v>
          </cell>
        </row>
        <row r="33">
          <cell r="B33">
            <v>395010</v>
          </cell>
          <cell r="C33" t="str">
            <v>ANGIOPLASTIA DE VASOS INTRACRANEALES CON O SIN IMPLANTE DE DISPOSITIVO O INJERTO</v>
          </cell>
          <cell r="D33" t="str">
            <v>PROC TERAPÉUTICO---Derechos de sala, honorarios médicos especialista Medico Radiólogo, materiales pos básicos (Balón Convencional, guía hidrofilica, catéter de cruce, guía de Angioplastia) y medicamentos básicos.</v>
          </cell>
          <cell r="E33" t="str">
            <v>PAQUETE</v>
          </cell>
          <cell r="F33" t="str">
            <v>N/A</v>
          </cell>
          <cell r="G33">
            <v>4921047</v>
          </cell>
          <cell r="H33">
            <v>5945887.0521133635</v>
          </cell>
          <cell r="I33">
            <v>5309189</v>
          </cell>
          <cell r="J33">
            <v>5870115.4362280006</v>
          </cell>
          <cell r="K33">
            <v>5252193</v>
          </cell>
        </row>
        <row r="34">
          <cell r="B34">
            <v>378901</v>
          </cell>
          <cell r="C34" t="str">
            <v>EXPLANTE O ELIMINACIÓN DE MARCAPASO</v>
          </cell>
          <cell r="D34" t="str">
            <v>PROC TERAPÉUTICO---Derechos de sala, honorarios médicos especialista en electrofisiología, honorarios de anestesia, materiales pos básicos y medicamentos básicos.</v>
          </cell>
          <cell r="E34" t="str">
            <v>PAQUETE</v>
          </cell>
          <cell r="F34" t="str">
            <v>N/A</v>
          </cell>
          <cell r="G34">
            <v>935867</v>
          </cell>
          <cell r="H34">
            <v>1130767.3911263552</v>
          </cell>
          <cell r="I34">
            <v>1002968</v>
          </cell>
          <cell r="J34">
            <v>1108933.5751360001</v>
          </cell>
          <cell r="K34">
            <v>1123751</v>
          </cell>
        </row>
        <row r="35">
          <cell r="B35">
            <v>378902</v>
          </cell>
          <cell r="C35" t="str">
            <v>EXPLANTE O ELIMINACIÓN DE CARDIOVERSOR (DESFIBRILADOR) O RESINCRONIZADOR O CARDIORESINCRONIZADOR</v>
          </cell>
          <cell r="D35" t="str">
            <v>PROC TERAPÉUTICO---Derechos de sala, honorarios médicos especialista en electrofisiología, honorarios de anestesia, materiales pos básicos y medicamentos básicos.</v>
          </cell>
          <cell r="E35" t="str">
            <v>PAQUETE</v>
          </cell>
          <cell r="F35" t="str">
            <v>N/A</v>
          </cell>
          <cell r="G35">
            <v>913384</v>
          </cell>
          <cell r="H35">
            <v>1103602.1601109505</v>
          </cell>
          <cell r="I35">
            <v>983219</v>
          </cell>
          <cell r="J35">
            <v>1087098.053788</v>
          </cell>
          <cell r="K35">
            <v>1115309</v>
          </cell>
        </row>
        <row r="36">
          <cell r="B36">
            <v>385320</v>
          </cell>
          <cell r="C36" t="str">
            <v>OCLUSIÓN DE VASOS DE MIEMBROS SUPERIORES. VÍA ENDOVASCULAR</v>
          </cell>
          <cell r="D36" t="str">
            <v xml:space="preserve">Solo incluye honorarios del especialista, </v>
          </cell>
          <cell r="E36" t="str">
            <v>EVENTO</v>
          </cell>
          <cell r="F36" t="str">
            <v>N/A</v>
          </cell>
          <cell r="G36">
            <v>64071</v>
          </cell>
          <cell r="H36">
            <v>77414.202570297595</v>
          </cell>
          <cell r="I36">
            <v>713300</v>
          </cell>
          <cell r="J36">
            <v>788661.57160000002</v>
          </cell>
          <cell r="K36">
            <v>623589</v>
          </cell>
        </row>
        <row r="37">
          <cell r="B37">
            <v>385520</v>
          </cell>
          <cell r="C37" t="str">
            <v>OCLUSIÓN DE VASOS TORÁCICOS VÍA PERCUTÁNEA (ENDOVASCULAR)</v>
          </cell>
          <cell r="D37" t="str">
            <v>PROC TERAPÉUTICO---Derechos de sala, honorarios médicos especialista, materiales pos básicos y medicamentos básicos.</v>
          </cell>
          <cell r="E37" t="str">
            <v>PAQUETE</v>
          </cell>
          <cell r="F37" t="str">
            <v>N/A</v>
          </cell>
          <cell r="G37">
            <v>1950586</v>
          </cell>
          <cell r="H37">
            <v>2356808.2242322816</v>
          </cell>
          <cell r="I37">
            <v>2091734</v>
          </cell>
          <cell r="J37">
            <v>2312729.880568</v>
          </cell>
          <cell r="K37">
            <v>2281037</v>
          </cell>
        </row>
        <row r="38">
          <cell r="B38">
            <v>385620</v>
          </cell>
          <cell r="C38" t="str">
            <v>OCLUSIÓN DE ARTERIAS ABDOMINALES. VÍA ENDOVASCULAR</v>
          </cell>
          <cell r="D38" t="str">
            <v>PROC TERAPÉUTICO---Derechos de sala, honorarios médicos especialista, , materiales pos básicos y medicamentos básicos.</v>
          </cell>
          <cell r="E38" t="str">
            <v>PAQUETE</v>
          </cell>
          <cell r="F38" t="str">
            <v>N/A</v>
          </cell>
          <cell r="G38">
            <v>1950586</v>
          </cell>
          <cell r="H38">
            <v>2356808.2242322816</v>
          </cell>
          <cell r="I38">
            <v>2091734</v>
          </cell>
          <cell r="J38">
            <v>2312729.880568</v>
          </cell>
          <cell r="K38">
            <v>2281037</v>
          </cell>
        </row>
        <row r="39">
          <cell r="B39">
            <v>385720</v>
          </cell>
          <cell r="C39" t="str">
            <v>OCLUSIÓN DE VENAS INTRAABDOMINALES. VÍA ENDOVASCULAR</v>
          </cell>
          <cell r="D39" t="str">
            <v>PROC TERAPÉUTICO---Derechos de sala, honorarios médicos especialista, , materiales pos básicos y medicamentos básicos.</v>
          </cell>
          <cell r="E39" t="str">
            <v>PAQUETE</v>
          </cell>
          <cell r="F39" t="str">
            <v>N/A</v>
          </cell>
          <cell r="G39">
            <v>1950586</v>
          </cell>
          <cell r="H39">
            <v>2356808.2242322816</v>
          </cell>
          <cell r="I39">
            <v>2091734</v>
          </cell>
          <cell r="J39">
            <v>2312729.880568</v>
          </cell>
          <cell r="K39">
            <v>2281037</v>
          </cell>
        </row>
        <row r="40">
          <cell r="B40">
            <v>385820</v>
          </cell>
          <cell r="C40" t="str">
            <v>OCLUSIÓN DE ARTERIAS DE MIEMBROS INFERIORES. VÍA ENDOVASCULAR</v>
          </cell>
          <cell r="D40" t="str">
            <v xml:space="preserve">Solo incluye honorarios del especialista, </v>
          </cell>
          <cell r="E40" t="str">
            <v>EVENTO</v>
          </cell>
          <cell r="F40" t="str">
            <v>N/A</v>
          </cell>
          <cell r="G40">
            <v>593086</v>
          </cell>
          <cell r="H40">
            <v>716600.01788028155</v>
          </cell>
          <cell r="I40">
            <v>636003</v>
          </cell>
          <cell r="J40">
            <v>703197.98895600007</v>
          </cell>
          <cell r="K40">
            <v>693561</v>
          </cell>
        </row>
        <row r="41">
          <cell r="B41">
            <v>385920</v>
          </cell>
          <cell r="C41" t="str">
            <v>OCLUSIÓN DE VENAS DE MIEMBROS INFERIORES. VÍA ENDOVASCULAR</v>
          </cell>
          <cell r="D41" t="str">
            <v xml:space="preserve">Solo incluye honorarios del especialista, </v>
          </cell>
          <cell r="E41" t="str">
            <v>EVENTO</v>
          </cell>
          <cell r="F41" t="str">
            <v>N/A</v>
          </cell>
          <cell r="G41">
            <v>593086</v>
          </cell>
          <cell r="H41">
            <v>716600.01788028155</v>
          </cell>
          <cell r="I41">
            <v>636003</v>
          </cell>
          <cell r="J41">
            <v>703197.98895600007</v>
          </cell>
          <cell r="K41">
            <v>693561</v>
          </cell>
        </row>
        <row r="42">
          <cell r="B42">
            <v>876110</v>
          </cell>
          <cell r="C42" t="str">
            <v>AORTOGRAMA TORÁCICO</v>
          </cell>
          <cell r="D42" t="str">
            <v xml:space="preserve">PROC DIAGNÓSTICO---Derechos de sala, honorarios médicos, insumos POS (Una aguja de punción, un introductor femoral, un catéter diagnóstico periférico, una guía de teflón), medio de contraste, medicamentos POS básicos, materiales en sala básicos, </v>
          </cell>
          <cell r="E42" t="str">
            <v>PAQUETE</v>
          </cell>
          <cell r="F42" t="str">
            <v>N/A</v>
          </cell>
          <cell r="G42">
            <v>1530174</v>
          </cell>
          <cell r="H42">
            <v>1848842.6901999742</v>
          </cell>
          <cell r="I42">
            <v>1640900</v>
          </cell>
          <cell r="J42">
            <v>1814264.3668000002</v>
          </cell>
          <cell r="K42">
            <v>1775748</v>
          </cell>
        </row>
        <row r="43">
          <cell r="B43">
            <v>872202</v>
          </cell>
          <cell r="C43" t="str">
            <v>AORTOGRAMA ABDOMINAL Y ESTUDIO DE MIEMBROS INFERIORES</v>
          </cell>
          <cell r="D43" t="str">
            <v xml:space="preserve">DERECHOS DE SALA, HONORARIOS MÉDICOS, INSUMOS POS (UNA AGUJA DE PUNCIÓN, UN INTRODUCTOR FEMORAL, UN CATÉTER DIAGNÓSTICO PERIFÉRICO, UNA GUÍA DE TEFLÓN), MEDIO DE CONTRASTE, MEDICAMENTOS POS BÁSICOS, MATERIALES EN SALA BÁSICOS, </v>
          </cell>
          <cell r="E43" t="str">
            <v>PAQUETE</v>
          </cell>
          <cell r="F43" t="str">
            <v>N/A</v>
          </cell>
          <cell r="G43">
            <v>2087192</v>
          </cell>
          <cell r="H43">
            <v>2521863.3124362752</v>
          </cell>
          <cell r="I43">
            <v>2233528</v>
          </cell>
          <cell r="J43">
            <v>2469504.7002560003</v>
          </cell>
          <cell r="K43">
            <v>2335323</v>
          </cell>
        </row>
        <row r="44">
          <cell r="B44">
            <v>378001</v>
          </cell>
          <cell r="C44" t="str">
            <v>INSERCIÓN (IMPLANTACIÓN) DE MONITOR DE EVENTOS</v>
          </cell>
          <cell r="D44" t="str">
            <v>PROC TERAPÉUTICO---* DERECHOS DE SALA Y CINEANGIOGRAFÍA * MATERIALES * HONORARIOS ELECTROFISIOLOGÍA * INSUMOS:  * PLACA DE DESFIBRILACIÓN * PLACA VALLEYLAB * ELECTRODO S * INTRODUCTOR * DISPOSITIVO (MONITOR DE EVENTOS) Y ACCESORIOS * EN CASO NECESARIO 1 INTRODUCTOR ARTERIAL O VENOSO FEMORAL * EN CASO NECESARIO UNA AGUJA DE PUNCIÓN FEMORAL * INSUMOS PARA CANALIZACIÓN Y LÍQUIDOS ENDOVENOSOS</v>
          </cell>
          <cell r="E44" t="str">
            <v>PAQUETE</v>
          </cell>
          <cell r="F44" t="str">
            <v>N/A</v>
          </cell>
          <cell r="G44">
            <v>617887</v>
          </cell>
          <cell r="H44">
            <v>746565.98747566715</v>
          </cell>
          <cell r="I44">
            <v>637185</v>
          </cell>
          <cell r="J44">
            <v>704504.86962000001</v>
          </cell>
          <cell r="K44">
            <v>13016187</v>
          </cell>
        </row>
        <row r="45">
          <cell r="B45">
            <v>876241</v>
          </cell>
          <cell r="C45" t="str">
            <v>ANGIOGRAFÍA DE VENAS CAVAS O CACOGRAFÍA</v>
          </cell>
          <cell r="D45" t="str">
            <v>PROC TERAPÉUTICO---Derechos de sala, honorarios médicos especialista, materiales pos básicos y medicamentos básicos.</v>
          </cell>
          <cell r="E45" t="str">
            <v>PAQUETE</v>
          </cell>
          <cell r="F45" t="str">
            <v>N/A</v>
          </cell>
          <cell r="G45">
            <v>962387</v>
          </cell>
          <cell r="H45">
            <v>1162810.3536548673</v>
          </cell>
          <cell r="I45">
            <v>1033519</v>
          </cell>
          <cell r="J45">
            <v>1142712.3493880001</v>
          </cell>
          <cell r="K45">
            <v>950183</v>
          </cell>
        </row>
        <row r="46">
          <cell r="B46">
            <v>878903</v>
          </cell>
          <cell r="C46" t="str">
            <v>VENOGRAFIA SELECTIVA</v>
          </cell>
          <cell r="D46" t="str">
            <v xml:space="preserve">DERECHOS DE SALA, HONORARIOS MÉDICOS, INSUMOS POS (UNA AGUJA DE PUNCIÓN, UN INTRODUCTOR FEMORAL, UN CATÉTER DIAGNÓSTICO PERIFÉRICO, UNA GUÍA DE TEFLÓN), MEDIO DE CONTRASTE, MEDICAMENTOS POS BÁSICOS, MATERIALES EN SALA BÁSICOS, </v>
          </cell>
          <cell r="E46" t="str">
            <v>PAQUETE</v>
          </cell>
          <cell r="F46" t="str">
            <v>N/A</v>
          </cell>
          <cell r="G46">
            <v>1207306</v>
          </cell>
          <cell r="H46">
            <v>1458735.3287499137</v>
          </cell>
          <cell r="I46">
            <v>1307063</v>
          </cell>
          <cell r="J46">
            <v>1445156.8200760002</v>
          </cell>
          <cell r="K46">
            <v>914199</v>
          </cell>
        </row>
        <row r="47">
          <cell r="B47">
            <v>877110</v>
          </cell>
          <cell r="C47" t="str">
            <v>AORTOGRAMA ABDOMINAL</v>
          </cell>
          <cell r="D47" t="str">
            <v xml:space="preserve">DERECHOS DE SALA, HONORARIOS MÉDICOS, INSUMOS POS (UNA AGUJA DE PUNCIÓN, UN INTRODUCTOR FEMORAL, UN CATÉTER DIAGNÓSTICO PERIFÉRICO, UNA GUÍA DE TEFLÓN), MEDIO DE CONTRASTE, MEDICAMENTOS POS BÁSICOS, MATERIALES EN SALA BÁSICOS, </v>
          </cell>
          <cell r="E47" t="str">
            <v>PAQUETE</v>
          </cell>
          <cell r="F47" t="str">
            <v>N/A</v>
          </cell>
          <cell r="G47">
            <v>1530176</v>
          </cell>
          <cell r="H47">
            <v>1848845.1067129856</v>
          </cell>
          <cell r="I47">
            <v>1640901</v>
          </cell>
          <cell r="J47">
            <v>1814265.472452</v>
          </cell>
          <cell r="K47">
            <v>1553803</v>
          </cell>
        </row>
        <row r="48">
          <cell r="B48">
            <v>877201</v>
          </cell>
          <cell r="C48" t="str">
            <v>FLEBOGRAFÍA ABDOMINAL O PÉLVICA</v>
          </cell>
          <cell r="D48" t="str">
            <v>PROC TERAPÉUTICO---Derechos de sala, honorarios médicos especialista, materiales pos básicos y medicamentos básicos.</v>
          </cell>
          <cell r="E48" t="str">
            <v>PAQUETE</v>
          </cell>
          <cell r="F48" t="str">
            <v>N/A</v>
          </cell>
          <cell r="G48">
            <v>1096999</v>
          </cell>
          <cell r="H48">
            <v>1325456.1783866945</v>
          </cell>
          <cell r="I48">
            <v>1183865</v>
          </cell>
          <cell r="J48">
            <v>1308942.7049800002</v>
          </cell>
          <cell r="K48">
            <v>1352554</v>
          </cell>
        </row>
        <row r="49">
          <cell r="B49">
            <v>878301</v>
          </cell>
          <cell r="C49" t="str">
            <v>FLEBOGRAFÍA DE MIEMBRO SUPERIOR NCOC +</v>
          </cell>
          <cell r="D49" t="str">
            <v>PROC TERAPÉUTICO---Derechos de sala, honorarios médicos especialista, materiales pos básicos y medicamentos básicos.</v>
          </cell>
          <cell r="E49" t="str">
            <v>PAQUETE</v>
          </cell>
          <cell r="F49" t="str">
            <v>N/A</v>
          </cell>
          <cell r="G49">
            <v>1049189</v>
          </cell>
          <cell r="H49">
            <v>1267689.4348539584</v>
          </cell>
          <cell r="I49">
            <v>1130466</v>
          </cell>
          <cell r="J49">
            <v>1249901.9938320001</v>
          </cell>
          <cell r="K49">
            <v>1265654</v>
          </cell>
        </row>
        <row r="50">
          <cell r="B50">
            <v>878401</v>
          </cell>
          <cell r="C50" t="str">
            <v>FLEBOGRAFÍA DE MIEMBRO INFERIOR NCOC +</v>
          </cell>
          <cell r="D50" t="str">
            <v>PROC TERAPÉUTICO---Derechos de sala, honorarios médicos especialista, , materiales pos básicos y medicamentos básicos.</v>
          </cell>
          <cell r="E50" t="str">
            <v>PAQUETE</v>
          </cell>
          <cell r="F50" t="str">
            <v>N/A</v>
          </cell>
          <cell r="G50">
            <v>1049189</v>
          </cell>
          <cell r="H50">
            <v>1267689.4348539584</v>
          </cell>
          <cell r="I50">
            <v>1130466</v>
          </cell>
          <cell r="J50">
            <v>1249901.9938320001</v>
          </cell>
          <cell r="K50">
            <v>1265654</v>
          </cell>
        </row>
        <row r="51">
          <cell r="B51">
            <v>387301</v>
          </cell>
          <cell r="C51" t="str">
            <v>INSERCIÓN DE IMPLANTE O FILTRO EN VENA CAVA (SUPERIOR O INFERIOR)</v>
          </cell>
          <cell r="D51" t="str">
            <v>PROC TERAPÉUTICO---Derechos de sala, honorarios médicos especialista, , materiales pos básicos y medicamentos básicos.</v>
          </cell>
          <cell r="E51" t="str">
            <v>PAQUETE</v>
          </cell>
          <cell r="F51" t="str">
            <v>N/A</v>
          </cell>
          <cell r="G51">
            <v>571001</v>
          </cell>
          <cell r="H51">
            <v>689915.67295410566</v>
          </cell>
          <cell r="I51">
            <v>612319</v>
          </cell>
          <cell r="J51">
            <v>677011.7269880001</v>
          </cell>
          <cell r="K51">
            <v>667734</v>
          </cell>
        </row>
        <row r="52">
          <cell r="B52">
            <v>373413</v>
          </cell>
          <cell r="C52" t="str">
            <v>MODULACIÓN DE SUSTRATO ARRÍTMICO (AURICULAR O VENTRICULAR) ENDOCÁRDICA</v>
          </cell>
          <cell r="D52" t="str">
            <v>PROC TERAPÉUTICO---Derechos de sala e intervencionismo cardiovascular, honorarios médicos Cardiólogo - Electrofisiólogo, honorarios de anestesiólogo cardiovascular, insumos, medios de contraste, catéteres y medicamentos pos básicos asociados a la realización del procedimiento.</v>
          </cell>
          <cell r="E52" t="str">
            <v>PAQUETE</v>
          </cell>
          <cell r="F52" t="str">
            <v>N/A</v>
          </cell>
          <cell r="G52">
            <v>41790000</v>
          </cell>
          <cell r="H52">
            <v>50493039.369024001</v>
          </cell>
          <cell r="I52">
            <v>44298069</v>
          </cell>
          <cell r="J52">
            <v>48978248.585988</v>
          </cell>
          <cell r="K52">
            <v>39160501</v>
          </cell>
        </row>
        <row r="53">
          <cell r="B53">
            <v>372202</v>
          </cell>
          <cell r="C53" t="str">
            <v>CATETERISMO CARDÍACO DEL LADO IZQUIERDO DEL CORAZÓN</v>
          </cell>
          <cell r="D53" t="str">
            <v xml:space="preserve">PROC DIAGNÓSTICO---Derechos de sala, honorarios médicos, insumos POS (Una aguja de punción, un introductor femoral, un catéter dx JL, un catéter diagnóstico JR, un catéter dx pigtail, una guía de teflón), medio de contraste, medicamentos POS básicos, materiales en sala básicos, </v>
          </cell>
          <cell r="E53" t="str">
            <v>PAQUETE</v>
          </cell>
          <cell r="F53" t="str">
            <v>N/A</v>
          </cell>
          <cell r="G53">
            <v>1563336</v>
          </cell>
          <cell r="H53">
            <v>1888910.8924386813</v>
          </cell>
          <cell r="I53">
            <v>1672947</v>
          </cell>
          <cell r="J53">
            <v>1849697.1964440001</v>
          </cell>
          <cell r="K53">
            <v>1508721</v>
          </cell>
        </row>
        <row r="54">
          <cell r="B54">
            <v>876212</v>
          </cell>
          <cell r="C54" t="str">
            <v>ANGIOCARDIOGRAFIA DE CORAZÓN DERECHO</v>
          </cell>
          <cell r="D54" t="str">
            <v xml:space="preserve">PROC DIAGNÓSTICO---Derechos de sala, honorarios médicos, insumos POS (Una aguja de punción, un introductor femoral, un catéter dx de derecha, una guía de teflón), medio de contraste, medicamentos POS básicos, materiales en sala básicos, </v>
          </cell>
          <cell r="E54" t="str">
            <v>PAQUETE</v>
          </cell>
          <cell r="F54" t="str">
            <v>N/A</v>
          </cell>
          <cell r="G54">
            <v>1505828</v>
          </cell>
          <cell r="H54">
            <v>1819426.4773146368</v>
          </cell>
          <cell r="I54">
            <v>1611413</v>
          </cell>
          <cell r="J54">
            <v>1781662.0062760001</v>
          </cell>
          <cell r="K54">
            <v>1760288</v>
          </cell>
        </row>
        <row r="55">
          <cell r="B55">
            <v>876222</v>
          </cell>
          <cell r="C55" t="str">
            <v>ANGIOCARDIOGRAFIA DE CORAZÓN IZQUIERDO</v>
          </cell>
          <cell r="D55" t="str">
            <v xml:space="preserve">PROC DIAGNÓSTICO---Derechos de sala, honorarios médicos, insumos POS (Una aguja de punción, un introductor femoral, un catéter dx de derecha, una guía de teflón), medio de contraste, medicamentos POS básicos, materiales en sala básicos, </v>
          </cell>
          <cell r="E55" t="str">
            <v>PAQUETE</v>
          </cell>
          <cell r="F55" t="str">
            <v>N/A</v>
          </cell>
          <cell r="G55">
            <v>1563336</v>
          </cell>
          <cell r="H55">
            <v>1888910.8924386813</v>
          </cell>
          <cell r="I55">
            <v>1663588</v>
          </cell>
          <cell r="J55">
            <v>1839349.399376</v>
          </cell>
          <cell r="K55">
            <v>1825730</v>
          </cell>
        </row>
        <row r="56">
          <cell r="B56">
            <v>876231</v>
          </cell>
          <cell r="C56" t="str">
            <v>ANGIOCARDIOGRAFIA DE CORAZÓN DERECHO E IZQUIERDO</v>
          </cell>
          <cell r="D56" t="str">
            <v xml:space="preserve">PROC DIAGNÓSTICO---Derechos de sala, honorarios médicos, insumos POS (Una aguja de punción, un introductor femoral, un catéter dx de derecha, una guía de teflón), medio de contraste, medicamentos POS básicos, materiales en sala básicos, </v>
          </cell>
          <cell r="E56" t="str">
            <v>PAQUETE</v>
          </cell>
          <cell r="F56" t="str">
            <v>N/A</v>
          </cell>
          <cell r="G56">
            <v>2023781</v>
          </cell>
          <cell r="H56">
            <v>2445246.5591596738</v>
          </cell>
          <cell r="I56">
            <v>2177666</v>
          </cell>
          <cell r="J56">
            <v>2407740.7682320001</v>
          </cell>
          <cell r="K56">
            <v>2467849</v>
          </cell>
        </row>
        <row r="57">
          <cell r="B57">
            <v>372302</v>
          </cell>
          <cell r="C57" t="str">
            <v>CATETERISMO COMBINADO DE LOS LADOS DERECHO E IZQUIERDO DEL CORAZÓN</v>
          </cell>
          <cell r="D57" t="str">
            <v xml:space="preserve">PROC DIAGNÓSTICO---Derechos de sala, honorarios médicos, insumos POS (Una aguja de punción, un introductor femoral, un catéter dx JL, un catéter diagnóstico JR, un catéter dx pigtail, un catéter diagnóstico de derecha, una guía de teflón), medio de contraste, medicamentos POS básicos, materiales en sala básicos, </v>
          </cell>
          <cell r="E57" t="str">
            <v>PAQUETE</v>
          </cell>
          <cell r="F57" t="str">
            <v>N/A</v>
          </cell>
          <cell r="G57">
            <v>2404432</v>
          </cell>
          <cell r="H57">
            <v>2905170.606272819</v>
          </cell>
          <cell r="I57">
            <v>2568217</v>
          </cell>
          <cell r="J57">
            <v>2839554.2624840001</v>
          </cell>
          <cell r="K57">
            <v>2115332</v>
          </cell>
        </row>
        <row r="58">
          <cell r="B58">
            <v>876121</v>
          </cell>
          <cell r="C58" t="str">
            <v>ARTERIOGRAFÍA CORONARIA CON CATETERISMO DERECHO E IZQUIERDO</v>
          </cell>
          <cell r="D58" t="str">
            <v xml:space="preserve">PROC DIAGNÓSTICO---Derechos de sala, honorarios médicos, insumos POS (Una aguja de punción, un introductor femoral, un catéter dx JL, un catéter diagnóstico JR, un catéter dx pigtail, un catéter diagnóstico de derecha, una guía de teflón), medio de contraste, medicamentos POS básicos, materiales en sala básicos, </v>
          </cell>
          <cell r="E58" t="str">
            <v>PAQUETE</v>
          </cell>
          <cell r="F58" t="str">
            <v>N/A</v>
          </cell>
          <cell r="G58">
            <v>2472887</v>
          </cell>
          <cell r="H58">
            <v>2987881.8053636672</v>
          </cell>
          <cell r="I58">
            <v>2654095</v>
          </cell>
          <cell r="J58">
            <v>2934505.4449400003</v>
          </cell>
          <cell r="K58">
            <v>2725613</v>
          </cell>
        </row>
        <row r="59">
          <cell r="B59">
            <v>877112</v>
          </cell>
          <cell r="C59" t="str">
            <v>ARTERIOGRAFÍA DE VASOS ABDOMINALES (SELECTIVA)</v>
          </cell>
          <cell r="D59" t="str">
            <v xml:space="preserve">DERECHOS DE SALA, HONORARIOS MÉDICOS, INSUMOS POS (UNA AGUJA DE PUNCIÓN, UN INTRODUCTOR FEMORAL, UN CATÉTER DIAGNÓSTICO PERIFÉRICO, UNA GUÍA DE TEFLÓN), MEDIO DE CONTRASTE, MEDICAMENTOS POS BÁSICOS, MATERIALES EN SALA BÁSICOS, </v>
          </cell>
          <cell r="E59" t="str">
            <v>PAQUETE</v>
          </cell>
          <cell r="F59" t="str">
            <v>N/A</v>
          </cell>
          <cell r="G59">
            <v>2079356</v>
          </cell>
          <cell r="H59">
            <v>2512395.4144583941</v>
          </cell>
          <cell r="I59">
            <v>2225152</v>
          </cell>
          <cell r="J59">
            <v>2460243.7591040004</v>
          </cell>
          <cell r="K59">
            <v>1843028</v>
          </cell>
        </row>
        <row r="60">
          <cell r="B60">
            <v>877171</v>
          </cell>
          <cell r="C60" t="str">
            <v>ARTERIOGRAFÍA PÉLVICA</v>
          </cell>
          <cell r="D60" t="str">
            <v xml:space="preserve">DERECHOS DE SALA, HONORARIOS MÉDICOS, INSUMOS POS (UNA AGUJA DE PUNCIÓN, UN INTRODUCTOR FEMORAL, UN CATÉTER DIAGNÓSTICO PERIFÉRICO, UNA GUÍA DE TEFLÓN), MEDIO DE CONTRASTE, MEDICAMENTOS POS BÁSICOS, MATERIALES EN SALA BÁSICOS, </v>
          </cell>
          <cell r="E60" t="str">
            <v>PAQUETE</v>
          </cell>
          <cell r="F60" t="str">
            <v>N/A</v>
          </cell>
          <cell r="G60">
            <v>1893875</v>
          </cell>
          <cell r="H60">
            <v>2288286.7895432003</v>
          </cell>
          <cell r="I60">
            <v>2030919</v>
          </cell>
          <cell r="J60">
            <v>2245489.6541880001</v>
          </cell>
          <cell r="K60">
            <v>2214719</v>
          </cell>
        </row>
        <row r="61">
          <cell r="B61">
            <v>878101</v>
          </cell>
          <cell r="C61" t="str">
            <v>ARTERIOGRAFÍA PERIFÉRICA DE UNA EXTREMIDAD SUPERIOR</v>
          </cell>
          <cell r="D61" t="str">
            <v xml:space="preserve">DERECHOS DE SALA, HONORARIOS MÉDICOS, INSUMOS POS (UNA AGUJA DE PUNCIÓN, UN INTRODUCTOR FEMORAL, UN CATÉTER DIAGNÓSTICO PERIFÉRICO, UNA GUÍA DE TEFLÓN), MEDIO DE CONTRASTE, MEDICAMENTOS POS BÁSICOS, MATERIALES EN SALA BÁSICOS, </v>
          </cell>
          <cell r="E61" t="str">
            <v>PAQUETE</v>
          </cell>
          <cell r="F61" t="str">
            <v>N/A</v>
          </cell>
          <cell r="G61">
            <v>1623416</v>
          </cell>
          <cell r="H61">
            <v>1961502.9432951296</v>
          </cell>
          <cell r="I61">
            <v>1740889</v>
          </cell>
          <cell r="J61">
            <v>1924817.4046280002</v>
          </cell>
          <cell r="K61">
            <v>2017974</v>
          </cell>
        </row>
        <row r="62">
          <cell r="B62">
            <v>360101</v>
          </cell>
          <cell r="C62" t="str">
            <v>ANGIOPLASTIA CORONARIA PERCUTÁNEA (ENDOVASCULAR) UNO O DOS VASOS</v>
          </cell>
          <cell r="D62" t="str">
            <v xml:space="preserve">PROC TERAPÉUTICO---Derechos de sala, honorarios médicos, insumos (introductor arterial femoral, aguja de punción, hasta un catéter guía por vaso, hasta un balón de dilatación arterial por vaso, hasta una guía de angioplastia por vaso, insuflador, introductor de guía, un rotor, hasta una válvula hemostática) y medicamentos básicos. </v>
          </cell>
          <cell r="E62" t="str">
            <v>PAQUETE</v>
          </cell>
          <cell r="F62" t="str">
            <v>N/A</v>
          </cell>
          <cell r="G62">
            <v>7806942</v>
          </cell>
          <cell r="H62">
            <v>9432788.4603418745</v>
          </cell>
          <cell r="I62">
            <v>8314930</v>
          </cell>
          <cell r="J62">
            <v>9193418.9843600001</v>
          </cell>
          <cell r="K62">
            <v>5755728</v>
          </cell>
        </row>
        <row r="63">
          <cell r="B63">
            <v>360201</v>
          </cell>
          <cell r="C63" t="str">
            <v>ANGIOPLASTIA CORONARIA PERCUTÁNEA (ENDOVASCULAR) CON INFUSIÓN DE SUSTANCIA TERAPÉUTICA UNO O DOS VASOS</v>
          </cell>
          <cell r="D63" t="str">
            <v xml:space="preserve">PROC TERAPÉUTICO---Derechos de sala, honorarios médicos, insumos (introductor arterial femoral, aguja de punción, hasta un catéter guía por vaso, hasta un balón de dilatación arterial por vaso, hasta una guía de angioplastia por vaso, insuflador, introductor de guía, un rotor, hasta una válvula hemostática) y medicamentos básicos. </v>
          </cell>
          <cell r="E63" t="str">
            <v>PAQUETE</v>
          </cell>
          <cell r="F63" t="str">
            <v>N/A</v>
          </cell>
          <cell r="G63">
            <v>7546859</v>
          </cell>
          <cell r="H63">
            <v>9118541.4835959096</v>
          </cell>
          <cell r="I63">
            <v>8086083</v>
          </cell>
          <cell r="J63">
            <v>8940393.841116</v>
          </cell>
          <cell r="K63">
            <v>5657971</v>
          </cell>
        </row>
        <row r="64">
          <cell r="B64">
            <v>360102</v>
          </cell>
          <cell r="C64" t="str">
            <v>ANGIOPLASTIA CORONARIA PERCUTÁNEA (ENDOVASCULAR) MAS DE DOS VASOS</v>
          </cell>
          <cell r="D64" t="str">
            <v xml:space="preserve">PROC TERAPÉUTICO---Derechos de sala, honorarios médicos, insumos (introductor arterial femoral, aguja de punción, hasta un catéter guía por vaso, hasta un balón de dilatación arterial por vaso, hasta una guía de angioplastia por vaso, insuflador, introductor de guía, un rotor, hasta una válvula hemostática) y medicamentos básicos. </v>
          </cell>
          <cell r="E64" t="str">
            <v>PAQUETE</v>
          </cell>
          <cell r="F64" t="str">
            <v>N/A</v>
          </cell>
          <cell r="G64">
            <v>9554028</v>
          </cell>
          <cell r="H64">
            <v>11543716.485684555</v>
          </cell>
          <cell r="I64">
            <v>10240953</v>
          </cell>
          <cell r="J64">
            <v>11322930.166356001</v>
          </cell>
          <cell r="K64">
            <v>6752528</v>
          </cell>
        </row>
        <row r="65">
          <cell r="B65">
            <v>360202</v>
          </cell>
          <cell r="C65" t="str">
            <v>ANGIOPLASTIA CORONARIA TRANSLUMINAL PERCUTÁNEA SIMPLE CON INFUSIÓN DE SUSTANCIA TERAPÉUTICA MAS DE DOS VASOS</v>
          </cell>
          <cell r="D65" t="str">
            <v xml:space="preserve">PROC TERAPÉUTICO---Derechos de sala, honorarios médicos, insumos (introductor arterial femoral, aguja de punción, hasta un catéter guía por vaso, hasta un balón de dilatación arterial por vaso, hasta una guía de angioplastia por vaso, insuflador, introductor de guía, un rotor, hasta una válvula hemostática) y medicamentos básicos. </v>
          </cell>
          <cell r="E65" t="str">
            <v>PAQUETE</v>
          </cell>
          <cell r="F65" t="str">
            <v>N/A</v>
          </cell>
          <cell r="G65">
            <v>9833901</v>
          </cell>
          <cell r="H65">
            <v>11881874.858676346</v>
          </cell>
          <cell r="I65">
            <v>10476036</v>
          </cell>
          <cell r="J65">
            <v>11582850.155472001</v>
          </cell>
          <cell r="K65">
            <v>6909668</v>
          </cell>
        </row>
        <row r="66">
          <cell r="B66">
            <v>395018</v>
          </cell>
          <cell r="C66" t="str">
            <v>ANGIOPLASTIA DE VASOS CERVICALES CON O SIN IMPLANTE DE DISPOSITIVO</v>
          </cell>
          <cell r="D66" t="str">
            <v xml:space="preserve">DERECHOS DE SALA, HONORARIOS MÉDICOS, INSUMOS (INTRODUCTOR ARTERIAL FEMORAL, AGUJA DE PUNCIÓN, HASTA UN CATÉTER GUÍA POR VASO, HASTA UN BALÓN DE DILATACIÓN ARTERIAL POR VASO, HASTA UNA GUÍA DE ANGIOPLASTIA POR VASO, INSUFLADOR, INTRODUCTOR DE GUÍA, UN ROTOR, HASTA UNA VÁLVULA HEMOSTÁTICA) Y MEDICAMENTOS BÁSICOS. L, INSUMOS POS, </v>
          </cell>
          <cell r="E66" t="str">
            <v>PAQUETE</v>
          </cell>
          <cell r="F66" t="str">
            <v>N/A</v>
          </cell>
          <cell r="G66">
            <v>5816221</v>
          </cell>
          <cell r="H66">
            <v>7027486.861257337</v>
          </cell>
          <cell r="I66">
            <v>6237092</v>
          </cell>
          <cell r="J66">
            <v>6896053.2439840008</v>
          </cell>
          <cell r="K66">
            <v>5608845</v>
          </cell>
        </row>
        <row r="67">
          <cell r="B67">
            <v>395030</v>
          </cell>
          <cell r="C67" t="str">
            <v>ANGIOPLASTIA CON BALÓN DE VASOS DE MIEMBROS SUPERIORES</v>
          </cell>
          <cell r="D67" t="str">
            <v>PROC TERAPÉUTICO---Derechos de sala, honorarios médicos, insumos (introductor arterial femoral, aguja de punción, hasta un catéter guía por vaso, hasta una guía de angioplastia por vaso, insuflador, introductor de guía, un rotor, hasta una válvula hemostática) y medicamentos básicos. l</v>
          </cell>
          <cell r="E67" t="str">
            <v>PAQUETE</v>
          </cell>
          <cell r="F67" t="str">
            <v>N/A</v>
          </cell>
          <cell r="G67">
            <v>6309139</v>
          </cell>
          <cell r="H67">
            <v>7623058.2414846784</v>
          </cell>
          <cell r="I67">
            <v>6765679</v>
          </cell>
          <cell r="J67">
            <v>7480486.5177080007</v>
          </cell>
          <cell r="K67">
            <v>5743994</v>
          </cell>
        </row>
        <row r="68">
          <cell r="B68">
            <v>395031</v>
          </cell>
          <cell r="C68" t="str">
            <v>ANGIOPLASTIA CON BALÓN DE VASOS DE MIEMBROS SUPERIORES CON PRÓTESIS (STENT) O INJERTO (S) PROTÉSICO (S)</v>
          </cell>
          <cell r="D68" t="str">
            <v>PROC TERAPÉUTICO---Derechos de sala, honorarios médicos, insumos (introductor arterial femoral, aguja de punción, hasta un catéter guía por vaso, hasta una guía de angioplastia por vaso, insuflador, introductor de guía, un rotor, hasta una válvula hemostática) y medicamentos básicos. l</v>
          </cell>
          <cell r="E68" t="str">
            <v>PAQUETE</v>
          </cell>
          <cell r="F68" t="str">
            <v>N/A</v>
          </cell>
          <cell r="G68">
            <v>4901841</v>
          </cell>
          <cell r="H68">
            <v>5922681.27766681</v>
          </cell>
          <cell r="I68">
            <v>5256546</v>
          </cell>
          <cell r="J68">
            <v>5811910.5979920002</v>
          </cell>
          <cell r="K68">
            <v>4943635</v>
          </cell>
        </row>
        <row r="69">
          <cell r="B69">
            <v>395060</v>
          </cell>
          <cell r="C69" t="str">
            <v>ANGIOPLASTIA O ATERECTOMIA DE VASOS ABDOMINALES CON BALÓN</v>
          </cell>
          <cell r="D69" t="str">
            <v>PROC TERAPÉUTICO---Derechos de sala, honorarios médicos, insumos (introductor arterial femoral, aguja de punción, hasta un catéter guía por vaso, hasta una guía de angioplastia por vaso, insuflador, introductor de guía, un rotor, hasta una válvula hemostática) y medicamentos básicos. l</v>
          </cell>
          <cell r="E69" t="str">
            <v>PAQUETE</v>
          </cell>
          <cell r="F69" t="str">
            <v>N/A</v>
          </cell>
          <cell r="G69">
            <v>6309139</v>
          </cell>
          <cell r="H69">
            <v>7623058.2414846784</v>
          </cell>
          <cell r="I69">
            <v>6765679</v>
          </cell>
          <cell r="J69">
            <v>7480486.5177080007</v>
          </cell>
          <cell r="K69">
            <v>5889179</v>
          </cell>
        </row>
        <row r="70">
          <cell r="B70">
            <v>395061</v>
          </cell>
          <cell r="C70" t="str">
            <v>ANGIOPLASTIA O ATERECTOMIA DE VASOS ABDOMINALES CON BALÓN, CON PRÓTESIS (STENT) O INJERTO (S) PROTESICO (S)</v>
          </cell>
          <cell r="D70" t="str">
            <v>PROC TERAPÉUTICO---Derechos de sala, honorarios médicos, insumos (introductor arterial femoral, aguja de punción, hasta un catéter guía por vaso, hasta una guía de angioplastia por vaso, insuflador, introductor de guía, un rotor, hasta una válvula hemostática) y medicamentos básicos. l</v>
          </cell>
          <cell r="E70" t="str">
            <v>PAQUETE</v>
          </cell>
          <cell r="F70" t="str">
            <v>N/A</v>
          </cell>
          <cell r="G70">
            <v>6309139</v>
          </cell>
          <cell r="H70">
            <v>7623058.2414846784</v>
          </cell>
          <cell r="I70">
            <v>6765679</v>
          </cell>
          <cell r="J70">
            <v>7480486.5177080007</v>
          </cell>
          <cell r="K70">
            <v>6537071</v>
          </cell>
        </row>
        <row r="71">
          <cell r="B71">
            <v>395063</v>
          </cell>
          <cell r="C71" t="str">
            <v>ANGIOPLASTIA O ATERECTOMIA DE ARTERIA RENAL</v>
          </cell>
          <cell r="D71" t="str">
            <v>PROC TERAPÉUTICO---Derechos de sala, honorarios médicos, insumos (introductor arterial femoral, aguja de punción, hasta un catéter guía por vaso, hasta una guía de angioplastia por vaso, insuflador, introductor de guía, un rotor, hasta una válvula hemostática) y medicamentos básicos. l</v>
          </cell>
          <cell r="E71" t="str">
            <v>PAQUETE</v>
          </cell>
          <cell r="F71" t="str">
            <v>N/A</v>
          </cell>
          <cell r="G71">
            <v>6309139</v>
          </cell>
          <cell r="H71">
            <v>7623058.2414846784</v>
          </cell>
          <cell r="I71">
            <v>6765679</v>
          </cell>
          <cell r="J71">
            <v>7480486.5177080007</v>
          </cell>
          <cell r="K71">
            <v>5889179</v>
          </cell>
        </row>
        <row r="72">
          <cell r="B72">
            <v>395080</v>
          </cell>
          <cell r="C72" t="str">
            <v>ANGIOPLASTIA O ATERECTOMIA DE VASOS DE MIEMBROS INFERIORES CON BALÓN</v>
          </cell>
          <cell r="D72" t="str">
            <v>PROC TERAPÉUTICO---Derechos de sala, honorarios médicos, insumos (introductor arterial femoral, aguja de punción, hasta un catéter guía por vaso, hasta una guía de angioplastia por vaso, insuflador, introductor de guía, un rotor, hasta una válvula hemostática) y medicamentos básicos. l</v>
          </cell>
          <cell r="E72" t="str">
            <v>PAQUETE</v>
          </cell>
          <cell r="F72" t="str">
            <v>N/A</v>
          </cell>
          <cell r="G72">
            <v>6309139</v>
          </cell>
          <cell r="H72">
            <v>7623058.2414846784</v>
          </cell>
          <cell r="I72">
            <v>6765679</v>
          </cell>
          <cell r="J72">
            <v>7480486.5177080007</v>
          </cell>
          <cell r="K72">
            <v>5765334</v>
          </cell>
        </row>
        <row r="73">
          <cell r="B73">
            <v>395081</v>
          </cell>
          <cell r="C73" t="str">
            <v>ANGIOPLASTIA O ATERECTOMIA DE VASOS DE MIEMBROS INFERIORES CON BALÓN, PRÓTESIS (STENT) O INJERTO (S) PROTÉSICO (S)</v>
          </cell>
          <cell r="D73" t="str">
            <v xml:space="preserve">PROC TERAPÉUTICO---Derechos de sala, honorarios médicos, insumos (introductor arterial femoral, aguja de punción, hasta un catéter guía por vaso, hasta un balón de dilatación arterial por vaso, hasta una guía de angioplastia por vaso, insuflador, introductor de guía, un rotor, hasta una válvula hemostática) y medicamentos básicos. </v>
          </cell>
          <cell r="E73" t="str">
            <v>PAQUETE</v>
          </cell>
          <cell r="F73" t="str">
            <v>N/A</v>
          </cell>
          <cell r="G73">
            <v>6309139</v>
          </cell>
          <cell r="H73">
            <v>7623058.2414846784</v>
          </cell>
          <cell r="I73">
            <v>6765679</v>
          </cell>
          <cell r="J73">
            <v>7480486.5177080007</v>
          </cell>
          <cell r="K73">
            <v>5765334</v>
          </cell>
        </row>
        <row r="74">
          <cell r="B74">
            <v>876122</v>
          </cell>
          <cell r="C74" t="str">
            <v>ARTERIOGRAFÍA CORONARIA CON CATETERISMO IZQUIERDO</v>
          </cell>
          <cell r="D74" t="str">
            <v xml:space="preserve">PROC DIAGNÓSTICO---Derechos de sala, honorarios médicos, insumos POS (Una aguja de punción, un introductor femoral, un catéter dx JL, un catéter diagnóstico JR, un catéter dx pigtail, una guía de teflón), medio de contraste, medicamentos POS básicos, materiales en sala básicos, </v>
          </cell>
          <cell r="E74" t="str">
            <v>PAQUETE</v>
          </cell>
          <cell r="F74" t="str">
            <v>N/A</v>
          </cell>
          <cell r="G74">
            <v>2231787</v>
          </cell>
          <cell r="H74">
            <v>2696571.1618635072</v>
          </cell>
          <cell r="I74">
            <v>2379928</v>
          </cell>
          <cell r="J74">
            <v>2631372.1530560004</v>
          </cell>
          <cell r="K74">
            <v>2158545</v>
          </cell>
        </row>
        <row r="75">
          <cell r="B75">
            <v>874133</v>
          </cell>
          <cell r="C75" t="str">
            <v>ARTERIOGRAFÍA VERTEBRAL BILATERAL SELECTIVA CON CARÓTIDAS (PANANGIOGRAFIA)</v>
          </cell>
          <cell r="D75" t="str">
            <v xml:space="preserve">PROC DIAGNÓSTICO---Derechos de sala, honorarios médicos, insumos POS (Una aguja de punción, un introductor femoral, un catéter dx cobra o envoy, una guía de teflón), medio de contraste, medicamentos POS básicos, materiales en sala básicos, </v>
          </cell>
          <cell r="E75" t="str">
            <v>PAQUETE</v>
          </cell>
          <cell r="F75" t="str">
            <v>N/A</v>
          </cell>
          <cell r="G75">
            <v>2310715</v>
          </cell>
          <cell r="H75">
            <v>2791936.4313375042</v>
          </cell>
          <cell r="I75">
            <v>2522452</v>
          </cell>
          <cell r="J75">
            <v>2788954.098704</v>
          </cell>
          <cell r="K75">
            <v>2303789</v>
          </cell>
        </row>
        <row r="76">
          <cell r="B76">
            <v>874134</v>
          </cell>
          <cell r="C76" t="str">
            <v>ARTERIOGRAFÍA VERTEBRAL BILATERAL SELECTIVA EXTRACRANEANA CON AORTOGRAMA DE CAYADO</v>
          </cell>
          <cell r="D76" t="str">
            <v xml:space="preserve">PROC DIAGNÓSTICO---Derechos de sala, honorarios médicos, insumos POS (Una aguja de punción, un introductor femoral, un catéter dx cobra o envoy, una guía de teflón), medio de contraste, medicamentos POS básicos, materiales en sala básicos, </v>
          </cell>
          <cell r="E76" t="str">
            <v>PAQUETE</v>
          </cell>
          <cell r="F76" t="str">
            <v>N/A</v>
          </cell>
          <cell r="G76">
            <v>2313920</v>
          </cell>
          <cell r="H76">
            <v>2795808.8934379523</v>
          </cell>
          <cell r="I76">
            <v>2469220</v>
          </cell>
          <cell r="J76">
            <v>2730098.03144</v>
          </cell>
          <cell r="K76">
            <v>2204532</v>
          </cell>
        </row>
        <row r="77">
          <cell r="B77">
            <v>874111</v>
          </cell>
          <cell r="C77" t="str">
            <v>ARTERIOGRAFÍA DE CARÓTIDA EXTERNA BILATERAL SELECTIVA EXTRACRANEANA</v>
          </cell>
          <cell r="D77" t="str">
            <v xml:space="preserve">PROC DIAGNÓSTICO---Derechos de sala, honorarios médicos, insumos POS (Una aguja de punción, un introductor femoral, un catéter dx cobra o envoy, una guía de teflón), medio de contraste, medicamentos POS básicos, materiales en sala básicos, </v>
          </cell>
          <cell r="E77" t="str">
            <v>PAQUETE</v>
          </cell>
          <cell r="F77" t="str">
            <v>N/A</v>
          </cell>
          <cell r="G77">
            <v>2249820</v>
          </cell>
          <cell r="H77">
            <v>2718359.6514289919</v>
          </cell>
          <cell r="I77">
            <v>2412819</v>
          </cell>
          <cell r="J77">
            <v>2667738.1529880003</v>
          </cell>
          <cell r="K77">
            <v>2204532</v>
          </cell>
        </row>
        <row r="78">
          <cell r="B78">
            <v>874112</v>
          </cell>
          <cell r="C78" t="str">
            <v>ARTERIOGRAFÍA DE CARÓTIDA EXTERNA BILATERAL SELECTIVA INTRACRANEANA</v>
          </cell>
          <cell r="D78" t="str">
            <v xml:space="preserve">PROC DIAGNÓSTICO---Derechos de sala, honorarios médicos, insumos POS (Una aguja de punción, un introductor femoral, un catéter dx cobra o envoy, una guía de teflón), medio de contraste, medicamentos POS básicos, materiales en sala básicos, </v>
          </cell>
          <cell r="E78" t="str">
            <v>PAQUETE</v>
          </cell>
          <cell r="F78" t="str">
            <v>N/A</v>
          </cell>
          <cell r="G78">
            <v>2452351</v>
          </cell>
          <cell r="H78">
            <v>2963069.0497646653</v>
          </cell>
          <cell r="I78">
            <v>2639018</v>
          </cell>
          <cell r="J78">
            <v>2917835.5297360001</v>
          </cell>
          <cell r="K78">
            <v>2448768</v>
          </cell>
        </row>
        <row r="79">
          <cell r="B79">
            <v>874113</v>
          </cell>
          <cell r="C79" t="str">
            <v>ARTERIOGRAFÍA DE CARÓTIDA EXTERNA UNILATERAL SELECTIVA EXTRACRANEANA</v>
          </cell>
          <cell r="D79" t="str">
            <v xml:space="preserve">PROC DIAGNÓSTICO---Derechos de sala, honorarios médicos, insumos POS (Una aguja de punción, un introductor femoral, un catéter dx cobra o envoy, una guía de teflón), medio de contraste, medicamentos POS básicos, materiales en sala básicos, </v>
          </cell>
          <cell r="E79" t="str">
            <v>PAQUETE</v>
          </cell>
          <cell r="F79" t="str">
            <v>N/A</v>
          </cell>
          <cell r="G79">
            <v>1795232</v>
          </cell>
          <cell r="H79">
            <v>2169100.7430612994</v>
          </cell>
          <cell r="I79">
            <v>1925138</v>
          </cell>
          <cell r="J79">
            <v>2128532.679976</v>
          </cell>
          <cell r="K79">
            <v>2099364</v>
          </cell>
        </row>
        <row r="80">
          <cell r="B80">
            <v>874114</v>
          </cell>
          <cell r="C80" t="str">
            <v>ARTERIOGRAFÍA DE CARÓTIDA EXTERNA UNILATERAL SELECTIVA INTRACRANEANA</v>
          </cell>
          <cell r="D80" t="str">
            <v xml:space="preserve">PROC DIAGNÓSTICO---Derechos de sala, honorarios médicos, insumos POS (Una aguja de punción, un introductor femoral, un catéter dx cobra o envoy, una guía de teflón), medio de contraste, medicamentos POS básicos, materiales en sala básicos, </v>
          </cell>
          <cell r="E80" t="str">
            <v>PAQUETE</v>
          </cell>
          <cell r="F80" t="str">
            <v>N/A</v>
          </cell>
          <cell r="G80">
            <v>2115704</v>
          </cell>
          <cell r="H80">
            <v>2556313.1219239421</v>
          </cell>
          <cell r="I80">
            <v>2263028</v>
          </cell>
          <cell r="J80">
            <v>2502121.434256</v>
          </cell>
          <cell r="K80">
            <v>2042798</v>
          </cell>
        </row>
        <row r="81">
          <cell r="B81">
            <v>874121</v>
          </cell>
          <cell r="C81" t="str">
            <v>ARTERIOGRAFÍA DE CARÓTIDA INTERNA BILATERAL SELECTIVA EXTRACRANEANA</v>
          </cell>
          <cell r="D81" t="str">
            <v xml:space="preserve">PROC DIAGNÓSTICO---Derechos de sala, honorarios médicos, insumos POS (Una aguja de punción, un introductor femoral, un catéter dx cobra o envoy, una guía de teflón), medio de contraste, medicamentos POS básicos, materiales en sala básicos, </v>
          </cell>
          <cell r="E81" t="str">
            <v>PAQUETE</v>
          </cell>
          <cell r="F81" t="str">
            <v>N/A</v>
          </cell>
          <cell r="G81">
            <v>2249820</v>
          </cell>
          <cell r="H81">
            <v>2718359.6514289919</v>
          </cell>
          <cell r="I81">
            <v>2412819</v>
          </cell>
          <cell r="J81">
            <v>2667738.1529880003</v>
          </cell>
          <cell r="K81">
            <v>2204532</v>
          </cell>
        </row>
        <row r="82">
          <cell r="B82">
            <v>874122</v>
          </cell>
          <cell r="C82" t="str">
            <v>ARTERIOGRAFÍA DE CARÓTIDA INTERNA BILATERAL SELECTIVA INTRACRANEANA</v>
          </cell>
          <cell r="D82" t="str">
            <v xml:space="preserve">PROC DIAGNÓSTICO---Derechos de sala, honorarios médicos, insumos POS (Una aguja de punción, un introductor femoral, un catéter dx cobra o envoy, una guía de teflón), medio de contraste, medicamentos POS básicos, materiales en sala básicos, </v>
          </cell>
          <cell r="E82" t="str">
            <v>PAQUETE</v>
          </cell>
          <cell r="F82" t="str">
            <v>N/A</v>
          </cell>
          <cell r="G82">
            <v>2452352</v>
          </cell>
          <cell r="H82">
            <v>2963070.2580211712</v>
          </cell>
          <cell r="I82">
            <v>2639019</v>
          </cell>
          <cell r="J82">
            <v>2917836.6353880004</v>
          </cell>
          <cell r="K82">
            <v>2448770</v>
          </cell>
        </row>
        <row r="83">
          <cell r="B83">
            <v>874123</v>
          </cell>
          <cell r="C83" t="str">
            <v>ARTERIOGRAFÍA DE CARÓTIDA INTERNA UNILATERAL SELECTIVA EXTRACRANEANA</v>
          </cell>
          <cell r="D83" t="str">
            <v xml:space="preserve">PROC DIAGNÓSTICO---Derechos de sala, honorarios médicos, insumos POS (Una aguja de punción, un introductor femoral, un catéter dx cobra o envoy, una guía de teflón), medio de contraste, medicamentos POS básicos, materiales en sala básicos, </v>
          </cell>
          <cell r="E83" t="str">
            <v>PAQUETE</v>
          </cell>
          <cell r="F83" t="str">
            <v>N/A</v>
          </cell>
          <cell r="G83">
            <v>1795232</v>
          </cell>
          <cell r="H83">
            <v>2169100.7430612994</v>
          </cell>
          <cell r="I83">
            <v>1925328</v>
          </cell>
          <cell r="J83">
            <v>2128742.753856</v>
          </cell>
          <cell r="K83">
            <v>2099401</v>
          </cell>
        </row>
        <row r="84">
          <cell r="B84">
            <v>874124</v>
          </cell>
          <cell r="C84" t="str">
            <v>ARTERIOGRAFÍA DE CARÓTIDA INTERNA UNILATERAL SELECTIVA INTRACRANEANA</v>
          </cell>
          <cell r="D84" t="str">
            <v xml:space="preserve">PROC DIAGNÓSTICO---Derechos de sala, honorarios médicos, insumos POS (Una aguja de punción, un introductor femoral, un catéter dx cobra o envoy, una guía de teflón), medio de contraste, medicamentos POS básicos, materiales en sala básicos, </v>
          </cell>
          <cell r="E84" t="str">
            <v>PAQUETE</v>
          </cell>
          <cell r="F84" t="str">
            <v>N/A</v>
          </cell>
          <cell r="G84">
            <v>2115704</v>
          </cell>
          <cell r="H84">
            <v>2556313.1219239421</v>
          </cell>
          <cell r="I84">
            <v>2263028</v>
          </cell>
          <cell r="J84">
            <v>2502121.434256</v>
          </cell>
          <cell r="K84">
            <v>2042798</v>
          </cell>
        </row>
        <row r="85">
          <cell r="B85">
            <v>874125</v>
          </cell>
          <cell r="C85" t="str">
            <v>ARTERIOGRAFÍA DE CARÓTIDA BILATERAL SELECTIVA EXTRACRANEANA CON AORTOGRAMA DE CAYADO</v>
          </cell>
          <cell r="D85" t="str">
            <v xml:space="preserve">PROC DIAGNÓSTICO---Derechos de sala, honorarios médicos, insumos POS (Una aguja de punción, un introductor femoral, un catéter dx cobra o envoy, una guía de teflón), medio de contraste, medicamentos POS básicos, materiales en sala básicos, </v>
          </cell>
          <cell r="E85" t="str">
            <v>PAQUETE</v>
          </cell>
          <cell r="F85" t="str">
            <v>N/A</v>
          </cell>
          <cell r="G85">
            <v>2249820</v>
          </cell>
          <cell r="H85">
            <v>2718359.6514289919</v>
          </cell>
          <cell r="I85">
            <v>2412819</v>
          </cell>
          <cell r="J85">
            <v>2667738.1529880003</v>
          </cell>
          <cell r="K85">
            <v>2204532</v>
          </cell>
        </row>
        <row r="86">
          <cell r="B86">
            <v>874131</v>
          </cell>
          <cell r="C86" t="str">
            <v>ARTERIOGRAFÍA VERTEBRAL SELECTIVA EXTRACRANEANA</v>
          </cell>
          <cell r="D86" t="str">
            <v xml:space="preserve">PROC DIAGNÓSTICO---Derechos de sala, honorarios médicos, insumos POS (Una aguja de punción, un introductor femoral, un catéter dx cobra o envoy, una guía de teflón), medio de contraste, medicamentos POS básicos, materiales en sala básicos, </v>
          </cell>
          <cell r="E86" t="str">
            <v>PAQUETE</v>
          </cell>
          <cell r="F86" t="str">
            <v>N/A</v>
          </cell>
          <cell r="G86">
            <v>1795232</v>
          </cell>
          <cell r="H86">
            <v>2169100.7430612994</v>
          </cell>
          <cell r="I86">
            <v>1970405</v>
          </cell>
          <cell r="J86">
            <v>2178582.2290600003</v>
          </cell>
          <cell r="K86">
            <v>2107989</v>
          </cell>
        </row>
        <row r="87">
          <cell r="B87">
            <v>874132</v>
          </cell>
          <cell r="C87" t="str">
            <v>ARTERIOGRAFÍA VERTEBRAL SELECTIVA INTRACRANEANA</v>
          </cell>
          <cell r="D87" t="str">
            <v xml:space="preserve">PROC DIAGNÓSTICO---Derechos de sala, honorarios médicos, insumos POS (Una aguja de punción, un introductor femoral, un catéter dx cobra o envoy, una guía de teflón), medio de contraste, medicamentos POS básicos, materiales en sala básicos, </v>
          </cell>
          <cell r="E87" t="str">
            <v>PAQUETE</v>
          </cell>
          <cell r="F87" t="str">
            <v>N/A</v>
          </cell>
          <cell r="G87">
            <v>2179804</v>
          </cell>
          <cell r="H87">
            <v>2633762.363932902</v>
          </cell>
          <cell r="I87">
            <v>2319430</v>
          </cell>
          <cell r="J87">
            <v>2564482.41836</v>
          </cell>
          <cell r="K87">
            <v>2042798</v>
          </cell>
        </row>
        <row r="88">
          <cell r="B88">
            <v>878111</v>
          </cell>
          <cell r="C88" t="str">
            <v>ARTERIOGRAFÍA PERIFÉRICA DE MIEMBROS SUPERIORES BILATERAL CON AORTOGRAMA TORÁCICO</v>
          </cell>
          <cell r="D88" t="str">
            <v xml:space="preserve">PROC DIAGNÓSTICO---Derechos de sala, honorarios médicos, insumos POS (Una aguja de punción, un introductor femoral, un catéter diagnóstico periférico, una guía de teflón), medio de contraste, medicamentos POS básicos, materiales en sala básicos, </v>
          </cell>
          <cell r="E88" t="str">
            <v>PAQUETE</v>
          </cell>
          <cell r="F88" t="str">
            <v>N/A</v>
          </cell>
          <cell r="G88">
            <v>2041982</v>
          </cell>
          <cell r="H88">
            <v>2467238.035818099</v>
          </cell>
          <cell r="I88">
            <v>2181077</v>
          </cell>
          <cell r="J88">
            <v>2411512.147204</v>
          </cell>
          <cell r="K88">
            <v>2388181</v>
          </cell>
        </row>
        <row r="89">
          <cell r="B89">
            <v>876131</v>
          </cell>
          <cell r="C89" t="str">
            <v>ARTERIOGRAFÍA PULMONAR BILATERAL CON CATETERISMO DERECHO</v>
          </cell>
          <cell r="D89" t="str">
            <v xml:space="preserve">PROC DIAGNÓSTICO---Derechos de sala, honorarios médicos, insumos POS (Una aguja de punción, un introductor femoral, un catéter diagnóstico periférico, una guía de teflón), medio de contraste, medicamentos POS básicos, materiales en sala básicos, </v>
          </cell>
          <cell r="E89" t="str">
            <v>PAQUETE</v>
          </cell>
          <cell r="F89" t="str">
            <v>N/A</v>
          </cell>
          <cell r="G89">
            <v>1849705</v>
          </cell>
          <cell r="H89">
            <v>2234918.099690848</v>
          </cell>
          <cell r="I89">
            <v>1983553</v>
          </cell>
          <cell r="J89">
            <v>2193119.3415560001</v>
          </cell>
          <cell r="K89">
            <v>2163066</v>
          </cell>
        </row>
        <row r="90">
          <cell r="B90">
            <v>372101</v>
          </cell>
          <cell r="C90" t="str">
            <v>ESTUDIO ELECTROFISIOLÓGICO CARDÍACO CONVENCIONAL DEL LADO DERECHO DEL CORAZÓN VÍA PERCUTÁNEA (ENDOVASCULAR)</v>
          </cell>
          <cell r="D90" t="str">
            <v>PROC TERAPÉUTICO---Derechos de sala, honorarios médicos especialista en electrofisiología, insumos (introductor arterial, aguja de punción, un conector de catéter decapolar y un catéter decapolar, un conector cuadripolar y un catéter cuadripolar) y medicamentos básicos.</v>
          </cell>
          <cell r="E90" t="str">
            <v>PAQUETE</v>
          </cell>
          <cell r="F90" t="str">
            <v>N/A</v>
          </cell>
          <cell r="G90">
            <v>80132</v>
          </cell>
          <cell r="H90">
            <v>96820.01030673919</v>
          </cell>
          <cell r="I90">
            <v>859306</v>
          </cell>
          <cell r="J90">
            <v>950093.39751200005</v>
          </cell>
          <cell r="K90">
            <v>786909</v>
          </cell>
        </row>
        <row r="91">
          <cell r="B91">
            <v>372201</v>
          </cell>
          <cell r="C91" t="str">
            <v>ESTUDIO ELECTROFISIOLÓGICO CARDÍACO DEL LADO IZQUIERDO DEL CORAZÓN VÍA PERCUTÁNEA (ENDOVASCULAR)</v>
          </cell>
          <cell r="D91" t="str">
            <v>PROC TERAPÉUTICO---Derechos de sala, honorarios médicos especialista en electrofisiología, insumos (introductor arterial, aguja de punción, un conector de catéter decapolar y un catéter decapolar, un conector cuadripolar y un catéter cuadripolar) y medicamentos básicos.</v>
          </cell>
          <cell r="E91" t="str">
            <v>PAQUETE</v>
          </cell>
          <cell r="F91" t="str">
            <v>N/A</v>
          </cell>
          <cell r="G91">
            <v>6019750</v>
          </cell>
          <cell r="H91">
            <v>7273402.0995855993</v>
          </cell>
          <cell r="I91">
            <v>6455350</v>
          </cell>
          <cell r="J91">
            <v>7137370.6382000009</v>
          </cell>
          <cell r="K91">
            <v>4863491</v>
          </cell>
        </row>
        <row r="92">
          <cell r="B92">
            <v>372301</v>
          </cell>
          <cell r="C92" t="str">
            <v>ESTUDIO ELECTROFISIOLÓGICO CARDÍACO COMBINADO DERECHO E IZQUIERDO DEL CORAZÓN VÍA PERCUTÁNEA (ENDOVASCULAR)</v>
          </cell>
          <cell r="D92" t="str">
            <v>PROC TERAPÉUTICO---Derechos de sala, honorarios médicos especialista en electrofisiología, honorarios anestesia, insumos (introductor arterial 4, aguja de punción) y medicamentos básicos.</v>
          </cell>
          <cell r="E92" t="str">
            <v>PAQUETE</v>
          </cell>
          <cell r="F92" t="str">
            <v>N/A</v>
          </cell>
          <cell r="G92">
            <v>5380338</v>
          </cell>
          <cell r="H92">
            <v>6500828.3908268921</v>
          </cell>
          <cell r="I92">
            <v>5843684</v>
          </cell>
          <cell r="J92">
            <v>6461080.9019680005</v>
          </cell>
          <cell r="K92">
            <v>4581106</v>
          </cell>
        </row>
        <row r="93">
          <cell r="B93">
            <v>372401</v>
          </cell>
          <cell r="C93" t="str">
            <v>ESTUDIO ELECTROFISIOLÓGICO CARDÍACO COMBINADO DERECHO E IZQUIERDO DEL CORAZÓN CON PUNCIÓN TRANSEPTAL EN CORAZÓN VÍA PERCUTÁNEA (ENDOVASCULAR)</v>
          </cell>
          <cell r="D93" t="str">
            <v>PROC TERAPÉUTICO---Derechos de sala, honorarios médicos especialista en electrofisiología, honorarios anestesia, insumos (introductor arterial 4, aguja de punción) y medicamentos básicos.</v>
          </cell>
          <cell r="E93" t="str">
            <v>PAQUETE</v>
          </cell>
          <cell r="F93" t="str">
            <v>N/A</v>
          </cell>
          <cell r="G93">
            <v>5006669</v>
          </cell>
          <cell r="H93">
            <v>6049340.3906358462</v>
          </cell>
          <cell r="I93">
            <v>5558134</v>
          </cell>
          <cell r="J93">
            <v>6145361.9733680002</v>
          </cell>
          <cell r="K93">
            <v>4467256</v>
          </cell>
        </row>
        <row r="94">
          <cell r="B94">
            <v>373406</v>
          </cell>
          <cell r="C94" t="str">
            <v>ABLACIÓN DE LESIÓN O TEJIDO CARDÍACO FOCAL PERCUTÁNEA (ENDOVASCULAR)</v>
          </cell>
          <cell r="D94" t="str">
            <v>PROC TERAPÉUTICO---Derechos de sala, honorarios médicos especialista en electrofisiología, insumos (introductor arterial, aguja de punción, un conector de catéter decapolar y un catéter decapolar, un conector cuadripolar y un catéter cuadripolar) y medicamentos básicos.</v>
          </cell>
          <cell r="E94" t="str">
            <v>PAQUETE</v>
          </cell>
          <cell r="F94" t="str">
            <v>N/A</v>
          </cell>
          <cell r="G94">
            <v>9477972</v>
          </cell>
          <cell r="H94">
            <v>11451821.328894643</v>
          </cell>
          <cell r="I94">
            <v>10163815</v>
          </cell>
          <cell r="J94">
            <v>11237642.382380001</v>
          </cell>
          <cell r="K94">
            <v>8881602</v>
          </cell>
        </row>
        <row r="95">
          <cell r="B95">
            <v>373409</v>
          </cell>
          <cell r="C95" t="str">
            <v>ABLACIÓN DE LESIÓN O TEJIDO CARDÍACO MULTIFOCAL PERCUTÁNEA (ENDOVASCULAR)</v>
          </cell>
          <cell r="D95" t="str">
            <v>PROC TERAPÉUTICO---Derechos de sala, honorarios médicos especialista en electrofisiología, insumos (introductor arterial, aguja de punción, un conector de catéter decapolar y un catéter decapolar, un conector cuadripolar y un catéter cuadripolar) y medicamentos básicos.</v>
          </cell>
          <cell r="E95" t="str">
            <v>PAQUETE</v>
          </cell>
          <cell r="F95" t="str">
            <v>N/A</v>
          </cell>
          <cell r="G95">
            <v>8244983</v>
          </cell>
          <cell r="H95">
            <v>9962054.3483114038</v>
          </cell>
          <cell r="I95">
            <v>9076818</v>
          </cell>
          <cell r="J95">
            <v>10035801.975336</v>
          </cell>
          <cell r="K95">
            <v>9178586</v>
          </cell>
        </row>
        <row r="96">
          <cell r="B96">
            <v>378201</v>
          </cell>
          <cell r="C96" t="str">
            <v>INSERCIÓN [IMPLANTACIÓN] DE MARCAPASOS UNICAMERAL</v>
          </cell>
          <cell r="D96" t="str">
            <v xml:space="preserve">PROC TERAPÉUTICO---Derechos de sala, honorarios médicos, insumos POS, medio de contraste, catéteres y guías, medicamentos POS. Dispositivo de alto costo incluidos: Marcapaso Unicamerale: Dos introductores peel away, un generador de marcapaso, dos electrodos de estimulación endocárdica. </v>
          </cell>
          <cell r="E96" t="str">
            <v>PAQUETE</v>
          </cell>
          <cell r="F96" t="str">
            <v>N/A</v>
          </cell>
          <cell r="G96">
            <v>9477972</v>
          </cell>
          <cell r="H96">
            <v>11451821.328894643</v>
          </cell>
          <cell r="I96">
            <v>10163815</v>
          </cell>
          <cell r="J96">
            <v>11237642.382380001</v>
          </cell>
          <cell r="K96">
            <v>7546173</v>
          </cell>
        </row>
        <row r="97">
          <cell r="B97">
            <v>378301</v>
          </cell>
          <cell r="C97" t="str">
            <v>INSERCIÓN [IMPLANTACIÓN] DE MARCAPASOS BICAMERAL</v>
          </cell>
          <cell r="D97" t="str">
            <v xml:space="preserve">PROC TERAPÉUTICO---Derechos de sala, honorarios médicos, insumos POS, medio de contraste, catéteres y guías, medicamentos POS. Dispositivo de alto costo incluidos: Marcapasos bicamerales: Dos introductores peel away, un generador de marcapaso, dos electrodos de estimulación endocárdica. </v>
          </cell>
          <cell r="E97" t="str">
            <v>PAQUETE</v>
          </cell>
          <cell r="F97" t="str">
            <v>N/A</v>
          </cell>
          <cell r="G97">
            <v>13166728</v>
          </cell>
          <cell r="H97">
            <v>15908784.763465678</v>
          </cell>
          <cell r="I97">
            <v>14319636</v>
          </cell>
          <cell r="J97">
            <v>15832534.182672001</v>
          </cell>
          <cell r="K97">
            <v>9809490</v>
          </cell>
        </row>
        <row r="98">
          <cell r="B98">
            <v>378102</v>
          </cell>
          <cell r="C98" t="str">
            <v>INSERCIÓN (IMPLANTACIÓN) DE MARCAPASO TEMPORAL (TRANSITORIO) VÍA PERCUTÁNEA</v>
          </cell>
          <cell r="D98" t="str">
            <v>PROC TERAPÉUTICO---Derechos de sala, honorarios médicos, insumos POS, introductor y electrodo de monitor de eventos.</v>
          </cell>
          <cell r="E98" t="str">
            <v>PAQUETE</v>
          </cell>
          <cell r="F98" t="str">
            <v>N/A</v>
          </cell>
          <cell r="G98">
            <v>535819</v>
          </cell>
          <cell r="H98">
            <v>647406.79257408646</v>
          </cell>
          <cell r="I98">
            <v>574593</v>
          </cell>
          <cell r="J98">
            <v>635299.89963600005</v>
          </cell>
          <cell r="K98">
            <v>626594</v>
          </cell>
        </row>
        <row r="99">
          <cell r="B99">
            <v>378401</v>
          </cell>
          <cell r="C99" t="str">
            <v>INSERCIÓN [IMPLANTACIÓN] DE RESINCRONIZADOR CARDÍACO</v>
          </cell>
          <cell r="D99" t="str">
            <v>PROC TERAPÉUTICO---Derechos de sala, honorarios médicos, insumos POS, medio de contraste, catéteres y guías, medicamentos POS. Dispositivo de alto costo incluidos: Marcapasos resincronizador cardíaco: Dos introductores peel away y un introductor para seno coronario, un generados de marcapaso, un electrodo de estimulación endocárdica y un electrodo de estimulación izquierda. l</v>
          </cell>
          <cell r="E99" t="str">
            <v>PAQUETE</v>
          </cell>
          <cell r="F99" t="str">
            <v>N/A</v>
          </cell>
          <cell r="G99">
            <v>37774637</v>
          </cell>
          <cell r="H99">
            <v>45641450.901928462</v>
          </cell>
          <cell r="I99">
            <v>40495667</v>
          </cell>
          <cell r="J99">
            <v>44774115.209884003</v>
          </cell>
          <cell r="K99">
            <v>29668236</v>
          </cell>
        </row>
        <row r="100">
          <cell r="B100">
            <v>378602</v>
          </cell>
          <cell r="C100" t="str">
            <v>INSERCIÓN [IMPLANTACIÓN] DE CARDIOVERSOR (DESFIBRILADOR) UNICAMERAL VÍA PERCUTÁNEA (ENDOVASCULAR)</v>
          </cell>
          <cell r="D100" t="str">
            <v>PROC TERAPÉUTICO---Derechos de sala, honorarios médicos, insumos POS, medio de contraste, catéteres y guías, medicamentos POS. Dispositivo de alto costo: Cardioversor (Desfibrilador) Unicameral: Un introductor peel away, un cardiodesfibrilador automático, un electrodo cuadripolar de desfibrilación endocárdica. l.</v>
          </cell>
          <cell r="E100" t="str">
            <v>PAQUETE</v>
          </cell>
          <cell r="F100" t="str">
            <v>N/A</v>
          </cell>
          <cell r="G100">
            <v>44297400</v>
          </cell>
          <cell r="H100">
            <v>53522621.731165439</v>
          </cell>
          <cell r="I100">
            <v>47502840</v>
          </cell>
          <cell r="J100">
            <v>52521610.051680006</v>
          </cell>
          <cell r="K100">
            <v>29773988</v>
          </cell>
        </row>
        <row r="101">
          <cell r="B101">
            <v>378604</v>
          </cell>
          <cell r="C101" t="str">
            <v>INSERCIÓN [IMPLANTACIÓN] DE CARDIOVERSOR (DESFIBRILADOR) BICAMERAL VÍA PERCUTÁNEA (ENDOVASCULAR)</v>
          </cell>
          <cell r="D101" t="str">
            <v>PROC TERAPÉUTICO---Derechos de sala, honorarios médicos, insumos POS, medio de contraste, catéteres y guías, exámenes de apoyo diagnóstico básicos y medicamentos. Dispositivo de alto costo: Cardioversor (Desfibrilador) Bicameral: Dos introductores peel away, un cardiodesfibrilador automático, un electrodo cuadripolar de desfibrilación endocárdica y un electrodo de estimulación endocárdica. l.</v>
          </cell>
          <cell r="E101" t="str">
            <v>PAQUETE</v>
          </cell>
          <cell r="F101" t="str">
            <v>N/A</v>
          </cell>
          <cell r="G101">
            <v>44297400</v>
          </cell>
          <cell r="H101">
            <v>53522621.731165439</v>
          </cell>
          <cell r="I101">
            <v>47502840</v>
          </cell>
          <cell r="J101">
            <v>52521610.051680006</v>
          </cell>
          <cell r="K101">
            <v>29773988</v>
          </cell>
        </row>
        <row r="102">
          <cell r="B102">
            <v>378606</v>
          </cell>
          <cell r="C102" t="str">
            <v>INSERCIÓN [IMPLANTACIÓN] DE CARDIOVERSOR (DESFIBRILADOR) CON RESINCRONIZADOR (CARDIORESINCRONIZADOR) VÍA PERCUTÁNEA (ENDOVASCULAR)</v>
          </cell>
          <cell r="D102" t="str">
            <v>PROC TERAPÉUTICO---Derechos de sala, honorarios médicos, insumos POS, medio de contraste, catéteres y guías, exámenes de apoyo diagnóstico básicos y medicamentos. Dispositivo de alto costo: Cardioversor (Desfibrilador) Bicameral: Dos introductores peel away, un cardiodesfibrilador automático, un electrodo cuadripolar de desfibrilación endocárdica y un electrodo de estimulación endocárdica. l.</v>
          </cell>
          <cell r="E102" t="str">
            <v>PAQUETE</v>
          </cell>
          <cell r="F102" t="str">
            <v>N/A</v>
          </cell>
          <cell r="G102">
            <v>44297400</v>
          </cell>
          <cell r="H102">
            <v>53522621.731165439</v>
          </cell>
          <cell r="I102">
            <v>47502840</v>
          </cell>
          <cell r="J102">
            <v>52521610.051680006</v>
          </cell>
          <cell r="K102">
            <v>33129661</v>
          </cell>
        </row>
        <row r="103">
          <cell r="B103">
            <v>355102</v>
          </cell>
          <cell r="C103" t="str">
            <v>REPARACIÓN DE DEFECTO DE TABIQUE INTERAURÍCULAR VÍA PERCUTÁNEA (ENDOVASCULAR)</v>
          </cell>
          <cell r="D103" t="str">
            <v>PROC TERAPÉUTICO---Derechos de sala, honorarios médicos y de anestesiología, insumos POS, medio de contraste, catéteres y guías, medicamentos POS. Dispositivo de alto costo: Cierre de CIA, incluye dispositivo amplatzer, BALÓN, guías de alto soporte, un introductor arterial, plantilla de medición. l.</v>
          </cell>
          <cell r="E103" t="str">
            <v>PAQUETE</v>
          </cell>
          <cell r="F103" t="str">
            <v>N/A</v>
          </cell>
          <cell r="G103">
            <v>30098750</v>
          </cell>
          <cell r="H103">
            <v>36367010.497928001</v>
          </cell>
          <cell r="I103">
            <v>32276750</v>
          </cell>
          <cell r="J103">
            <v>35686853.191</v>
          </cell>
          <cell r="K103">
            <v>21328422</v>
          </cell>
        </row>
        <row r="104">
          <cell r="B104">
            <v>355205</v>
          </cell>
          <cell r="C104" t="str">
            <v>REPARACIÓN DE DEFECTO DE TABIQUE INTERVENTRICULAR VÍA PERCUTÁNEA (ENDOVASCULAR)</v>
          </cell>
          <cell r="D104" t="str">
            <v>PROC TERAPÉUTICO---Derechos de sala, honorarios médicos y de anestesiología, insumos POS, medio de contraste, catéteres y guías, medicamentos POS. Dispositivo de alto costo: Cierre de CIA, incluye dispositivo amplatzer, BALÓN, guías de alto soporte, un introductor arterial, plantilla de medición. l.</v>
          </cell>
          <cell r="E104" t="str">
            <v>PAQUETE</v>
          </cell>
          <cell r="F104" t="str">
            <v>N/A</v>
          </cell>
          <cell r="G104">
            <v>30098750</v>
          </cell>
          <cell r="H104">
            <v>36367010.497928001</v>
          </cell>
          <cell r="I104">
            <v>32276750</v>
          </cell>
          <cell r="J104">
            <v>35686853.191</v>
          </cell>
          <cell r="K104">
            <v>21328422</v>
          </cell>
        </row>
        <row r="105">
          <cell r="B105">
            <v>358903</v>
          </cell>
          <cell r="C105" t="str">
            <v>CIERRE DE DUCTUS ARTERIOSO PERSISTENTE, VÍA PERCUTÁNEA (ENDOVASCULAR)</v>
          </cell>
          <cell r="D105" t="str">
            <v>PROC TERAPÉUTICO---Derechos de sala, honorarios médicos y de anestesiología, insumos POS, medio de contraste, catéteres y guías, medicamentos POS. Dispositivo de alto costo: Cierre de DUCTUS:  incluye dispositivo amplatzer, balón, guías de alto soporte, un introductor arterial, plantilla de medición. l.</v>
          </cell>
          <cell r="E105" t="str">
            <v>PAQUETE</v>
          </cell>
          <cell r="F105" t="str">
            <v>N/A</v>
          </cell>
          <cell r="G105">
            <v>19429843</v>
          </cell>
          <cell r="H105">
            <v>23476234.207536619</v>
          </cell>
          <cell r="I105">
            <v>24200345</v>
          </cell>
          <cell r="J105">
            <v>26757159.849940002</v>
          </cell>
          <cell r="K105">
            <v>15215581</v>
          </cell>
        </row>
        <row r="106">
          <cell r="B106">
            <v>893802</v>
          </cell>
          <cell r="C106" t="str">
            <v>CURVA DE HIPEROXIA</v>
          </cell>
          <cell r="D106" t="str">
            <v>N/A</v>
          </cell>
          <cell r="E106" t="str">
            <v>EVENTO</v>
          </cell>
          <cell r="F106" t="str">
            <v>N/A</v>
          </cell>
          <cell r="G106">
            <v>94540</v>
          </cell>
          <cell r="H106">
            <v>114228.570039424</v>
          </cell>
          <cell r="I106">
            <v>97598</v>
          </cell>
          <cell r="J106">
            <v>107909.42389600001</v>
          </cell>
          <cell r="K106">
            <v>107565</v>
          </cell>
        </row>
        <row r="107">
          <cell r="B107">
            <v>893812</v>
          </cell>
          <cell r="C107" t="str">
            <v>REGISTRO DE OXIMETRÍA CUTÁNEA</v>
          </cell>
          <cell r="D107" t="str">
            <v>N/A</v>
          </cell>
          <cell r="E107" t="str">
            <v>EVENTO</v>
          </cell>
          <cell r="F107" t="str">
            <v>N/A</v>
          </cell>
          <cell r="G107">
            <v>13432</v>
          </cell>
          <cell r="H107">
            <v>16229.301383219201</v>
          </cell>
          <cell r="I107">
            <v>14321</v>
          </cell>
          <cell r="J107">
            <v>15834.042292000002</v>
          </cell>
          <cell r="K107">
            <v>18920</v>
          </cell>
        </row>
        <row r="108">
          <cell r="B108">
            <v>996101</v>
          </cell>
          <cell r="C108" t="str">
            <v xml:space="preserve">CARDIOVERSIÓN ELÉCTRICA </v>
          </cell>
          <cell r="D108" t="str">
            <v>N/A</v>
          </cell>
          <cell r="E108" t="str">
            <v>EVENTO</v>
          </cell>
          <cell r="F108" t="str">
            <v>N/A</v>
          </cell>
          <cell r="G108">
            <v>330977</v>
          </cell>
          <cell r="H108">
            <v>399905.11345397122</v>
          </cell>
          <cell r="I108">
            <v>352884</v>
          </cell>
          <cell r="J108">
            <v>390166.90036800003</v>
          </cell>
          <cell r="K108">
            <v>386659</v>
          </cell>
        </row>
        <row r="109">
          <cell r="B109">
            <v>373412</v>
          </cell>
          <cell r="C109" t="str">
            <v>AISLAMIENTO ELÉCTRICO DE VENAS PULMONARES PERCUTÁNEAS</v>
          </cell>
          <cell r="D109" t="str">
            <v>* DERECHOS DE SALA Y CINEANGIOGRAFÍA * DERECHOS DE SALA Y CINE ANGIOGRAFÍA * MATERIALES * HONORARIOS ELECTROFISIOLOGO *HONORARIOS ANESTESIÓLOGO CARDIOVASCULAR * UN INTRODUCTOR + GUÍA * SET DE TUBOS DE IRRIGACIÓN * CATÉTER CUADRIPOLAR * DECAPOLAR * EXTENCIONES DECA Y CUADRIPOLAR * DOS AGUJA TRANSEPTAL * SENSOR DE DIAGNOSTICO * CATÉTER DE ABLACIÓN * CATÉTER VIEWFLEX * UN CATÉTER DIAGNOSTICO SI REQUIERE * PARCHES INSITE * * MEDIO DE CONTRASTE * INSUMOS PARA CANALIZACIÓN Y LÍQUIDOS ENDOVENOSOS</v>
          </cell>
          <cell r="E109" t="str">
            <v>PAQUETE</v>
          </cell>
          <cell r="F109" t="str">
            <v>N/A</v>
          </cell>
          <cell r="G109">
            <v>40775398</v>
          </cell>
          <cell r="H109">
            <v>49267139.901929229</v>
          </cell>
          <cell r="I109">
            <v>44018287</v>
          </cell>
          <cell r="J109">
            <v>48668907.058124006</v>
          </cell>
          <cell r="K109">
            <v>39160501</v>
          </cell>
        </row>
        <row r="110">
          <cell r="B110">
            <v>881209</v>
          </cell>
          <cell r="C110" t="str">
            <v>ECOCARDIOGRAFÍA INTRACARDIACA</v>
          </cell>
          <cell r="D110" t="str">
            <v>N/A</v>
          </cell>
          <cell r="E110" t="str">
            <v>EVENTO</v>
          </cell>
          <cell r="F110" t="str">
            <v>N/A</v>
          </cell>
          <cell r="G110">
            <v>383672</v>
          </cell>
          <cell r="H110">
            <v>463574.19001656311</v>
          </cell>
          <cell r="I110">
            <v>416215</v>
          </cell>
          <cell r="J110">
            <v>460188.94718000002</v>
          </cell>
          <cell r="K110">
            <v>462114</v>
          </cell>
        </row>
        <row r="111">
          <cell r="B111">
            <v>876123</v>
          </cell>
          <cell r="C111" t="str">
            <v>VALORACIÓN ANATÓMICA O FUNCIONAL DE ARTERIAS CORONARIAS FFR</v>
          </cell>
          <cell r="D111" t="str">
            <v>Incluye GUÍA alta presión</v>
          </cell>
          <cell r="E111" t="str">
            <v>EVENTO</v>
          </cell>
          <cell r="F111" t="str">
            <v>N/A</v>
          </cell>
          <cell r="G111">
            <v>3831247</v>
          </cell>
          <cell r="H111">
            <v>4629129.1123104831</v>
          </cell>
          <cell r="I111">
            <v>3860600</v>
          </cell>
          <cell r="J111">
            <v>4268480.1112000002</v>
          </cell>
          <cell r="K111">
            <v>3560046</v>
          </cell>
        </row>
        <row r="112">
          <cell r="B112">
            <v>549002</v>
          </cell>
          <cell r="C112" t="str">
            <v>INSERCIÓN DE CATÉTER PERMANENTE PARA HEMODIÁLISIS</v>
          </cell>
          <cell r="D112" t="str">
            <v>N/A</v>
          </cell>
          <cell r="E112" t="str">
            <v>EVENTO</v>
          </cell>
          <cell r="F112" t="str">
            <v>N/A</v>
          </cell>
          <cell r="G112" t="str">
            <v>NO REGISTRA</v>
          </cell>
          <cell r="H112" t="e">
            <v>#VALUE!</v>
          </cell>
          <cell r="I112">
            <v>418933</v>
          </cell>
          <cell r="J112">
            <v>463194.10931600002</v>
          </cell>
          <cell r="K112">
            <v>445922</v>
          </cell>
        </row>
        <row r="113">
          <cell r="B113">
            <v>373601</v>
          </cell>
          <cell r="C113" t="str">
            <v xml:space="preserve">EXTRACCIÓN DE CUERPO EXTRAÑO INTRACARDIACO </v>
          </cell>
          <cell r="D113" t="str">
            <v>N/A</v>
          </cell>
          <cell r="E113" t="str">
            <v>EVENTO</v>
          </cell>
          <cell r="F113" t="str">
            <v>N/A</v>
          </cell>
          <cell r="G113" t="str">
            <v>NO REGISTRA</v>
          </cell>
          <cell r="H113" t="e">
            <v>#VALUE!</v>
          </cell>
          <cell r="I113">
            <v>645535</v>
          </cell>
          <cell r="J113">
            <v>713737.06382000004</v>
          </cell>
          <cell r="K113">
            <v>687121</v>
          </cell>
        </row>
        <row r="114">
          <cell r="B114">
            <v>358701</v>
          </cell>
          <cell r="C114" t="str">
            <v>358710: REPARACIÓN DE COARTACIÓN AORTICA VÍA PERCUTÁNEA</v>
          </cell>
          <cell r="D114" t="str">
            <v>Honorarios Cirujano, Anestesiólogo, Ayudante, Derechos de sala</v>
          </cell>
          <cell r="E114" t="str">
            <v>PAQUETE</v>
          </cell>
          <cell r="F114" t="str">
            <v>N/A</v>
          </cell>
          <cell r="G114" t="str">
            <v>NO REGISTRA</v>
          </cell>
          <cell r="H114" t="e">
            <v>#VALUE!</v>
          </cell>
          <cell r="I114" t="str">
            <v>NO REGISTRA</v>
          </cell>
          <cell r="J114" t="e">
            <v>#VALUE!</v>
          </cell>
          <cell r="K114">
            <v>5911795</v>
          </cell>
        </row>
        <row r="115">
          <cell r="B115">
            <v>998702</v>
          </cell>
          <cell r="C115" t="str">
            <v>SOPORTE DE SEDACIÓN PARA CONSULTA O APOYO DIAGNOSTICO EXCLUYE: EL SOPORTE DE SEDACIÓN PARA PROCEDIMIENTOS QUIRÚRGICOS</v>
          </cell>
          <cell r="D115" t="str">
            <v>Honorarios de anestesiólogo</v>
          </cell>
          <cell r="E115" t="str">
            <v>EVENTO</v>
          </cell>
          <cell r="F115" t="str">
            <v>N/A</v>
          </cell>
          <cell r="G115" t="str">
            <v>NO REGISTRA</v>
          </cell>
          <cell r="H115" t="e">
            <v>#VALUE!</v>
          </cell>
          <cell r="I115">
            <v>67900</v>
          </cell>
          <cell r="J115">
            <v>75073.770799999998</v>
          </cell>
          <cell r="K115">
            <v>150949</v>
          </cell>
        </row>
        <row r="116">
          <cell r="B116">
            <v>549012</v>
          </cell>
          <cell r="C116" t="str">
            <v>RETIRO DE CATÉTER PERMANENTE PARA HEMODIÁLISIS</v>
          </cell>
          <cell r="D116" t="str">
            <v>Honorarios Cirujano, Anestesiólogo, Ayudante, Derechos de sala, Materiales de Sutura y Curación.</v>
          </cell>
          <cell r="E116" t="str">
            <v>PAQUETE</v>
          </cell>
          <cell r="F116" t="str">
            <v>N/A</v>
          </cell>
          <cell r="G116" t="str">
            <v>NO REGISTRA</v>
          </cell>
          <cell r="H116" t="e">
            <v>#VALUE!</v>
          </cell>
          <cell r="I116" t="str">
            <v>NO REGISTRA</v>
          </cell>
          <cell r="J116" t="e">
            <v>#VALUE!</v>
          </cell>
          <cell r="K116">
            <v>1084434</v>
          </cell>
        </row>
        <row r="117">
          <cell r="B117">
            <v>998701</v>
          </cell>
          <cell r="C117" t="str">
            <v>SOPORTE ANESTÉSICO PARA PROCEDIMIENTO NO QUIRÚRGICO </v>
          </cell>
          <cell r="D117" t="str">
            <v>Honorarios de anestesiólogo</v>
          </cell>
          <cell r="E117" t="str">
            <v>EVENTO</v>
          </cell>
          <cell r="F117" t="str">
            <v>N/A</v>
          </cell>
          <cell r="G117" t="str">
            <v>NO REGISTRA</v>
          </cell>
          <cell r="H117" t="e">
            <v>#VALUE!</v>
          </cell>
          <cell r="I117">
            <v>1067000</v>
          </cell>
          <cell r="J117">
            <v>1179730.6840000001</v>
          </cell>
          <cell r="K117">
            <v>447438</v>
          </cell>
        </row>
        <row r="118">
          <cell r="B118">
            <v>895004</v>
          </cell>
          <cell r="C118" t="str">
            <v>MONITOREO AMBULATORIO DE PRESIÓN ARTERIAL SISTÉMICA</v>
          </cell>
          <cell r="D118" t="str">
            <v>N/A</v>
          </cell>
          <cell r="E118" t="str">
            <v>EVENTO</v>
          </cell>
          <cell r="F118" t="str">
            <v>N/A</v>
          </cell>
          <cell r="G118">
            <v>195280</v>
          </cell>
          <cell r="H118">
            <v>235948.33041356801</v>
          </cell>
          <cell r="I118">
            <v>213094</v>
          </cell>
          <cell r="J118">
            <v>235607.80728800001</v>
          </cell>
          <cell r="K118">
            <v>258238</v>
          </cell>
        </row>
        <row r="119">
          <cell r="B119">
            <v>372802</v>
          </cell>
          <cell r="C119" t="str">
            <v>MAPEO ELECTROANATOMICO TRIDIMENSIONAL</v>
          </cell>
          <cell r="D119" t="str">
            <v xml:space="preserve">* DERECHOS DE SALA Y CINEANGIOGRAFÍA * MATERIALES   * HONORARIOS ELECTROFISIOLOGÍA * UN INTRODUCTOR + GUÍA * SET DE TUBOS * CATÉTER DE CAPOLAR * CATÉTER CUADRIPOLAR * EXTENSIONES DECA Y CUADRIPOLAR    * UN AGUJA TRANSEPTAL * SENSOR DE DIAGNOSTICO   * CATÉTER DE ABLACIÓN   * CATÉTER VIEWFLEX * UN CATÉTER DIAGNOSTICO SI REQUIERE    * PARCHES INSITE * MEDIO DE CONTRASTE * INSUMOS PARA CANALIZACIÓN Y LÍQUIDOS ENDOVENOSOS"         </v>
          </cell>
          <cell r="E119" t="str">
            <v>PAQUETE</v>
          </cell>
          <cell r="F119" t="str">
            <v>N/A</v>
          </cell>
          <cell r="G119" t="str">
            <v>NO REGISTRA</v>
          </cell>
          <cell r="H119" t="e">
            <v>#VALUE!</v>
          </cell>
          <cell r="I119" t="str">
            <v>NO REGISTRA</v>
          </cell>
          <cell r="J119" t="e">
            <v>#VALUE!</v>
          </cell>
          <cell r="K119">
            <v>36503563</v>
          </cell>
        </row>
        <row r="120">
          <cell r="B120">
            <v>395220</v>
          </cell>
          <cell r="C120" t="str">
            <v>REPARACIÓN DE ANEURISMA DE AORTA VÍA PERCUTÁNEA (ENDOVASCULAR) HONORARIOS</v>
          </cell>
          <cell r="D120" t="str">
            <v>* DERECHOS DE SALA Y CINEANGIOGRAFÍA * MATERIALES * HONORARIOS INTERVENCIONISTA Y CIRUJANO VASCULAR    *HONORARIOS ANESTESIÓLOGO CARDIOVASCULAR * INSUMOS: INTRODUCTOR ARTERIAL RADIAL O FEMORAL * AGUJA DE PUNCIÓN RADIAL O FEMORAL * CATÉTER GUÍA * 2 CIERRES VASCULARES PROGLIDE * CATÉTER DIGITAL CENTIMETRADO * INSUFLADOR * INTRODUCTOR DE GUÍA * VÁLVULA HEMOSTÁTICA * KIT DE MICROPUNCIÓN * INFUSOR * EQUIPO DE TRANSFUSIÓN * INSUMOS PARA CANALIZACIÓN Y LÍQUIDOS ENDOVENOSOS</v>
          </cell>
          <cell r="E120" t="str">
            <v>PAQUETE</v>
          </cell>
          <cell r="F120" t="str">
            <v>N/A</v>
          </cell>
          <cell r="G120" t="str">
            <v>NO REGISTRA</v>
          </cell>
          <cell r="H120" t="e">
            <v>#VALUE!</v>
          </cell>
          <cell r="I120" t="str">
            <v>NO REGISTRA</v>
          </cell>
          <cell r="J120" t="e">
            <v>#VALUE!</v>
          </cell>
          <cell r="K120">
            <v>11757169</v>
          </cell>
        </row>
        <row r="121">
          <cell r="B121">
            <v>380910</v>
          </cell>
          <cell r="C121" t="str">
            <v xml:space="preserve">380910 - TROMBÓLISIS DE VENAS DE MIEMBROS INFERIORES POR VÍA ENDOVASCULAR   - 395001 -ANGIOPLASTIA O ATERECTOMÍA DE VASOS NO CORONARIOS CON IMPLANTE DE DISPOSITIVO O INJERTO - 395081- ANGIOPLASTIA O ATERECTOMÍA DE VASOS DE MIEMBROS INFERIORES, CON BALÓN, PRÓTESIS STENT O INJERTO S PROTÉSICO </v>
          </cell>
          <cell r="D121" t="str">
            <v>* DERECHOS DE SALA Y CINEANGIOGRAFÍA                                                             * MATERIALES * HONORARIOS INTERVENCIONISTA * UN INTRODUCTOR FEMORAL SI REQUIERE * UN AGUJA DE PUNCIÓN FEMORAL SI REQUIERE * UN CATÉTER DIAGNOSTICO SI REQUIERE * UNA GUÍA HIDROFÍLICA DE 035 X 150 CM SI REQUIERE * MEDIO DE CONTRASTE"     * INSUMOS PARA CANALIZACIÓN Y LÍQUIDOS ENDOVENOSOS"</v>
          </cell>
          <cell r="E121" t="str">
            <v>PAQUETE</v>
          </cell>
          <cell r="F121" t="str">
            <v>N/A</v>
          </cell>
          <cell r="G121" t="str">
            <v>NO REGISTRA</v>
          </cell>
          <cell r="H121" t="e">
            <v>#VALUE!</v>
          </cell>
          <cell r="I121" t="str">
            <v>NO REGISTRA</v>
          </cell>
          <cell r="J121" t="e">
            <v>#VALUE!</v>
          </cell>
          <cell r="K121">
            <v>13060383</v>
          </cell>
        </row>
        <row r="122">
          <cell r="B122">
            <v>878201</v>
          </cell>
          <cell r="C122" t="str">
            <v xml:space="preserve">ARTERIOGRAFÍA PERIFÉRICA DE UNA EXTREMIDAD INFERIOR </v>
          </cell>
          <cell r="D122" t="str">
            <v>* DERECHOS DE SALA Y CINEANGIOGRAFÍA                                                             * MATERIALES * HONORARIOS HEMODINAMISTA * UN INTRODUCTOR FEMORAL SI REQUIERE * UN AGUJA DE PUNCIÓN FEMORAL SI REQUIERE * UN CATÉTER DIAGNOSTICO SI REQUIERE * UNA GUÍA HIDROFÍLICA DE 035 X 150 CM SI REQUIERE * MEDIO DE CONTRASTE"* UNA EXTENSIÓN DE INYECTOR * UNA JERINGA INYECTOR * INSUMOS PARA CANALIZACIÓN Y LÍQUIDOS ENDOVENOSOS"</v>
          </cell>
          <cell r="E122" t="str">
            <v>PAQUETE</v>
          </cell>
          <cell r="F122" t="str">
            <v>N/A</v>
          </cell>
          <cell r="G122" t="str">
            <v>NO REGISTRA</v>
          </cell>
          <cell r="H122" t="e">
            <v>#VALUE!</v>
          </cell>
          <cell r="I122" t="str">
            <v>NO REGISTRA</v>
          </cell>
          <cell r="J122" t="e">
            <v>#VALUE!</v>
          </cell>
          <cell r="K122">
            <v>1281938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RVICIOS"/>
    </sheetNames>
    <sheetDataSet>
      <sheetData sheetId="0" refreshError="1">
        <row r="2">
          <cell r="B2" t="str">
            <v>CÓDIGO CUPS</v>
          </cell>
          <cell r="C2" t="str">
            <v>PROCEDIMIENTO</v>
          </cell>
          <cell r="D2" t="str">
            <v>TARIFARIO</v>
          </cell>
          <cell r="E2" t="str">
            <v>TARIFA</v>
          </cell>
        </row>
        <row r="3">
          <cell r="B3">
            <v>355102</v>
          </cell>
          <cell r="C3" t="str">
            <v>REPARACIÓN DE DEFECTO DE TABIQUE INTERAURÍCULAR VÍA PERCUTÁNEA (ENDOVASCULAR)</v>
          </cell>
          <cell r="D3" t="str">
            <v>PROPIAS</v>
          </cell>
          <cell r="E3">
            <v>45787867.200000003</v>
          </cell>
        </row>
        <row r="4">
          <cell r="B4">
            <v>355205</v>
          </cell>
          <cell r="C4" t="str">
            <v>REPARACIÓN DE DEFECTO DE TABIQUE INTERVENTRICULAR VÍA PERCUTÁNEA (ENDOVASCULAR)</v>
          </cell>
          <cell r="D4" t="str">
            <v>PROPIAS</v>
          </cell>
          <cell r="E4">
            <v>45685158.600000001</v>
          </cell>
        </row>
        <row r="5">
          <cell r="B5">
            <v>358701</v>
          </cell>
          <cell r="C5" t="str">
            <v>REPARACIÓN DE COARTACIÓN AORTICA VÍA PERCUTÁNEA</v>
          </cell>
          <cell r="D5" t="str">
            <v>SOAT - 20%</v>
          </cell>
          <cell r="E5">
            <v>4176960</v>
          </cell>
        </row>
        <row r="6">
          <cell r="B6">
            <v>358903</v>
          </cell>
          <cell r="C6" t="str">
            <v>CIERRE DE DUCTUS ARTERIOSO PERSISTENTE, VÍA PERCUTÁNEA (ENDOVASCULAR)</v>
          </cell>
          <cell r="D6" t="str">
            <v>PROPIAS</v>
          </cell>
          <cell r="E6">
            <v>21866482.199999999</v>
          </cell>
        </row>
        <row r="7">
          <cell r="B7">
            <v>360101</v>
          </cell>
          <cell r="C7" t="str">
            <v>ANGIOPLASTIA CORONARIA PERCUTÁNEA (ENDOVASCULAR) UNO O DOS VASOS</v>
          </cell>
          <cell r="D7" t="str">
            <v>PROPIAS</v>
          </cell>
          <cell r="E7">
            <v>10093498.48</v>
          </cell>
        </row>
        <row r="8">
          <cell r="B8">
            <v>360102</v>
          </cell>
          <cell r="C8" t="str">
            <v>ANGIOPLASTIA CORONARIA PERCUTÁNEA (ENDOVASCULAR) MAS DE DOS VASOS</v>
          </cell>
          <cell r="D8" t="str">
            <v>PROPIAS</v>
          </cell>
          <cell r="E8">
            <v>10326889</v>
          </cell>
        </row>
        <row r="9">
          <cell r="B9">
            <v>360201</v>
          </cell>
          <cell r="C9" t="str">
            <v>ANGIOPLASTIA CORONARIA PERCUTÁNEA (ENDOVASCULAR) CON INFUSIÓN DE SUSTANCIA TERAPÉUTICA UNO O DOS VASOS</v>
          </cell>
          <cell r="D9" t="str">
            <v>PROPIAS</v>
          </cell>
          <cell r="E9">
            <v>10163233</v>
          </cell>
        </row>
        <row r="10">
          <cell r="B10">
            <v>360202</v>
          </cell>
          <cell r="C10" t="str">
            <v>ANGIOPLASTIA CORONARIA TRANSLUMINAL PERCUTÁNEA SIMPLE CON INFUSIÓN DE SUSTANCIA TERAPÉUTICA MAS DE DOS VASOS</v>
          </cell>
          <cell r="D10" t="str">
            <v>PROPIAS</v>
          </cell>
          <cell r="E10">
            <v>12091463</v>
          </cell>
        </row>
        <row r="11">
          <cell r="B11">
            <v>372202</v>
          </cell>
          <cell r="C11" t="str">
            <v>CATETERISMO CARDÍACO DEL LADO IZQUIERDO DEL CORAZÓN</v>
          </cell>
          <cell r="D11" t="str">
            <v>PROPIAS</v>
          </cell>
          <cell r="E11">
            <v>8680628.6500000004</v>
          </cell>
        </row>
        <row r="12">
          <cell r="B12">
            <v>372302</v>
          </cell>
          <cell r="C12" t="str">
            <v>CATETERISMO COMBINADO DE LOS LADOS DERECHO E IZQUIERDO DEL CORAZÓN</v>
          </cell>
          <cell r="D12" t="str">
            <v>PROPIAS</v>
          </cell>
          <cell r="E12">
            <v>3296047</v>
          </cell>
        </row>
        <row r="13">
          <cell r="B13">
            <v>373601</v>
          </cell>
          <cell r="C13" t="str">
            <v>EXTRACCIÓN DE CUERPO EXTRAÑO INTRACARDIACO</v>
          </cell>
          <cell r="D13" t="str">
            <v>SOAT - 20%</v>
          </cell>
          <cell r="E13">
            <v>5964480</v>
          </cell>
        </row>
        <row r="14">
          <cell r="B14">
            <v>378001</v>
          </cell>
          <cell r="C14" t="str">
            <v>INSERCIÓN (IMPLANTACIÓN) DE MONITOR DE EVENTOS</v>
          </cell>
          <cell r="D14" t="str">
            <v>PROPIAS</v>
          </cell>
          <cell r="E14">
            <v>19804821</v>
          </cell>
        </row>
        <row r="15">
          <cell r="B15">
            <v>378102</v>
          </cell>
          <cell r="C15" t="str">
            <v>INSERCIÓN (IMPLANTACIÓN) DE MARCAPASO TEMPORAL (TRANSITORIO) VÍA PERCUTÁNEA</v>
          </cell>
          <cell r="D15" t="str">
            <v>PROPIAS</v>
          </cell>
          <cell r="E15">
            <v>2059687.06</v>
          </cell>
        </row>
        <row r="16">
          <cell r="B16">
            <v>380105</v>
          </cell>
          <cell r="C16" t="str">
            <v>TROMBECTOMÍA DE VASOS INTRACRANEALES VÍA ENDOVASCULAR</v>
          </cell>
          <cell r="D16" t="str">
            <v>PROPIAS</v>
          </cell>
          <cell r="E16">
            <v>72116493</v>
          </cell>
        </row>
        <row r="17">
          <cell r="B17">
            <v>381101</v>
          </cell>
          <cell r="C17" t="str">
            <v>ENDARTERECTOMÍA DE LA CARÓTIDA INTERNA PORCIÓN INTRACRANEAL</v>
          </cell>
          <cell r="D17" t="str">
            <v>PROPIAS</v>
          </cell>
          <cell r="E17">
            <v>204943604.80000001</v>
          </cell>
        </row>
        <row r="18">
          <cell r="B18">
            <v>385120</v>
          </cell>
          <cell r="C18" t="str">
            <v>OCLUSIÓN DE LESIÓN EN VASOS INTRACRANEALES. VÍA ENDOVASCULAR</v>
          </cell>
          <cell r="D18" t="str">
            <v>PROPIAS</v>
          </cell>
          <cell r="E18">
            <v>48267546.049999997</v>
          </cell>
        </row>
        <row r="19">
          <cell r="B19">
            <v>385220</v>
          </cell>
          <cell r="C19" t="str">
            <v>OCLUSIÓN DE VASOS DE CABEZA Y CUELLO. VÍA ENDOVASCULAR</v>
          </cell>
          <cell r="D19" t="str">
            <v>PROPIAS</v>
          </cell>
          <cell r="E19">
            <v>53786218</v>
          </cell>
        </row>
        <row r="20">
          <cell r="B20">
            <v>385320</v>
          </cell>
          <cell r="C20" t="str">
            <v>OCLUSIÓN DE VASOS DE MIEMBROS SUPERIORES. VÍA ENDOVASCULAR</v>
          </cell>
          <cell r="D20" t="str">
            <v>PROPIAS</v>
          </cell>
          <cell r="E20">
            <v>7185097</v>
          </cell>
        </row>
        <row r="21">
          <cell r="B21">
            <v>385401</v>
          </cell>
          <cell r="C21" t="str">
            <v>OCLUSIÓN DE VASOS ESPINALES VÍA ENDOVASCULAR</v>
          </cell>
          <cell r="D21" t="str">
            <v>SOAT - 20%</v>
          </cell>
          <cell r="E21">
            <v>1745120</v>
          </cell>
        </row>
        <row r="22">
          <cell r="B22">
            <v>385520</v>
          </cell>
          <cell r="C22" t="str">
            <v>OCLUSIÓN DE VASOS TORÁCICOS VÍA PERCUTÁNEA (ENDOVASCULAR)</v>
          </cell>
          <cell r="D22" t="str">
            <v>PROPIAS</v>
          </cell>
          <cell r="E22">
            <v>1476490</v>
          </cell>
        </row>
        <row r="23">
          <cell r="B23">
            <v>385620</v>
          </cell>
          <cell r="C23" t="str">
            <v>OCLUSIÓN DE ARTERIAS ABDOMINALES. VÍA ENDOVASCULAR</v>
          </cell>
          <cell r="D23" t="str">
            <v>PROPIAS</v>
          </cell>
          <cell r="E23">
            <v>8686962</v>
          </cell>
        </row>
        <row r="24">
          <cell r="B24">
            <v>385720</v>
          </cell>
          <cell r="C24" t="str">
            <v>OCLUSIÓN DE VENAS INTRAABDOMINALES. VÍA ENDOVASCULAR</v>
          </cell>
          <cell r="D24" t="str">
            <v>PROPIAS</v>
          </cell>
          <cell r="E24">
            <v>17027130.030000001</v>
          </cell>
        </row>
        <row r="25">
          <cell r="B25">
            <v>385820</v>
          </cell>
          <cell r="C25" t="str">
            <v>OCLUSIÓN DE ARTERIAS DE MIEMBROS INFERIORES. VÍA ENDOVASCULAR</v>
          </cell>
          <cell r="D25" t="str">
            <v>PROPIAS</v>
          </cell>
          <cell r="E25">
            <v>22175613</v>
          </cell>
        </row>
        <row r="26">
          <cell r="B26">
            <v>385920</v>
          </cell>
          <cell r="C26" t="str">
            <v>OCLUSIÓN DE VENAS DE MIEMBROS INFERIORES. VÍA ENDOVASCULAR</v>
          </cell>
          <cell r="D26" t="str">
            <v>SOAT - 20%</v>
          </cell>
          <cell r="E26">
            <v>1528960</v>
          </cell>
        </row>
        <row r="27">
          <cell r="B27">
            <v>387301</v>
          </cell>
          <cell r="C27" t="str">
            <v>INSERCIÓN DE IMPLANTE O FILTRO EN VENA CAVA (SUPERIOR O INFERIOR)</v>
          </cell>
          <cell r="D27" t="str">
            <v>PROPIAS</v>
          </cell>
          <cell r="E27">
            <v>16590442</v>
          </cell>
        </row>
        <row r="28">
          <cell r="B28">
            <v>395010</v>
          </cell>
          <cell r="C28" t="str">
            <v>ANGIOPLASTIA DE VASOS INTRACRANEALES CON O SIN IMPLANTE DE DISPOSITIVO O INJERTO</v>
          </cell>
          <cell r="D28" t="str">
            <v>PROPIAS</v>
          </cell>
          <cell r="E28">
            <v>104058666.95</v>
          </cell>
        </row>
        <row r="29">
          <cell r="B29">
            <v>395018</v>
          </cell>
          <cell r="C29" t="str">
            <v>ANGIOPLASTIA DE VASOS CERVICALES CON O SIN IMPLANTE DE DISPOSITIVO</v>
          </cell>
          <cell r="D29" t="str">
            <v>PROPIAS</v>
          </cell>
          <cell r="E29">
            <v>3769600</v>
          </cell>
        </row>
        <row r="30">
          <cell r="B30">
            <v>395030</v>
          </cell>
          <cell r="C30" t="str">
            <v>ANGIOPLASTIA CON BALÓN DE VASOS DE MIEMBROS SUPERIORES</v>
          </cell>
          <cell r="D30" t="str">
            <v>PROPIAS</v>
          </cell>
          <cell r="E30">
            <v>13612815</v>
          </cell>
        </row>
        <row r="31">
          <cell r="B31">
            <v>395031</v>
          </cell>
          <cell r="C31" t="str">
            <v>ANGIOPLASTIA CON BALÓN DE VASOS DE MIEMBROS SUPERIORES CON PRÓTESIS (STENT) O INJERTO (S) PROTÉSICO (S)</v>
          </cell>
          <cell r="D31" t="str">
            <v>PROPIAS</v>
          </cell>
          <cell r="E31">
            <v>14647055</v>
          </cell>
        </row>
        <row r="32">
          <cell r="B32">
            <v>395060</v>
          </cell>
          <cell r="C32" t="str">
            <v>ANGIOPLASTIA O ATERECTOMIA DE VASOS ABDOMINALES CON BALÓN</v>
          </cell>
          <cell r="D32" t="str">
            <v>SOAT - 20%</v>
          </cell>
          <cell r="E32">
            <v>3730000</v>
          </cell>
        </row>
        <row r="33">
          <cell r="B33">
            <v>395061</v>
          </cell>
          <cell r="C33" t="str">
            <v>ANGIOPLASTIA O ATERECTOMIA DE VASOS ABDOMINALES CON BALÓN, CON PRÓTESIS (STENT) O INJERTO (S) PROTESICO (S)</v>
          </cell>
          <cell r="D33" t="str">
            <v>PROPIAS</v>
          </cell>
          <cell r="E33">
            <v>10604932</v>
          </cell>
        </row>
        <row r="34">
          <cell r="B34">
            <v>395063</v>
          </cell>
          <cell r="C34" t="str">
            <v>ANGIOPLASTIA O ATERECTOMIA DE ARTERIA RENAL</v>
          </cell>
          <cell r="D34" t="str">
            <v>SOAT - 20%</v>
          </cell>
          <cell r="E34">
            <v>3053840</v>
          </cell>
        </row>
        <row r="35">
          <cell r="B35">
            <v>395080</v>
          </cell>
          <cell r="C35" t="str">
            <v>ANGIOPLASTIA O ATERECTOMIA DE VASOS DE MIEMBROS INFERIORES CON BALÓN</v>
          </cell>
          <cell r="D35" t="str">
            <v>PROPIAS</v>
          </cell>
          <cell r="E35">
            <v>22135717</v>
          </cell>
        </row>
        <row r="36">
          <cell r="B36">
            <v>395081</v>
          </cell>
          <cell r="C36" t="str">
            <v>ANGIOPLASTIA O ATERECTOMIA DE VASOS DE MIEMBROS INFERIORES CON BALÓN, PRÓTESIS (STENT) O INJERTO (S) PROTÉSICO (S)</v>
          </cell>
          <cell r="D36" t="str">
            <v>PROPIAS</v>
          </cell>
          <cell r="E36">
            <v>22797339.059999999</v>
          </cell>
        </row>
        <row r="37">
          <cell r="B37">
            <v>395205</v>
          </cell>
          <cell r="C37" t="str">
            <v>REPARACIÓN DE ANEURISMA POR OCLUSIÓN VÍA PERCUTÁNEA (ENDOVASCULAR)</v>
          </cell>
          <cell r="D37" t="str">
            <v>PROPIAS</v>
          </cell>
          <cell r="E37">
            <v>106636003.7</v>
          </cell>
        </row>
        <row r="38">
          <cell r="B38">
            <v>395220</v>
          </cell>
          <cell r="C38" t="str">
            <v>REPARACIÓN DE ANEURISMA DE AORTA VÍA PERCUTÁNEA (ENDOVASCULAR) HONORARIOS</v>
          </cell>
          <cell r="D38" t="str">
            <v>PROPIAS</v>
          </cell>
          <cell r="E38">
            <v>51780809</v>
          </cell>
        </row>
        <row r="39">
          <cell r="B39">
            <v>399201</v>
          </cell>
          <cell r="C39" t="str">
            <v>INYECCIÓN DE AGENTE ESCLEROSANTE EN VENA</v>
          </cell>
          <cell r="D39" t="str">
            <v>PROPIAS</v>
          </cell>
          <cell r="E39">
            <v>391300</v>
          </cell>
        </row>
        <row r="40">
          <cell r="B40">
            <v>549002</v>
          </cell>
          <cell r="C40" t="str">
            <v>INSERCIÓN DE CATÉTER PERMANENTE PARA HEMODIÁLISIS</v>
          </cell>
          <cell r="D40" t="str">
            <v>PROPIAS</v>
          </cell>
          <cell r="E40">
            <v>1286000</v>
          </cell>
        </row>
        <row r="41">
          <cell r="B41">
            <v>549012</v>
          </cell>
          <cell r="C41" t="str">
            <v>RETIRO DE CATÉTER PERMANENTE PARA HEMODIÁLISIS</v>
          </cell>
          <cell r="D41" t="str">
            <v>PROPIAS</v>
          </cell>
          <cell r="E41">
            <v>1286000</v>
          </cell>
        </row>
        <row r="42">
          <cell r="B42">
            <v>872202</v>
          </cell>
          <cell r="C42" t="str">
            <v>AORTOGRAMA ABDOMINAL Y ESTUDIO DE MIEMBROS INFERIORES</v>
          </cell>
          <cell r="D42" t="str">
            <v>PROPIAS</v>
          </cell>
          <cell r="E42">
            <v>3196535.34</v>
          </cell>
        </row>
        <row r="43">
          <cell r="B43">
            <v>874111</v>
          </cell>
          <cell r="C43" t="str">
            <v>ARTERIOGRAFÍA DE CARÓTIDA EXTERNA BILATERAL SELECTIVA EXTRACRANEANA</v>
          </cell>
          <cell r="D43" t="str">
            <v>PROPIAS</v>
          </cell>
          <cell r="E43">
            <v>3105367</v>
          </cell>
        </row>
        <row r="44">
          <cell r="B44">
            <v>874112</v>
          </cell>
          <cell r="C44" t="str">
            <v>ARTERIOGRAFÍA DE CARÓTIDA EXTERNA BILATERAL SELECTIVA INTRACRANEANA</v>
          </cell>
          <cell r="D44" t="str">
            <v>PROPIAS</v>
          </cell>
          <cell r="E44">
            <v>1930407</v>
          </cell>
        </row>
        <row r="45">
          <cell r="B45">
            <v>874113</v>
          </cell>
          <cell r="C45" t="str">
            <v>ARTERIOGRAFÍA DE CARÓTIDA EXTERNA UNILATERAL SELECTIVA EXTRACRANEANA</v>
          </cell>
          <cell r="D45" t="str">
            <v>PROPIAS</v>
          </cell>
          <cell r="E45">
            <v>1930407</v>
          </cell>
        </row>
        <row r="46">
          <cell r="B46">
            <v>874114</v>
          </cell>
          <cell r="C46" t="str">
            <v>ARTERIOGRAFÍA DE CARÓTIDA EXTERNA UNILATERAL SELECTIVA INTRACRANEANA</v>
          </cell>
          <cell r="D46" t="str">
            <v>PROPIAS</v>
          </cell>
          <cell r="E46">
            <v>1930407</v>
          </cell>
        </row>
        <row r="47">
          <cell r="B47">
            <v>874121</v>
          </cell>
          <cell r="C47" t="str">
            <v>ARTERIOGRAFÍA DE CARÓTIDA INTERNA BILATERAL SELECTIVA EXTRACRANEANA</v>
          </cell>
          <cell r="D47" t="str">
            <v>PROPIAS</v>
          </cell>
          <cell r="E47">
            <v>3105367</v>
          </cell>
        </row>
        <row r="48">
          <cell r="B48">
            <v>874122</v>
          </cell>
          <cell r="C48" t="str">
            <v>ARTERIOGRAFÍA DE CARÓTIDA INTERNA BILATERAL SELECTIVA INTRACRANEANA</v>
          </cell>
          <cell r="D48" t="str">
            <v>PROPIAS</v>
          </cell>
          <cell r="E48">
            <v>3105367</v>
          </cell>
        </row>
        <row r="49">
          <cell r="B49">
            <v>874123</v>
          </cell>
          <cell r="C49" t="str">
            <v>ARTERIOGRAFÍA DE CARÓTIDA INTERNA UNILATERAL SELECTIVA EXTRACRANEANA</v>
          </cell>
          <cell r="D49" t="str">
            <v>PROPIAS</v>
          </cell>
          <cell r="E49">
            <v>1930407</v>
          </cell>
        </row>
        <row r="50">
          <cell r="B50">
            <v>874124</v>
          </cell>
          <cell r="C50" t="str">
            <v>ARTERIOGRAFÍA DE CARÓTIDA INTERNA UNILATERAL SELECTIVA INTRACRANEANA</v>
          </cell>
          <cell r="D50" t="str">
            <v>PROPIAS</v>
          </cell>
          <cell r="E50">
            <v>1930407</v>
          </cell>
        </row>
        <row r="51">
          <cell r="B51">
            <v>874125</v>
          </cell>
          <cell r="C51" t="str">
            <v>ARTERIOGRAFÍA DE CARÓTIDA BILATERAL SELECTIVA EXTRACRANEANA CON AORTOGRAMA DE CAYADO</v>
          </cell>
          <cell r="D51" t="str">
            <v>PROPIAS</v>
          </cell>
          <cell r="E51">
            <v>3105367</v>
          </cell>
        </row>
        <row r="52">
          <cell r="B52">
            <v>874131</v>
          </cell>
          <cell r="C52" t="str">
            <v>ARTERIOGRAFÍA VERTEBRAL SELECTIVA EXTRACRANEANA</v>
          </cell>
          <cell r="D52" t="str">
            <v>PROPIAS</v>
          </cell>
          <cell r="E52">
            <v>3105367</v>
          </cell>
        </row>
        <row r="53">
          <cell r="B53">
            <v>874132</v>
          </cell>
          <cell r="C53" t="str">
            <v>ARTERIOGRAFÍA VERTEBRAL SELECTIVA INTRACRANEANA</v>
          </cell>
          <cell r="D53" t="str">
            <v>PROPIAS</v>
          </cell>
          <cell r="E53">
            <v>3105367</v>
          </cell>
        </row>
        <row r="54">
          <cell r="B54">
            <v>874133</v>
          </cell>
          <cell r="C54" t="str">
            <v>ARTERIOGRAFÍA VERTEBRAL BILATERAL SELECTIVA CON CARÓTIDAS (PANANGIOGRAFIA)</v>
          </cell>
          <cell r="D54" t="str">
            <v>PROPIAS</v>
          </cell>
          <cell r="E54">
            <v>2526373.375</v>
          </cell>
        </row>
        <row r="55">
          <cell r="B55">
            <v>874134</v>
          </cell>
          <cell r="C55" t="str">
            <v>ARTERIOGRAFÍA VERTEBRAL BILATERAL SELECTIVA EXTRACRANEANA CON AORTOGRAMA DE CAYADO</v>
          </cell>
          <cell r="D55" t="str">
            <v>PROPIAS</v>
          </cell>
          <cell r="E55">
            <v>3105367</v>
          </cell>
        </row>
        <row r="56">
          <cell r="B56">
            <v>875101</v>
          </cell>
          <cell r="C56" t="str">
            <v>ANGIOGRAFÍA ESPINAL</v>
          </cell>
          <cell r="D56" t="str">
            <v>PROPIAS</v>
          </cell>
          <cell r="E56">
            <v>1870694.125</v>
          </cell>
        </row>
        <row r="57">
          <cell r="B57">
            <v>876110</v>
          </cell>
          <cell r="C57" t="str">
            <v>AORTOGRAMA TORÁCICO</v>
          </cell>
          <cell r="D57" t="str">
            <v>PROPIAS</v>
          </cell>
          <cell r="E57">
            <v>1811759</v>
          </cell>
        </row>
        <row r="58">
          <cell r="B58">
            <v>876121</v>
          </cell>
          <cell r="C58" t="str">
            <v>ARTERIOGRAFÍA CORONARIA CON CATETERISMO DERECHO E IZQUIERDO</v>
          </cell>
          <cell r="D58" t="str">
            <v>PROPIAS</v>
          </cell>
          <cell r="E58">
            <v>3442427</v>
          </cell>
        </row>
        <row r="59">
          <cell r="B59">
            <v>876122</v>
          </cell>
          <cell r="C59" t="str">
            <v>ARTERIOGRAFÍA CORONARIA CON CATETERISMO IZQUIERDO</v>
          </cell>
          <cell r="D59" t="str">
            <v>PROPIAS</v>
          </cell>
          <cell r="E59">
            <v>2608232.7550079999</v>
          </cell>
        </row>
        <row r="60">
          <cell r="B60">
            <v>876123</v>
          </cell>
          <cell r="C60" t="str">
            <v>VALORACIÓN ANATÓMICA O FUNCIONAL DE ARTERIAS CORONARIAS FFR</v>
          </cell>
          <cell r="D60" t="str">
            <v>PROPIAS</v>
          </cell>
          <cell r="E60">
            <v>10910822</v>
          </cell>
        </row>
        <row r="61">
          <cell r="B61">
            <v>876131</v>
          </cell>
          <cell r="C61" t="str">
            <v>ARTERIOGRAFÍA PULMONAR BILATERAL CON CATETERISMO DERECHO</v>
          </cell>
          <cell r="D61" t="str">
            <v>PROPIAS</v>
          </cell>
          <cell r="E61">
            <v>2616300</v>
          </cell>
        </row>
        <row r="62">
          <cell r="B62">
            <v>876241</v>
          </cell>
          <cell r="C62" t="str">
            <v>ANGIOGRAFÍA DE VENAS CAVAS O CACOGRAFÍA</v>
          </cell>
          <cell r="D62" t="str">
            <v>PROPIAS</v>
          </cell>
          <cell r="E62">
            <v>2153176</v>
          </cell>
        </row>
        <row r="63">
          <cell r="B63">
            <v>877110</v>
          </cell>
          <cell r="C63" t="str">
            <v>AORTOGRAMA ABDOMINAL</v>
          </cell>
          <cell r="D63" t="str">
            <v>PROPIAS</v>
          </cell>
          <cell r="E63">
            <v>4212069</v>
          </cell>
        </row>
        <row r="64">
          <cell r="B64">
            <v>877112</v>
          </cell>
          <cell r="C64" t="str">
            <v>ARTERIOGRAFÍA DE VASOS ABDOMINALES (SELECTIVA)</v>
          </cell>
          <cell r="D64" t="str">
            <v>PROPIAS</v>
          </cell>
          <cell r="E64">
            <v>3722447</v>
          </cell>
        </row>
        <row r="65">
          <cell r="B65">
            <v>877171</v>
          </cell>
          <cell r="C65" t="str">
            <v>ARTERIOGRAFÍA PÉLVICA</v>
          </cell>
          <cell r="D65" t="str">
            <v>PROPIAS</v>
          </cell>
          <cell r="E65">
            <v>3693247</v>
          </cell>
        </row>
        <row r="66">
          <cell r="B66">
            <v>877201</v>
          </cell>
          <cell r="C66" t="str">
            <v>FLEBOGRAFÍA ABDOMINAL O PÉLVICA</v>
          </cell>
          <cell r="D66" t="str">
            <v>PROPIAS</v>
          </cell>
          <cell r="E66">
            <v>2847139</v>
          </cell>
        </row>
        <row r="67">
          <cell r="B67">
            <v>878101</v>
          </cell>
          <cell r="C67" t="str">
            <v>ARTERIOGRAFÍA PERIFÉRICA DE UNA EXTREMIDAD SUPERIOR</v>
          </cell>
          <cell r="D67" t="str">
            <v>PROPIAS</v>
          </cell>
          <cell r="E67">
            <v>3021347</v>
          </cell>
        </row>
        <row r="68">
          <cell r="B68">
            <v>878111</v>
          </cell>
          <cell r="C68" t="str">
            <v>ARTERIOGRAFÍA PERIFÉRICA DE MIEMBROS SUPERIORES BILATERAL CON AORTOGRAMA TORÁCICO</v>
          </cell>
          <cell r="D68" t="str">
            <v>PROPIAS</v>
          </cell>
          <cell r="E68">
            <v>3502099</v>
          </cell>
        </row>
        <row r="69">
          <cell r="B69">
            <v>878201</v>
          </cell>
          <cell r="C69" t="str">
            <v>ARTERIOGRAFÍA PERIFÉRICA DE UNA EXTREMIDAD INFERIOR POR PUNCIÓN</v>
          </cell>
          <cell r="D69" t="str">
            <v>PROPIAS</v>
          </cell>
          <cell r="E69">
            <v>2716661.71</v>
          </cell>
        </row>
        <row r="70">
          <cell r="B70">
            <v>878301</v>
          </cell>
          <cell r="C70" t="str">
            <v>FLEBOGRAFÍA DE MIEMBRO SUPERIOR NCOC +</v>
          </cell>
          <cell r="D70" t="str">
            <v>PROPIAS</v>
          </cell>
          <cell r="E70">
            <v>2847139</v>
          </cell>
        </row>
        <row r="71">
          <cell r="B71">
            <v>878401</v>
          </cell>
          <cell r="C71" t="str">
            <v>FLEBOGRAFÍA DE MIEMBRO INFERIOR NCOC +</v>
          </cell>
          <cell r="D71" t="str">
            <v>PROPIAS</v>
          </cell>
          <cell r="E71">
            <v>2847139</v>
          </cell>
        </row>
        <row r="72">
          <cell r="B72">
            <v>878903</v>
          </cell>
          <cell r="C72" t="str">
            <v>VENOGRAFIA SELECTIVA</v>
          </cell>
          <cell r="D72" t="str">
            <v>PROPIAS</v>
          </cell>
          <cell r="E72">
            <v>2098399</v>
          </cell>
        </row>
        <row r="73">
          <cell r="B73">
            <v>881202</v>
          </cell>
          <cell r="C73" t="str">
            <v>ECOCARDIOGRAMA TRANSTORÁCICO</v>
          </cell>
          <cell r="D73" t="str">
            <v>PROPIAS</v>
          </cell>
          <cell r="E73">
            <v>329600</v>
          </cell>
        </row>
        <row r="74">
          <cell r="B74">
            <v>881205</v>
          </cell>
          <cell r="C74" t="str">
            <v>ECOCARDIOGRAMA TRANSESOFÁGICO</v>
          </cell>
          <cell r="D74" t="str">
            <v>SOAT - 20%</v>
          </cell>
          <cell r="E74">
            <v>982160</v>
          </cell>
        </row>
        <row r="75">
          <cell r="B75">
            <v>881210</v>
          </cell>
          <cell r="C75" t="str">
            <v>ECOCARDIOGRAMA DE STRESS CON PRUEBA DE ESFUERZO O CON PRUEBA FARMACOLÓGICA</v>
          </cell>
          <cell r="D75" t="str">
            <v>SOAT - 20%</v>
          </cell>
          <cell r="E75">
            <v>1728320</v>
          </cell>
        </row>
        <row r="76">
          <cell r="B76">
            <v>890228</v>
          </cell>
          <cell r="C76" t="str">
            <v>CONSULTA DE PRIMERA VEZ POR ESPECIALISTA EN CARDIOLOGÍA</v>
          </cell>
          <cell r="D76" t="str">
            <v>SOAT - 20%</v>
          </cell>
          <cell r="E76">
            <v>63280</v>
          </cell>
        </row>
        <row r="77">
          <cell r="B77">
            <v>890328</v>
          </cell>
          <cell r="C77" t="str">
            <v>CONSULTA DE CONTROL O DE SEGUIMIENTO POR ESPECIALISTA EN CARDIOLOGÍA</v>
          </cell>
          <cell r="D77" t="str">
            <v>SOAT - 20%</v>
          </cell>
          <cell r="E77">
            <v>63280</v>
          </cell>
        </row>
        <row r="78">
          <cell r="B78">
            <v>890402</v>
          </cell>
          <cell r="C78" t="str">
            <v>INTERCONSULTA POR OTRAS ESPECIALIDADES MÉDICAS (NEUROINTERVENCIONISMO)</v>
          </cell>
          <cell r="D78" t="str">
            <v>SOAT - 20%</v>
          </cell>
          <cell r="E78">
            <v>69920</v>
          </cell>
        </row>
        <row r="79">
          <cell r="B79">
            <v>890428</v>
          </cell>
          <cell r="C79" t="str">
            <v>INTERCONSULTA POR ESPECIALISTA EN CARDIOLOGÍA</v>
          </cell>
          <cell r="D79" t="str">
            <v>SOAT - 20%</v>
          </cell>
          <cell r="E79">
            <v>69920</v>
          </cell>
        </row>
        <row r="80">
          <cell r="B80">
            <v>894102</v>
          </cell>
          <cell r="C80" t="str">
            <v>PRUEBA DE ESFUERZO CARDIOVASCULAR</v>
          </cell>
          <cell r="D80" t="str">
            <v>SOAT - 20%</v>
          </cell>
          <cell r="E80">
            <v>353120</v>
          </cell>
        </row>
        <row r="81">
          <cell r="B81">
            <v>895001</v>
          </cell>
          <cell r="C81" t="str">
            <v>MONITOREO ELECTROCARDIOGRÁFICO CONTINUO (HOLTER)</v>
          </cell>
          <cell r="D81" t="str">
            <v>SOAT - 20%</v>
          </cell>
          <cell r="E81">
            <v>579120</v>
          </cell>
        </row>
        <row r="82">
          <cell r="B82">
            <v>895003</v>
          </cell>
          <cell r="C82" t="str">
            <v>PRUEBA DE MESA BASCULANTE</v>
          </cell>
          <cell r="D82" t="str">
            <v>PROPIAS</v>
          </cell>
          <cell r="E82">
            <v>616000</v>
          </cell>
        </row>
        <row r="83">
          <cell r="B83">
            <v>895004</v>
          </cell>
          <cell r="C83" t="str">
            <v>MONITOREO AMBULATORIO DE PRESIÓN ARTERIAL SISTÉMICA</v>
          </cell>
          <cell r="D83" t="str">
            <v>SOAT - 20%</v>
          </cell>
          <cell r="E83">
            <v>579120</v>
          </cell>
        </row>
        <row r="84">
          <cell r="B84">
            <v>895101</v>
          </cell>
          <cell r="C84" t="str">
            <v>ELECTROCARDIOGRAMA DE RITMO O DE SUPERFICIE</v>
          </cell>
          <cell r="D84" t="str">
            <v>SOAT - 20%</v>
          </cell>
          <cell r="E84">
            <v>60000</v>
          </cell>
        </row>
        <row r="85">
          <cell r="B85">
            <v>998702</v>
          </cell>
          <cell r="C85" t="str">
            <v>SOPORTE DE SEDACIÓN PARA CONSULTA O APOYO DIAGNOSTICO EXCLUYE: EL SOPORTE DE SEDACIÓN PARA PROCEDIMIENTOS QUIRÚRGICOS</v>
          </cell>
          <cell r="D85" t="str">
            <v>PROPIAS</v>
          </cell>
          <cell r="E85">
            <v>370000</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rdiogroup quindio"/>
    </sheetNames>
    <sheetDataSet>
      <sheetData sheetId="0" refreshError="1">
        <row r="1">
          <cell r="B1" t="str">
            <v>CODIGO CUPS</v>
          </cell>
          <cell r="C1" t="str">
            <v>PROCEDIMIENTO</v>
          </cell>
          <cell r="D1" t="str">
            <v>INCLUYES</v>
          </cell>
          <cell r="E1" t="str">
            <v>VALOR</v>
          </cell>
        </row>
        <row r="2">
          <cell r="B2" t="str">
            <v>890228-1</v>
          </cell>
          <cell r="C2" t="str">
            <v>CONSULTA DE HEMODINAMIA PRIMERA VEZ CONTROL O SEGUIMIENTO ADULTO</v>
          </cell>
          <cell r="D2" t="str">
            <v>NA</v>
          </cell>
          <cell r="E2">
            <v>112000</v>
          </cell>
        </row>
        <row r="3">
          <cell r="B3" t="str">
            <v>890228-2</v>
          </cell>
          <cell r="C3" t="str">
            <v>CONSULTA DE HEMODINAMIA PRIMERA VEZ CONTROL O SEGUIMIENTO PEDIÁTRICA</v>
          </cell>
          <cell r="D3" t="str">
            <v>NO SE HACE</v>
          </cell>
          <cell r="E3"/>
        </row>
        <row r="4">
          <cell r="B4">
            <v>890228</v>
          </cell>
          <cell r="C4" t="str">
            <v>CONSULTA DE PRIMERA VEZ POR ESPECIALISTA EN CARDIOLOGÍA</v>
          </cell>
          <cell r="D4" t="str">
            <v>NA</v>
          </cell>
          <cell r="E4">
            <v>112000</v>
          </cell>
        </row>
        <row r="5">
          <cell r="B5">
            <v>890328</v>
          </cell>
          <cell r="C5" t="str">
            <v>CONSULTA DE CONTROL O DE SEGUIMIENTO POR ESPECIALISTA EN CARDIOLOGÍA</v>
          </cell>
          <cell r="D5" t="str">
            <v>NA</v>
          </cell>
          <cell r="E5">
            <v>112000</v>
          </cell>
        </row>
        <row r="6">
          <cell r="B6">
            <v>890428</v>
          </cell>
          <cell r="C6" t="str">
            <v>INTERCONSULTA POR ESPECIALISTA EN CARDIOLOGÍA</v>
          </cell>
          <cell r="D6" t="str">
            <v>NO SE HACE</v>
          </cell>
          <cell r="E6"/>
        </row>
        <row r="7">
          <cell r="B7">
            <v>890229</v>
          </cell>
          <cell r="C7" t="str">
            <v>CONSULTA DE PRIMERA VEZ POR ESPECIALISTA EN CARDIOLOGÍA PEDIÁTRICA</v>
          </cell>
          <cell r="D7" t="str">
            <v>NO SE HACE</v>
          </cell>
          <cell r="E7"/>
        </row>
        <row r="8">
          <cell r="B8">
            <v>890329</v>
          </cell>
          <cell r="C8" t="str">
            <v>CONSULTA DE CONTROL O DE SEGUIMIENTO POR ESPECIALISTA EN CARDIOLOGÍA PEDIÁTRICA</v>
          </cell>
          <cell r="D8" t="str">
            <v>NO SE HACE</v>
          </cell>
          <cell r="E8"/>
        </row>
        <row r="9">
          <cell r="B9">
            <v>890429</v>
          </cell>
          <cell r="C9" t="str">
            <v>INTERCONSULTA POR ESPECIALISTA EN CARDIOLOGÍA PEDIÁTRICA</v>
          </cell>
          <cell r="D9" t="str">
            <v>NO SE HACE</v>
          </cell>
          <cell r="E9"/>
        </row>
        <row r="10">
          <cell r="B10" t="str">
            <v>890228-3</v>
          </cell>
          <cell r="C10" t="str">
            <v xml:space="preserve">CONSULTA DE PRIMERA VEZ   POR ELECTROFISIOLOGÍA </v>
          </cell>
          <cell r="D10" t="str">
            <v>NA</v>
          </cell>
          <cell r="E10">
            <v>112000</v>
          </cell>
        </row>
        <row r="11">
          <cell r="B11" t="str">
            <v>890328-1</v>
          </cell>
          <cell r="C11" t="str">
            <v>CONSULTA DE  CONTROL O SEGUIMIENTO  POR ELECTROFISIOLOGÍA</v>
          </cell>
          <cell r="D11" t="str">
            <v>NA</v>
          </cell>
          <cell r="E11">
            <v>112000</v>
          </cell>
        </row>
        <row r="12">
          <cell r="B12">
            <v>890230</v>
          </cell>
          <cell r="C12" t="str">
            <v>CONSULTA DE PRIMERA VEZ POR ESPECIALISTA EN CIRUGÍA CARDIOVASCULAR</v>
          </cell>
          <cell r="D12" t="str">
            <v>NO SE HACE</v>
          </cell>
          <cell r="E12"/>
        </row>
        <row r="13">
          <cell r="B13">
            <v>890330</v>
          </cell>
          <cell r="C13" t="str">
            <v>CONSULTA DE CONTROL O DE SEGUIMIENTO POR ESPECIALISTA EN CIRUGÍA CARDIOVASCULAR</v>
          </cell>
          <cell r="D13" t="str">
            <v>NO SE HACE</v>
          </cell>
          <cell r="E13"/>
        </row>
        <row r="14">
          <cell r="B14">
            <v>890430</v>
          </cell>
          <cell r="C14" t="str">
            <v>INTERCONSULTA POR ESPECIALISTA EN CIRUGÍA CARDIOVASCULAR</v>
          </cell>
          <cell r="D14" t="str">
            <v>NO SE HACE</v>
          </cell>
          <cell r="E14"/>
        </row>
        <row r="15">
          <cell r="B15">
            <v>378502</v>
          </cell>
          <cell r="C15" t="str">
            <v>REVISIÓN (REPROGRAMACIÓN) DE RE SINCRONIZADOR CARDÍACO</v>
          </cell>
          <cell r="D15" t="str">
            <v>NA</v>
          </cell>
          <cell r="E15">
            <v>165722.70000000001</v>
          </cell>
        </row>
        <row r="16">
          <cell r="B16">
            <v>378503</v>
          </cell>
          <cell r="C16" t="str">
            <v>REVISIÓN (REPROGRAMACIÓN) DE CARDIOVERSOR/DESFIBRILADOR SOD</v>
          </cell>
          <cell r="D16" t="str">
            <v>NA</v>
          </cell>
          <cell r="E16">
            <v>165722.70000000001</v>
          </cell>
        </row>
        <row r="17">
          <cell r="B17">
            <v>378504</v>
          </cell>
          <cell r="C17" t="str">
            <v>REVISIÓN (REPROGRAMACIÓN) DE CARDIOVERSOR (DESFIBRILADOR) CON RESINCRONIZADOR (CARDIORESINCRONIZADOR)</v>
          </cell>
          <cell r="D17" t="str">
            <v>NA</v>
          </cell>
          <cell r="E17">
            <v>165722.70000000001</v>
          </cell>
        </row>
        <row r="18">
          <cell r="B18">
            <v>378505</v>
          </cell>
          <cell r="C18" t="str">
            <v>REVISIÓN (REPROGRAMACIÓN) DE MONITOR DE EVENTOS</v>
          </cell>
          <cell r="D18" t="str">
            <v>NA</v>
          </cell>
          <cell r="E18">
            <v>112000</v>
          </cell>
        </row>
        <row r="19">
          <cell r="B19">
            <v>378501</v>
          </cell>
          <cell r="C19" t="str">
            <v>REVISIÓN [REPROGRAMACIÓN] DE APARATO MARCAPASO</v>
          </cell>
          <cell r="D19" t="str">
            <v>NA</v>
          </cell>
          <cell r="E19">
            <v>112000</v>
          </cell>
        </row>
        <row r="20">
          <cell r="B20">
            <v>881205</v>
          </cell>
          <cell r="C20" t="str">
            <v>ECOCARDIOGRAMA TRANSESOFÁGICO</v>
          </cell>
          <cell r="D20" t="str">
            <v>NA</v>
          </cell>
          <cell r="E20">
            <v>339439</v>
          </cell>
        </row>
        <row r="21">
          <cell r="B21">
            <v>881210</v>
          </cell>
          <cell r="C21" t="str">
            <v>ECOCARDIOGRAMA DE STRESS CON PRUEBA DE ESFUERZO O CON PRUEBA FARMACOLÓGICA</v>
          </cell>
          <cell r="D21" t="str">
            <v>NA</v>
          </cell>
          <cell r="E21">
            <v>817479</v>
          </cell>
        </row>
        <row r="22">
          <cell r="B22">
            <v>895001</v>
          </cell>
          <cell r="C22" t="str">
            <v>MONITOREO ELECTROCARDIOGRÁFICO CONTINUO (HOLTER)</v>
          </cell>
          <cell r="D22" t="str">
            <v>NA</v>
          </cell>
          <cell r="E22">
            <v>301176</v>
          </cell>
        </row>
        <row r="23">
          <cell r="B23">
            <v>881202</v>
          </cell>
          <cell r="C23" t="str">
            <v>ECOCARDIOGRAMA TRANSTORÁCICO</v>
          </cell>
          <cell r="D23" t="str">
            <v>NA</v>
          </cell>
          <cell r="E23">
            <v>339439</v>
          </cell>
        </row>
        <row r="24">
          <cell r="B24">
            <v>894102</v>
          </cell>
          <cell r="C24" t="str">
            <v>PRUEBA DE ESFUERZO CARDIOVASCULAR</v>
          </cell>
          <cell r="D24" t="str">
            <v>NA</v>
          </cell>
          <cell r="E24">
            <v>258151</v>
          </cell>
        </row>
        <row r="25">
          <cell r="B25">
            <v>895003</v>
          </cell>
          <cell r="C25" t="str">
            <v>PRUEBA DE MESA BASCULANTE</v>
          </cell>
          <cell r="D25" t="str">
            <v>NA</v>
          </cell>
          <cell r="E25">
            <v>756000</v>
          </cell>
        </row>
        <row r="26">
          <cell r="B26">
            <v>895101</v>
          </cell>
          <cell r="C26" t="str">
            <v xml:space="preserve">ELECTROCARDIOGRAMA DE RITMO O DE SUPERFICIE </v>
          </cell>
          <cell r="D26" t="str">
            <v>NA</v>
          </cell>
          <cell r="E26">
            <v>53781</v>
          </cell>
        </row>
        <row r="27">
          <cell r="B27">
            <v>399201</v>
          </cell>
          <cell r="C27" t="str">
            <v xml:space="preserve"> INYECCIÓN DE AGENTE ESCLEROSANTE EN VENA </v>
          </cell>
          <cell r="D27" t="str">
            <v>NO SE HACE</v>
          </cell>
          <cell r="E27"/>
        </row>
        <row r="28">
          <cell r="B28">
            <v>385120</v>
          </cell>
          <cell r="C28" t="str">
            <v>OCLUSIÓN DE LESIÓN EN VASOS INTRACRANEALES. VÍA ENDOVASCULAR</v>
          </cell>
          <cell r="D28" t="str">
            <v>honorarios de hemodinamista o radiologo intervencionista, derechos de sala, medicamentos no pos,  angioseal, tirofiban, adenosina, lipiodol, histoacryl, proglide, stent cerebral (1), microparticulas, coils, microcateter (1), microguia (1), medio de contraste, anestesia cardiovascular. No incluye estancia.</v>
          </cell>
          <cell r="E28">
            <v>82000000</v>
          </cell>
        </row>
        <row r="29">
          <cell r="B29">
            <v>385220</v>
          </cell>
          <cell r="C29" t="str">
            <v>OCLUSIÓN DE VASOS DE CABEZA Y CUELLO. VÍA ENDOVASCULAR</v>
          </cell>
          <cell r="D29" t="str">
            <v>honorarios de hemodinamista o radiologo intervencionista, derechos de sala, medicamentos no pos,  angioseal, tirofiban, adenosina, lipiodol, histoacryl, proglide, stent cerebral (1), microparticulas, coils, microcateter (1), microguia (1), medio de contraste., anestesia cardiovascular. No incluye estancia</v>
          </cell>
          <cell r="E29">
            <v>82000000</v>
          </cell>
        </row>
        <row r="30">
          <cell r="B30">
            <v>385401</v>
          </cell>
          <cell r="C30" t="str">
            <v>OCLUSIÓN DE VASOS ESPINALES VÍA ENDOVASCULAR</v>
          </cell>
          <cell r="D30" t="str">
            <v>honorarios de hemodinamista o radiologo intervencionista, derechos de sala, medicamentos no pos,  angioseal, tirofiban, adenosina, lipiodol, histoacryl, proglide, coils, microparticulas, balon convencional, medio de contraste., anestesia cardiovascular. No incluye estancia</v>
          </cell>
          <cell r="E30">
            <v>45147200</v>
          </cell>
        </row>
        <row r="31">
          <cell r="B31">
            <v>895801</v>
          </cell>
          <cell r="C31" t="str">
            <v>ULTRASONIDO INTRAVASCULAR DIAGNÓSTICO</v>
          </cell>
          <cell r="D31" t="str">
            <v>El valor del agrupador incluye solo procedimiento coronario ( no aplica vasos toracicos) , honorarios especialista, anestesiologo, ayudante.  No incluye estancia.</v>
          </cell>
          <cell r="E31">
            <v>7159543.2999999998</v>
          </cell>
        </row>
        <row r="32">
          <cell r="B32">
            <v>395010</v>
          </cell>
          <cell r="C32" t="str">
            <v>ANGIOPLASTIA DE VASOS INTRACRANEALES CON O SIN IMPLANTE DE DISPOSITIVO O INJERTO</v>
          </cell>
          <cell r="D32" t="str">
            <v>honorarios de hemodinamista o radiologo intervencionista, derechos de sala, medicamentos pos,angioseal, tirofiban, adenosina, lipiodol, histoacryl, proglide, stent diversor de flujo (1), medio de contraste, anestesia cardiovascular. No incluye estancia</v>
          </cell>
          <cell r="E32">
            <v>58423581.0656</v>
          </cell>
        </row>
        <row r="33">
          <cell r="B33">
            <v>378901</v>
          </cell>
          <cell r="C33" t="str">
            <v>EXPLANTE O ELIMINACIÓN DE MARCAPASO</v>
          </cell>
          <cell r="D33" t="str">
            <v>El valor del agrupador incluye solo procedimiento, honorarios especialista, anestesiologo, ayudante. No incluye estancia</v>
          </cell>
          <cell r="E33">
            <v>2121242.5561600002</v>
          </cell>
        </row>
        <row r="34">
          <cell r="B34">
            <v>378902</v>
          </cell>
          <cell r="C34" t="str">
            <v>EXPLANTE O ELIMINACIÓN DE CARDIOVERSOR (DESFIBRILADOR) O RESINCRONIZADOR O CARDIORESINCRONIZADOR</v>
          </cell>
          <cell r="D34" t="str">
            <v>PROC TERAPÉUTICO---Derechos de sala, honorarios médicos especialista en electrofisiología, honorarios de anestesia, materiales pos básicos y medicamentos básicos. No incluye estancia</v>
          </cell>
          <cell r="E34">
            <v>2333366.8117760005</v>
          </cell>
        </row>
        <row r="35">
          <cell r="B35">
            <v>385320</v>
          </cell>
          <cell r="C35" t="str">
            <v>OCLUSIÓN DE VASOS DE MIEMBROS SUPERIORES. VÍA ENDOVASCULAR</v>
          </cell>
          <cell r="D35" t="str">
            <v>honorarios de hemodinamista o radiologo intervencionista, derechos de sala, medicamentos no pos,  angioseal, tirofiban, adenosina, lipiodol, histoacryl, proglide, coils, microparticulas, balon convencional, medio de contraste., anestesia cardiovascular. No incluye estancia</v>
          </cell>
          <cell r="E35">
            <v>45147200</v>
          </cell>
        </row>
        <row r="36">
          <cell r="B36">
            <v>385520</v>
          </cell>
          <cell r="C36" t="str">
            <v>OCLUSIÓN DE VASOS TORÁCICOS VÍA PERCUTÁNEA (ENDOVASCULAR)</v>
          </cell>
          <cell r="D36" t="str">
            <v>honorarios de hemodinamista o radiologo intervencionista, derechos de sala, medicamentos no pos,  angioseal, tirofiban, adenosina, lipiodol, histoacryl, proglide, coils, microparticulas, balon convencional, medio de contraste., anestesia cardiovascular. No incluye estancia</v>
          </cell>
          <cell r="E36">
            <v>45147200</v>
          </cell>
        </row>
        <row r="37">
          <cell r="B37">
            <v>385620</v>
          </cell>
          <cell r="C37" t="str">
            <v>OCLUSIÓN DE ARTERIAS ABDOMINALES. VÍA ENDOVASCULAR</v>
          </cell>
          <cell r="D37" t="str">
            <v>honorarios de hemodinamista o radiologo intervencionista, derechos de sala, medicamentos no pos,  angioseal, tirofiban, adenosina, lipiodol, histoacryl, proglide, coils, microparticulas, balon convencional, medio de contraste., anestesia cardiovascular. No incluye estancia</v>
          </cell>
          <cell r="E37">
            <v>45147200</v>
          </cell>
        </row>
        <row r="38">
          <cell r="B38">
            <v>385720</v>
          </cell>
          <cell r="C38" t="str">
            <v>OCLUSIÓN DE VENAS INTRAABDOMINALES. VÍA ENDOVASCULAR</v>
          </cell>
          <cell r="D38" t="str">
            <v>honorarios de hemodinamista o radiologo intervencionista, derechos de sala, medicamentos no pos,  angioseal, tirofiban, adenosina, lipiodol, histoacryl, proglide, coils, microparticulas, balon convencional, medio de contraste., anestesia cardiovascular. No incluye estancia</v>
          </cell>
          <cell r="E38">
            <v>45147200</v>
          </cell>
        </row>
        <row r="39">
          <cell r="B39">
            <v>385820</v>
          </cell>
          <cell r="C39" t="str">
            <v>OCLUSIÓN DE ARTERIAS DE MIEMBROS INFERIORES. VÍA ENDOVASCULAR</v>
          </cell>
          <cell r="D39" t="str">
            <v>honorarios de hemodinamista o radiologo intervencionista, derechos de sala, medicamentos no pos,  angioseal, tirofiban, adenosina, lipiodol, histoacryl, proglide, coils, microparticulas, balon convencional, medio de contraste., anestesia cardiovascular. No incluye estancia</v>
          </cell>
          <cell r="E39">
            <v>19283482.800000001</v>
          </cell>
        </row>
        <row r="40">
          <cell r="B40">
            <v>385920</v>
          </cell>
          <cell r="C40" t="str">
            <v>OCLUSIÓN DE VENAS DE MIEMBROS INFERIORES. VÍA ENDOVASCULAR</v>
          </cell>
          <cell r="D40" t="str">
            <v>honorarios de hemodinamista o radiologo intervencionista, derechos de sala, medicamentos no pos,  angioseal, tirofiban, adenosina, lipiodol, histoacryl, proglide, coils, microparticulas, balon convencional, medio de contraste., anestesia cardiovascular. No incluye estancia</v>
          </cell>
          <cell r="E40">
            <v>19283482.800000001</v>
          </cell>
        </row>
        <row r="41">
          <cell r="B41">
            <v>876110</v>
          </cell>
          <cell r="C41" t="str">
            <v>AORTOGRAMA TORÁCICO</v>
          </cell>
          <cell r="D41" t="str">
            <v>El valor del agrupador incluye solo procedimiento, honorarios especialista, anestesiologo, ayudante. No incluye estancia</v>
          </cell>
          <cell r="E41">
            <v>2245719.6</v>
          </cell>
        </row>
        <row r="42">
          <cell r="B42">
            <v>872202</v>
          </cell>
          <cell r="C42" t="str">
            <v>AORTOGRAMA ABDOMINAL Y ESTUDIO DE MIEMBROS INFERIORES</v>
          </cell>
          <cell r="D42" t="str">
            <v>El valor del agrupador incluye solo procedimiento, honorarios especialista, anestesiologo, ayudante. No incluye estancia</v>
          </cell>
          <cell r="E42">
            <v>2615140.4742000005</v>
          </cell>
        </row>
        <row r="43">
          <cell r="B43">
            <v>378001</v>
          </cell>
          <cell r="C43" t="str">
            <v>INSERCIÓN (IMPLANTACIÓN) DE MONITOR DE EVENTOS</v>
          </cell>
          <cell r="D43" t="str">
            <v>El valor del agrupador incluye solo procedimiento, honorarios especialista, anestesiologo, ayudante, monitor de evento (1). No incluye estancia</v>
          </cell>
          <cell r="E43">
            <v>27815531.849999998</v>
          </cell>
        </row>
        <row r="44">
          <cell r="B44">
            <v>387301</v>
          </cell>
          <cell r="C44" t="str">
            <v>ANGIOGRAFÍA DE VENAS CAVAS O CACOGRAFÍA</v>
          </cell>
          <cell r="D44" t="str">
            <v>El valor del agrupador incluye solo procedimiento, honorarios especialista, anestesiologo, ayudante, kit filtro de vena cava.  No incluye estancia</v>
          </cell>
          <cell r="E44">
            <v>15051220.6</v>
          </cell>
        </row>
        <row r="45">
          <cell r="B45">
            <v>874301</v>
          </cell>
          <cell r="C45" t="str">
            <v>VENOGRAFIA SELECTIVA</v>
          </cell>
          <cell r="D45" t="str">
            <v>El valor del agrupador incluye solo procedimiento, honorarios especialista, anestesiologo, ayudante.  No incluye estancia</v>
          </cell>
          <cell r="E45">
            <v>2408119.1999999997</v>
          </cell>
        </row>
        <row r="46">
          <cell r="B46">
            <v>877110</v>
          </cell>
          <cell r="C46" t="str">
            <v>AORTOGRAMA ABDOMINAL</v>
          </cell>
          <cell r="D46" t="str">
            <v>El valor del agrupador incluye solo procedimiento, honorarios especialista, anestesiologo, ayudante.  No incluye estancia</v>
          </cell>
          <cell r="E46">
            <v>1995429.0496000003</v>
          </cell>
        </row>
        <row r="47">
          <cell r="B47">
            <v>877201</v>
          </cell>
          <cell r="C47" t="str">
            <v>FLEBOGRAFÍA ABDOMINAL O PÉLVICA</v>
          </cell>
          <cell r="D47" t="str">
            <v>El valor del agrupador incluye solo procedimiento, honorarios especialista, anestesiologo, ayudante.  No incluye estancia</v>
          </cell>
          <cell r="E47">
            <v>2608795.8000000003</v>
          </cell>
        </row>
        <row r="48">
          <cell r="B48">
            <v>878301</v>
          </cell>
          <cell r="C48" t="str">
            <v>FLEBOGRAFÍA DE MIEMBRO SUPERIOR NCOC +</v>
          </cell>
          <cell r="D48" t="str">
            <v>El valor del agrupador incluye solo procedimiento, honorarios especialista, anestesiologo, ayudante.  No incluye estancia</v>
          </cell>
          <cell r="E48">
            <v>2608795.8000000003</v>
          </cell>
        </row>
        <row r="49">
          <cell r="B49">
            <v>878401</v>
          </cell>
          <cell r="C49" t="str">
            <v>FLEBOGRAFÍA DE MIEMBRO INFERIOR NCOC +</v>
          </cell>
          <cell r="D49" t="str">
            <v>El valor del agrupador incluye solo procedimiento, honorarios especialista, anestesiologo, ayudante.  No incluye estancia</v>
          </cell>
          <cell r="E49">
            <v>2608795.8000000003</v>
          </cell>
        </row>
        <row r="50">
          <cell r="B50">
            <v>387301</v>
          </cell>
          <cell r="C50" t="str">
            <v>INSERCIÓN DE IMPLANTE O FILTRO EN VENA CAVA (SUPERIOR O INFERIOR)</v>
          </cell>
          <cell r="D50" t="str">
            <v>El valor del agrupador incluye solo procedimiento, honorarios especialista, anestesiologo, ayudante, kit filtro de vena cava.  No incluye estancia</v>
          </cell>
          <cell r="E50">
            <v>15051220.6</v>
          </cell>
        </row>
        <row r="51">
          <cell r="B51">
            <v>373413</v>
          </cell>
          <cell r="C51" t="str">
            <v>MODULACIÓN DE SUSTRATO ARRÍTMICO (AURICULAR O VENTRICULAR) ENDOCÁRDICA</v>
          </cell>
          <cell r="D51" t="str">
            <v>NO SE HACE</v>
          </cell>
          <cell r="E51"/>
        </row>
        <row r="52">
          <cell r="B52">
            <v>372202</v>
          </cell>
          <cell r="C52" t="str">
            <v>CATETERISMO CARDÍACO DEL LADO IZQUIERDO DEL CORAZÓN</v>
          </cell>
          <cell r="D52" t="str">
            <v>El valor del agrupador incluye solo procedimiento, honorarios especialista, anestesiologo, ayudante.  Si en el mismo acto quirurgico se realiza angioplastia se reconocera adicional al procedimiento.  No incluye estancia</v>
          </cell>
          <cell r="E52">
            <v>1804493.3146239999</v>
          </cell>
        </row>
        <row r="53">
          <cell r="B53">
            <v>876212</v>
          </cell>
          <cell r="C53" t="str">
            <v>ANGIOCARDIOGRAFIA DE CORAZÓN DERECHO</v>
          </cell>
          <cell r="D53" t="str">
            <v>El valor del agrupador incluye solo procedimiento, honorarios especialista, anestesiologo, ayudante.  Si en el mismo acto quirurgico se realiza angioplastia se reconocera adicional al procedimiento.  No incluye estancia</v>
          </cell>
          <cell r="E53">
            <v>1486574.0960000001</v>
          </cell>
        </row>
        <row r="54">
          <cell r="B54">
            <v>876222</v>
          </cell>
          <cell r="C54" t="str">
            <v>ANGIOCARDIOGRAFIA DE CORAZÓN IZQUIERDO</v>
          </cell>
          <cell r="D54" t="str">
            <v>El valor del agrupador incluye solo procedimiento, honorarios especialista, anestesiologo, ayudante.  Si en el mismo acto quirurgico se realiza angioplastia se reconocera adicional al procedimiento.  No incluye estancia</v>
          </cell>
          <cell r="E54">
            <v>1486574.0960000001</v>
          </cell>
        </row>
        <row r="55">
          <cell r="B55">
            <v>876231</v>
          </cell>
          <cell r="C55" t="str">
            <v>ANGIOCARDIOGRAFIA DE CORAZÓN DERECHO E IZQUIERDO</v>
          </cell>
          <cell r="D55" t="str">
            <v>El valor del agrupador incluye solo procedimiento, honorarios especialista, anestesiologo, ayudante. Si en el mismo acto quirurgico se realiza angioplastia se reconocera adicional al procedimiento.  No incluye estancia</v>
          </cell>
          <cell r="E55">
            <v>1928086.6025120001</v>
          </cell>
        </row>
        <row r="56">
          <cell r="B56">
            <v>372302</v>
          </cell>
          <cell r="C56" t="str">
            <v>CATETERISMO COMBINADO DE LOS LADOS DERECHO E IZQUIERDO DEL CORAZÓN</v>
          </cell>
          <cell r="D56" t="str">
            <v>El valor del agrupador incluye solo procedimiento, honorarios especialista, anestesiologo, ayudante. Si en el mismo acto quirurgico se realiza angioplastia se reconocera adicional al procedimiento.  No incluye estancia</v>
          </cell>
          <cell r="E56">
            <v>2340259.2285800003</v>
          </cell>
        </row>
        <row r="57">
          <cell r="B57">
            <v>876121</v>
          </cell>
          <cell r="C57" t="str">
            <v>ARTERIOGRAFÍA CORONARIA CON CATETERISMO DERECHO E IZQUIERDO</v>
          </cell>
          <cell r="D57" t="str">
            <v>El valor del agrupador incluye solo procedimiento, honorarios especialista, anestesiologo, ayudante. Si en el mismo acto quirurgico se realiza angioplastia se reconocera adicional al procedimiento.  No incluye estancia</v>
          </cell>
          <cell r="E57">
            <v>2340259.2285800003</v>
          </cell>
        </row>
        <row r="58">
          <cell r="B58">
            <v>877112</v>
          </cell>
          <cell r="C58" t="str">
            <v>ARTERIOGRAFÍA DE VASOS ABDOMINALES (SELECTIVA)</v>
          </cell>
          <cell r="D58" t="str">
            <v>honorarios de hemodinamista o radiologo intervencionista, derechos de sala, medicamentos pos, medio de contraste, cateteres guias e introductores, anestesia cardiovascular. No incluye estancia.</v>
          </cell>
          <cell r="E58">
            <v>2124665.0880000005</v>
          </cell>
        </row>
        <row r="59">
          <cell r="B59">
            <v>877171</v>
          </cell>
          <cell r="C59" t="str">
            <v>ARTERIOGRAFÍA PÉLVICA</v>
          </cell>
          <cell r="D59" t="str">
            <v>honorarios de hemodinamista o radiologo intervencionista, derechos de sala, medicamentos pos, medio de contraste, cateteres guias e introductores, anestesia cardiovascular. No incluye estancia.</v>
          </cell>
          <cell r="E59">
            <v>2124665.0880000005</v>
          </cell>
        </row>
        <row r="60">
          <cell r="B60">
            <v>878101</v>
          </cell>
          <cell r="C60" t="str">
            <v>ARTERIOGRAFÍA PERIFÉRICA DE UNA EXTREMIDAD SUPERIOR</v>
          </cell>
          <cell r="D60" t="str">
            <v>honorarios de hemodinamista o radiologo intervencionista, derechos de sala, medicamentos pos, medio de contraste, cateteres guias e introductores, anestesia cardiovascular. No incluye estancia.</v>
          </cell>
          <cell r="E60">
            <v>2189036.4384000003</v>
          </cell>
        </row>
        <row r="61">
          <cell r="B61">
            <v>360101</v>
          </cell>
          <cell r="C61" t="str">
            <v>ANGIOPLASTIA CORONARIA PERCUTÁNEA (ENDOVASCULAR) UNO O DOS VASOS</v>
          </cell>
          <cell r="D61" t="str">
            <v>El valor del agrupador incluye solo procedimiento, honorarios especialista, anestesiologo, ayudante, stent medicado maximo 2, tirofiban.  No incluye estancia</v>
          </cell>
          <cell r="E61">
            <v>17550000</v>
          </cell>
        </row>
        <row r="62">
          <cell r="B62">
            <v>360201</v>
          </cell>
          <cell r="C62" t="str">
            <v>ANGIOPLASTIA CORONARIA PERCUTÁNEA (ENDOVASCULAR) CON INFUSIÓN DE SUSTANCIA TERAPÉUTICA UNO O DOS VASOS</v>
          </cell>
          <cell r="D62" t="str">
            <v>NO SE HACE</v>
          </cell>
          <cell r="E62"/>
        </row>
        <row r="63">
          <cell r="B63">
            <v>360102</v>
          </cell>
          <cell r="C63" t="str">
            <v>ANGIOPLASTIA CORONARIA PERCUTÁNEA (ENDOVASCULAR) MAS DE DOS VASOS</v>
          </cell>
          <cell r="D63" t="str">
            <v>El valor del agrupador incluye sólo el procedimiento, honorarios especialista, anestesiologo, ayudante, stent medicado maximo 3, tirofiban.  No incluye estancia paraclinicos previos o atención de urgencias.  En caso de que en el procedimiento se requiera la insercion de mas de tres stent seran reconocidos adicionales al valor regulado.  No incluye estancia</v>
          </cell>
          <cell r="E63">
            <v>24030000</v>
          </cell>
        </row>
        <row r="64">
          <cell r="B64">
            <v>360202</v>
          </cell>
          <cell r="C64" t="str">
            <v>ANGIOPLASTIA CORONARIA TRANSLUMINAL PERCUTÁNEA SIMPLE CON INFUSIÓN DE SUSTANCIA TERAPÉUTICA MAS DE DOS VASOS</v>
          </cell>
          <cell r="D64" t="str">
            <v>NO SE HACE</v>
          </cell>
          <cell r="E64"/>
        </row>
        <row r="65">
          <cell r="B65">
            <v>395018</v>
          </cell>
          <cell r="C65" t="str">
            <v>ANGIOPLASTIA DE VASOS CERVICALES CON O SIN IMPLANTE DE DISPOSITIVO</v>
          </cell>
          <cell r="D65" t="str">
            <v>El valor del agrupador incluye sólo el procedimiento, honorarios especialista, anestesiologo, ayudante, stent cerebral (1), tirofiban.  No incluye estancia paraclinicos previos o atención de urgencias.  En caso de que en el procedimiento se requiera la insercion de mas de tres stent seran reconocidos adicionales al valor regulado.  No incluye estancia</v>
          </cell>
          <cell r="E65">
            <v>26030218</v>
          </cell>
        </row>
        <row r="66">
          <cell r="B66">
            <v>395030</v>
          </cell>
          <cell r="C66" t="str">
            <v>ANGIOPLASTIA CON BALÓN DE VASOS DE MIEMBROS SUPERIORES</v>
          </cell>
          <cell r="D66" t="str">
            <v>El valor del agrupador incluye solo procedimiento, honorarios especialista, anestesiologo, ayudante, balón periférico maximo 2, tirofiban.  No incluye estancia</v>
          </cell>
          <cell r="E66">
            <v>16169180.4704</v>
          </cell>
        </row>
        <row r="67">
          <cell r="B67">
            <v>395031</v>
          </cell>
          <cell r="C67" t="str">
            <v>ANGIOPLASTIA CON BALÓN DE VASOS DE MIEMBROS SUPERIORES CON PRÓTESIS (STENT) O INJERTO (S) PROTÉSICO (S)</v>
          </cell>
          <cell r="D67" t="str">
            <v>El valor del agrupador incluye solo procedimiento, honorarios especialista, anestesiologo, ayudante, balón periférico maximo 2, y stent períferico (1), tirofiban.  No incluye estancia</v>
          </cell>
          <cell r="E67">
            <v>21994180.470399998</v>
          </cell>
        </row>
        <row r="68">
          <cell r="B68">
            <v>395060</v>
          </cell>
          <cell r="C68" t="str">
            <v>ANGIOPLASTIA O ATERECTOMIA DE VASOS ABDOMINALES CON BALÓN</v>
          </cell>
          <cell r="D68" t="str">
            <v>El valor del agrupador incluye solo procedimiento, honorarios especialista, anestesiologo, ayudante, balón periférico maximo 2, tirofiban.  No incluye estancia</v>
          </cell>
          <cell r="E68">
            <v>21710358.617606081</v>
          </cell>
        </row>
        <row r="69">
          <cell r="B69">
            <v>395061</v>
          </cell>
          <cell r="C69" t="str">
            <v>ANGIOPLASTIA O ATERECTOMIA DE VASOS ABDOMINALES CON BALÓN, CON PRÓTESIS (STENT) O INJERTO (S) PROTESICO (S)</v>
          </cell>
          <cell r="D69" t="str">
            <v>El valor del agrupador incluye solo procedimiento, honorarios especialista, anestesiologo, ayudante, balón periférico maximo 2, y stent (1), tirofiban.  No incluye estancia</v>
          </cell>
          <cell r="E69">
            <v>29532600.827529553</v>
          </cell>
        </row>
        <row r="70">
          <cell r="B70">
            <v>395063</v>
          </cell>
          <cell r="C70" t="str">
            <v>ANGIOPLASTIA O ATERECTOMIA DE ARTERIA RENAL</v>
          </cell>
          <cell r="D70" t="str">
            <v>El valor del agrupador incluye solo procedimiento, honorarios especialista, anestesiologo, ayudante, stent (1), tirofiban.  No incluye estancia</v>
          </cell>
          <cell r="E70">
            <v>29276043.003529601</v>
          </cell>
        </row>
        <row r="71">
          <cell r="B71">
            <v>395080</v>
          </cell>
          <cell r="C71" t="str">
            <v>ANGIOPLASTIA O ATERECTOMIA DE VASOS DE MIEMBROS INFERIORES CON BALÓN</v>
          </cell>
          <cell r="D71" t="str">
            <v>El valor del agrupador incluye solo procedimiento, honorarios especialista, anestesiologo, ayudante, balón periférico maximo 2, tirofiban.  No incluye estancia</v>
          </cell>
          <cell r="E71">
            <v>16169180.4704</v>
          </cell>
        </row>
        <row r="72">
          <cell r="B72">
            <v>395081</v>
          </cell>
          <cell r="C72" t="str">
            <v>ANGIOPLASTIA O ATERECTOMIA DE VASOS DE MIEMBROS INFERIORES CON BALÓN, PRÓTESIS (STENT) O INJERTO (S) PROTÉSICO (S)</v>
          </cell>
          <cell r="D72" t="str">
            <v>El valor del agrupador incluye solo procedimiento, honorarios especialista, anestesiologo, ayudante, balón periférico maximo 2, y stent períferico (1), tirofiban.  No incluye estancia</v>
          </cell>
          <cell r="E72">
            <v>21994180.470399998</v>
          </cell>
        </row>
        <row r="73">
          <cell r="B73">
            <v>876122</v>
          </cell>
          <cell r="C73" t="str">
            <v>ARTERIOGRAFÍA CORONARIA CON CATETERISMO IZQUIERDO</v>
          </cell>
          <cell r="D73" t="str">
            <v>El valor del agrupador incluye solo procedimiento, honorarios especialista, anestesiologo, ayudante. Si en el mismo acto quirurgico se realiza angioplastia se reconocera adicional al procedimiento.  No incluye estancia</v>
          </cell>
          <cell r="E73">
            <v>1807085.0560000003</v>
          </cell>
        </row>
        <row r="74">
          <cell r="B74">
            <v>874133</v>
          </cell>
          <cell r="C74" t="str">
            <v>ARTERIOGRAFÍA VERTEBRAL BILATERAL SELECTIVA CON CARÓTIDAS (PANANGIOGRAFIA)</v>
          </cell>
          <cell r="D74" t="str">
            <v>El valor del agrupador incluye solo procedimiento, honorarios especialista,  ayudante.  No incluye estancia</v>
          </cell>
          <cell r="E74">
            <v>2720040.7</v>
          </cell>
        </row>
        <row r="75">
          <cell r="B75">
            <v>874134</v>
          </cell>
          <cell r="C75" t="str">
            <v>ARTERIOGRAFÍA VERTEBRAL BILATERAL SELECTIVA EXTRACRANEANA CON AORTOGRAMA DE CAYADO</v>
          </cell>
          <cell r="D75" t="str">
            <v>NO SE HACE</v>
          </cell>
          <cell r="E75"/>
        </row>
        <row r="76">
          <cell r="B76">
            <v>874111</v>
          </cell>
          <cell r="C76" t="str">
            <v>ARTERIOGRAFÍA DE CARÓTIDA EXTERNA BILATERAL SELECTIVA EXTRACRANEANA</v>
          </cell>
          <cell r="D76" t="str">
            <v>El valor del agrupador incluye solo procedimiento, honorarios especialista,  ayudante.  No incluye estancia</v>
          </cell>
          <cell r="E76">
            <v>2602776.7000000002</v>
          </cell>
        </row>
        <row r="77">
          <cell r="B77">
            <v>874112</v>
          </cell>
          <cell r="C77" t="str">
            <v>ARTERIOGRAFÍA DE CARÓTIDA EXTERNA BILATERAL SELECTIVA INTRACRANEANA</v>
          </cell>
          <cell r="D77" t="str">
            <v>El valor del agrupador incluye solo procedimiento, honorarios especialista,  ayudante.  No incluye estancia</v>
          </cell>
          <cell r="E77">
            <v>2602776.7000000002</v>
          </cell>
        </row>
        <row r="78">
          <cell r="B78">
            <v>874113</v>
          </cell>
          <cell r="C78" t="str">
            <v>ARTERIOGRAFÍA DE CARÓTIDA EXTERNA UNILATERAL SELECTIVA EXTRACRANEANA</v>
          </cell>
          <cell r="D78" t="str">
            <v>El valor del agrupador incluye solo procedimiento, honorarios especialista,  ayudante.  No incluye estancia</v>
          </cell>
          <cell r="E78">
            <v>2602776.7000000002</v>
          </cell>
        </row>
        <row r="79">
          <cell r="B79">
            <v>874114</v>
          </cell>
          <cell r="C79" t="str">
            <v>ARTERIOGRAFÍA DE CARÓTIDA EXTERNA UNILATERAL SELECTIVA INTRACRANEANA</v>
          </cell>
          <cell r="D79" t="str">
            <v>El valor del agrupador incluye solo procedimiento, honorarios especialista,  ayudante.  No incluye estancia</v>
          </cell>
          <cell r="E79">
            <v>2602776.7000000002</v>
          </cell>
        </row>
        <row r="80">
          <cell r="B80">
            <v>874121</v>
          </cell>
          <cell r="C80" t="str">
            <v>ARTERIOGRAFÍA DE CARÓTIDA INTERNA BILATERAL SELECTIVA EXTRACRANEANA</v>
          </cell>
          <cell r="D80" t="str">
            <v>El valor del agrupador incluye solo procedimiento, honorarios especialista,  ayudante.  No incluye estancia</v>
          </cell>
          <cell r="E80">
            <v>2602776.7000000002</v>
          </cell>
        </row>
        <row r="81">
          <cell r="B81">
            <v>874122</v>
          </cell>
          <cell r="C81" t="str">
            <v>ARTERIOGRAFÍA DE CARÓTIDA INTERNA BILATERAL SELECTIVA INTRACRANEANA</v>
          </cell>
          <cell r="D81" t="str">
            <v>El valor del agrupador incluye solo procedimiento, honorarios especialista,  ayudante.  No incluye estancia</v>
          </cell>
          <cell r="E81">
            <v>2602776.7000000002</v>
          </cell>
        </row>
        <row r="82">
          <cell r="B82">
            <v>874123</v>
          </cell>
          <cell r="C82" t="str">
            <v>ARTERIOGRAFÍA DE CARÓTIDA INTERNA UNILATERAL SELECTIVA EXTRACRANEANA</v>
          </cell>
          <cell r="D82" t="str">
            <v>El valor del agrupador incluye solo procedimiento, honorarios especialista,  ayudante.  No incluye estancia</v>
          </cell>
          <cell r="E82">
            <v>2602776.7000000002</v>
          </cell>
        </row>
        <row r="83">
          <cell r="B83">
            <v>874124</v>
          </cell>
          <cell r="C83" t="str">
            <v>ARTERIOGRAFÍA DE CARÓTIDA INTERNA UNILATERAL SELECTIVA INTRACRANEANA</v>
          </cell>
          <cell r="D83" t="str">
            <v>El valor del agrupador incluye solo procedimiento, honorarios especialista,  ayudante.  No incluye estancia</v>
          </cell>
          <cell r="E83">
            <v>2602776.7000000002</v>
          </cell>
        </row>
        <row r="84">
          <cell r="B84">
            <v>874125</v>
          </cell>
          <cell r="C84" t="str">
            <v>ARTERIOGRAFÍA DE CARÓTIDA BILATERAL SELECTIVA EXTRACRANEANA CON AORTOGRAMA DE CAYADO</v>
          </cell>
          <cell r="D84" t="str">
            <v>El valor del agrupador incluye solo procedimiento, honorarios especialista,  ayudante.  No incluye estancia</v>
          </cell>
          <cell r="E84">
            <v>2602776.7000000002</v>
          </cell>
        </row>
        <row r="85">
          <cell r="B85">
            <v>874131</v>
          </cell>
          <cell r="C85" t="str">
            <v>ARTERIOGRAFÍA VERTEBRAL SELECTIVA EXTRACRANEANA</v>
          </cell>
          <cell r="D85" t="str">
            <v>El valor del agrupador incluye solo procedimiento, honorarios especialista,  ayudante.  No incluye estancia</v>
          </cell>
          <cell r="E85">
            <v>2602776.7000000002</v>
          </cell>
        </row>
        <row r="86">
          <cell r="B86">
            <v>874132</v>
          </cell>
          <cell r="C86" t="str">
            <v>ARTERIOGRAFÍA VERTEBRAL SELECTIVA INTRACRANEANA</v>
          </cell>
          <cell r="D86" t="str">
            <v>El valor del agrupador incluye solo procedimiento, honorarios especialista,  ayudante.  No incluye estancia</v>
          </cell>
          <cell r="E86">
            <v>2602776.7000000002</v>
          </cell>
        </row>
        <row r="87">
          <cell r="B87">
            <v>878111</v>
          </cell>
          <cell r="C87" t="str">
            <v>ARTERIOGRAFÍA PERIFÉRICA DE MIEMBROS SUPERIORES BILATERAL CON AORTOGRAMA TORÁCICO</v>
          </cell>
          <cell r="D87" t="str">
            <v>honorarios de hemodinamista o radiologo intervencionista, derechos de sala, medicamentos pos, medio de contraste, cateteres guias e introductores, anestesia cardiovascular. No incluye estancia.</v>
          </cell>
          <cell r="E87">
            <v>2362780.2592765954</v>
          </cell>
        </row>
        <row r="88">
          <cell r="B88">
            <v>876131</v>
          </cell>
          <cell r="C88" t="str">
            <v>ARTERIOGRAFÍA PULMONAR BILATERAL CON CATETERISMO DERECHO</v>
          </cell>
          <cell r="D88" t="str">
            <v>El valor del agrupador incluye solo procedimiento, honorarios especialista, anestesiologo, ayudante. Si en el mismo acto quirurgico se realiza angioplastia se reconocera adicional al procedimiento.  No incluye estancia</v>
          </cell>
          <cell r="E88">
            <v>1994925.6320000002</v>
          </cell>
        </row>
        <row r="89">
          <cell r="B89">
            <v>372101</v>
          </cell>
          <cell r="C89" t="str">
            <v>ESTUDIO ELECTROFISIOLÓGICO CARDÍACO CONVENCIONAL DEL LADO DERECHO DEL CORAZÓN VÍA PERCUTÁNEA (ENDOVASCULAR)</v>
          </cell>
          <cell r="D89" t="str">
            <v>NO SE HACE</v>
          </cell>
          <cell r="E89"/>
        </row>
        <row r="90">
          <cell r="B90">
            <v>372201</v>
          </cell>
          <cell r="C90" t="str">
            <v>ESTUDIO ELECTROFISIOLÓGICO CARDÍACO DEL LADO IZQUIERDO DEL CORAZÓN VÍA PERCUTÁNEA (ENDOVASCULAR)</v>
          </cell>
          <cell r="D90" t="str">
            <v>NO SE HACE</v>
          </cell>
          <cell r="E90"/>
        </row>
        <row r="91">
          <cell r="B91">
            <v>372301</v>
          </cell>
          <cell r="C91" t="str">
            <v>ESTUDIO ELECTROFISIOLÓGICO CARDÍACO COMBINADO DERECHO E IZQUIERDO DEL CORAZÓN VÍA PERCUTÁNEA (ENDOVASCULAR)</v>
          </cell>
          <cell r="D91" t="str">
            <v>Aplica para estudio electrofisiologico base, no 3D,  Incluye solo procedimiento: honorarios de especialista en electrofisiologia, honorarios de anestesiologo cardiovascular e insumos basicos para la realizacion del procedimiento, no incluye estancia</v>
          </cell>
          <cell r="E91">
            <v>5066880</v>
          </cell>
        </row>
        <row r="92">
          <cell r="B92">
            <v>372401</v>
          </cell>
          <cell r="C92" t="str">
            <v>ESTUDIO ELECTROFISIOLÓGICO CARDÍACO COMBINADO DERECHO E IZQUIERDO DEL CORAZÓN CON PUNCIÓN TRANSEPTAL EN CORAZÓN VÍA PERCUTÁNEA (ENDOVASCULAR)</v>
          </cell>
          <cell r="D92" t="str">
            <v>NO SE HACE</v>
          </cell>
          <cell r="E92"/>
        </row>
        <row r="93">
          <cell r="B93">
            <v>373406</v>
          </cell>
          <cell r="C93" t="str">
            <v>ABLACIÓN DE LESIÓN O TEJIDO CARDÍACO FOCAL PERCUTÁNEA (ENDOVASCULAR)</v>
          </cell>
          <cell r="D93" t="str">
            <v>El valor del agrupador incluye solo procedimiento convencional con radiofrecuencia, honorarios especialista, anestesiologo, ayudante,  cateter cuadripolar, conectores y cateter de ablación.  No incluye estancia.  No aplica para ablación por campo pulsado tridimensional.</v>
          </cell>
          <cell r="E93">
            <v>8814000</v>
          </cell>
        </row>
        <row r="94">
          <cell r="B94">
            <v>373409</v>
          </cell>
          <cell r="C94" t="str">
            <v>ABLACIÓN DE LESIÓN O TEJIDO CARDÍACO MULTIFOCAL PERCUTÁNEA (ENDOVASCULAR)</v>
          </cell>
          <cell r="D94" t="str">
            <v>NO SE HACE</v>
          </cell>
          <cell r="E94"/>
        </row>
        <row r="95">
          <cell r="B95">
            <v>378201</v>
          </cell>
          <cell r="C95" t="str">
            <v>INSERCIÓN [IMPLANTACIÓN] DE MARCAPASOS UNICAMERAL</v>
          </cell>
          <cell r="D95" t="str">
            <v>El valor del agrupador incluye solo procedimiento, honorarios especialista, anestesiologo, ayudante, kit de marcapaso unicameral.  No incluye estancia ni explante de marcapaso previo</v>
          </cell>
          <cell r="E95">
            <v>10548283.200000001</v>
          </cell>
        </row>
        <row r="96">
          <cell r="B96">
            <v>378301</v>
          </cell>
          <cell r="C96" t="str">
            <v>INSERCIÓN [IMPLANTACIÓN] DE MARCAPASOS BICAMERAL</v>
          </cell>
          <cell r="D96" t="str">
            <v>El valor del agrupador incluye solo procedimiento, honorarios especialista, anestesiologo, ayudante, kit de marcapaso bicameral.   No incluye estancia ni explante de marcapaso previo</v>
          </cell>
          <cell r="E96">
            <v>13638352</v>
          </cell>
        </row>
        <row r="97">
          <cell r="B97">
            <v>378102</v>
          </cell>
          <cell r="C97" t="str">
            <v>INSERCIÓN (IMPLANTACIÓN) DE MARCAPASO TEMPORAL (TRANSITORIO) VÍA PERCUTÁNEA</v>
          </cell>
          <cell r="D97" t="str">
            <v>El valor del agrupador incluye solo procedimiento, honorarios especialista, anestesiologo, ayudante.  No incluye estancia.  Se reconoce adicional al implante del dispositivo definitivo</v>
          </cell>
          <cell r="E97">
            <v>1402916.88992</v>
          </cell>
        </row>
        <row r="98">
          <cell r="B98">
            <v>378401</v>
          </cell>
          <cell r="C98" t="str">
            <v>INSERCIÓN [IMPLANTACIÓN] DE RESINCRONIZADOR CARDÍACO</v>
          </cell>
          <cell r="D98" t="str">
            <v>El valor del agrupador incluye solo procedimiento, honorarios especialista, anestesiologo, ayudante, kit de resincronizador.  No incluye estancia ni explante de resincronizador previo</v>
          </cell>
          <cell r="E98">
            <v>31917168.5</v>
          </cell>
        </row>
        <row r="99">
          <cell r="B99">
            <v>378602</v>
          </cell>
          <cell r="C99" t="str">
            <v>INSERCIÓN [IMPLANTACIÓN] DE CARDIOVERSOR (DESFIBRILADOR) UNICAMERAL VÍA PERCUTÁNEA (ENDOVASCULAR)</v>
          </cell>
          <cell r="D99" t="str">
            <v>El valor del agrupador incluye solo procedimiento, honorarios especialista, anestesiologo, ayudante, kit de desfibrilador- Unicameral.  No incluye estancia ni desfibrilador- Unicameral previo</v>
          </cell>
          <cell r="E99">
            <v>60373780.210240006</v>
          </cell>
        </row>
        <row r="100">
          <cell r="B100">
            <v>378604</v>
          </cell>
          <cell r="C100" t="str">
            <v>INSERCIÓN [IMPLANTACIÓN] DE CARDIOVERSOR (DESFIBRILADOR) BICAMERAL VÍA PERCUTÁNEA (ENDOVASCULAR)</v>
          </cell>
          <cell r="D100" t="str">
            <v>El valor del agrupador incluye solo procedimiento, honorarios especialista, anestesiologo, ayudante, kit de desfibrilador- bicameral.  No incluye estancia ni desfibrilador- bicameral previo</v>
          </cell>
          <cell r="E100">
            <v>60373780.210240006</v>
          </cell>
        </row>
        <row r="101">
          <cell r="B101">
            <v>378606</v>
          </cell>
          <cell r="C101" t="str">
            <v>INSERCIÓN [IMPLANTACIÓN] DE CARDIOVERSOR (DESFIBRILADOR) CON RESINCRONIZADOR (CARDIORESINCRONIZADOR) VÍA PERCUTÁNEA (ENDOVASCULAR)</v>
          </cell>
          <cell r="D101" t="str">
            <v>El valor del agrupador incluye solo procedimiento, honorarios especialista, anestesiologo, ayudante, kit de desfibrilador con resincronizador.  No incluye estancia ni desfibrilador con resincronizador previo</v>
          </cell>
          <cell r="E101">
            <v>51262177.500800014</v>
          </cell>
        </row>
        <row r="102">
          <cell r="B102">
            <v>355102</v>
          </cell>
          <cell r="C102" t="str">
            <v>REPARACIÓN DE DEFECTO DE TABIQUE INTERAURÍCULAR VÍA PERCUTÁNEA (ENDOVASCULAR)</v>
          </cell>
          <cell r="D102" t="str">
            <v>El valor del agrupador incluye solo procedimiento, honorarios especialista, anestesiologo, ayudante, dispositivo amplatzer para cierre CIA.  No incluye estancia</v>
          </cell>
          <cell r="E102">
            <v>31357580.800000004</v>
          </cell>
        </row>
        <row r="103">
          <cell r="B103">
            <v>355205</v>
          </cell>
          <cell r="C103" t="str">
            <v>REPARACIÓN DE DEFECTO DE TABIQUE INTERVENTRICULAR VÍA PERCUTÁNEA (ENDOVASCULAR)</v>
          </cell>
          <cell r="D103" t="str">
            <v>NO SE HACE</v>
          </cell>
          <cell r="E103"/>
        </row>
        <row r="104">
          <cell r="B104">
            <v>358903</v>
          </cell>
          <cell r="C104" t="str">
            <v>CIERRE DE DUCTUS ARTERIOSO PERSISTENTE, VÍA PERCUTÁNEA (ENDOVASCULAR)</v>
          </cell>
          <cell r="D104" t="str">
            <v>El valor del agrupador incluye solo procedimiento, honorarios especialista, anestesiologo, ayudante, Kit cierre de ductus.  No incluye estancia</v>
          </cell>
          <cell r="E104">
            <v>25688500.875</v>
          </cell>
        </row>
        <row r="105">
          <cell r="B105">
            <v>893802</v>
          </cell>
          <cell r="C105" t="str">
            <v>CURVA DE HIPEROXIA</v>
          </cell>
          <cell r="D105" t="str">
            <v>NO SE HACE</v>
          </cell>
          <cell r="E105"/>
        </row>
        <row r="106">
          <cell r="B106">
            <v>893812</v>
          </cell>
          <cell r="C106" t="str">
            <v>REGISTRO DE OXIMETRÍA CUTÁNEA</v>
          </cell>
          <cell r="D106" t="str">
            <v>NO SE HACE</v>
          </cell>
          <cell r="E106"/>
        </row>
        <row r="107">
          <cell r="B107">
            <v>996101</v>
          </cell>
          <cell r="C107" t="str">
            <v xml:space="preserve">CARDIOVERSIÓN ELÉCTRICA </v>
          </cell>
          <cell r="D107" t="str">
            <v>NO SE HACE</v>
          </cell>
          <cell r="E107"/>
        </row>
        <row r="108">
          <cell r="B108">
            <v>373412</v>
          </cell>
          <cell r="C108" t="str">
            <v>AISLAMIENTO ELÉCTRICO DE VENAS PULMONARES PERCUTÁNEAS</v>
          </cell>
          <cell r="D108" t="str">
            <v>NO SE HACE</v>
          </cell>
          <cell r="E108"/>
        </row>
        <row r="109">
          <cell r="B109">
            <v>881209</v>
          </cell>
          <cell r="C109" t="str">
            <v>ECOCARDIOGRAFÍA INTRACARDIACA</v>
          </cell>
          <cell r="D109" t="str">
            <v>NO SE HACE</v>
          </cell>
          <cell r="E109"/>
        </row>
        <row r="110">
          <cell r="B110">
            <v>876123</v>
          </cell>
          <cell r="C110" t="str">
            <v>VALORACIÓN ANATÓMICA O FUNCIONAL DE ARTERIAS CORONARIAS FFR</v>
          </cell>
          <cell r="D110" t="str">
            <v>NO SE HACE</v>
          </cell>
          <cell r="E110"/>
        </row>
        <row r="111">
          <cell r="B111">
            <v>549002</v>
          </cell>
          <cell r="C111" t="str">
            <v>INSERCIÓN DE CATÉTER PERMANENTE PARA HEMODIÁLISIS</v>
          </cell>
          <cell r="D111" t="str">
            <v>NO SE HACE</v>
          </cell>
          <cell r="E111"/>
        </row>
        <row r="112">
          <cell r="B112">
            <v>373601</v>
          </cell>
          <cell r="C112" t="str">
            <v xml:space="preserve">EXTRACCIÓN DE CUERPO EXTRAÑO INTRACARDIACO </v>
          </cell>
          <cell r="D112" t="str">
            <v>NO SE HACE</v>
          </cell>
          <cell r="E112"/>
        </row>
        <row r="113">
          <cell r="B113">
            <v>358701</v>
          </cell>
          <cell r="C113" t="str">
            <v>358710: REPARACIÓN DE COARTACIÓN AORTICA VÍA PERCUTÁNEA</v>
          </cell>
          <cell r="D113" t="str">
            <v>honorarios de hemodinamista o radiologo intervencionista, derechos de sala, medicamentos no pos,  angioseal, tirofiban, adenosina, lipiodol, histoacryl, proglide, kit de coartación aortica, medio de contraste, anestesia cardiovascular. No incluye estancia.</v>
          </cell>
          <cell r="E113">
            <v>102860800.00000001</v>
          </cell>
        </row>
        <row r="114">
          <cell r="B114">
            <v>998702</v>
          </cell>
          <cell r="C114" t="str">
            <v>SOPORTE DE SEDACIÓN PARA CONSULTA O APOYO DIAGNOSTICO EXCLUYE: EL SOPORTE DE SEDACIÓN PARA PROCEDIMIENTOS QUIRÚRGICOS</v>
          </cell>
          <cell r="D114" t="str">
            <v>NO SE HACE</v>
          </cell>
          <cell r="E114"/>
        </row>
        <row r="115">
          <cell r="B115">
            <v>549012</v>
          </cell>
          <cell r="C115" t="str">
            <v>RETIRO DE CATÉTER PERMANENTE PARA HEMODIÁLISIS</v>
          </cell>
          <cell r="D115" t="str">
            <v>NO SE HACE</v>
          </cell>
          <cell r="E115"/>
        </row>
        <row r="116">
          <cell r="B116">
            <v>998701</v>
          </cell>
          <cell r="C116" t="str">
            <v>SOPORTE ANESTÉSICO PARA PROCEDIMIENTO NO QUIRÚRGICO </v>
          </cell>
          <cell r="D116" t="str">
            <v>NO SE HACE</v>
          </cell>
          <cell r="E116"/>
        </row>
        <row r="117">
          <cell r="B117">
            <v>895004</v>
          </cell>
          <cell r="C117" t="str">
            <v>MONITOREO AMBULATORIO DE PRESIÓN ARTERIAL SISTÉMICA</v>
          </cell>
          <cell r="D117" t="str">
            <v>N/A</v>
          </cell>
          <cell r="E117">
            <v>322690</v>
          </cell>
        </row>
        <row r="118">
          <cell r="B118">
            <v>372802</v>
          </cell>
          <cell r="C118" t="str">
            <v>MAPEO ELECTROANATOMICO TRIDIMENSIONAL</v>
          </cell>
          <cell r="D118" t="str">
            <v>NO SE HACE</v>
          </cell>
          <cell r="E118"/>
        </row>
        <row r="119">
          <cell r="B119">
            <v>395220</v>
          </cell>
          <cell r="C119" t="str">
            <v>REPARACIÓN DE ANEURISMA DE AORTA VÍA PERCUTÁNEA (ENDOVASCULAR) HONORARIOS</v>
          </cell>
          <cell r="D119" t="str">
            <v>El valor del agrupador incluye el procedimiento programado,  honorarios especialista, anestesiologo, ayudante, kit valvula aortica, no incluye estancia, no incluye complicaciones no incluye estudios previos para la realizacion o definición del procedimiento endovascular.</v>
          </cell>
          <cell r="E119">
            <v>119392000</v>
          </cell>
        </row>
        <row r="120">
          <cell r="B120">
            <v>380910</v>
          </cell>
          <cell r="C120" t="str">
            <v xml:space="preserve">380910 - TROMBÓLISIS DE VENAS DE MIEMBROS INFERIORES POR VÍA ENDOVASCULAR   - 395001 -ANGIOPLASTIA O ATERECTOMÍA DE VASOS NO CORONARIOS CON IMPLANTE DE DISPOSITIVO O INJERTO - 395081- ANGIOPLASTIA O ATERECTOMÍA DE VASOS DE MIEMBROS INFERIORES, CON BALÓN, PRÓTESIS STENT O INJERTO S PROTÉSICO </v>
          </cell>
          <cell r="D120" t="str">
            <v xml:space="preserve">El valor del agrupador incluye solo procedimiento, honorarios especialista, anestesiologo, ayudante, cateteres aspiración, microguias, microcateter, balon convencional.  No incluye estancia.  </v>
          </cell>
          <cell r="E120">
            <v>45852800</v>
          </cell>
        </row>
        <row r="121">
          <cell r="B121">
            <v>878201</v>
          </cell>
          <cell r="C121" t="str">
            <v xml:space="preserve">ARTERIOGRAFÍA PERIFÉRICA DE UNA EXTREMIDAD INFERIOR </v>
          </cell>
          <cell r="D121" t="str">
            <v>honorarios de hemodinamista o radiologo intervencionista, derechos de sala, medicamentos pos, medio de contraste, cateteres guias e introductores, anestesia cardiovascular. No incluye estancia</v>
          </cell>
          <cell r="E121">
            <v>2189036.4384000003</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TIZACION "/>
    </sheetNames>
    <sheetDataSet>
      <sheetData sheetId="0" refreshError="1">
        <row r="3">
          <cell r="B3" t="str">
            <v>CÓDIGO CUPS</v>
          </cell>
          <cell r="C3" t="str">
            <v>CÓDIGO CUPS</v>
          </cell>
          <cell r="D3" t="str">
            <v>PROCEDIMIENTO</v>
          </cell>
          <cell r="F3" t="str">
            <v>INCLUYE</v>
          </cell>
          <cell r="H3" t="str">
            <v>VALOR ESTIMADO</v>
          </cell>
        </row>
        <row r="4">
          <cell r="C4">
            <v>355102</v>
          </cell>
          <cell r="D4" t="str">
            <v>REPARACIÓN DE DEFECTO DE TABIQUE INTERAURÍCULAR VÍA PERCUTÁNEA (ENDOVASCULAR)</v>
          </cell>
          <cell r="F4" t="str">
            <v>PROC TERAPÉUTICO--Honorarios de cirujano, anestesiólogo y ayudante; valor de sala equivalente al 45 % del grupo quirúrgico; materiales de sutura y curación reconocidos según el Manual Tarifario SOAT vigente en su versión plena.
cuadripolar  y  un  catéter  cuadripolar)  y  medicamentos básicos.</v>
          </cell>
          <cell r="H4">
            <v>9531900</v>
          </cell>
        </row>
        <row r="5">
          <cell r="C5">
            <v>355205</v>
          </cell>
          <cell r="D5" t="str">
            <v>REPARACIÓN DE DEFECTO DE TABIQUE INTERVENTRICULAR VÍA PERCUTÁNEA (ENDOVASCULAR)</v>
          </cell>
          <cell r="F5" t="str">
            <v>PROC TERAPÉUTICO--Honorarios de cirujano, anestesiólogo y ayudante; valor de sala equivalente al 45 % del grupo quirúrgico; materiales de sutura y curación reconocidos según el Manual Tarifario SOAT vigente en su versión plena.
cuadripolar  y  un  catéter  cuadripolar)  y  medicamentos básicos.</v>
          </cell>
          <cell r="H5">
            <v>9531900</v>
          </cell>
        </row>
        <row r="6">
          <cell r="C6">
            <v>358701</v>
          </cell>
          <cell r="D6" t="str">
            <v>REPARACIÓN DE COARTACIÓN AORTICA VÍA PERCUTÁNEA</v>
          </cell>
          <cell r="F6" t="str">
            <v>Honorarios de cirujano, anestesiólogo y ayudante; valor de sala equivalente al 45 % del grupo quirúrgico; materiales de sutura y curación reconocidos según el Manual Tarifario SOAT vigente en su versión plena.
cuadripolar  y  un  catéter  cuadripolar)  y  medicamentos básicos.</v>
          </cell>
          <cell r="H6">
            <v>8524340</v>
          </cell>
        </row>
        <row r="7">
          <cell r="C7">
            <v>358903</v>
          </cell>
          <cell r="D7" t="str">
            <v>CIERRE DE DUCTUS ARTERIOSO PERSISTENTE, VÍA PERCUTÁNEA (ENDOVASCULAR)</v>
          </cell>
          <cell r="F7" t="str">
            <v>Honorarios de cirujano, anestesiólogo y ayudante; valor de sala equivalente al 45 % del grupo quirúrgico; materiales de sutura y curación reconocidos según el Manual Tarifario SOAT vigente en su versión plena.</v>
          </cell>
          <cell r="H7">
            <v>10039900</v>
          </cell>
        </row>
        <row r="8">
          <cell r="C8">
            <v>360101</v>
          </cell>
          <cell r="D8" t="str">
            <v>ANGIOPLASTIA CORONARIA PERCUTÁNEA (ENDOVASCULAR) UNO O DOS VASOS</v>
          </cell>
          <cell r="F8" t="str">
            <v>PROC  TERAPÉUTICO---Honorarios del especialista, anestesiólogo y ayudante, así como derechos de sala y materiales básicos.</v>
          </cell>
          <cell r="H8">
            <v>2987600</v>
          </cell>
        </row>
        <row r="9">
          <cell r="C9">
            <v>360102</v>
          </cell>
          <cell r="D9" t="str">
            <v>ANGIOPLASTIA CORONARIA PERCUTÁNEA (ENDOVASCULAR) MAS DE DOS VASOS</v>
          </cell>
          <cell r="F9" t="str">
            <v>PROC  TERAPÉUTICO---Honorarios del especialista, anestesiólogo y ayudante, así como derechos de sala y materiales básicos.</v>
          </cell>
          <cell r="H9">
            <v>2987600</v>
          </cell>
        </row>
        <row r="10">
          <cell r="C10">
            <v>360201</v>
          </cell>
          <cell r="D10" t="str">
            <v>ANGIOPLASTIA CORONARIA PERCUTÁNEA (ENDOVASCULAR) CON INFUSIÓN DE SUSTANCIA TERAPÉUTICA UNO O DOS VASOS</v>
          </cell>
          <cell r="F10" t="str">
            <v>PROC  TERAPÉUTICO---Honorarios del especialista, anestesiólogo y ayudante, así como derechos de sala y materiales básicos.</v>
          </cell>
          <cell r="H10">
            <v>2987600</v>
          </cell>
        </row>
        <row r="11">
          <cell r="C11">
            <v>360202</v>
          </cell>
          <cell r="D11" t="str">
            <v>ANGIOPLASTIA CORONARIA TRANSLUMINAL PERCUTÁNEA SIMPLE CON INFUSIÓN DE SUSTANCIA TERAPÉUTICA MAS DE DOS VASOS</v>
          </cell>
          <cell r="F11" t="str">
            <v>PROC  TERAPÉUTICO---Honorarios del especialista, anestesiólogo y ayudante, así como derechos de sala y materiales básicos.</v>
          </cell>
          <cell r="H11">
            <v>2987600</v>
          </cell>
        </row>
        <row r="12">
          <cell r="C12">
            <v>372101</v>
          </cell>
          <cell r="D12" t="str">
            <v>ESTUDIO ELECTROFISIOLÓGICO CARDÍACO CONVENCIONAL DEL LADO DERECHO DEL CORAZÓN VÍA PERCUTÁNEA (ENDOVASCULAR)</v>
          </cell>
          <cell r="F12" t="str">
            <v>PROC TERAPÉUTICO---Honorarios del especialista, anestesiólogo y ayudante, así como derechos de sala y materiales básicos.</v>
          </cell>
          <cell r="H12">
            <v>3259600</v>
          </cell>
        </row>
        <row r="13">
          <cell r="C13">
            <v>372201</v>
          </cell>
          <cell r="D13" t="str">
            <v>ESTUDIO ELECTROFISIOLÓGICO CARDÍACO DEL LADO IZQUIERDO DEL CORAZÓN VÍA PERCUTÁNEA (ENDOVASCULAR)</v>
          </cell>
          <cell r="F13" t="str">
            <v>PROC  DIAGNÓSTICO---Honorarios del especialista, anestesiólogo y ayudante, así como derechos de sala y materiales básicos.</v>
          </cell>
          <cell r="H13">
            <v>3259600</v>
          </cell>
        </row>
        <row r="14">
          <cell r="C14">
            <v>372202</v>
          </cell>
          <cell r="D14" t="str">
            <v>CATETERISMO CARDÍACO DEL LADO IZQUIERDO DEL CORAZÓN</v>
          </cell>
          <cell r="F14" t="str">
            <v>PROC  DIAGNÓSTICO---Honorarios del especialista, anestesiólogo y ayudante, así como derechos de sala y materiales básicos.</v>
          </cell>
          <cell r="H14">
            <v>1404200</v>
          </cell>
        </row>
        <row r="15">
          <cell r="C15">
            <v>372301</v>
          </cell>
          <cell r="D15" t="str">
            <v>ESTUDIO ELECTROFISIOLÓGICO CARDÍACO COMBINADO DERECHO E
IZQUIERDO DEL CORAZÓN VÍA PERCUTÁNEA (ENDOVASCULAR)</v>
          </cell>
          <cell r="F15" t="str">
            <v xml:space="preserve">PROC TERAPÉUTICO---Honorarios del especialista, anestesiólogo y ayudante, así como derechos de sala y materiales básicos.
</v>
          </cell>
          <cell r="H15">
            <v>3259600</v>
          </cell>
        </row>
        <row r="16">
          <cell r="C16">
            <v>372302</v>
          </cell>
          <cell r="D16" t="str">
            <v>CATETERISMO COMBINADO DE LOS LADOS DERECHO E IZQUIERDO DEL CORAZÓN</v>
          </cell>
          <cell r="F16" t="str">
            <v>PROC  DIAGNÓSTICO---Honorarios del especialista, anestesiólogo y ayudante, así como derechos de sala y materiales básicos.</v>
          </cell>
          <cell r="H16">
            <v>1678500</v>
          </cell>
        </row>
        <row r="17">
          <cell r="C17">
            <v>372401</v>
          </cell>
          <cell r="D17" t="str">
            <v>ESTUDIO ELECTROFISIOLÓGICO CARDÍACO COMBINADO DERECHO E IZQUIERDO DEL CORAZÓN CON PUNCIÓN TRANSEPTAL EN CORAZÓN
VÍA PERCUTÁNEA (ENDOVASCULAR)</v>
          </cell>
          <cell r="F17" t="str">
            <v>PROC TERAPÉUTICO---Honorarios del especialista, anestesiólogo y ayudante, así como derechos de sala y materiales básicos.</v>
          </cell>
          <cell r="H17">
            <v>2594800</v>
          </cell>
        </row>
        <row r="18">
          <cell r="C18">
            <v>372802</v>
          </cell>
          <cell r="D18" t="str">
            <v>MAPEO ELECTROANATOMICO TRIDIMENSIONAL</v>
          </cell>
          <cell r="F18" t="str">
            <v>Honorarios del especialista, anestesiólogo y ayudante, así como derechos de sala y materiales básicos.</v>
          </cell>
          <cell r="H18" t="str">
            <v>PREVIA COTIZACION</v>
          </cell>
        </row>
        <row r="19">
          <cell r="C19">
            <v>373406</v>
          </cell>
          <cell r="D19" t="str">
            <v>ABLACIÓN DE LESIÓN O TEJIDO CARDÍACO FOCAL PERCUTÁNEA (ENDOVASCULAR)</v>
          </cell>
          <cell r="F19" t="str">
            <v>Honorarios de cirujano, anestesiólogo y ayudante; valor de sala equivalente al 45 % del grupo quirúrgico; materiales de sutura y curación reconocidos según el Manual Tarifario SOAT vigente en su versión plena.</v>
          </cell>
          <cell r="H19">
            <v>9531800</v>
          </cell>
        </row>
        <row r="20">
          <cell r="C20">
            <v>373409</v>
          </cell>
          <cell r="D20" t="str">
            <v>ABLACIÓN DE LESIÓN O TEJIDO CARDÍACO MULTIFOCAL PERCUTÁNEA (ENDOVASCULAR)</v>
          </cell>
          <cell r="F20" t="str">
            <v>PROC TERAPÉUTICO--Honorarios de cirujano, anestesiólogo y ayudante; valor de sala equivalente al 45 % del grupo quirúrgico; materiales de sutura y curación reconocidos según el Manual Tarifario SOAT vigente en su versión plena.
cuadripolar  y  un  catéter  cuadripolar)  y  medicamentos básicos.</v>
          </cell>
          <cell r="H20">
            <v>9531900</v>
          </cell>
        </row>
        <row r="21">
          <cell r="C21">
            <v>373412</v>
          </cell>
          <cell r="D21" t="str">
            <v>AISLAMIENTO ELÉCTRICO DE VENAS PULMONARES PERCUTÁNEAS</v>
          </cell>
          <cell r="F21" t="str">
            <v xml:space="preserve">N/A </v>
          </cell>
          <cell r="H21" t="str">
            <v xml:space="preserve">NO LO REALIZAMOS </v>
          </cell>
        </row>
        <row r="22">
          <cell r="C22">
            <v>373413</v>
          </cell>
          <cell r="D22" t="str">
            <v>MODULACIÓN DE SUSTRATO ARRÍTMICO (AURICULAR O VENTRICULAR) ENDOCÁRDICA</v>
          </cell>
          <cell r="F22" t="str">
            <v xml:space="preserve">PROC     TERAPÉUTICO---Honorarios del especialista, anestesiólogo y ayudante, así como derechos de sala y materiales básicos.
</v>
          </cell>
          <cell r="H22" t="str">
            <v>PREVIA COTIZACION</v>
          </cell>
        </row>
        <row r="23">
          <cell r="C23">
            <v>373601</v>
          </cell>
          <cell r="D23" t="str">
            <v>EXTRACCIÓN DE CUERPO EXTRAÑO
INTRACARDIACO SOD(TARIFA PROPIA)</v>
          </cell>
          <cell r="F23" t="str">
            <v>Honorarios de cirujano, anestesiólogo y ayudante; valor de sala equivalente al 45 % del grupo quirúrgico; materiales de sutura y curación reconocidos según el Manual Tarifario SOAT vigente en su versión plena.
cuadripolar  y  un  catéter  cuadripolar)  y  medicamentos básicos.</v>
          </cell>
          <cell r="H23">
            <v>8524340</v>
          </cell>
        </row>
        <row r="24">
          <cell r="C24">
            <v>378001</v>
          </cell>
          <cell r="D24" t="str">
            <v>INSERCIÓN (IMPLANTACIÓN) DE MONITOR DE EVENTOS</v>
          </cell>
          <cell r="F24" t="str">
            <v>PROC  TERAPÉUTICO---Honorarios del especialista, anestesiólogo y ayudante, así como derechos de sala y materiales básicos.</v>
          </cell>
          <cell r="H24">
            <v>4880400</v>
          </cell>
        </row>
        <row r="25">
          <cell r="C25">
            <v>378102</v>
          </cell>
          <cell r="D25" t="str">
            <v>INSERCIÓN (IMPLANTACIÓN) DE
MARCAPASO TEMPORAL (TRANSITORIO) VÍA PERCUTÁNEA</v>
          </cell>
          <cell r="F25" t="str">
            <v>PROC TERAPÉUTICO---Honorarios del especialista, anestesiólogo y ayudante, así como derechos de sala y materiales básicos.</v>
          </cell>
          <cell r="H25">
            <v>4880400</v>
          </cell>
        </row>
        <row r="26">
          <cell r="C26">
            <v>378201</v>
          </cell>
          <cell r="D26" t="str">
            <v>INSERCIÓN [IMPLANTACIÓN] DE MARCAPASOS UNICAMERAL</v>
          </cell>
          <cell r="F26" t="str">
            <v xml:space="preserve">PROC TERAPÉUTICO---Honorarios del especialista, anestesiólogo y ayudante, así como derechos de sala y materiales básicos.
</v>
          </cell>
          <cell r="H26">
            <v>4880400</v>
          </cell>
        </row>
        <row r="27">
          <cell r="C27">
            <v>378301</v>
          </cell>
          <cell r="D27" t="str">
            <v>INSERCIÓN [IMPLANTACIÓN] DE MARCAPASOS BICAMERAL</v>
          </cell>
          <cell r="F27" t="str">
            <v xml:space="preserve">PROC TERAPÉUTICO---Honorarios del especialista, anestesiólogo y ayudante, así como derechos de sala y materiales básicos.
</v>
          </cell>
          <cell r="H27">
            <v>4880400</v>
          </cell>
        </row>
        <row r="28">
          <cell r="C28">
            <v>378401</v>
          </cell>
          <cell r="D28" t="str">
            <v>INSERCIÓN [IMPLANTACIÓN] DE RESINCRONIZADOR CARDÍACO</v>
          </cell>
          <cell r="F28" t="str">
            <v xml:space="preserve">PROC TERAPÉUTICO---Honorarios del especialista, anestesiólogo y ayudante, así como derechos de sala y materiales básicos.
</v>
          </cell>
          <cell r="H28">
            <v>17966800</v>
          </cell>
        </row>
        <row r="29">
          <cell r="C29">
            <v>378501</v>
          </cell>
          <cell r="D29" t="str">
            <v>REVISIÓN [REPROGRAMACIÓN] DE APARATO MARCAPASO</v>
          </cell>
          <cell r="F29" t="str">
            <v>NA</v>
          </cell>
          <cell r="H29">
            <v>471400</v>
          </cell>
        </row>
      </sheetData>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5CE2A8-EE7B-4F98-B181-6875FB378DD3}">
  <dimension ref="A1:E84"/>
  <sheetViews>
    <sheetView zoomScale="90" zoomScaleNormal="90" workbookViewId="0">
      <pane ySplit="1" topLeftCell="A2" activePane="bottomLeft" state="frozen"/>
      <selection activeCell="D1" sqref="D1"/>
      <selection pane="bottomLeft" activeCell="F3" sqref="F3"/>
    </sheetView>
  </sheetViews>
  <sheetFormatPr baseColWidth="10" defaultColWidth="11.5703125" defaultRowHeight="12" x14ac:dyDescent="0.2"/>
  <cols>
    <col min="1" max="2" width="11.5703125" style="17"/>
    <col min="3" max="3" width="27" style="17" customWidth="1"/>
    <col min="4" max="4" width="32.7109375" style="21" customWidth="1"/>
    <col min="5" max="5" width="11.5703125" style="18" customWidth="1"/>
    <col min="6" max="16384" width="11.5703125" style="17"/>
  </cols>
  <sheetData>
    <row r="1" spans="1:5" ht="24" x14ac:dyDescent="0.2">
      <c r="A1" s="4" t="s">
        <v>0</v>
      </c>
      <c r="B1" s="4" t="s">
        <v>1</v>
      </c>
      <c r="C1" s="4" t="s">
        <v>2</v>
      </c>
      <c r="D1" s="3" t="s">
        <v>3</v>
      </c>
      <c r="E1" s="13" t="s">
        <v>128</v>
      </c>
    </row>
    <row r="2" spans="1:5" ht="114" customHeight="1" x14ac:dyDescent="0.2">
      <c r="A2" s="7">
        <v>1</v>
      </c>
      <c r="B2" s="7">
        <v>355102</v>
      </c>
      <c r="C2" s="8" t="s">
        <v>71</v>
      </c>
      <c r="D2" s="2" t="s">
        <v>115</v>
      </c>
      <c r="E2" s="35" t="s">
        <v>145</v>
      </c>
    </row>
    <row r="3" spans="1:5" ht="123.75" x14ac:dyDescent="0.2">
      <c r="A3" s="7">
        <v>2</v>
      </c>
      <c r="B3" s="7">
        <v>355205</v>
      </c>
      <c r="C3" s="8" t="s">
        <v>72</v>
      </c>
      <c r="D3" s="2" t="s">
        <v>116</v>
      </c>
      <c r="E3" s="35" t="s">
        <v>145</v>
      </c>
    </row>
    <row r="4" spans="1:5" ht="48" x14ac:dyDescent="0.2">
      <c r="A4" s="7">
        <v>3</v>
      </c>
      <c r="B4" s="7">
        <v>358701</v>
      </c>
      <c r="C4" s="8" t="s">
        <v>77</v>
      </c>
      <c r="D4" s="2" t="s">
        <v>83</v>
      </c>
      <c r="E4" s="35" t="s">
        <v>145</v>
      </c>
    </row>
    <row r="5" spans="1:5" ht="112.5" x14ac:dyDescent="0.2">
      <c r="A5" s="7">
        <v>4</v>
      </c>
      <c r="B5" s="7">
        <v>358903</v>
      </c>
      <c r="C5" s="8" t="s">
        <v>73</v>
      </c>
      <c r="D5" s="2" t="s">
        <v>117</v>
      </c>
      <c r="E5" s="35" t="s">
        <v>145</v>
      </c>
    </row>
    <row r="6" spans="1:5" ht="52.5" customHeight="1" x14ac:dyDescent="0.2">
      <c r="A6" s="7">
        <v>5</v>
      </c>
      <c r="B6" s="7">
        <v>360101</v>
      </c>
      <c r="C6" s="8" t="s">
        <v>42</v>
      </c>
      <c r="D6" s="2" t="s">
        <v>105</v>
      </c>
      <c r="E6" s="35" t="s">
        <v>145</v>
      </c>
    </row>
    <row r="7" spans="1:5" ht="146.25" x14ac:dyDescent="0.2">
      <c r="A7" s="7">
        <v>6</v>
      </c>
      <c r="B7" s="7">
        <v>360102</v>
      </c>
      <c r="C7" s="8" t="s">
        <v>44</v>
      </c>
      <c r="D7" s="2" t="s">
        <v>106</v>
      </c>
      <c r="E7" s="35" t="s">
        <v>145</v>
      </c>
    </row>
    <row r="8" spans="1:5" ht="112.5" x14ac:dyDescent="0.2">
      <c r="A8" s="7">
        <v>7</v>
      </c>
      <c r="B8" s="7">
        <v>360201</v>
      </c>
      <c r="C8" s="8" t="s">
        <v>43</v>
      </c>
      <c r="D8" s="2" t="s">
        <v>105</v>
      </c>
      <c r="E8" s="35" t="s">
        <v>145</v>
      </c>
    </row>
    <row r="9" spans="1:5" ht="112.5" x14ac:dyDescent="0.2">
      <c r="A9" s="7">
        <v>8</v>
      </c>
      <c r="B9" s="7">
        <v>360202</v>
      </c>
      <c r="C9" s="8" t="s">
        <v>45</v>
      </c>
      <c r="D9" s="2" t="s">
        <v>105</v>
      </c>
      <c r="E9" s="35" t="s">
        <v>145</v>
      </c>
    </row>
    <row r="10" spans="1:5" ht="90" x14ac:dyDescent="0.2">
      <c r="A10" s="7">
        <v>9</v>
      </c>
      <c r="B10" s="7">
        <v>372202</v>
      </c>
      <c r="C10" s="8" t="s">
        <v>36</v>
      </c>
      <c r="D10" s="2" t="s">
        <v>101</v>
      </c>
      <c r="E10" s="35" t="s">
        <v>145</v>
      </c>
    </row>
    <row r="11" spans="1:5" ht="101.25" x14ac:dyDescent="0.2">
      <c r="A11" s="7">
        <v>10</v>
      </c>
      <c r="B11" s="7">
        <v>372302</v>
      </c>
      <c r="C11" s="8" t="s">
        <v>37</v>
      </c>
      <c r="D11" s="2" t="s">
        <v>102</v>
      </c>
      <c r="E11" s="35" t="s">
        <v>145</v>
      </c>
    </row>
    <row r="12" spans="1:5" ht="71.45" customHeight="1" x14ac:dyDescent="0.2">
      <c r="A12" s="7">
        <v>11</v>
      </c>
      <c r="B12" s="7">
        <v>373601</v>
      </c>
      <c r="C12" s="8" t="s">
        <v>76</v>
      </c>
      <c r="D12" s="2" t="s">
        <v>83</v>
      </c>
      <c r="E12" s="35" t="s">
        <v>145</v>
      </c>
    </row>
    <row r="13" spans="1:5" ht="135" x14ac:dyDescent="0.2">
      <c r="A13" s="7">
        <v>12</v>
      </c>
      <c r="B13" s="7">
        <v>378001</v>
      </c>
      <c r="C13" s="8" t="s">
        <v>28</v>
      </c>
      <c r="D13" s="2" t="s">
        <v>95</v>
      </c>
      <c r="E13" s="35" t="s">
        <v>145</v>
      </c>
    </row>
    <row r="14" spans="1:5" ht="48" x14ac:dyDescent="0.2">
      <c r="A14" s="7">
        <v>13</v>
      </c>
      <c r="B14" s="7">
        <v>378102</v>
      </c>
      <c r="C14" s="8" t="s">
        <v>70</v>
      </c>
      <c r="D14" s="2" t="s">
        <v>114</v>
      </c>
      <c r="E14" s="35" t="s">
        <v>145</v>
      </c>
    </row>
    <row r="15" spans="1:5" ht="180" x14ac:dyDescent="0.2">
      <c r="A15" s="7">
        <v>14</v>
      </c>
      <c r="B15" s="7">
        <v>380105</v>
      </c>
      <c r="C15" s="10" t="s">
        <v>122</v>
      </c>
      <c r="D15" s="1" t="s">
        <v>124</v>
      </c>
      <c r="E15" s="35" t="s">
        <v>145</v>
      </c>
    </row>
    <row r="16" spans="1:5" ht="146.25" x14ac:dyDescent="0.2">
      <c r="A16" s="7">
        <v>15</v>
      </c>
      <c r="B16" s="7">
        <v>381101</v>
      </c>
      <c r="C16" s="10" t="s">
        <v>126</v>
      </c>
      <c r="D16" s="1" t="s">
        <v>127</v>
      </c>
      <c r="E16" s="35" t="s">
        <v>145</v>
      </c>
    </row>
    <row r="17" spans="1:5" ht="135" x14ac:dyDescent="0.2">
      <c r="A17" s="7">
        <v>16</v>
      </c>
      <c r="B17" s="7">
        <v>385120</v>
      </c>
      <c r="C17" s="8" t="s">
        <v>16</v>
      </c>
      <c r="D17" s="2" t="s">
        <v>85</v>
      </c>
      <c r="E17" s="35" t="s">
        <v>145</v>
      </c>
    </row>
    <row r="18" spans="1:5" ht="146.25" x14ac:dyDescent="0.2">
      <c r="A18" s="7">
        <v>17</v>
      </c>
      <c r="B18" s="7">
        <v>385220</v>
      </c>
      <c r="C18" s="8" t="s">
        <v>17</v>
      </c>
      <c r="D18" s="2" t="s">
        <v>86</v>
      </c>
      <c r="E18" s="35" t="s">
        <v>145</v>
      </c>
    </row>
    <row r="19" spans="1:5" ht="78.75" x14ac:dyDescent="0.2">
      <c r="A19" s="7">
        <v>18</v>
      </c>
      <c r="B19" s="7">
        <v>385320</v>
      </c>
      <c r="C19" s="8" t="s">
        <v>20</v>
      </c>
      <c r="D19" s="2" t="s">
        <v>88</v>
      </c>
      <c r="E19" s="35" t="s">
        <v>145</v>
      </c>
    </row>
    <row r="20" spans="1:5" ht="48" x14ac:dyDescent="0.2">
      <c r="A20" s="7">
        <v>19</v>
      </c>
      <c r="B20" s="7">
        <v>385401</v>
      </c>
      <c r="C20" s="8" t="s">
        <v>18</v>
      </c>
      <c r="D20" s="2" t="s">
        <v>83</v>
      </c>
      <c r="E20" s="35" t="s">
        <v>145</v>
      </c>
    </row>
    <row r="21" spans="1:5" ht="146.25" x14ac:dyDescent="0.2">
      <c r="A21" s="7">
        <v>20</v>
      </c>
      <c r="B21" s="7">
        <v>385520</v>
      </c>
      <c r="C21" s="8" t="s">
        <v>21</v>
      </c>
      <c r="D21" s="2" t="s">
        <v>89</v>
      </c>
      <c r="E21" s="35" t="s">
        <v>145</v>
      </c>
    </row>
    <row r="22" spans="1:5" ht="78.75" x14ac:dyDescent="0.2">
      <c r="A22" s="7">
        <v>21</v>
      </c>
      <c r="B22" s="7">
        <v>385620</v>
      </c>
      <c r="C22" s="8" t="s">
        <v>22</v>
      </c>
      <c r="D22" s="2" t="s">
        <v>90</v>
      </c>
      <c r="E22" s="35" t="s">
        <v>145</v>
      </c>
    </row>
    <row r="23" spans="1:5" ht="101.25" x14ac:dyDescent="0.2">
      <c r="A23" s="7">
        <v>22</v>
      </c>
      <c r="B23" s="7">
        <v>385720</v>
      </c>
      <c r="C23" s="8" t="s">
        <v>23</v>
      </c>
      <c r="D23" s="2" t="s">
        <v>91</v>
      </c>
      <c r="E23" s="35" t="s">
        <v>145</v>
      </c>
    </row>
    <row r="24" spans="1:5" ht="168.75" x14ac:dyDescent="0.2">
      <c r="A24" s="7">
        <v>23</v>
      </c>
      <c r="B24" s="7">
        <v>385820</v>
      </c>
      <c r="C24" s="8" t="s">
        <v>24</v>
      </c>
      <c r="D24" s="2" t="s">
        <v>92</v>
      </c>
      <c r="E24" s="35" t="s">
        <v>145</v>
      </c>
    </row>
    <row r="25" spans="1:5" ht="48" x14ac:dyDescent="0.2">
      <c r="A25" s="7">
        <v>24</v>
      </c>
      <c r="B25" s="7">
        <v>385920</v>
      </c>
      <c r="C25" s="8" t="s">
        <v>25</v>
      </c>
      <c r="D25" s="2" t="s">
        <v>83</v>
      </c>
      <c r="E25" s="35" t="s">
        <v>145</v>
      </c>
    </row>
    <row r="26" spans="1:5" ht="123.75" x14ac:dyDescent="0.2">
      <c r="A26" s="7">
        <v>25</v>
      </c>
      <c r="B26" s="7">
        <v>387301</v>
      </c>
      <c r="C26" s="8" t="s">
        <v>35</v>
      </c>
      <c r="D26" s="2" t="s">
        <v>100</v>
      </c>
      <c r="E26" s="35" t="s">
        <v>145</v>
      </c>
    </row>
    <row r="27" spans="1:5" ht="146.25" x14ac:dyDescent="0.2">
      <c r="A27" s="7">
        <v>26</v>
      </c>
      <c r="B27" s="7">
        <v>395010</v>
      </c>
      <c r="C27" s="8" t="s">
        <v>19</v>
      </c>
      <c r="D27" s="2" t="s">
        <v>87</v>
      </c>
      <c r="E27" s="35" t="s">
        <v>145</v>
      </c>
    </row>
    <row r="28" spans="1:5" ht="146.25" x14ac:dyDescent="0.2">
      <c r="A28" s="7">
        <v>27</v>
      </c>
      <c r="B28" s="7">
        <v>395018</v>
      </c>
      <c r="C28" s="8" t="s">
        <v>46</v>
      </c>
      <c r="D28" s="2" t="s">
        <v>89</v>
      </c>
      <c r="E28" s="35" t="s">
        <v>145</v>
      </c>
    </row>
    <row r="29" spans="1:5" ht="112.5" x14ac:dyDescent="0.2">
      <c r="A29" s="7">
        <v>28</v>
      </c>
      <c r="B29" s="7">
        <v>395030</v>
      </c>
      <c r="C29" s="8" t="s">
        <v>47</v>
      </c>
      <c r="D29" s="2" t="s">
        <v>107</v>
      </c>
      <c r="E29" s="35" t="s">
        <v>145</v>
      </c>
    </row>
    <row r="30" spans="1:5" ht="112.5" x14ac:dyDescent="0.2">
      <c r="A30" s="7">
        <v>29</v>
      </c>
      <c r="B30" s="7">
        <v>395031</v>
      </c>
      <c r="C30" s="8" t="s">
        <v>48</v>
      </c>
      <c r="D30" s="2" t="s">
        <v>107</v>
      </c>
      <c r="E30" s="35" t="s">
        <v>145</v>
      </c>
    </row>
    <row r="31" spans="1:5" ht="48" x14ac:dyDescent="0.2">
      <c r="A31" s="7">
        <v>30</v>
      </c>
      <c r="B31" s="7">
        <v>395060</v>
      </c>
      <c r="C31" s="8" t="s">
        <v>49</v>
      </c>
      <c r="D31" s="2" t="s">
        <v>83</v>
      </c>
      <c r="E31" s="35" t="s">
        <v>145</v>
      </c>
    </row>
    <row r="32" spans="1:5" ht="112.5" x14ac:dyDescent="0.2">
      <c r="A32" s="7">
        <v>31</v>
      </c>
      <c r="B32" s="7">
        <v>395061</v>
      </c>
      <c r="C32" s="8" t="s">
        <v>50</v>
      </c>
      <c r="D32" s="2" t="s">
        <v>108</v>
      </c>
      <c r="E32" s="35" t="s">
        <v>145</v>
      </c>
    </row>
    <row r="33" spans="1:5" ht="48" x14ac:dyDescent="0.2">
      <c r="A33" s="7">
        <v>32</v>
      </c>
      <c r="B33" s="7">
        <v>395063</v>
      </c>
      <c r="C33" s="8" t="s">
        <v>51</v>
      </c>
      <c r="D33" s="2" t="s">
        <v>83</v>
      </c>
      <c r="E33" s="35" t="s">
        <v>145</v>
      </c>
    </row>
    <row r="34" spans="1:5" ht="157.5" x14ac:dyDescent="0.2">
      <c r="A34" s="7">
        <v>33</v>
      </c>
      <c r="B34" s="7">
        <v>395080</v>
      </c>
      <c r="C34" s="8" t="s">
        <v>52</v>
      </c>
      <c r="D34" s="2" t="s">
        <v>109</v>
      </c>
      <c r="E34" s="35" t="s">
        <v>145</v>
      </c>
    </row>
    <row r="35" spans="1:5" ht="168.75" x14ac:dyDescent="0.2">
      <c r="A35" s="7">
        <v>34</v>
      </c>
      <c r="B35" s="7">
        <v>395081</v>
      </c>
      <c r="C35" s="8" t="s">
        <v>53</v>
      </c>
      <c r="D35" s="2" t="s">
        <v>110</v>
      </c>
      <c r="E35" s="35" t="s">
        <v>145</v>
      </c>
    </row>
    <row r="36" spans="1:5" ht="146.25" x14ac:dyDescent="0.2">
      <c r="A36" s="7">
        <v>35</v>
      </c>
      <c r="B36" s="7">
        <v>395205</v>
      </c>
      <c r="C36" s="10" t="s">
        <v>123</v>
      </c>
      <c r="D36" s="1" t="s">
        <v>87</v>
      </c>
      <c r="E36" s="35" t="s">
        <v>145</v>
      </c>
    </row>
    <row r="37" spans="1:5" ht="112.5" x14ac:dyDescent="0.2">
      <c r="A37" s="7">
        <v>36</v>
      </c>
      <c r="B37" s="7">
        <v>395220</v>
      </c>
      <c r="C37" s="8" t="s">
        <v>81</v>
      </c>
      <c r="D37" s="2" t="s">
        <v>120</v>
      </c>
      <c r="E37" s="35" t="s">
        <v>145</v>
      </c>
    </row>
    <row r="38" spans="1:5" ht="135" x14ac:dyDescent="0.2">
      <c r="A38" s="7">
        <v>37</v>
      </c>
      <c r="B38" s="7">
        <v>399201</v>
      </c>
      <c r="C38" s="8" t="s">
        <v>15</v>
      </c>
      <c r="D38" s="2" t="s">
        <v>84</v>
      </c>
      <c r="E38" s="35" t="s">
        <v>145</v>
      </c>
    </row>
    <row r="39" spans="1:5" ht="157.5" x14ac:dyDescent="0.2">
      <c r="A39" s="7">
        <v>38</v>
      </c>
      <c r="B39" s="7">
        <v>549002</v>
      </c>
      <c r="C39" s="8" t="s">
        <v>75</v>
      </c>
      <c r="D39" s="2" t="s">
        <v>119</v>
      </c>
      <c r="E39" s="35" t="s">
        <v>145</v>
      </c>
    </row>
    <row r="40" spans="1:5" ht="157.5" x14ac:dyDescent="0.2">
      <c r="A40" s="7">
        <v>39</v>
      </c>
      <c r="B40" s="7">
        <v>549012</v>
      </c>
      <c r="C40" s="8" t="s">
        <v>79</v>
      </c>
      <c r="D40" s="2" t="s">
        <v>119</v>
      </c>
      <c r="E40" s="35" t="s">
        <v>145</v>
      </c>
    </row>
    <row r="41" spans="1:5" ht="67.5" x14ac:dyDescent="0.2">
      <c r="A41" s="7">
        <v>40</v>
      </c>
      <c r="B41" s="7">
        <v>872202</v>
      </c>
      <c r="C41" s="8" t="s">
        <v>27</v>
      </c>
      <c r="D41" s="2" t="s">
        <v>94</v>
      </c>
      <c r="E41" s="35" t="s">
        <v>145</v>
      </c>
    </row>
    <row r="42" spans="1:5" ht="56.25" x14ac:dyDescent="0.2">
      <c r="A42" s="7">
        <v>41</v>
      </c>
      <c r="B42" s="7">
        <v>874111</v>
      </c>
      <c r="C42" s="8" t="s">
        <v>57</v>
      </c>
      <c r="D42" s="2" t="s">
        <v>112</v>
      </c>
      <c r="E42" s="35" t="s">
        <v>145</v>
      </c>
    </row>
    <row r="43" spans="1:5" ht="56.25" x14ac:dyDescent="0.2">
      <c r="A43" s="7">
        <v>42</v>
      </c>
      <c r="B43" s="7">
        <v>874112</v>
      </c>
      <c r="C43" s="8" t="s">
        <v>58</v>
      </c>
      <c r="D43" s="2" t="s">
        <v>112</v>
      </c>
      <c r="E43" s="35" t="s">
        <v>145</v>
      </c>
    </row>
    <row r="44" spans="1:5" ht="56.25" x14ac:dyDescent="0.2">
      <c r="A44" s="7">
        <v>43</v>
      </c>
      <c r="B44" s="7">
        <v>874113</v>
      </c>
      <c r="C44" s="8" t="s">
        <v>59</v>
      </c>
      <c r="D44" s="2" t="s">
        <v>112</v>
      </c>
      <c r="E44" s="35" t="s">
        <v>145</v>
      </c>
    </row>
    <row r="45" spans="1:5" ht="56.25" x14ac:dyDescent="0.2">
      <c r="A45" s="7">
        <v>44</v>
      </c>
      <c r="B45" s="7">
        <v>874114</v>
      </c>
      <c r="C45" s="8" t="s">
        <v>60</v>
      </c>
      <c r="D45" s="2" t="s">
        <v>112</v>
      </c>
      <c r="E45" s="35" t="s">
        <v>145</v>
      </c>
    </row>
    <row r="46" spans="1:5" ht="56.25" x14ac:dyDescent="0.2">
      <c r="A46" s="7">
        <v>45</v>
      </c>
      <c r="B46" s="7">
        <v>874121</v>
      </c>
      <c r="C46" s="8" t="s">
        <v>61</v>
      </c>
      <c r="D46" s="2" t="s">
        <v>112</v>
      </c>
      <c r="E46" s="35" t="s">
        <v>145</v>
      </c>
    </row>
    <row r="47" spans="1:5" ht="56.25" x14ac:dyDescent="0.2">
      <c r="A47" s="7">
        <v>46</v>
      </c>
      <c r="B47" s="7">
        <v>874122</v>
      </c>
      <c r="C47" s="8" t="s">
        <v>62</v>
      </c>
      <c r="D47" s="2" t="s">
        <v>112</v>
      </c>
      <c r="E47" s="35" t="s">
        <v>145</v>
      </c>
    </row>
    <row r="48" spans="1:5" ht="56.25" x14ac:dyDescent="0.2">
      <c r="A48" s="7">
        <v>47</v>
      </c>
      <c r="B48" s="7">
        <v>874123</v>
      </c>
      <c r="C48" s="8" t="s">
        <v>63</v>
      </c>
      <c r="D48" s="2" t="s">
        <v>112</v>
      </c>
      <c r="E48" s="35" t="s">
        <v>145</v>
      </c>
    </row>
    <row r="49" spans="1:5" ht="56.25" x14ac:dyDescent="0.2">
      <c r="A49" s="7">
        <v>48</v>
      </c>
      <c r="B49" s="7">
        <v>874124</v>
      </c>
      <c r="C49" s="8" t="s">
        <v>64</v>
      </c>
      <c r="D49" s="2" t="s">
        <v>112</v>
      </c>
      <c r="E49" s="35" t="s">
        <v>145</v>
      </c>
    </row>
    <row r="50" spans="1:5" ht="56.25" x14ac:dyDescent="0.2">
      <c r="A50" s="7">
        <v>49</v>
      </c>
      <c r="B50" s="7">
        <v>874125</v>
      </c>
      <c r="C50" s="8" t="s">
        <v>65</v>
      </c>
      <c r="D50" s="2" t="s">
        <v>112</v>
      </c>
      <c r="E50" s="35" t="s">
        <v>145</v>
      </c>
    </row>
    <row r="51" spans="1:5" ht="56.25" x14ac:dyDescent="0.2">
      <c r="A51" s="7">
        <v>50</v>
      </c>
      <c r="B51" s="7">
        <v>874131</v>
      </c>
      <c r="C51" s="8" t="s">
        <v>66</v>
      </c>
      <c r="D51" s="2" t="s">
        <v>112</v>
      </c>
      <c r="E51" s="35" t="s">
        <v>145</v>
      </c>
    </row>
    <row r="52" spans="1:5" ht="56.25" x14ac:dyDescent="0.2">
      <c r="A52" s="7">
        <v>51</v>
      </c>
      <c r="B52" s="7">
        <v>874132</v>
      </c>
      <c r="C52" s="8" t="s">
        <v>67</v>
      </c>
      <c r="D52" s="2" t="s">
        <v>112</v>
      </c>
      <c r="E52" s="35" t="s">
        <v>145</v>
      </c>
    </row>
    <row r="53" spans="1:5" ht="48" x14ac:dyDescent="0.2">
      <c r="A53" s="7">
        <v>52</v>
      </c>
      <c r="B53" s="7">
        <v>874133</v>
      </c>
      <c r="C53" s="8" t="s">
        <v>55</v>
      </c>
      <c r="D53" s="2" t="s">
        <v>111</v>
      </c>
      <c r="E53" s="35" t="s">
        <v>145</v>
      </c>
    </row>
    <row r="54" spans="1:5" ht="56.25" x14ac:dyDescent="0.2">
      <c r="A54" s="7">
        <v>53</v>
      </c>
      <c r="B54" s="7">
        <v>874134</v>
      </c>
      <c r="C54" s="8" t="s">
        <v>56</v>
      </c>
      <c r="D54" s="2" t="s">
        <v>112</v>
      </c>
      <c r="E54" s="35" t="s">
        <v>145</v>
      </c>
    </row>
    <row r="55" spans="1:5" ht="48" x14ac:dyDescent="0.2">
      <c r="A55" s="7">
        <v>54</v>
      </c>
      <c r="B55" s="7">
        <v>875101</v>
      </c>
      <c r="C55" s="10" t="s">
        <v>125</v>
      </c>
      <c r="D55" s="1" t="s">
        <v>111</v>
      </c>
      <c r="E55" s="35" t="s">
        <v>145</v>
      </c>
    </row>
    <row r="56" spans="1:5" ht="67.5" x14ac:dyDescent="0.2">
      <c r="A56" s="7">
        <v>55</v>
      </c>
      <c r="B56" s="7">
        <v>876110</v>
      </c>
      <c r="C56" s="8" t="s">
        <v>26</v>
      </c>
      <c r="D56" s="2" t="s">
        <v>93</v>
      </c>
      <c r="E56" s="35" t="s">
        <v>145</v>
      </c>
    </row>
    <row r="57" spans="1:5" ht="67.5" x14ac:dyDescent="0.2">
      <c r="A57" s="7">
        <v>56</v>
      </c>
      <c r="B57" s="7">
        <v>876121</v>
      </c>
      <c r="C57" s="8" t="s">
        <v>38</v>
      </c>
      <c r="D57" s="2" t="s">
        <v>103</v>
      </c>
      <c r="E57" s="35" t="s">
        <v>145</v>
      </c>
    </row>
    <row r="58" spans="1:5" ht="67.5" x14ac:dyDescent="0.2">
      <c r="A58" s="7">
        <v>57</v>
      </c>
      <c r="B58" s="7">
        <v>876122</v>
      </c>
      <c r="C58" s="8" t="s">
        <v>54</v>
      </c>
      <c r="D58" s="2" t="s">
        <v>103</v>
      </c>
      <c r="E58" s="35" t="s">
        <v>145</v>
      </c>
    </row>
    <row r="59" spans="1:5" ht="67.5" x14ac:dyDescent="0.2">
      <c r="A59" s="7">
        <v>58</v>
      </c>
      <c r="B59" s="7">
        <v>876123</v>
      </c>
      <c r="C59" s="8" t="s">
        <v>74</v>
      </c>
      <c r="D59" s="2" t="s">
        <v>118</v>
      </c>
      <c r="E59" s="35" t="s">
        <v>145</v>
      </c>
    </row>
    <row r="60" spans="1:5" ht="146.25" x14ac:dyDescent="0.2">
      <c r="A60" s="7">
        <v>59</v>
      </c>
      <c r="B60" s="7">
        <v>876131</v>
      </c>
      <c r="C60" s="8" t="s">
        <v>69</v>
      </c>
      <c r="D60" s="2" t="s">
        <v>89</v>
      </c>
      <c r="E60" s="35" t="s">
        <v>145</v>
      </c>
    </row>
    <row r="61" spans="1:5" ht="56.25" x14ac:dyDescent="0.2">
      <c r="A61" s="7">
        <v>60</v>
      </c>
      <c r="B61" s="7">
        <v>876241</v>
      </c>
      <c r="C61" s="8" t="s">
        <v>29</v>
      </c>
      <c r="D61" s="2" t="s">
        <v>96</v>
      </c>
      <c r="E61" s="35" t="s">
        <v>145</v>
      </c>
    </row>
    <row r="62" spans="1:5" ht="67.5" x14ac:dyDescent="0.2">
      <c r="A62" s="7">
        <v>61</v>
      </c>
      <c r="B62" s="7">
        <v>877110</v>
      </c>
      <c r="C62" s="8" t="s">
        <v>31</v>
      </c>
      <c r="D62" s="2" t="s">
        <v>98</v>
      </c>
      <c r="E62" s="35" t="s">
        <v>145</v>
      </c>
    </row>
    <row r="63" spans="1:5" ht="78.75" x14ac:dyDescent="0.2">
      <c r="A63" s="7">
        <v>62</v>
      </c>
      <c r="B63" s="7">
        <v>877112</v>
      </c>
      <c r="C63" s="8" t="s">
        <v>39</v>
      </c>
      <c r="D63" s="2" t="s">
        <v>104</v>
      </c>
      <c r="E63" s="35" t="s">
        <v>145</v>
      </c>
    </row>
    <row r="64" spans="1:5" ht="67.5" x14ac:dyDescent="0.2">
      <c r="A64" s="7">
        <v>63</v>
      </c>
      <c r="B64" s="7">
        <v>877171</v>
      </c>
      <c r="C64" s="8" t="s">
        <v>40</v>
      </c>
      <c r="D64" s="2" t="s">
        <v>94</v>
      </c>
      <c r="E64" s="35" t="s">
        <v>145</v>
      </c>
    </row>
    <row r="65" spans="1:5" ht="48" x14ac:dyDescent="0.2">
      <c r="A65" s="7">
        <v>64</v>
      </c>
      <c r="B65" s="7">
        <v>877201</v>
      </c>
      <c r="C65" s="8" t="s">
        <v>32</v>
      </c>
      <c r="D65" s="2" t="s">
        <v>99</v>
      </c>
      <c r="E65" s="35" t="s">
        <v>145</v>
      </c>
    </row>
    <row r="66" spans="1:5" ht="78.75" x14ac:dyDescent="0.2">
      <c r="A66" s="7">
        <v>65</v>
      </c>
      <c r="B66" s="7">
        <v>878101</v>
      </c>
      <c r="C66" s="8" t="s">
        <v>41</v>
      </c>
      <c r="D66" s="2" t="s">
        <v>104</v>
      </c>
      <c r="E66" s="35" t="s">
        <v>145</v>
      </c>
    </row>
    <row r="67" spans="1:5" ht="67.5" x14ac:dyDescent="0.2">
      <c r="A67" s="7">
        <v>66</v>
      </c>
      <c r="B67" s="7">
        <v>878111</v>
      </c>
      <c r="C67" s="8" t="s">
        <v>68</v>
      </c>
      <c r="D67" s="2" t="s">
        <v>113</v>
      </c>
      <c r="E67" s="35" t="s">
        <v>145</v>
      </c>
    </row>
    <row r="68" spans="1:5" ht="67.5" x14ac:dyDescent="0.2">
      <c r="A68" s="7">
        <v>67</v>
      </c>
      <c r="B68" s="7">
        <v>878201</v>
      </c>
      <c r="C68" s="8" t="s">
        <v>82</v>
      </c>
      <c r="D68" s="2" t="s">
        <v>94</v>
      </c>
      <c r="E68" s="35" t="s">
        <v>145</v>
      </c>
    </row>
    <row r="69" spans="1:5" ht="48" x14ac:dyDescent="0.2">
      <c r="A69" s="7">
        <v>68</v>
      </c>
      <c r="B69" s="7">
        <v>878301</v>
      </c>
      <c r="C69" s="8" t="s">
        <v>33</v>
      </c>
      <c r="D69" s="2" t="s">
        <v>99</v>
      </c>
      <c r="E69" s="35" t="s">
        <v>145</v>
      </c>
    </row>
    <row r="70" spans="1:5" ht="48" x14ac:dyDescent="0.2">
      <c r="A70" s="7">
        <v>69</v>
      </c>
      <c r="B70" s="7">
        <v>878401</v>
      </c>
      <c r="C70" s="8" t="s">
        <v>34</v>
      </c>
      <c r="D70" s="2" t="s">
        <v>99</v>
      </c>
      <c r="E70" s="35" t="s">
        <v>145</v>
      </c>
    </row>
    <row r="71" spans="1:5" ht="56.25" x14ac:dyDescent="0.2">
      <c r="A71" s="7">
        <v>70</v>
      </c>
      <c r="B71" s="7">
        <v>878903</v>
      </c>
      <c r="C71" s="8" t="s">
        <v>30</v>
      </c>
      <c r="D71" s="2" t="s">
        <v>97</v>
      </c>
      <c r="E71" s="35" t="s">
        <v>145</v>
      </c>
    </row>
    <row r="72" spans="1:5" ht="48" x14ac:dyDescent="0.2">
      <c r="A72" s="7">
        <v>71</v>
      </c>
      <c r="B72" s="7">
        <v>881202</v>
      </c>
      <c r="C72" s="8" t="s">
        <v>11</v>
      </c>
      <c r="D72" s="2"/>
      <c r="E72" s="35" t="s">
        <v>145</v>
      </c>
    </row>
    <row r="73" spans="1:5" ht="48" x14ac:dyDescent="0.2">
      <c r="A73" s="7">
        <v>72</v>
      </c>
      <c r="B73" s="7">
        <v>881205</v>
      </c>
      <c r="C73" s="8" t="s">
        <v>8</v>
      </c>
      <c r="D73" s="2" t="s">
        <v>83</v>
      </c>
      <c r="E73" s="35" t="s">
        <v>145</v>
      </c>
    </row>
    <row r="74" spans="1:5" ht="48" x14ac:dyDescent="0.2">
      <c r="A74" s="7">
        <v>73</v>
      </c>
      <c r="B74" s="7">
        <v>881210</v>
      </c>
      <c r="C74" s="8" t="s">
        <v>9</v>
      </c>
      <c r="D74" s="2" t="s">
        <v>83</v>
      </c>
      <c r="E74" s="35" t="s">
        <v>145</v>
      </c>
    </row>
    <row r="75" spans="1:5" ht="48" x14ac:dyDescent="0.2">
      <c r="A75" s="7">
        <v>74</v>
      </c>
      <c r="B75" s="7">
        <v>890228</v>
      </c>
      <c r="C75" s="8" t="s">
        <v>5</v>
      </c>
      <c r="D75" s="2"/>
      <c r="E75" s="35" t="s">
        <v>145</v>
      </c>
    </row>
    <row r="76" spans="1:5" ht="48" x14ac:dyDescent="0.2">
      <c r="A76" s="7">
        <v>75</v>
      </c>
      <c r="B76" s="7">
        <v>890328</v>
      </c>
      <c r="C76" s="8" t="s">
        <v>6</v>
      </c>
      <c r="D76" s="2"/>
      <c r="E76" s="35" t="s">
        <v>145</v>
      </c>
    </row>
    <row r="77" spans="1:5" ht="48" x14ac:dyDescent="0.2">
      <c r="A77" s="7">
        <v>76</v>
      </c>
      <c r="B77" s="7">
        <v>890402</v>
      </c>
      <c r="C77" s="10" t="s">
        <v>121</v>
      </c>
      <c r="D77" s="1"/>
      <c r="E77" s="35" t="s">
        <v>145</v>
      </c>
    </row>
    <row r="78" spans="1:5" ht="48" x14ac:dyDescent="0.2">
      <c r="A78" s="7">
        <v>77</v>
      </c>
      <c r="B78" s="7">
        <v>890428</v>
      </c>
      <c r="C78" s="8" t="s">
        <v>7</v>
      </c>
      <c r="D78" s="2"/>
      <c r="E78" s="35" t="s">
        <v>145</v>
      </c>
    </row>
    <row r="79" spans="1:5" ht="48" x14ac:dyDescent="0.2">
      <c r="A79" s="7">
        <v>78</v>
      </c>
      <c r="B79" s="7">
        <v>894102</v>
      </c>
      <c r="C79" s="8" t="s">
        <v>12</v>
      </c>
      <c r="D79" s="2" t="s">
        <v>83</v>
      </c>
      <c r="E79" s="35" t="s">
        <v>145</v>
      </c>
    </row>
    <row r="80" spans="1:5" ht="48" x14ac:dyDescent="0.2">
      <c r="A80" s="7">
        <v>79</v>
      </c>
      <c r="B80" s="7">
        <v>895001</v>
      </c>
      <c r="C80" s="8" t="s">
        <v>10</v>
      </c>
      <c r="D80" s="2" t="s">
        <v>83</v>
      </c>
      <c r="E80" s="35" t="s">
        <v>145</v>
      </c>
    </row>
    <row r="81" spans="1:5" ht="48" x14ac:dyDescent="0.2">
      <c r="A81" s="7">
        <v>80</v>
      </c>
      <c r="B81" s="7">
        <v>895003</v>
      </c>
      <c r="C81" s="8" t="s">
        <v>13</v>
      </c>
      <c r="D81" s="2"/>
      <c r="E81" s="35" t="s">
        <v>145</v>
      </c>
    </row>
    <row r="82" spans="1:5" ht="48" x14ac:dyDescent="0.2">
      <c r="A82" s="7">
        <v>81</v>
      </c>
      <c r="B82" s="7">
        <v>895004</v>
      </c>
      <c r="C82" s="8" t="s">
        <v>80</v>
      </c>
      <c r="D82" s="2" t="s">
        <v>83</v>
      </c>
      <c r="E82" s="35" t="s">
        <v>145</v>
      </c>
    </row>
    <row r="83" spans="1:5" ht="48" x14ac:dyDescent="0.2">
      <c r="A83" s="7">
        <v>82</v>
      </c>
      <c r="B83" s="7">
        <v>895101</v>
      </c>
      <c r="C83" s="8" t="s">
        <v>14</v>
      </c>
      <c r="D83" s="2" t="s">
        <v>83</v>
      </c>
      <c r="E83" s="35" t="s">
        <v>145</v>
      </c>
    </row>
    <row r="84" spans="1:5" ht="72" x14ac:dyDescent="0.2">
      <c r="A84" s="7">
        <v>83</v>
      </c>
      <c r="B84" s="7">
        <v>998702</v>
      </c>
      <c r="C84" s="8" t="s">
        <v>78</v>
      </c>
      <c r="D84" s="2"/>
      <c r="E84" s="35" t="s">
        <v>145</v>
      </c>
    </row>
  </sheetData>
  <autoFilter ref="A1:E84" xr:uid="{3556C232-4F1F-49A6-A84A-704E940B60BB}"/>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BFA7E6-8651-4EA7-B1F0-B62550C9FB9F}">
  <dimension ref="A1:J84"/>
  <sheetViews>
    <sheetView zoomScale="90" zoomScaleNormal="90" workbookViewId="0">
      <pane ySplit="1" topLeftCell="A2" activePane="bottomLeft" state="frozen"/>
      <selection activeCell="D1" sqref="D1"/>
      <selection pane="bottomLeft" activeCell="D3" sqref="D3"/>
    </sheetView>
  </sheetViews>
  <sheetFormatPr baseColWidth="10" defaultColWidth="11.5703125" defaultRowHeight="12" x14ac:dyDescent="0.2"/>
  <cols>
    <col min="1" max="2" width="11.5703125" style="17"/>
    <col min="3" max="3" width="27" style="17" customWidth="1"/>
    <col min="4" max="4" width="32.7109375" style="21" customWidth="1"/>
    <col min="5" max="5" width="13.28515625" style="19" customWidth="1"/>
    <col min="6" max="6" width="13.28515625" style="20" customWidth="1"/>
    <col min="7" max="7" width="13.28515625" style="19" customWidth="1"/>
    <col min="8" max="8" width="13.28515625" style="20" customWidth="1"/>
    <col min="9" max="9" width="13.28515625" style="19" customWidth="1"/>
    <col min="10" max="10" width="13" style="28" customWidth="1"/>
    <col min="11" max="16384" width="11.5703125" style="17"/>
  </cols>
  <sheetData>
    <row r="1" spans="1:10" ht="48" x14ac:dyDescent="0.2">
      <c r="A1" s="4" t="s">
        <v>0</v>
      </c>
      <c r="B1" s="4" t="s">
        <v>1</v>
      </c>
      <c r="C1" s="4" t="s">
        <v>2</v>
      </c>
      <c r="D1" s="3" t="s">
        <v>3</v>
      </c>
      <c r="E1" s="5" t="s">
        <v>129</v>
      </c>
      <c r="F1" s="6" t="s">
        <v>130</v>
      </c>
      <c r="G1" s="5" t="s">
        <v>131</v>
      </c>
      <c r="H1" s="6" t="s">
        <v>132</v>
      </c>
      <c r="I1" s="6" t="s">
        <v>133</v>
      </c>
      <c r="J1" s="14" t="s">
        <v>135</v>
      </c>
    </row>
    <row r="2" spans="1:10" ht="114" customHeight="1" x14ac:dyDescent="0.2">
      <c r="A2" s="7">
        <v>1</v>
      </c>
      <c r="B2" s="7">
        <v>355102</v>
      </c>
      <c r="C2" s="8" t="s">
        <v>71</v>
      </c>
      <c r="D2" s="2" t="s">
        <v>115</v>
      </c>
      <c r="E2" s="15">
        <f>VLOOKUP(B2,'[1]ANALISIS GRAL '!$B$2:$G$122,6,0)</f>
        <v>30098750</v>
      </c>
      <c r="F2" s="16">
        <f>+E2*(1+9.28%)*(1+5.2%)*(1+5.1%)</f>
        <v>36367010.497928001</v>
      </c>
      <c r="G2" s="15">
        <f>+VLOOKUP(B2,'[1]ANALISIS GRAL '!$B$2:$I$122,8,0)</f>
        <v>32276750</v>
      </c>
      <c r="H2" s="16">
        <f>+G2*(1+5.2%)*(1+5.1%)</f>
        <v>35686853.191</v>
      </c>
      <c r="I2" s="15">
        <f>+VLOOKUP(B2,'[1]ANALISIS GRAL '!$B$2:$K$122,10,0)</f>
        <v>21328422</v>
      </c>
      <c r="J2" s="26">
        <f>+AVERAGE(F2,H2,I2)</f>
        <v>31127428.562976003</v>
      </c>
    </row>
    <row r="3" spans="1:10" ht="123.75" x14ac:dyDescent="0.2">
      <c r="A3" s="7">
        <v>2</v>
      </c>
      <c r="B3" s="7">
        <v>355205</v>
      </c>
      <c r="C3" s="8" t="s">
        <v>72</v>
      </c>
      <c r="D3" s="2" t="s">
        <v>116</v>
      </c>
      <c r="E3" s="15">
        <f>VLOOKUP(B3,'[1]ANALISIS GRAL '!$B$2:$G$122,6,0)</f>
        <v>30098750</v>
      </c>
      <c r="F3" s="16">
        <f t="shared" ref="F3" si="0">+E3*(1+9.28%)*(1+5.2%)*(1+5.1%)</f>
        <v>36367010.497928001</v>
      </c>
      <c r="G3" s="15">
        <f>+VLOOKUP(B3,'[1]ANALISIS GRAL '!$B$2:$I$122,8,0)</f>
        <v>32276750</v>
      </c>
      <c r="H3" s="16">
        <f t="shared" ref="H3:H14" si="1">+G3*(1+5.2%)*(1+5.1%)</f>
        <v>35686853.191</v>
      </c>
      <c r="I3" s="15">
        <f>+VLOOKUP(B3,'[1]ANALISIS GRAL '!$B$2:$K$122,10,0)</f>
        <v>21328422</v>
      </c>
      <c r="J3" s="26">
        <f t="shared" ref="J3:J66" si="2">+AVERAGE(F3,H3,I3)</f>
        <v>31127428.562976003</v>
      </c>
    </row>
    <row r="4" spans="1:10" ht="36" x14ac:dyDescent="0.2">
      <c r="A4" s="7">
        <v>3</v>
      </c>
      <c r="B4" s="7">
        <v>358701</v>
      </c>
      <c r="C4" s="8" t="s">
        <v>77</v>
      </c>
      <c r="D4" s="2" t="s">
        <v>83</v>
      </c>
      <c r="E4" s="15" t="str">
        <f>VLOOKUP(B4,'[1]ANALISIS GRAL '!$B$2:$G$122,6,0)</f>
        <v>NO REGISTRA</v>
      </c>
      <c r="F4" s="16" t="s">
        <v>134</v>
      </c>
      <c r="G4" s="15" t="str">
        <f>+VLOOKUP(B4,'[1]ANALISIS GRAL '!$B$2:$I$122,8,0)</f>
        <v>NO REGISTRA</v>
      </c>
      <c r="H4" s="16" t="s">
        <v>134</v>
      </c>
      <c r="I4" s="15">
        <f>+VLOOKUP(B4,'[1]ANALISIS GRAL '!$B$2:$K$122,10,0)</f>
        <v>5911795</v>
      </c>
      <c r="J4" s="26">
        <f t="shared" si="2"/>
        <v>5911795</v>
      </c>
    </row>
    <row r="5" spans="1:10" ht="112.5" x14ac:dyDescent="0.2">
      <c r="A5" s="7">
        <v>4</v>
      </c>
      <c r="B5" s="7">
        <v>358903</v>
      </c>
      <c r="C5" s="8" t="s">
        <v>73</v>
      </c>
      <c r="D5" s="2" t="s">
        <v>117</v>
      </c>
      <c r="E5" s="15">
        <f>VLOOKUP(B5,'[1]ANALISIS GRAL '!$B$2:$G$122,6,0)</f>
        <v>19429843</v>
      </c>
      <c r="F5" s="16" t="s">
        <v>134</v>
      </c>
      <c r="G5" s="15">
        <f>+VLOOKUP(B5,'[1]ANALISIS GRAL '!$B$2:$I$122,8,0)</f>
        <v>24200345</v>
      </c>
      <c r="H5" s="16">
        <f t="shared" si="1"/>
        <v>26757159.849939998</v>
      </c>
      <c r="I5" s="15">
        <f>+VLOOKUP(B5,'[1]ANALISIS GRAL '!$B$2:$K$122,10,0)</f>
        <v>15215581</v>
      </c>
      <c r="J5" s="26">
        <f t="shared" si="2"/>
        <v>20986370.424970001</v>
      </c>
    </row>
    <row r="6" spans="1:10" ht="52.5" customHeight="1" x14ac:dyDescent="0.2">
      <c r="A6" s="7">
        <v>5</v>
      </c>
      <c r="B6" s="7">
        <v>360101</v>
      </c>
      <c r="C6" s="8" t="s">
        <v>42</v>
      </c>
      <c r="D6" s="2" t="s">
        <v>105</v>
      </c>
      <c r="E6" s="15">
        <f>VLOOKUP(B6,'[1]ANALISIS GRAL '!$B$2:$G$122,6,0)</f>
        <v>7806942</v>
      </c>
      <c r="F6" s="16" t="s">
        <v>134</v>
      </c>
      <c r="G6" s="15">
        <f>+VLOOKUP(B6,'[1]ANALISIS GRAL '!$B$2:$I$122,8,0)</f>
        <v>8314930</v>
      </c>
      <c r="H6" s="16">
        <f t="shared" si="1"/>
        <v>9193418.9843600001</v>
      </c>
      <c r="I6" s="15">
        <f>+VLOOKUP(B6,'[1]ANALISIS GRAL '!$B$2:$K$122,10,0)</f>
        <v>5755728</v>
      </c>
      <c r="J6" s="26">
        <f t="shared" si="2"/>
        <v>7474573.4921800001</v>
      </c>
    </row>
    <row r="7" spans="1:10" ht="146.25" x14ac:dyDescent="0.2">
      <c r="A7" s="7">
        <v>6</v>
      </c>
      <c r="B7" s="7">
        <v>360102</v>
      </c>
      <c r="C7" s="8" t="s">
        <v>44</v>
      </c>
      <c r="D7" s="2" t="s">
        <v>106</v>
      </c>
      <c r="E7" s="15">
        <f>VLOOKUP(B7,'[1]ANALISIS GRAL '!$B$2:$G$122,6,0)</f>
        <v>9554028</v>
      </c>
      <c r="F7" s="16" t="s">
        <v>134</v>
      </c>
      <c r="G7" s="15">
        <f>+VLOOKUP(B7,'[1]ANALISIS GRAL '!$B$2:$I$122,8,0)</f>
        <v>10240953</v>
      </c>
      <c r="H7" s="16">
        <f t="shared" si="1"/>
        <v>11322930.166355999</v>
      </c>
      <c r="I7" s="15">
        <f>+VLOOKUP(B7,'[1]ANALISIS GRAL '!$B$2:$K$122,10,0)</f>
        <v>6752528</v>
      </c>
      <c r="J7" s="26">
        <f t="shared" si="2"/>
        <v>9037729.0831779987</v>
      </c>
    </row>
    <row r="8" spans="1:10" ht="112.5" x14ac:dyDescent="0.2">
      <c r="A8" s="7">
        <v>7</v>
      </c>
      <c r="B8" s="7">
        <v>360201</v>
      </c>
      <c r="C8" s="8" t="s">
        <v>43</v>
      </c>
      <c r="D8" s="2" t="s">
        <v>105</v>
      </c>
      <c r="E8" s="15">
        <f>VLOOKUP(B8,'[1]ANALISIS GRAL '!$B$2:$G$122,6,0)</f>
        <v>7546859</v>
      </c>
      <c r="F8" s="16" t="s">
        <v>134</v>
      </c>
      <c r="G8" s="15">
        <f>+VLOOKUP(B8,'[1]ANALISIS GRAL '!$B$2:$I$122,8,0)</f>
        <v>8086083</v>
      </c>
      <c r="H8" s="16">
        <f t="shared" si="1"/>
        <v>8940393.841116</v>
      </c>
      <c r="I8" s="15">
        <f>+VLOOKUP(B8,'[1]ANALISIS GRAL '!$B$2:$K$122,10,0)</f>
        <v>5657971</v>
      </c>
      <c r="J8" s="26">
        <f t="shared" si="2"/>
        <v>7299182.420558</v>
      </c>
    </row>
    <row r="9" spans="1:10" ht="112.5" x14ac:dyDescent="0.2">
      <c r="A9" s="7">
        <v>8</v>
      </c>
      <c r="B9" s="7">
        <v>360202</v>
      </c>
      <c r="C9" s="8" t="s">
        <v>45</v>
      </c>
      <c r="D9" s="2" t="s">
        <v>105</v>
      </c>
      <c r="E9" s="15">
        <f>VLOOKUP(B9,'[1]ANALISIS GRAL '!$B$2:$G$122,6,0)</f>
        <v>9833901</v>
      </c>
      <c r="F9" s="16" t="s">
        <v>134</v>
      </c>
      <c r="G9" s="15">
        <f>+VLOOKUP(B9,'[1]ANALISIS GRAL '!$B$2:$I$122,8,0)</f>
        <v>10476036</v>
      </c>
      <c r="H9" s="16">
        <f t="shared" si="1"/>
        <v>11582850.155472001</v>
      </c>
      <c r="I9" s="15">
        <f>+VLOOKUP(B9,'[1]ANALISIS GRAL '!$B$2:$K$122,10,0)</f>
        <v>6909668</v>
      </c>
      <c r="J9" s="26">
        <f t="shared" si="2"/>
        <v>9246259.0777360015</v>
      </c>
    </row>
    <row r="10" spans="1:10" ht="90" x14ac:dyDescent="0.2">
      <c r="A10" s="7">
        <v>9</v>
      </c>
      <c r="B10" s="7">
        <v>372202</v>
      </c>
      <c r="C10" s="8" t="s">
        <v>36</v>
      </c>
      <c r="D10" s="2" t="s">
        <v>101</v>
      </c>
      <c r="E10" s="15">
        <f>VLOOKUP(B10,'[1]ANALISIS GRAL '!$B$2:$G$122,6,0)</f>
        <v>1563336</v>
      </c>
      <c r="F10" s="16" t="s">
        <v>134</v>
      </c>
      <c r="G10" s="15">
        <f>+VLOOKUP(B10,'[1]ANALISIS GRAL '!$B$2:$I$122,8,0)</f>
        <v>1672947</v>
      </c>
      <c r="H10" s="16">
        <f t="shared" si="1"/>
        <v>1849697.1964440001</v>
      </c>
      <c r="I10" s="15">
        <f>+VLOOKUP(B10,'[1]ANALISIS GRAL '!$B$2:$K$122,10,0)</f>
        <v>1508721</v>
      </c>
      <c r="J10" s="26">
        <f t="shared" si="2"/>
        <v>1679209.0982220001</v>
      </c>
    </row>
    <row r="11" spans="1:10" ht="101.25" x14ac:dyDescent="0.2">
      <c r="A11" s="7">
        <v>10</v>
      </c>
      <c r="B11" s="7">
        <v>372302</v>
      </c>
      <c r="C11" s="8" t="s">
        <v>37</v>
      </c>
      <c r="D11" s="2" t="s">
        <v>102</v>
      </c>
      <c r="E11" s="15">
        <f>VLOOKUP(B11,'[1]ANALISIS GRAL '!$B$2:$G$122,6,0)</f>
        <v>2404432</v>
      </c>
      <c r="F11" s="16" t="s">
        <v>134</v>
      </c>
      <c r="G11" s="15">
        <f>+VLOOKUP(B11,'[1]ANALISIS GRAL '!$B$2:$I$122,8,0)</f>
        <v>2568217</v>
      </c>
      <c r="H11" s="16">
        <f t="shared" si="1"/>
        <v>2839554.2624839996</v>
      </c>
      <c r="I11" s="15">
        <f>+VLOOKUP(B11,'[1]ANALISIS GRAL '!$B$2:$K$122,10,0)</f>
        <v>2115332</v>
      </c>
      <c r="J11" s="26">
        <f t="shared" si="2"/>
        <v>2477443.1312419996</v>
      </c>
    </row>
    <row r="12" spans="1:10" ht="71.45" customHeight="1" x14ac:dyDescent="0.2">
      <c r="A12" s="7">
        <v>11</v>
      </c>
      <c r="B12" s="7">
        <v>373601</v>
      </c>
      <c r="C12" s="8" t="s">
        <v>76</v>
      </c>
      <c r="D12" s="2" t="s">
        <v>83</v>
      </c>
      <c r="E12" s="15" t="s">
        <v>134</v>
      </c>
      <c r="F12" s="16" t="s">
        <v>134</v>
      </c>
      <c r="G12" s="15">
        <f>+VLOOKUP(B12,'[1]ANALISIS GRAL '!$B$2:$I$122,8,0)</f>
        <v>645535</v>
      </c>
      <c r="H12" s="16">
        <f t="shared" si="1"/>
        <v>713737.06382000004</v>
      </c>
      <c r="I12" s="15">
        <f>+VLOOKUP(B12,'[1]ANALISIS GRAL '!$B$2:$K$122,10,0)</f>
        <v>687121</v>
      </c>
      <c r="J12" s="26">
        <f t="shared" si="2"/>
        <v>700429.03191000002</v>
      </c>
    </row>
    <row r="13" spans="1:10" ht="135" x14ac:dyDescent="0.2">
      <c r="A13" s="7">
        <v>12</v>
      </c>
      <c r="B13" s="7">
        <v>378001</v>
      </c>
      <c r="C13" s="8" t="s">
        <v>28</v>
      </c>
      <c r="D13" s="2" t="s">
        <v>95</v>
      </c>
      <c r="E13" s="15" t="s">
        <v>134</v>
      </c>
      <c r="F13" s="16" t="s">
        <v>134</v>
      </c>
      <c r="G13" s="15">
        <f>+VLOOKUP(B13,'[1]ANALISIS GRAL '!$B$2:$I$122,8,0)</f>
        <v>637185</v>
      </c>
      <c r="H13" s="16">
        <f t="shared" si="1"/>
        <v>704504.8696199999</v>
      </c>
      <c r="I13" s="15">
        <f>+VLOOKUP(B13,'[1]ANALISIS GRAL '!$B$2:$K$122,10,0)</f>
        <v>13016187</v>
      </c>
      <c r="J13" s="26">
        <f t="shared" si="2"/>
        <v>6860345.9348099995</v>
      </c>
    </row>
    <row r="14" spans="1:10" ht="48" x14ac:dyDescent="0.2">
      <c r="A14" s="7">
        <v>13</v>
      </c>
      <c r="B14" s="7">
        <v>378102</v>
      </c>
      <c r="C14" s="8" t="s">
        <v>70</v>
      </c>
      <c r="D14" s="2" t="s">
        <v>114</v>
      </c>
      <c r="E14" s="15" t="s">
        <v>134</v>
      </c>
      <c r="F14" s="16" t="s">
        <v>134</v>
      </c>
      <c r="G14" s="15">
        <f>+VLOOKUP(B14,'[1]ANALISIS GRAL '!$B$2:$I$122,8,0)</f>
        <v>574593</v>
      </c>
      <c r="H14" s="16">
        <f t="shared" si="1"/>
        <v>635299.89963599993</v>
      </c>
      <c r="I14" s="15">
        <f>+VLOOKUP(B14,'[1]ANALISIS GRAL '!$B$2:$K$122,10,0)</f>
        <v>626594</v>
      </c>
      <c r="J14" s="26">
        <f t="shared" si="2"/>
        <v>630946.94981799996</v>
      </c>
    </row>
    <row r="15" spans="1:10" ht="180" x14ac:dyDescent="0.2">
      <c r="A15" s="7">
        <v>14</v>
      </c>
      <c r="B15" s="7">
        <v>380105</v>
      </c>
      <c r="C15" s="10" t="s">
        <v>122</v>
      </c>
      <c r="D15" s="1" t="s">
        <v>124</v>
      </c>
      <c r="E15" s="15" t="s">
        <v>134</v>
      </c>
      <c r="F15" s="16" t="s">
        <v>134</v>
      </c>
      <c r="G15" s="15" t="s">
        <v>134</v>
      </c>
      <c r="H15" s="16" t="s">
        <v>134</v>
      </c>
      <c r="I15" s="15" t="s">
        <v>134</v>
      </c>
      <c r="J15" s="27" t="s">
        <v>134</v>
      </c>
    </row>
    <row r="16" spans="1:10" ht="146.25" x14ac:dyDescent="0.2">
      <c r="A16" s="7">
        <v>15</v>
      </c>
      <c r="B16" s="7">
        <v>381101</v>
      </c>
      <c r="C16" s="10" t="s">
        <v>126</v>
      </c>
      <c r="D16" s="1" t="s">
        <v>127</v>
      </c>
      <c r="E16" s="15" t="s">
        <v>134</v>
      </c>
      <c r="F16" s="16" t="s">
        <v>134</v>
      </c>
      <c r="G16" s="15" t="s">
        <v>134</v>
      </c>
      <c r="H16" s="16" t="s">
        <v>134</v>
      </c>
      <c r="I16" s="15" t="s">
        <v>134</v>
      </c>
      <c r="J16" s="27" t="s">
        <v>134</v>
      </c>
    </row>
    <row r="17" spans="1:10" ht="135" x14ac:dyDescent="0.2">
      <c r="A17" s="7">
        <v>16</v>
      </c>
      <c r="B17" s="7">
        <v>385120</v>
      </c>
      <c r="C17" s="8" t="s">
        <v>16</v>
      </c>
      <c r="D17" s="2" t="s">
        <v>85</v>
      </c>
      <c r="E17" s="15" t="s">
        <v>134</v>
      </c>
      <c r="F17" s="16" t="s">
        <v>134</v>
      </c>
      <c r="G17" s="15" t="s">
        <v>134</v>
      </c>
      <c r="H17" s="16" t="s">
        <v>134</v>
      </c>
      <c r="I17" s="15">
        <f>+VLOOKUP(B17,'[1]ANALISIS GRAL '!$B$2:$K$122,10,0)</f>
        <v>3038777</v>
      </c>
      <c r="J17" s="26">
        <f t="shared" si="2"/>
        <v>3038777</v>
      </c>
    </row>
    <row r="18" spans="1:10" ht="146.25" x14ac:dyDescent="0.2">
      <c r="A18" s="7">
        <v>17</v>
      </c>
      <c r="B18" s="7">
        <v>385220</v>
      </c>
      <c r="C18" s="8" t="s">
        <v>17</v>
      </c>
      <c r="D18" s="2" t="s">
        <v>86</v>
      </c>
      <c r="E18" s="15" t="s">
        <v>134</v>
      </c>
      <c r="F18" s="16" t="s">
        <v>134</v>
      </c>
      <c r="G18" s="15" t="s">
        <v>134</v>
      </c>
      <c r="H18" s="16" t="s">
        <v>134</v>
      </c>
      <c r="I18" s="15">
        <f>+VLOOKUP(B18,'[1]ANALISIS GRAL '!$B$2:$K$122,10,0)</f>
        <v>2760728</v>
      </c>
      <c r="J18" s="26">
        <f t="shared" si="2"/>
        <v>2760728</v>
      </c>
    </row>
    <row r="19" spans="1:10" ht="78.75" x14ac:dyDescent="0.2">
      <c r="A19" s="7">
        <v>18</v>
      </c>
      <c r="B19" s="7">
        <v>385320</v>
      </c>
      <c r="C19" s="8" t="s">
        <v>20</v>
      </c>
      <c r="D19" s="2" t="s">
        <v>88</v>
      </c>
      <c r="E19" s="15" t="s">
        <v>134</v>
      </c>
      <c r="F19" s="16" t="s">
        <v>134</v>
      </c>
      <c r="G19" s="15" t="s">
        <v>134</v>
      </c>
      <c r="H19" s="16" t="s">
        <v>134</v>
      </c>
      <c r="I19" s="15">
        <f>+VLOOKUP(B19,'[1]ANALISIS GRAL '!$B$2:$K$122,10,0)</f>
        <v>623589</v>
      </c>
      <c r="J19" s="26">
        <f t="shared" si="2"/>
        <v>623589</v>
      </c>
    </row>
    <row r="20" spans="1:10" ht="36" x14ac:dyDescent="0.2">
      <c r="A20" s="7">
        <v>19</v>
      </c>
      <c r="B20" s="7">
        <v>385401</v>
      </c>
      <c r="C20" s="8" t="s">
        <v>18</v>
      </c>
      <c r="D20" s="2" t="s">
        <v>83</v>
      </c>
      <c r="E20" s="15" t="s">
        <v>134</v>
      </c>
      <c r="F20" s="16" t="s">
        <v>134</v>
      </c>
      <c r="G20" s="15" t="s">
        <v>134</v>
      </c>
      <c r="H20" s="16" t="s">
        <v>134</v>
      </c>
      <c r="I20" s="15">
        <f>+VLOOKUP(B20,'[1]ANALISIS GRAL '!$B$2:$K$122,10,0)</f>
        <v>3038777</v>
      </c>
      <c r="J20" s="26">
        <f t="shared" si="2"/>
        <v>3038777</v>
      </c>
    </row>
    <row r="21" spans="1:10" ht="146.25" x14ac:dyDescent="0.2">
      <c r="A21" s="7">
        <v>20</v>
      </c>
      <c r="B21" s="7">
        <v>385520</v>
      </c>
      <c r="C21" s="8" t="s">
        <v>21</v>
      </c>
      <c r="D21" s="2" t="s">
        <v>89</v>
      </c>
      <c r="E21" s="15" t="s">
        <v>134</v>
      </c>
      <c r="F21" s="16" t="s">
        <v>134</v>
      </c>
      <c r="G21" s="15" t="s">
        <v>134</v>
      </c>
      <c r="H21" s="16" t="s">
        <v>134</v>
      </c>
      <c r="I21" s="15">
        <f>+VLOOKUP(B21,'[1]ANALISIS GRAL '!$B$2:$K$122,10,0)</f>
        <v>2281037</v>
      </c>
      <c r="J21" s="26">
        <f t="shared" si="2"/>
        <v>2281037</v>
      </c>
    </row>
    <row r="22" spans="1:10" ht="78.75" x14ac:dyDescent="0.2">
      <c r="A22" s="7">
        <v>21</v>
      </c>
      <c r="B22" s="7">
        <v>385620</v>
      </c>
      <c r="C22" s="8" t="s">
        <v>22</v>
      </c>
      <c r="D22" s="2" t="s">
        <v>90</v>
      </c>
      <c r="E22" s="15" t="s">
        <v>134</v>
      </c>
      <c r="F22" s="16" t="s">
        <v>134</v>
      </c>
      <c r="G22" s="15" t="s">
        <v>134</v>
      </c>
      <c r="H22" s="16" t="s">
        <v>134</v>
      </c>
      <c r="I22" s="15">
        <f>+VLOOKUP(B22,'[1]ANALISIS GRAL '!$B$2:$K$122,10,0)</f>
        <v>2281037</v>
      </c>
      <c r="J22" s="26">
        <f t="shared" si="2"/>
        <v>2281037</v>
      </c>
    </row>
    <row r="23" spans="1:10" ht="101.25" x14ac:dyDescent="0.2">
      <c r="A23" s="7">
        <v>22</v>
      </c>
      <c r="B23" s="7">
        <v>385720</v>
      </c>
      <c r="C23" s="8" t="s">
        <v>23</v>
      </c>
      <c r="D23" s="2" t="s">
        <v>91</v>
      </c>
      <c r="E23" s="15" t="s">
        <v>134</v>
      </c>
      <c r="F23" s="16" t="s">
        <v>134</v>
      </c>
      <c r="G23" s="15" t="s">
        <v>134</v>
      </c>
      <c r="H23" s="16" t="s">
        <v>134</v>
      </c>
      <c r="I23" s="15">
        <f>+VLOOKUP(B23,'[1]ANALISIS GRAL '!$B$2:$K$122,10,0)</f>
        <v>2281037</v>
      </c>
      <c r="J23" s="26">
        <f t="shared" si="2"/>
        <v>2281037</v>
      </c>
    </row>
    <row r="24" spans="1:10" ht="168.75" x14ac:dyDescent="0.2">
      <c r="A24" s="7">
        <v>23</v>
      </c>
      <c r="B24" s="7">
        <v>385820</v>
      </c>
      <c r="C24" s="8" t="s">
        <v>24</v>
      </c>
      <c r="D24" s="2" t="s">
        <v>92</v>
      </c>
      <c r="E24" s="15" t="s">
        <v>134</v>
      </c>
      <c r="F24" s="16" t="s">
        <v>134</v>
      </c>
      <c r="G24" s="15" t="s">
        <v>134</v>
      </c>
      <c r="H24" s="16" t="s">
        <v>134</v>
      </c>
      <c r="I24" s="15">
        <f>+VLOOKUP(B24,'[1]ANALISIS GRAL '!$B$2:$K$122,10,0)</f>
        <v>693561</v>
      </c>
      <c r="J24" s="26">
        <f t="shared" si="2"/>
        <v>693561</v>
      </c>
    </row>
    <row r="25" spans="1:10" ht="36" x14ac:dyDescent="0.2">
      <c r="A25" s="7">
        <v>24</v>
      </c>
      <c r="B25" s="7">
        <v>385920</v>
      </c>
      <c r="C25" s="8" t="s">
        <v>25</v>
      </c>
      <c r="D25" s="2" t="s">
        <v>83</v>
      </c>
      <c r="E25" s="15" t="s">
        <v>134</v>
      </c>
      <c r="F25" s="16" t="s">
        <v>134</v>
      </c>
      <c r="G25" s="15" t="s">
        <v>134</v>
      </c>
      <c r="H25" s="16" t="s">
        <v>134</v>
      </c>
      <c r="I25" s="15">
        <f>+VLOOKUP(B25,'[1]ANALISIS GRAL '!$B$2:$K$122,10,0)</f>
        <v>693561</v>
      </c>
      <c r="J25" s="26">
        <f t="shared" si="2"/>
        <v>693561</v>
      </c>
    </row>
    <row r="26" spans="1:10" ht="123.75" x14ac:dyDescent="0.2">
      <c r="A26" s="7">
        <v>25</v>
      </c>
      <c r="B26" s="7">
        <v>387301</v>
      </c>
      <c r="C26" s="8" t="s">
        <v>35</v>
      </c>
      <c r="D26" s="2" t="s">
        <v>100</v>
      </c>
      <c r="E26" s="15" t="s">
        <v>134</v>
      </c>
      <c r="F26" s="16" t="s">
        <v>134</v>
      </c>
      <c r="G26" s="15" t="s">
        <v>134</v>
      </c>
      <c r="H26" s="16" t="s">
        <v>134</v>
      </c>
      <c r="I26" s="15">
        <f>+VLOOKUP(B26,'[1]ANALISIS GRAL '!$B$2:$K$122,10,0)</f>
        <v>667734</v>
      </c>
      <c r="J26" s="26">
        <f t="shared" si="2"/>
        <v>667734</v>
      </c>
    </row>
    <row r="27" spans="1:10" ht="146.25" x14ac:dyDescent="0.2">
      <c r="A27" s="7">
        <v>26</v>
      </c>
      <c r="B27" s="7">
        <v>395010</v>
      </c>
      <c r="C27" s="8" t="s">
        <v>19</v>
      </c>
      <c r="D27" s="2" t="s">
        <v>87</v>
      </c>
      <c r="E27" s="15" t="s">
        <v>134</v>
      </c>
      <c r="F27" s="16" t="s">
        <v>134</v>
      </c>
      <c r="G27" s="15" t="s">
        <v>134</v>
      </c>
      <c r="H27" s="16" t="s">
        <v>134</v>
      </c>
      <c r="I27" s="15">
        <f>+VLOOKUP(B27,'[1]ANALISIS GRAL '!$B$2:$K$122,10,0)</f>
        <v>5252193</v>
      </c>
      <c r="J27" s="26">
        <f t="shared" si="2"/>
        <v>5252193</v>
      </c>
    </row>
    <row r="28" spans="1:10" ht="146.25" x14ac:dyDescent="0.2">
      <c r="A28" s="7">
        <v>27</v>
      </c>
      <c r="B28" s="7">
        <v>395018</v>
      </c>
      <c r="C28" s="8" t="s">
        <v>46</v>
      </c>
      <c r="D28" s="2" t="s">
        <v>89</v>
      </c>
      <c r="E28" s="15" t="s">
        <v>134</v>
      </c>
      <c r="F28" s="16" t="s">
        <v>134</v>
      </c>
      <c r="G28" s="15" t="s">
        <v>134</v>
      </c>
      <c r="H28" s="16" t="s">
        <v>134</v>
      </c>
      <c r="I28" s="15">
        <f>+VLOOKUP(B28,'[1]ANALISIS GRAL '!$B$2:$K$122,10,0)</f>
        <v>5608845</v>
      </c>
      <c r="J28" s="26">
        <f t="shared" si="2"/>
        <v>5608845</v>
      </c>
    </row>
    <row r="29" spans="1:10" ht="112.5" x14ac:dyDescent="0.2">
      <c r="A29" s="7">
        <v>28</v>
      </c>
      <c r="B29" s="7">
        <v>395030</v>
      </c>
      <c r="C29" s="8" t="s">
        <v>47</v>
      </c>
      <c r="D29" s="2" t="s">
        <v>107</v>
      </c>
      <c r="E29" s="15" t="s">
        <v>134</v>
      </c>
      <c r="F29" s="16" t="s">
        <v>134</v>
      </c>
      <c r="G29" s="15" t="s">
        <v>134</v>
      </c>
      <c r="H29" s="16" t="s">
        <v>134</v>
      </c>
      <c r="I29" s="15">
        <f>+VLOOKUP(B29,'[1]ANALISIS GRAL '!$B$2:$K$122,10,0)</f>
        <v>5743994</v>
      </c>
      <c r="J29" s="26">
        <f t="shared" si="2"/>
        <v>5743994</v>
      </c>
    </row>
    <row r="30" spans="1:10" ht="112.5" x14ac:dyDescent="0.2">
      <c r="A30" s="7">
        <v>29</v>
      </c>
      <c r="B30" s="7">
        <v>395031</v>
      </c>
      <c r="C30" s="8" t="s">
        <v>48</v>
      </c>
      <c r="D30" s="2" t="s">
        <v>107</v>
      </c>
      <c r="E30" s="15" t="s">
        <v>134</v>
      </c>
      <c r="F30" s="16" t="s">
        <v>134</v>
      </c>
      <c r="G30" s="15" t="s">
        <v>134</v>
      </c>
      <c r="H30" s="16" t="s">
        <v>134</v>
      </c>
      <c r="I30" s="15">
        <f>+VLOOKUP(B30,'[1]ANALISIS GRAL '!$B$2:$K$122,10,0)</f>
        <v>4943635</v>
      </c>
      <c r="J30" s="26">
        <f t="shared" si="2"/>
        <v>4943635</v>
      </c>
    </row>
    <row r="31" spans="1:10" ht="36" x14ac:dyDescent="0.2">
      <c r="A31" s="7">
        <v>30</v>
      </c>
      <c r="B31" s="7">
        <v>395060</v>
      </c>
      <c r="C31" s="8" t="s">
        <v>49</v>
      </c>
      <c r="D31" s="2" t="s">
        <v>83</v>
      </c>
      <c r="E31" s="15" t="s">
        <v>134</v>
      </c>
      <c r="F31" s="16" t="s">
        <v>134</v>
      </c>
      <c r="G31" s="15" t="s">
        <v>134</v>
      </c>
      <c r="H31" s="16" t="s">
        <v>134</v>
      </c>
      <c r="I31" s="15">
        <f>+VLOOKUP(B31,'[1]ANALISIS GRAL '!$B$2:$K$122,10,0)</f>
        <v>5889179</v>
      </c>
      <c r="J31" s="26">
        <f t="shared" si="2"/>
        <v>5889179</v>
      </c>
    </row>
    <row r="32" spans="1:10" ht="112.5" x14ac:dyDescent="0.2">
      <c r="A32" s="7">
        <v>31</v>
      </c>
      <c r="B32" s="7">
        <v>395061</v>
      </c>
      <c r="C32" s="8" t="s">
        <v>50</v>
      </c>
      <c r="D32" s="2" t="s">
        <v>108</v>
      </c>
      <c r="E32" s="15" t="s">
        <v>134</v>
      </c>
      <c r="F32" s="16" t="s">
        <v>134</v>
      </c>
      <c r="G32" s="15" t="s">
        <v>134</v>
      </c>
      <c r="H32" s="16" t="s">
        <v>134</v>
      </c>
      <c r="I32" s="15">
        <f>+VLOOKUP(B32,'[1]ANALISIS GRAL '!$B$2:$K$122,10,0)</f>
        <v>6537071</v>
      </c>
      <c r="J32" s="26">
        <f t="shared" si="2"/>
        <v>6537071</v>
      </c>
    </row>
    <row r="33" spans="1:10" ht="36" x14ac:dyDescent="0.2">
      <c r="A33" s="7">
        <v>32</v>
      </c>
      <c r="B33" s="7">
        <v>395063</v>
      </c>
      <c r="C33" s="8" t="s">
        <v>51</v>
      </c>
      <c r="D33" s="2" t="s">
        <v>83</v>
      </c>
      <c r="E33" s="15" t="s">
        <v>134</v>
      </c>
      <c r="F33" s="16" t="s">
        <v>134</v>
      </c>
      <c r="G33" s="15" t="s">
        <v>134</v>
      </c>
      <c r="H33" s="16" t="s">
        <v>134</v>
      </c>
      <c r="I33" s="15">
        <f>+VLOOKUP(B33,'[1]ANALISIS GRAL '!$B$2:$K$122,10,0)</f>
        <v>5889179</v>
      </c>
      <c r="J33" s="26">
        <f t="shared" si="2"/>
        <v>5889179</v>
      </c>
    </row>
    <row r="34" spans="1:10" ht="157.5" x14ac:dyDescent="0.2">
      <c r="A34" s="7">
        <v>33</v>
      </c>
      <c r="B34" s="7">
        <v>395080</v>
      </c>
      <c r="C34" s="8" t="s">
        <v>52</v>
      </c>
      <c r="D34" s="2" t="s">
        <v>109</v>
      </c>
      <c r="E34" s="15" t="s">
        <v>134</v>
      </c>
      <c r="F34" s="16" t="s">
        <v>134</v>
      </c>
      <c r="G34" s="15" t="s">
        <v>134</v>
      </c>
      <c r="H34" s="16" t="s">
        <v>134</v>
      </c>
      <c r="I34" s="15">
        <f>+VLOOKUP(B34,'[1]ANALISIS GRAL '!$B$2:$K$122,10,0)</f>
        <v>5765334</v>
      </c>
      <c r="J34" s="26">
        <f t="shared" si="2"/>
        <v>5765334</v>
      </c>
    </row>
    <row r="35" spans="1:10" ht="168.75" x14ac:dyDescent="0.2">
      <c r="A35" s="7">
        <v>34</v>
      </c>
      <c r="B35" s="7">
        <v>395081</v>
      </c>
      <c r="C35" s="8" t="s">
        <v>53</v>
      </c>
      <c r="D35" s="2" t="s">
        <v>110</v>
      </c>
      <c r="E35" s="15" t="s">
        <v>134</v>
      </c>
      <c r="F35" s="16" t="s">
        <v>134</v>
      </c>
      <c r="G35" s="15" t="s">
        <v>134</v>
      </c>
      <c r="H35" s="16" t="s">
        <v>134</v>
      </c>
      <c r="I35" s="15">
        <f>+VLOOKUP(B35,'[1]ANALISIS GRAL '!$B$2:$K$122,10,0)</f>
        <v>5765334</v>
      </c>
      <c r="J35" s="26">
        <f t="shared" si="2"/>
        <v>5765334</v>
      </c>
    </row>
    <row r="36" spans="1:10" ht="146.25" x14ac:dyDescent="0.2">
      <c r="A36" s="7">
        <v>35</v>
      </c>
      <c r="B36" s="7">
        <v>395205</v>
      </c>
      <c r="C36" s="10" t="s">
        <v>123</v>
      </c>
      <c r="D36" s="1" t="s">
        <v>87</v>
      </c>
      <c r="E36" s="15" t="s">
        <v>134</v>
      </c>
      <c r="F36" s="16" t="s">
        <v>134</v>
      </c>
      <c r="G36" s="15" t="s">
        <v>134</v>
      </c>
      <c r="H36" s="16" t="s">
        <v>134</v>
      </c>
      <c r="I36" s="15" t="s">
        <v>134</v>
      </c>
      <c r="J36" s="27" t="s">
        <v>134</v>
      </c>
    </row>
    <row r="37" spans="1:10" ht="112.5" x14ac:dyDescent="0.2">
      <c r="A37" s="7">
        <v>36</v>
      </c>
      <c r="B37" s="7">
        <v>395220</v>
      </c>
      <c r="C37" s="8" t="s">
        <v>81</v>
      </c>
      <c r="D37" s="2" t="s">
        <v>120</v>
      </c>
      <c r="E37" s="15" t="s">
        <v>134</v>
      </c>
      <c r="F37" s="16" t="s">
        <v>134</v>
      </c>
      <c r="G37" s="15" t="s">
        <v>134</v>
      </c>
      <c r="H37" s="16" t="s">
        <v>134</v>
      </c>
      <c r="I37" s="15">
        <f>+VLOOKUP(B37,'[1]ANALISIS GRAL '!$B$2:$K$122,10,0)</f>
        <v>11757169</v>
      </c>
      <c r="J37" s="26">
        <f t="shared" si="2"/>
        <v>11757169</v>
      </c>
    </row>
    <row r="38" spans="1:10" ht="135" x14ac:dyDescent="0.2">
      <c r="A38" s="7">
        <v>37</v>
      </c>
      <c r="B38" s="7">
        <v>399201</v>
      </c>
      <c r="C38" s="8" t="s">
        <v>15</v>
      </c>
      <c r="D38" s="2" t="s">
        <v>84</v>
      </c>
      <c r="E38" s="15" t="s">
        <v>134</v>
      </c>
      <c r="F38" s="16" t="s">
        <v>134</v>
      </c>
      <c r="G38" s="15" t="s">
        <v>134</v>
      </c>
      <c r="H38" s="16" t="s">
        <v>134</v>
      </c>
      <c r="I38" s="15">
        <f>+VLOOKUP(B38,'[1]ANALISIS GRAL '!$B$2:$K$122,10,0)</f>
        <v>239075</v>
      </c>
      <c r="J38" s="26">
        <f t="shared" si="2"/>
        <v>239075</v>
      </c>
    </row>
    <row r="39" spans="1:10" ht="157.5" x14ac:dyDescent="0.2">
      <c r="A39" s="7">
        <v>38</v>
      </c>
      <c r="B39" s="7">
        <v>549002</v>
      </c>
      <c r="C39" s="8" t="s">
        <v>75</v>
      </c>
      <c r="D39" s="2" t="s">
        <v>119</v>
      </c>
      <c r="E39" s="15" t="s">
        <v>134</v>
      </c>
      <c r="F39" s="16" t="s">
        <v>134</v>
      </c>
      <c r="G39" s="15" t="s">
        <v>134</v>
      </c>
      <c r="H39" s="16" t="s">
        <v>134</v>
      </c>
      <c r="I39" s="15">
        <f>+VLOOKUP(B39,'[1]ANALISIS GRAL '!$B$2:$K$122,10,0)</f>
        <v>445922</v>
      </c>
      <c r="J39" s="26">
        <f t="shared" si="2"/>
        <v>445922</v>
      </c>
    </row>
    <row r="40" spans="1:10" ht="157.5" x14ac:dyDescent="0.2">
      <c r="A40" s="7">
        <v>39</v>
      </c>
      <c r="B40" s="7">
        <v>549012</v>
      </c>
      <c r="C40" s="8" t="s">
        <v>79</v>
      </c>
      <c r="D40" s="2" t="s">
        <v>119</v>
      </c>
      <c r="E40" s="15" t="s">
        <v>134</v>
      </c>
      <c r="F40" s="16" t="s">
        <v>134</v>
      </c>
      <c r="G40" s="15" t="s">
        <v>134</v>
      </c>
      <c r="H40" s="16" t="s">
        <v>134</v>
      </c>
      <c r="I40" s="15">
        <f>+VLOOKUP(B40,'[1]ANALISIS GRAL '!$B$2:$K$122,10,0)</f>
        <v>1084434</v>
      </c>
      <c r="J40" s="26">
        <f t="shared" si="2"/>
        <v>1084434</v>
      </c>
    </row>
    <row r="41" spans="1:10" ht="67.5" x14ac:dyDescent="0.2">
      <c r="A41" s="7">
        <v>40</v>
      </c>
      <c r="B41" s="7">
        <v>872202</v>
      </c>
      <c r="C41" s="8" t="s">
        <v>27</v>
      </c>
      <c r="D41" s="2" t="s">
        <v>94</v>
      </c>
      <c r="E41" s="15" t="s">
        <v>134</v>
      </c>
      <c r="F41" s="16" t="s">
        <v>134</v>
      </c>
      <c r="G41" s="15" t="s">
        <v>134</v>
      </c>
      <c r="H41" s="16" t="s">
        <v>134</v>
      </c>
      <c r="I41" s="15">
        <f>+VLOOKUP(B41,'[1]ANALISIS GRAL '!$B$2:$K$122,10,0)</f>
        <v>2335323</v>
      </c>
      <c r="J41" s="26">
        <f t="shared" si="2"/>
        <v>2335323</v>
      </c>
    </row>
    <row r="42" spans="1:10" ht="56.25" x14ac:dyDescent="0.2">
      <c r="A42" s="7">
        <v>41</v>
      </c>
      <c r="B42" s="7">
        <v>874111</v>
      </c>
      <c r="C42" s="8" t="s">
        <v>57</v>
      </c>
      <c r="D42" s="2" t="s">
        <v>112</v>
      </c>
      <c r="E42" s="15" t="s">
        <v>134</v>
      </c>
      <c r="F42" s="16" t="s">
        <v>134</v>
      </c>
      <c r="G42" s="15" t="s">
        <v>134</v>
      </c>
      <c r="H42" s="16" t="s">
        <v>134</v>
      </c>
      <c r="I42" s="15">
        <f>+VLOOKUP(B42,'[1]ANALISIS GRAL '!$B$2:$K$122,10,0)</f>
        <v>2204532</v>
      </c>
      <c r="J42" s="26">
        <f t="shared" si="2"/>
        <v>2204532</v>
      </c>
    </row>
    <row r="43" spans="1:10" ht="56.25" x14ac:dyDescent="0.2">
      <c r="A43" s="7">
        <v>42</v>
      </c>
      <c r="B43" s="7">
        <v>874112</v>
      </c>
      <c r="C43" s="8" t="s">
        <v>58</v>
      </c>
      <c r="D43" s="2" t="s">
        <v>112</v>
      </c>
      <c r="E43" s="15" t="s">
        <v>134</v>
      </c>
      <c r="F43" s="16" t="s">
        <v>134</v>
      </c>
      <c r="G43" s="15" t="s">
        <v>134</v>
      </c>
      <c r="H43" s="16" t="s">
        <v>134</v>
      </c>
      <c r="I43" s="15">
        <f>+VLOOKUP(B43,'[1]ANALISIS GRAL '!$B$2:$K$122,10,0)</f>
        <v>2448768</v>
      </c>
      <c r="J43" s="26">
        <f t="shared" si="2"/>
        <v>2448768</v>
      </c>
    </row>
    <row r="44" spans="1:10" ht="56.25" x14ac:dyDescent="0.2">
      <c r="A44" s="7">
        <v>43</v>
      </c>
      <c r="B44" s="7">
        <v>874113</v>
      </c>
      <c r="C44" s="8" t="s">
        <v>59</v>
      </c>
      <c r="D44" s="2" t="s">
        <v>112</v>
      </c>
      <c r="E44" s="15" t="s">
        <v>134</v>
      </c>
      <c r="F44" s="16" t="s">
        <v>134</v>
      </c>
      <c r="G44" s="15" t="s">
        <v>134</v>
      </c>
      <c r="H44" s="16" t="s">
        <v>134</v>
      </c>
      <c r="I44" s="15">
        <f>+VLOOKUP(B44,'[1]ANALISIS GRAL '!$B$2:$K$122,10,0)</f>
        <v>2099364</v>
      </c>
      <c r="J44" s="26">
        <f t="shared" si="2"/>
        <v>2099364</v>
      </c>
    </row>
    <row r="45" spans="1:10" ht="56.25" x14ac:dyDescent="0.2">
      <c r="A45" s="7">
        <v>44</v>
      </c>
      <c r="B45" s="7">
        <v>874114</v>
      </c>
      <c r="C45" s="8" t="s">
        <v>60</v>
      </c>
      <c r="D45" s="2" t="s">
        <v>112</v>
      </c>
      <c r="E45" s="15" t="s">
        <v>134</v>
      </c>
      <c r="F45" s="16" t="s">
        <v>134</v>
      </c>
      <c r="G45" s="15" t="s">
        <v>134</v>
      </c>
      <c r="H45" s="16" t="s">
        <v>134</v>
      </c>
      <c r="I45" s="15">
        <f>+VLOOKUP(B45,'[1]ANALISIS GRAL '!$B$2:$K$122,10,0)</f>
        <v>2042798</v>
      </c>
      <c r="J45" s="26">
        <f t="shared" si="2"/>
        <v>2042798</v>
      </c>
    </row>
    <row r="46" spans="1:10" ht="56.25" x14ac:dyDescent="0.2">
      <c r="A46" s="7">
        <v>45</v>
      </c>
      <c r="B46" s="7">
        <v>874121</v>
      </c>
      <c r="C46" s="8" t="s">
        <v>61</v>
      </c>
      <c r="D46" s="2" t="s">
        <v>112</v>
      </c>
      <c r="E46" s="15" t="s">
        <v>134</v>
      </c>
      <c r="F46" s="16" t="s">
        <v>134</v>
      </c>
      <c r="G46" s="15" t="s">
        <v>134</v>
      </c>
      <c r="H46" s="16" t="s">
        <v>134</v>
      </c>
      <c r="I46" s="15">
        <f>+VLOOKUP(B46,'[1]ANALISIS GRAL '!$B$2:$K$122,10,0)</f>
        <v>2204532</v>
      </c>
      <c r="J46" s="26">
        <f t="shared" si="2"/>
        <v>2204532</v>
      </c>
    </row>
    <row r="47" spans="1:10" ht="56.25" x14ac:dyDescent="0.2">
      <c r="A47" s="7">
        <v>46</v>
      </c>
      <c r="B47" s="7">
        <v>874122</v>
      </c>
      <c r="C47" s="8" t="s">
        <v>62</v>
      </c>
      <c r="D47" s="2" t="s">
        <v>112</v>
      </c>
      <c r="E47" s="15" t="s">
        <v>134</v>
      </c>
      <c r="F47" s="16" t="s">
        <v>134</v>
      </c>
      <c r="G47" s="15" t="s">
        <v>134</v>
      </c>
      <c r="H47" s="16" t="s">
        <v>134</v>
      </c>
      <c r="I47" s="15">
        <f>+VLOOKUP(B47,'[1]ANALISIS GRAL '!$B$2:$K$122,10,0)</f>
        <v>2448770</v>
      </c>
      <c r="J47" s="26">
        <f t="shared" si="2"/>
        <v>2448770</v>
      </c>
    </row>
    <row r="48" spans="1:10" ht="56.25" x14ac:dyDescent="0.2">
      <c r="A48" s="7">
        <v>47</v>
      </c>
      <c r="B48" s="7">
        <v>874123</v>
      </c>
      <c r="C48" s="8" t="s">
        <v>63</v>
      </c>
      <c r="D48" s="2" t="s">
        <v>112</v>
      </c>
      <c r="E48" s="15" t="s">
        <v>134</v>
      </c>
      <c r="F48" s="16" t="s">
        <v>134</v>
      </c>
      <c r="G48" s="15" t="s">
        <v>134</v>
      </c>
      <c r="H48" s="16" t="s">
        <v>134</v>
      </c>
      <c r="I48" s="15">
        <f>+VLOOKUP(B48,'[1]ANALISIS GRAL '!$B$2:$K$122,10,0)</f>
        <v>2099401</v>
      </c>
      <c r="J48" s="26">
        <f t="shared" si="2"/>
        <v>2099401</v>
      </c>
    </row>
    <row r="49" spans="1:10" ht="56.25" x14ac:dyDescent="0.2">
      <c r="A49" s="7">
        <v>48</v>
      </c>
      <c r="B49" s="7">
        <v>874124</v>
      </c>
      <c r="C49" s="8" t="s">
        <v>64</v>
      </c>
      <c r="D49" s="2" t="s">
        <v>112</v>
      </c>
      <c r="E49" s="15" t="s">
        <v>134</v>
      </c>
      <c r="F49" s="16" t="s">
        <v>134</v>
      </c>
      <c r="G49" s="15" t="s">
        <v>134</v>
      </c>
      <c r="H49" s="16" t="s">
        <v>134</v>
      </c>
      <c r="I49" s="15">
        <f>+VLOOKUP(B49,'[1]ANALISIS GRAL '!$B$2:$K$122,10,0)</f>
        <v>2042798</v>
      </c>
      <c r="J49" s="26">
        <f t="shared" si="2"/>
        <v>2042798</v>
      </c>
    </row>
    <row r="50" spans="1:10" ht="56.25" x14ac:dyDescent="0.2">
      <c r="A50" s="7">
        <v>49</v>
      </c>
      <c r="B50" s="7">
        <v>874125</v>
      </c>
      <c r="C50" s="8" t="s">
        <v>65</v>
      </c>
      <c r="D50" s="2" t="s">
        <v>112</v>
      </c>
      <c r="E50" s="15" t="s">
        <v>134</v>
      </c>
      <c r="F50" s="16" t="s">
        <v>134</v>
      </c>
      <c r="G50" s="15" t="s">
        <v>134</v>
      </c>
      <c r="H50" s="16" t="s">
        <v>134</v>
      </c>
      <c r="I50" s="15">
        <f>+VLOOKUP(B50,'[1]ANALISIS GRAL '!$B$2:$K$122,10,0)</f>
        <v>2204532</v>
      </c>
      <c r="J50" s="26">
        <f t="shared" si="2"/>
        <v>2204532</v>
      </c>
    </row>
    <row r="51" spans="1:10" ht="56.25" x14ac:dyDescent="0.2">
      <c r="A51" s="7">
        <v>50</v>
      </c>
      <c r="B51" s="7">
        <v>874131</v>
      </c>
      <c r="C51" s="8" t="s">
        <v>66</v>
      </c>
      <c r="D51" s="2" t="s">
        <v>112</v>
      </c>
      <c r="E51" s="15" t="s">
        <v>134</v>
      </c>
      <c r="F51" s="16" t="s">
        <v>134</v>
      </c>
      <c r="G51" s="15" t="s">
        <v>134</v>
      </c>
      <c r="H51" s="16" t="s">
        <v>134</v>
      </c>
      <c r="I51" s="15">
        <f>+VLOOKUP(B51,'[1]ANALISIS GRAL '!$B$2:$K$122,10,0)</f>
        <v>2107989</v>
      </c>
      <c r="J51" s="26">
        <f t="shared" si="2"/>
        <v>2107989</v>
      </c>
    </row>
    <row r="52" spans="1:10" ht="56.25" x14ac:dyDescent="0.2">
      <c r="A52" s="7">
        <v>51</v>
      </c>
      <c r="B52" s="7">
        <v>874132</v>
      </c>
      <c r="C52" s="8" t="s">
        <v>67</v>
      </c>
      <c r="D52" s="2" t="s">
        <v>112</v>
      </c>
      <c r="E52" s="15" t="s">
        <v>134</v>
      </c>
      <c r="F52" s="16" t="s">
        <v>134</v>
      </c>
      <c r="G52" s="15" t="s">
        <v>134</v>
      </c>
      <c r="H52" s="16" t="s">
        <v>134</v>
      </c>
      <c r="I52" s="15">
        <f>+VLOOKUP(B52,'[1]ANALISIS GRAL '!$B$2:$K$122,10,0)</f>
        <v>2042798</v>
      </c>
      <c r="J52" s="26">
        <f t="shared" si="2"/>
        <v>2042798</v>
      </c>
    </row>
    <row r="53" spans="1:10" ht="48" x14ac:dyDescent="0.2">
      <c r="A53" s="7">
        <v>52</v>
      </c>
      <c r="B53" s="7">
        <v>874133</v>
      </c>
      <c r="C53" s="8" t="s">
        <v>55</v>
      </c>
      <c r="D53" s="2" t="s">
        <v>111</v>
      </c>
      <c r="E53" s="15" t="s">
        <v>134</v>
      </c>
      <c r="F53" s="16" t="s">
        <v>134</v>
      </c>
      <c r="G53" s="15" t="s">
        <v>134</v>
      </c>
      <c r="H53" s="16" t="s">
        <v>134</v>
      </c>
      <c r="I53" s="15">
        <f>+VLOOKUP(B53,'[1]ANALISIS GRAL '!$B$2:$K$122,10,0)</f>
        <v>2303789</v>
      </c>
      <c r="J53" s="26">
        <f t="shared" si="2"/>
        <v>2303789</v>
      </c>
    </row>
    <row r="54" spans="1:10" ht="56.25" x14ac:dyDescent="0.2">
      <c r="A54" s="7">
        <v>53</v>
      </c>
      <c r="B54" s="7">
        <v>874134</v>
      </c>
      <c r="C54" s="8" t="s">
        <v>56</v>
      </c>
      <c r="D54" s="2" t="s">
        <v>112</v>
      </c>
      <c r="E54" s="15" t="s">
        <v>134</v>
      </c>
      <c r="F54" s="16" t="s">
        <v>134</v>
      </c>
      <c r="G54" s="15" t="s">
        <v>134</v>
      </c>
      <c r="H54" s="16" t="s">
        <v>134</v>
      </c>
      <c r="I54" s="15">
        <f>+VLOOKUP(B54,'[1]ANALISIS GRAL '!$B$2:$K$122,10,0)</f>
        <v>2204532</v>
      </c>
      <c r="J54" s="26">
        <f t="shared" si="2"/>
        <v>2204532</v>
      </c>
    </row>
    <row r="55" spans="1:10" ht="45" x14ac:dyDescent="0.2">
      <c r="A55" s="7">
        <v>54</v>
      </c>
      <c r="B55" s="7">
        <v>875101</v>
      </c>
      <c r="C55" s="10" t="s">
        <v>125</v>
      </c>
      <c r="D55" s="1" t="s">
        <v>111</v>
      </c>
      <c r="E55" s="15" t="s">
        <v>134</v>
      </c>
      <c r="F55" s="16" t="s">
        <v>134</v>
      </c>
      <c r="G55" s="15" t="s">
        <v>134</v>
      </c>
      <c r="H55" s="16" t="s">
        <v>134</v>
      </c>
      <c r="I55" s="15" t="s">
        <v>134</v>
      </c>
      <c r="J55" s="27" t="s">
        <v>134</v>
      </c>
    </row>
    <row r="56" spans="1:10" ht="67.5" x14ac:dyDescent="0.2">
      <c r="A56" s="7">
        <v>55</v>
      </c>
      <c r="B56" s="7">
        <v>876110</v>
      </c>
      <c r="C56" s="8" t="s">
        <v>26</v>
      </c>
      <c r="D56" s="2" t="s">
        <v>93</v>
      </c>
      <c r="E56" s="15" t="s">
        <v>134</v>
      </c>
      <c r="F56" s="16" t="s">
        <v>134</v>
      </c>
      <c r="G56" s="15" t="s">
        <v>134</v>
      </c>
      <c r="H56" s="16" t="s">
        <v>134</v>
      </c>
      <c r="I56" s="15">
        <f>+VLOOKUP(B56,'[1]ANALISIS GRAL '!$B$2:$K$122,10,0)</f>
        <v>1775748</v>
      </c>
      <c r="J56" s="26">
        <f t="shared" si="2"/>
        <v>1775748</v>
      </c>
    </row>
    <row r="57" spans="1:10" ht="67.5" x14ac:dyDescent="0.2">
      <c r="A57" s="7">
        <v>56</v>
      </c>
      <c r="B57" s="7">
        <v>876121</v>
      </c>
      <c r="C57" s="8" t="s">
        <v>38</v>
      </c>
      <c r="D57" s="2" t="s">
        <v>103</v>
      </c>
      <c r="E57" s="15" t="s">
        <v>134</v>
      </c>
      <c r="F57" s="16" t="s">
        <v>134</v>
      </c>
      <c r="G57" s="15" t="s">
        <v>134</v>
      </c>
      <c r="H57" s="16" t="s">
        <v>134</v>
      </c>
      <c r="I57" s="15">
        <f>+VLOOKUP(B57,'[1]ANALISIS GRAL '!$B$2:$K$122,10,0)</f>
        <v>2725613</v>
      </c>
      <c r="J57" s="26">
        <f t="shared" si="2"/>
        <v>2725613</v>
      </c>
    </row>
    <row r="58" spans="1:10" ht="67.5" x14ac:dyDescent="0.2">
      <c r="A58" s="7">
        <v>57</v>
      </c>
      <c r="B58" s="7">
        <v>876122</v>
      </c>
      <c r="C58" s="8" t="s">
        <v>54</v>
      </c>
      <c r="D58" s="2" t="s">
        <v>103</v>
      </c>
      <c r="E58" s="15" t="s">
        <v>134</v>
      </c>
      <c r="F58" s="16" t="s">
        <v>134</v>
      </c>
      <c r="G58" s="15" t="s">
        <v>134</v>
      </c>
      <c r="H58" s="16" t="s">
        <v>134</v>
      </c>
      <c r="I58" s="15">
        <f>+VLOOKUP(B58,'[1]ANALISIS GRAL '!$B$2:$K$122,10,0)</f>
        <v>2158545</v>
      </c>
      <c r="J58" s="26">
        <f t="shared" si="2"/>
        <v>2158545</v>
      </c>
    </row>
    <row r="59" spans="1:10" ht="67.5" x14ac:dyDescent="0.2">
      <c r="A59" s="7">
        <v>58</v>
      </c>
      <c r="B59" s="7">
        <v>876123</v>
      </c>
      <c r="C59" s="8" t="s">
        <v>74</v>
      </c>
      <c r="D59" s="2" t="s">
        <v>118</v>
      </c>
      <c r="E59" s="15" t="s">
        <v>134</v>
      </c>
      <c r="F59" s="16" t="s">
        <v>134</v>
      </c>
      <c r="G59" s="15" t="s">
        <v>134</v>
      </c>
      <c r="H59" s="16" t="s">
        <v>134</v>
      </c>
      <c r="I59" s="15">
        <f>+VLOOKUP(B59,'[1]ANALISIS GRAL '!$B$2:$K$122,10,0)</f>
        <v>3560046</v>
      </c>
      <c r="J59" s="26">
        <f t="shared" si="2"/>
        <v>3560046</v>
      </c>
    </row>
    <row r="60" spans="1:10" ht="146.25" x14ac:dyDescent="0.2">
      <c r="A60" s="7">
        <v>59</v>
      </c>
      <c r="B60" s="7">
        <v>876131</v>
      </c>
      <c r="C60" s="8" t="s">
        <v>69</v>
      </c>
      <c r="D60" s="2" t="s">
        <v>89</v>
      </c>
      <c r="E60" s="15" t="s">
        <v>134</v>
      </c>
      <c r="F60" s="16" t="s">
        <v>134</v>
      </c>
      <c r="G60" s="15" t="s">
        <v>134</v>
      </c>
      <c r="H60" s="16" t="s">
        <v>134</v>
      </c>
      <c r="I60" s="15">
        <f>+VLOOKUP(B60,'[1]ANALISIS GRAL '!$B$2:$K$122,10,0)</f>
        <v>2163066</v>
      </c>
      <c r="J60" s="26">
        <f t="shared" si="2"/>
        <v>2163066</v>
      </c>
    </row>
    <row r="61" spans="1:10" ht="56.25" x14ac:dyDescent="0.2">
      <c r="A61" s="7">
        <v>60</v>
      </c>
      <c r="B61" s="7">
        <v>876241</v>
      </c>
      <c r="C61" s="8" t="s">
        <v>29</v>
      </c>
      <c r="D61" s="2" t="s">
        <v>96</v>
      </c>
      <c r="E61" s="15" t="s">
        <v>134</v>
      </c>
      <c r="F61" s="16" t="s">
        <v>134</v>
      </c>
      <c r="G61" s="15" t="s">
        <v>134</v>
      </c>
      <c r="H61" s="16" t="s">
        <v>134</v>
      </c>
      <c r="I61" s="15">
        <f>+VLOOKUP(B61,'[1]ANALISIS GRAL '!$B$2:$K$122,10,0)</f>
        <v>950183</v>
      </c>
      <c r="J61" s="26">
        <f t="shared" si="2"/>
        <v>950183</v>
      </c>
    </row>
    <row r="62" spans="1:10" ht="67.5" x14ac:dyDescent="0.2">
      <c r="A62" s="7">
        <v>61</v>
      </c>
      <c r="B62" s="7">
        <v>877110</v>
      </c>
      <c r="C62" s="8" t="s">
        <v>31</v>
      </c>
      <c r="D62" s="2" t="s">
        <v>98</v>
      </c>
      <c r="E62" s="15" t="s">
        <v>134</v>
      </c>
      <c r="F62" s="16" t="s">
        <v>134</v>
      </c>
      <c r="G62" s="15" t="s">
        <v>134</v>
      </c>
      <c r="H62" s="16" t="s">
        <v>134</v>
      </c>
      <c r="I62" s="15">
        <f>+VLOOKUP(B62,'[1]ANALISIS GRAL '!$B$2:$K$122,10,0)</f>
        <v>1553803</v>
      </c>
      <c r="J62" s="26">
        <f t="shared" si="2"/>
        <v>1553803</v>
      </c>
    </row>
    <row r="63" spans="1:10" ht="78.75" x14ac:dyDescent="0.2">
      <c r="A63" s="7">
        <v>62</v>
      </c>
      <c r="B63" s="7">
        <v>877112</v>
      </c>
      <c r="C63" s="8" t="s">
        <v>39</v>
      </c>
      <c r="D63" s="2" t="s">
        <v>104</v>
      </c>
      <c r="E63" s="15" t="s">
        <v>134</v>
      </c>
      <c r="F63" s="16" t="s">
        <v>134</v>
      </c>
      <c r="G63" s="15" t="s">
        <v>134</v>
      </c>
      <c r="H63" s="16" t="s">
        <v>134</v>
      </c>
      <c r="I63" s="15">
        <f>+VLOOKUP(B63,'[1]ANALISIS GRAL '!$B$2:$K$122,10,0)</f>
        <v>1843028</v>
      </c>
      <c r="J63" s="26">
        <f t="shared" si="2"/>
        <v>1843028</v>
      </c>
    </row>
    <row r="64" spans="1:10" ht="67.5" x14ac:dyDescent="0.2">
      <c r="A64" s="7">
        <v>63</v>
      </c>
      <c r="B64" s="7">
        <v>877171</v>
      </c>
      <c r="C64" s="8" t="s">
        <v>40</v>
      </c>
      <c r="D64" s="2" t="s">
        <v>94</v>
      </c>
      <c r="E64" s="15" t="s">
        <v>134</v>
      </c>
      <c r="F64" s="16" t="s">
        <v>134</v>
      </c>
      <c r="G64" s="15" t="s">
        <v>134</v>
      </c>
      <c r="H64" s="16" t="s">
        <v>134</v>
      </c>
      <c r="I64" s="15">
        <f>+VLOOKUP(B64,'[1]ANALISIS GRAL '!$B$2:$K$122,10,0)</f>
        <v>2214719</v>
      </c>
      <c r="J64" s="26">
        <f t="shared" si="2"/>
        <v>2214719</v>
      </c>
    </row>
    <row r="65" spans="1:10" ht="45" x14ac:dyDescent="0.2">
      <c r="A65" s="7">
        <v>64</v>
      </c>
      <c r="B65" s="7">
        <v>877201</v>
      </c>
      <c r="C65" s="8" t="s">
        <v>32</v>
      </c>
      <c r="D65" s="2" t="s">
        <v>99</v>
      </c>
      <c r="E65" s="15" t="s">
        <v>134</v>
      </c>
      <c r="F65" s="16" t="s">
        <v>134</v>
      </c>
      <c r="G65" s="15" t="s">
        <v>134</v>
      </c>
      <c r="H65" s="16" t="s">
        <v>134</v>
      </c>
      <c r="I65" s="15">
        <f>+VLOOKUP(B65,'[1]ANALISIS GRAL '!$B$2:$K$122,10,0)</f>
        <v>1352554</v>
      </c>
      <c r="J65" s="26">
        <f t="shared" si="2"/>
        <v>1352554</v>
      </c>
    </row>
    <row r="66" spans="1:10" ht="78.75" x14ac:dyDescent="0.2">
      <c r="A66" s="7">
        <v>65</v>
      </c>
      <c r="B66" s="7">
        <v>878101</v>
      </c>
      <c r="C66" s="8" t="s">
        <v>41</v>
      </c>
      <c r="D66" s="2" t="s">
        <v>104</v>
      </c>
      <c r="E66" s="15" t="s">
        <v>134</v>
      </c>
      <c r="F66" s="16" t="s">
        <v>134</v>
      </c>
      <c r="G66" s="15" t="s">
        <v>134</v>
      </c>
      <c r="H66" s="16" t="s">
        <v>134</v>
      </c>
      <c r="I66" s="15">
        <f>+VLOOKUP(B66,'[1]ANALISIS GRAL '!$B$2:$K$122,10,0)</f>
        <v>2017974</v>
      </c>
      <c r="J66" s="26">
        <f t="shared" si="2"/>
        <v>2017974</v>
      </c>
    </row>
    <row r="67" spans="1:10" ht="67.5" x14ac:dyDescent="0.2">
      <c r="A67" s="7">
        <v>66</v>
      </c>
      <c r="B67" s="7">
        <v>878111</v>
      </c>
      <c r="C67" s="8" t="s">
        <v>68</v>
      </c>
      <c r="D67" s="2" t="s">
        <v>113</v>
      </c>
      <c r="E67" s="15" t="s">
        <v>134</v>
      </c>
      <c r="F67" s="16" t="s">
        <v>134</v>
      </c>
      <c r="G67" s="15" t="s">
        <v>134</v>
      </c>
      <c r="H67" s="16" t="s">
        <v>134</v>
      </c>
      <c r="I67" s="15">
        <f>+VLOOKUP(B67,'[1]ANALISIS GRAL '!$B$2:$K$122,10,0)</f>
        <v>2388181</v>
      </c>
      <c r="J67" s="26">
        <f t="shared" ref="J67:J84" si="3">+AVERAGE(F67,H67,I67)</f>
        <v>2388181</v>
      </c>
    </row>
    <row r="68" spans="1:10" ht="67.5" x14ac:dyDescent="0.2">
      <c r="A68" s="7">
        <v>67</v>
      </c>
      <c r="B68" s="7">
        <v>878201</v>
      </c>
      <c r="C68" s="8" t="s">
        <v>82</v>
      </c>
      <c r="D68" s="2" t="s">
        <v>94</v>
      </c>
      <c r="E68" s="15" t="s">
        <v>134</v>
      </c>
      <c r="F68" s="16" t="s">
        <v>134</v>
      </c>
      <c r="G68" s="15" t="s">
        <v>134</v>
      </c>
      <c r="H68" s="16" t="s">
        <v>134</v>
      </c>
      <c r="I68" s="15">
        <f>+VLOOKUP(B68,'[1]ANALISIS GRAL '!$B$2:$K$122,10,0)</f>
        <v>1281938</v>
      </c>
      <c r="J68" s="26">
        <f t="shared" si="3"/>
        <v>1281938</v>
      </c>
    </row>
    <row r="69" spans="1:10" ht="45" x14ac:dyDescent="0.2">
      <c r="A69" s="7">
        <v>68</v>
      </c>
      <c r="B69" s="7">
        <v>878301</v>
      </c>
      <c r="C69" s="8" t="s">
        <v>33</v>
      </c>
      <c r="D69" s="2" t="s">
        <v>99</v>
      </c>
      <c r="E69" s="15" t="s">
        <v>134</v>
      </c>
      <c r="F69" s="16" t="s">
        <v>134</v>
      </c>
      <c r="G69" s="15" t="s">
        <v>134</v>
      </c>
      <c r="H69" s="16" t="s">
        <v>134</v>
      </c>
      <c r="I69" s="15">
        <f>+VLOOKUP(B69,'[1]ANALISIS GRAL '!$B$2:$K$122,10,0)</f>
        <v>1265654</v>
      </c>
      <c r="J69" s="26">
        <f t="shared" si="3"/>
        <v>1265654</v>
      </c>
    </row>
    <row r="70" spans="1:10" ht="45" x14ac:dyDescent="0.2">
      <c r="A70" s="7">
        <v>69</v>
      </c>
      <c r="B70" s="7">
        <v>878401</v>
      </c>
      <c r="C70" s="8" t="s">
        <v>34</v>
      </c>
      <c r="D70" s="2" t="s">
        <v>99</v>
      </c>
      <c r="E70" s="15" t="s">
        <v>134</v>
      </c>
      <c r="F70" s="16" t="s">
        <v>134</v>
      </c>
      <c r="G70" s="15" t="s">
        <v>134</v>
      </c>
      <c r="H70" s="16" t="s">
        <v>134</v>
      </c>
      <c r="I70" s="15">
        <f>+VLOOKUP(B70,'[1]ANALISIS GRAL '!$B$2:$K$122,10,0)</f>
        <v>1265654</v>
      </c>
      <c r="J70" s="26">
        <f t="shared" si="3"/>
        <v>1265654</v>
      </c>
    </row>
    <row r="71" spans="1:10" ht="56.25" x14ac:dyDescent="0.2">
      <c r="A71" s="7">
        <v>70</v>
      </c>
      <c r="B71" s="7">
        <v>878903</v>
      </c>
      <c r="C71" s="8" t="s">
        <v>30</v>
      </c>
      <c r="D71" s="2" t="s">
        <v>97</v>
      </c>
      <c r="E71" s="15" t="s">
        <v>134</v>
      </c>
      <c r="F71" s="16" t="s">
        <v>134</v>
      </c>
      <c r="G71" s="15" t="s">
        <v>134</v>
      </c>
      <c r="H71" s="16" t="s">
        <v>134</v>
      </c>
      <c r="I71" s="15">
        <f>+VLOOKUP(B71,'[1]ANALISIS GRAL '!$B$2:$K$122,10,0)</f>
        <v>914199</v>
      </c>
      <c r="J71" s="26">
        <f t="shared" si="3"/>
        <v>914199</v>
      </c>
    </row>
    <row r="72" spans="1:10" ht="24" x14ac:dyDescent="0.2">
      <c r="A72" s="7">
        <v>71</v>
      </c>
      <c r="B72" s="7">
        <v>881202</v>
      </c>
      <c r="C72" s="8" t="s">
        <v>11</v>
      </c>
      <c r="D72" s="2"/>
      <c r="E72" s="15" t="s">
        <v>134</v>
      </c>
      <c r="F72" s="16" t="s">
        <v>134</v>
      </c>
      <c r="G72" s="15" t="s">
        <v>134</v>
      </c>
      <c r="H72" s="16" t="s">
        <v>134</v>
      </c>
      <c r="I72" s="15">
        <f>+VLOOKUP(B72,'[1]ANALISIS GRAL '!$B$2:$K$122,10,0)</f>
        <v>322452</v>
      </c>
      <c r="J72" s="26">
        <f t="shared" si="3"/>
        <v>322452</v>
      </c>
    </row>
    <row r="73" spans="1:10" ht="24" x14ac:dyDescent="0.2">
      <c r="A73" s="7">
        <v>72</v>
      </c>
      <c r="B73" s="7">
        <v>881205</v>
      </c>
      <c r="C73" s="8" t="s">
        <v>8</v>
      </c>
      <c r="D73" s="2" t="s">
        <v>83</v>
      </c>
      <c r="E73" s="15" t="s">
        <v>134</v>
      </c>
      <c r="F73" s="16" t="s">
        <v>134</v>
      </c>
      <c r="G73" s="15" t="s">
        <v>134</v>
      </c>
      <c r="H73" s="16" t="s">
        <v>134</v>
      </c>
      <c r="I73" s="15">
        <f>+VLOOKUP(B73,'[1]ANALISIS GRAL '!$B$2:$K$122,10,0)</f>
        <v>405628</v>
      </c>
      <c r="J73" s="26">
        <f t="shared" si="3"/>
        <v>405628</v>
      </c>
    </row>
    <row r="74" spans="1:10" ht="48" x14ac:dyDescent="0.2">
      <c r="A74" s="7">
        <v>73</v>
      </c>
      <c r="B74" s="7">
        <v>881210</v>
      </c>
      <c r="C74" s="8" t="s">
        <v>9</v>
      </c>
      <c r="D74" s="2" t="s">
        <v>83</v>
      </c>
      <c r="E74" s="15" t="s">
        <v>134</v>
      </c>
      <c r="F74" s="16" t="s">
        <v>134</v>
      </c>
      <c r="G74" s="15" t="s">
        <v>134</v>
      </c>
      <c r="H74" s="16" t="s">
        <v>134</v>
      </c>
      <c r="I74" s="15">
        <f>+VLOOKUP(B74,'[1]ANALISIS GRAL '!$B$2:$K$122,10,0)</f>
        <v>492136</v>
      </c>
      <c r="J74" s="26">
        <f t="shared" si="3"/>
        <v>492136</v>
      </c>
    </row>
    <row r="75" spans="1:10" ht="36" x14ac:dyDescent="0.2">
      <c r="A75" s="7">
        <v>74</v>
      </c>
      <c r="B75" s="7">
        <v>890228</v>
      </c>
      <c r="C75" s="8" t="s">
        <v>5</v>
      </c>
      <c r="D75" s="2"/>
      <c r="E75" s="15" t="s">
        <v>134</v>
      </c>
      <c r="F75" s="16" t="s">
        <v>134</v>
      </c>
      <c r="G75" s="15" t="s">
        <v>134</v>
      </c>
      <c r="H75" s="16" t="s">
        <v>134</v>
      </c>
      <c r="I75" s="15">
        <f>+VLOOKUP(B75,'[1]ANALISIS GRAL '!$B$2:$K$122,10,0)</f>
        <v>85319</v>
      </c>
      <c r="J75" s="26">
        <f t="shared" si="3"/>
        <v>85319</v>
      </c>
    </row>
    <row r="76" spans="1:10" ht="48" x14ac:dyDescent="0.2">
      <c r="A76" s="7">
        <v>75</v>
      </c>
      <c r="B76" s="7">
        <v>890328</v>
      </c>
      <c r="C76" s="8" t="s">
        <v>6</v>
      </c>
      <c r="D76" s="2"/>
      <c r="E76" s="15" t="s">
        <v>134</v>
      </c>
      <c r="F76" s="16" t="s">
        <v>134</v>
      </c>
      <c r="G76" s="15" t="s">
        <v>134</v>
      </c>
      <c r="H76" s="16" t="s">
        <v>134</v>
      </c>
      <c r="I76" s="15">
        <f>+VLOOKUP(B76,'[1]ANALISIS GRAL '!$B$2:$K$122,10,0)</f>
        <v>85319</v>
      </c>
      <c r="J76" s="26">
        <f t="shared" si="3"/>
        <v>85319</v>
      </c>
    </row>
    <row r="77" spans="1:10" ht="36" x14ac:dyDescent="0.2">
      <c r="A77" s="7">
        <v>76</v>
      </c>
      <c r="B77" s="7">
        <v>890402</v>
      </c>
      <c r="C77" s="10" t="s">
        <v>121</v>
      </c>
      <c r="D77" s="1"/>
      <c r="E77" s="15" t="s">
        <v>134</v>
      </c>
      <c r="F77" s="16" t="s">
        <v>134</v>
      </c>
      <c r="G77" s="15" t="s">
        <v>134</v>
      </c>
      <c r="H77" s="16" t="s">
        <v>134</v>
      </c>
      <c r="I77" s="15" t="s">
        <v>134</v>
      </c>
      <c r="J77" s="27" t="s">
        <v>134</v>
      </c>
    </row>
    <row r="78" spans="1:10" ht="36" x14ac:dyDescent="0.2">
      <c r="A78" s="7">
        <v>77</v>
      </c>
      <c r="B78" s="7">
        <v>890428</v>
      </c>
      <c r="C78" s="8" t="s">
        <v>7</v>
      </c>
      <c r="D78" s="2"/>
      <c r="E78" s="15" t="s">
        <v>134</v>
      </c>
      <c r="F78" s="16" t="s">
        <v>134</v>
      </c>
      <c r="G78" s="15">
        <f>+VLOOKUP(B78,'[1]ANALISIS GRAL '!$B$2:$I$122,8,0)</f>
        <v>80478</v>
      </c>
      <c r="H78" s="16">
        <f t="shared" ref="H78:H84" si="4">+G78*(1+5.2%)*(1+5.1%)</f>
        <v>88980.661655999997</v>
      </c>
      <c r="I78" s="15">
        <f>+VLOOKUP(B78,'[1]ANALISIS GRAL '!$B$2:$K$122,10,0)</f>
        <v>92438</v>
      </c>
      <c r="J78" s="26">
        <f t="shared" si="3"/>
        <v>90709.330828000006</v>
      </c>
    </row>
    <row r="79" spans="1:10" ht="24" x14ac:dyDescent="0.2">
      <c r="A79" s="7">
        <v>78</v>
      </c>
      <c r="B79" s="7">
        <v>894102</v>
      </c>
      <c r="C79" s="8" t="s">
        <v>12</v>
      </c>
      <c r="D79" s="2" t="s">
        <v>83</v>
      </c>
      <c r="E79" s="15" t="s">
        <v>134</v>
      </c>
      <c r="F79" s="16" t="s">
        <v>134</v>
      </c>
      <c r="G79" s="15">
        <f>+VLOOKUP(B79,'[1]ANALISIS GRAL '!$B$2:$I$122,8,0)</f>
        <v>138085</v>
      </c>
      <c r="H79" s="16">
        <f t="shared" si="4"/>
        <v>152673.95642</v>
      </c>
      <c r="I79" s="15">
        <f>+VLOOKUP(B79,'[1]ANALISIS GRAL '!$B$2:$K$122,10,0)</f>
        <v>164622</v>
      </c>
      <c r="J79" s="26">
        <f t="shared" si="3"/>
        <v>158647.97821</v>
      </c>
    </row>
    <row r="80" spans="1:10" ht="36" x14ac:dyDescent="0.2">
      <c r="A80" s="7">
        <v>79</v>
      </c>
      <c r="B80" s="7">
        <v>895001</v>
      </c>
      <c r="C80" s="8" t="s">
        <v>10</v>
      </c>
      <c r="D80" s="2" t="s">
        <v>83</v>
      </c>
      <c r="E80" s="15" t="s">
        <v>134</v>
      </c>
      <c r="F80" s="16" t="s">
        <v>134</v>
      </c>
      <c r="G80" s="15">
        <f>+VLOOKUP(B80,'[1]ANALISIS GRAL '!$B$2:$I$122,8,0)</f>
        <v>213782</v>
      </c>
      <c r="H80" s="16">
        <f t="shared" si="4"/>
        <v>236368.495864</v>
      </c>
      <c r="I80" s="15">
        <f>+VLOOKUP(B80,'[1]ANALISIS GRAL '!$B$2:$K$122,10,0)</f>
        <v>260877</v>
      </c>
      <c r="J80" s="26">
        <f t="shared" si="3"/>
        <v>248622.747932</v>
      </c>
    </row>
    <row r="81" spans="1:10" ht="24" x14ac:dyDescent="0.2">
      <c r="A81" s="7">
        <v>80</v>
      </c>
      <c r="B81" s="7">
        <v>895003</v>
      </c>
      <c r="C81" s="8" t="s">
        <v>13</v>
      </c>
      <c r="D81" s="2"/>
      <c r="E81" s="15" t="s">
        <v>134</v>
      </c>
      <c r="F81" s="16" t="s">
        <v>134</v>
      </c>
      <c r="G81" s="15">
        <f>+VLOOKUP(B81,'[1]ANALISIS GRAL '!$B$2:$I$122,8,0)</f>
        <v>647937</v>
      </c>
      <c r="H81" s="16">
        <f t="shared" si="4"/>
        <v>716392.83992399997</v>
      </c>
      <c r="I81" s="15">
        <f>+VLOOKUP(B81,'[1]ANALISIS GRAL '!$B$2:$K$122,10,0)</f>
        <v>806963</v>
      </c>
      <c r="J81" s="26">
        <f t="shared" si="3"/>
        <v>761677.91996199999</v>
      </c>
    </row>
    <row r="82" spans="1:10" ht="24" x14ac:dyDescent="0.2">
      <c r="A82" s="7">
        <v>81</v>
      </c>
      <c r="B82" s="7">
        <v>895004</v>
      </c>
      <c r="C82" s="8" t="s">
        <v>80</v>
      </c>
      <c r="D82" s="2" t="s">
        <v>83</v>
      </c>
      <c r="E82" s="15" t="s">
        <v>134</v>
      </c>
      <c r="F82" s="16" t="s">
        <v>134</v>
      </c>
      <c r="G82" s="15">
        <f>+VLOOKUP(B82,'[1]ANALISIS GRAL '!$B$2:$I$122,8,0)</f>
        <v>213094</v>
      </c>
      <c r="H82" s="16">
        <f t="shared" si="4"/>
        <v>235607.80728799998</v>
      </c>
      <c r="I82" s="15">
        <f>+VLOOKUP(B82,'[1]ANALISIS GRAL '!$B$2:$K$122,10,0)</f>
        <v>258238</v>
      </c>
      <c r="J82" s="26">
        <f t="shared" si="3"/>
        <v>246922.90364400001</v>
      </c>
    </row>
    <row r="83" spans="1:10" ht="24" x14ac:dyDescent="0.2">
      <c r="A83" s="7">
        <v>82</v>
      </c>
      <c r="B83" s="7">
        <v>895101</v>
      </c>
      <c r="C83" s="8" t="s">
        <v>14</v>
      </c>
      <c r="D83" s="2" t="s">
        <v>83</v>
      </c>
      <c r="E83" s="15" t="s">
        <v>134</v>
      </c>
      <c r="F83" s="16" t="s">
        <v>134</v>
      </c>
      <c r="G83" s="15">
        <f>+VLOOKUP(B83,'[1]ANALISIS GRAL '!$B$2:$I$122,8,0)</f>
        <v>22183</v>
      </c>
      <c r="H83" s="16">
        <f t="shared" si="4"/>
        <v>24526.678315999998</v>
      </c>
      <c r="I83" s="15">
        <f>+VLOOKUP(B83,'[1]ANALISIS GRAL '!$B$2:$K$122,10,0)</f>
        <v>29506</v>
      </c>
      <c r="J83" s="26">
        <f t="shared" si="3"/>
        <v>27016.339157999999</v>
      </c>
    </row>
    <row r="84" spans="1:10" ht="72" x14ac:dyDescent="0.2">
      <c r="A84" s="7">
        <v>83</v>
      </c>
      <c r="B84" s="7">
        <v>998702</v>
      </c>
      <c r="C84" s="8" t="s">
        <v>78</v>
      </c>
      <c r="D84" s="2"/>
      <c r="E84" s="15" t="s">
        <v>134</v>
      </c>
      <c r="F84" s="16" t="s">
        <v>134</v>
      </c>
      <c r="G84" s="15">
        <f>+VLOOKUP(B84,'[1]ANALISIS GRAL '!$B$2:$I$122,8,0)</f>
        <v>67900</v>
      </c>
      <c r="H84" s="16">
        <f t="shared" si="4"/>
        <v>75073.770799999998</v>
      </c>
      <c r="I84" s="15">
        <f>+VLOOKUP(B84,'[1]ANALISIS GRAL '!$B$2:$K$122,10,0)</f>
        <v>150949</v>
      </c>
      <c r="J84" s="26">
        <f t="shared" si="3"/>
        <v>113011.3854</v>
      </c>
    </row>
  </sheetData>
  <autoFilter ref="A1:J84" xr:uid="{3556C232-4F1F-49A6-A84A-704E940B60BB}"/>
  <pageMargins left="0.7" right="0.7" top="0.75" bottom="0.75" header="0.3" footer="0.3"/>
  <pageSetup paperSize="9" orientation="portrait" horizontalDpi="0" verticalDpi="0"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113708-1AFF-4F0A-ACB7-A058B2619B6D}">
  <dimension ref="A1:H84"/>
  <sheetViews>
    <sheetView zoomScale="90" zoomScaleNormal="90" workbookViewId="0">
      <pane ySplit="1" topLeftCell="A2" activePane="bottomLeft" state="frozen"/>
      <selection activeCell="D1" sqref="D1"/>
      <selection pane="bottomLeft" activeCell="H2" sqref="H2"/>
    </sheetView>
  </sheetViews>
  <sheetFormatPr baseColWidth="10" defaultColWidth="11.5703125" defaultRowHeight="12" x14ac:dyDescent="0.2"/>
  <cols>
    <col min="1" max="2" width="11.5703125" style="17"/>
    <col min="3" max="3" width="27" style="17" customWidth="1"/>
    <col min="4" max="4" width="32.7109375" style="21" customWidth="1"/>
    <col min="5" max="5" width="14.85546875" style="19" customWidth="1"/>
    <col min="6" max="6" width="14.42578125" style="19" customWidth="1"/>
    <col min="7" max="7" width="15.5703125" style="19" customWidth="1"/>
    <col min="8" max="8" width="14.42578125" style="18" customWidth="1"/>
    <col min="9" max="16384" width="11.5703125" style="17"/>
  </cols>
  <sheetData>
    <row r="1" spans="1:8" ht="36" x14ac:dyDescent="0.2">
      <c r="A1" s="4" t="s">
        <v>0</v>
      </c>
      <c r="B1" s="4" t="s">
        <v>1</v>
      </c>
      <c r="C1" s="4" t="s">
        <v>2</v>
      </c>
      <c r="D1" s="3" t="s">
        <v>3</v>
      </c>
      <c r="E1" s="25" t="s">
        <v>136</v>
      </c>
      <c r="F1" s="25" t="s">
        <v>137</v>
      </c>
      <c r="G1" s="25" t="s">
        <v>139</v>
      </c>
      <c r="H1" s="25" t="s">
        <v>140</v>
      </c>
    </row>
    <row r="2" spans="1:8" ht="114" customHeight="1" x14ac:dyDescent="0.2">
      <c r="A2" s="7">
        <v>1</v>
      </c>
      <c r="B2" s="7">
        <v>355102</v>
      </c>
      <c r="C2" s="8" t="s">
        <v>71</v>
      </c>
      <c r="D2" s="2" t="s">
        <v>115</v>
      </c>
      <c r="E2" s="15">
        <v>9531900</v>
      </c>
      <c r="F2" s="15">
        <f>VLOOKUP(B2,[2]SERVICIOS!$B$2:$E$85,4,0)</f>
        <v>45787867.200000003</v>
      </c>
      <c r="G2" s="15">
        <f>VLOOKUP(B2,'[3]cardiogroup quindio'!$B$1:$E$121,4,0)</f>
        <v>31357580.800000004</v>
      </c>
      <c r="H2" s="22">
        <f>+AVERAGE(F2,G2)</f>
        <v>38572724</v>
      </c>
    </row>
    <row r="3" spans="1:8" ht="123.75" x14ac:dyDescent="0.2">
      <c r="A3" s="7">
        <v>2</v>
      </c>
      <c r="B3" s="7">
        <v>355205</v>
      </c>
      <c r="C3" s="8" t="s">
        <v>72</v>
      </c>
      <c r="D3" s="2" t="s">
        <v>116</v>
      </c>
      <c r="E3" s="15">
        <f>VLOOKUP(B3,'[4]COTIZACION '!$C$3:$H$29,6,0)</f>
        <v>9531900</v>
      </c>
      <c r="F3" s="15">
        <f>VLOOKUP(B3,[2]SERVICIOS!$B$2:$E$85,4,0)</f>
        <v>45685158.600000001</v>
      </c>
      <c r="G3" s="15" t="s">
        <v>138</v>
      </c>
      <c r="H3" s="22">
        <f>+F3</f>
        <v>45685158.600000001</v>
      </c>
    </row>
    <row r="4" spans="1:8" ht="36" x14ac:dyDescent="0.2">
      <c r="A4" s="7">
        <v>3</v>
      </c>
      <c r="B4" s="7">
        <v>358701</v>
      </c>
      <c r="C4" s="8" t="s">
        <v>77</v>
      </c>
      <c r="D4" s="2" t="s">
        <v>83</v>
      </c>
      <c r="E4" s="15">
        <f>VLOOKUP(B4,'[4]COTIZACION '!$C$3:$H$29,6,0)</f>
        <v>8524340</v>
      </c>
      <c r="F4" s="15">
        <f>VLOOKUP(B4,[2]SERVICIOS!$B$2:$E$85,4,0)</f>
        <v>4176960</v>
      </c>
      <c r="G4" s="15">
        <f>VLOOKUP(B4,'[3]cardiogroup quindio'!$B$1:$E$121,4,0)</f>
        <v>102860800.00000001</v>
      </c>
      <c r="H4" s="22">
        <f>+F4</f>
        <v>4176960</v>
      </c>
    </row>
    <row r="5" spans="1:8" ht="112.5" x14ac:dyDescent="0.2">
      <c r="A5" s="7">
        <v>4</v>
      </c>
      <c r="B5" s="7">
        <v>358903</v>
      </c>
      <c r="C5" s="8" t="s">
        <v>73</v>
      </c>
      <c r="D5" s="2" t="s">
        <v>117</v>
      </c>
      <c r="E5" s="15">
        <f>VLOOKUP(B5,'[4]COTIZACION '!$C$3:$H$29,6,0)</f>
        <v>10039900</v>
      </c>
      <c r="F5" s="15">
        <f>VLOOKUP(B5,[2]SERVICIOS!$B$2:$E$85,4,0)</f>
        <v>21866482.199999999</v>
      </c>
      <c r="G5" s="15">
        <f>VLOOKUP(B5,'[3]cardiogroup quindio'!$B$1:$E$121,4,0)</f>
        <v>25688500.875</v>
      </c>
      <c r="H5" s="22">
        <f>+AVERAGE(F5,G5)</f>
        <v>23777491.537500001</v>
      </c>
    </row>
    <row r="6" spans="1:8" ht="52.5" customHeight="1" x14ac:dyDescent="0.2">
      <c r="A6" s="7">
        <v>5</v>
      </c>
      <c r="B6" s="7">
        <v>360101</v>
      </c>
      <c r="C6" s="8" t="s">
        <v>42</v>
      </c>
      <c r="D6" s="2" t="s">
        <v>105</v>
      </c>
      <c r="E6" s="15">
        <f>VLOOKUP(B6,'[4]COTIZACION '!$C$3:$H$29,6,0)</f>
        <v>2987600</v>
      </c>
      <c r="F6" s="15">
        <f>VLOOKUP(B6,[2]SERVICIOS!$B$2:$E$85,4,0)</f>
        <v>10093498.48</v>
      </c>
      <c r="G6" s="15">
        <f>VLOOKUP(B6,'[3]cardiogroup quindio'!$B$1:$E$121,4,0)</f>
        <v>17550000</v>
      </c>
      <c r="H6" s="22">
        <f>+F6</f>
        <v>10093498.48</v>
      </c>
    </row>
    <row r="7" spans="1:8" ht="146.25" x14ac:dyDescent="0.2">
      <c r="A7" s="7">
        <v>6</v>
      </c>
      <c r="B7" s="7">
        <v>360102</v>
      </c>
      <c r="C7" s="8" t="s">
        <v>44</v>
      </c>
      <c r="D7" s="2" t="s">
        <v>106</v>
      </c>
      <c r="E7" s="15">
        <f>VLOOKUP(B7,'[4]COTIZACION '!$C$3:$H$29,6,0)</f>
        <v>2987600</v>
      </c>
      <c r="F7" s="15">
        <f>VLOOKUP(B7,[2]SERVICIOS!$B$2:$E$85,4,0)</f>
        <v>10326889</v>
      </c>
      <c r="G7" s="15">
        <f>VLOOKUP(B7,'[3]cardiogroup quindio'!$B$1:$E$121,4,0)</f>
        <v>24030000</v>
      </c>
      <c r="H7" s="22">
        <v>10326889</v>
      </c>
    </row>
    <row r="8" spans="1:8" ht="112.5" x14ac:dyDescent="0.2">
      <c r="A8" s="7">
        <v>7</v>
      </c>
      <c r="B8" s="7">
        <v>360201</v>
      </c>
      <c r="C8" s="8" t="s">
        <v>43</v>
      </c>
      <c r="D8" s="2" t="s">
        <v>105</v>
      </c>
      <c r="E8" s="15">
        <f>VLOOKUP(B8,'[4]COTIZACION '!$C$3:$H$29,6,0)</f>
        <v>2987600</v>
      </c>
      <c r="F8" s="15">
        <f>VLOOKUP(B8,[2]SERVICIOS!$B$2:$E$85,4,0)</f>
        <v>10163233</v>
      </c>
      <c r="G8" s="15" t="s">
        <v>138</v>
      </c>
      <c r="H8" s="22">
        <v>10163233</v>
      </c>
    </row>
    <row r="9" spans="1:8" ht="112.5" x14ac:dyDescent="0.2">
      <c r="A9" s="7">
        <v>8</v>
      </c>
      <c r="B9" s="7">
        <v>360202</v>
      </c>
      <c r="C9" s="8" t="s">
        <v>45</v>
      </c>
      <c r="D9" s="2" t="s">
        <v>105</v>
      </c>
      <c r="E9" s="15">
        <f>VLOOKUP(B9,'[4]COTIZACION '!$C$3:$H$29,6,0)</f>
        <v>2987600</v>
      </c>
      <c r="F9" s="15">
        <f>VLOOKUP(B9,[2]SERVICIOS!$B$2:$E$85,4,0)</f>
        <v>12091463</v>
      </c>
      <c r="G9" s="15" t="s">
        <v>138</v>
      </c>
      <c r="H9" s="22">
        <f>+F9</f>
        <v>12091463</v>
      </c>
    </row>
    <row r="10" spans="1:8" ht="90" x14ac:dyDescent="0.2">
      <c r="A10" s="7">
        <v>9</v>
      </c>
      <c r="B10" s="7">
        <v>372202</v>
      </c>
      <c r="C10" s="8" t="s">
        <v>36</v>
      </c>
      <c r="D10" s="2" t="s">
        <v>101</v>
      </c>
      <c r="E10" s="15">
        <f>VLOOKUP(B10,'[4]COTIZACION '!$C$3:$H$29,6,0)</f>
        <v>1404200</v>
      </c>
      <c r="F10" s="15">
        <f>VLOOKUP(B10,[2]SERVICIOS!$B$2:$E$85,4,0)</f>
        <v>8680628.6500000004</v>
      </c>
      <c r="G10" s="15">
        <f>VLOOKUP(B10,'[3]cardiogroup quindio'!$B$1:$E$121,4,0)</f>
        <v>1804493.3146239999</v>
      </c>
      <c r="H10" s="22">
        <f>+F10</f>
        <v>8680628.6500000004</v>
      </c>
    </row>
    <row r="11" spans="1:8" ht="101.25" x14ac:dyDescent="0.2">
      <c r="A11" s="7">
        <v>10</v>
      </c>
      <c r="B11" s="7">
        <v>372302</v>
      </c>
      <c r="C11" s="8" t="s">
        <v>37</v>
      </c>
      <c r="D11" s="2" t="s">
        <v>102</v>
      </c>
      <c r="E11" s="15">
        <f>VLOOKUP(B11,'[4]COTIZACION '!$C$3:$H$29,6,0)</f>
        <v>1678500</v>
      </c>
      <c r="F11" s="15">
        <f>VLOOKUP(B11,[2]SERVICIOS!$B$2:$E$85,4,0)</f>
        <v>3296047</v>
      </c>
      <c r="G11" s="15">
        <f>VLOOKUP(B11,'[3]cardiogroup quindio'!$B$1:$E$121,4,0)</f>
        <v>2340259.2285800003</v>
      </c>
      <c r="H11" s="22">
        <v>3296047</v>
      </c>
    </row>
    <row r="12" spans="1:8" ht="71.45" customHeight="1" x14ac:dyDescent="0.2">
      <c r="A12" s="7">
        <v>11</v>
      </c>
      <c r="B12" s="7">
        <v>373601</v>
      </c>
      <c r="C12" s="8" t="s">
        <v>76</v>
      </c>
      <c r="D12" s="2" t="s">
        <v>83</v>
      </c>
      <c r="E12" s="15">
        <f>VLOOKUP(B12,'[4]COTIZACION '!$C$3:$H$29,6,0)</f>
        <v>8524340</v>
      </c>
      <c r="F12" s="15">
        <f>VLOOKUP(B12,[2]SERVICIOS!$B$2:$E$85,4,0)</f>
        <v>5964480</v>
      </c>
      <c r="G12" s="15" t="s">
        <v>138</v>
      </c>
      <c r="H12" s="22">
        <v>5964480</v>
      </c>
    </row>
    <row r="13" spans="1:8" ht="135" x14ac:dyDescent="0.2">
      <c r="A13" s="7">
        <v>12</v>
      </c>
      <c r="B13" s="7">
        <v>378001</v>
      </c>
      <c r="C13" s="8" t="s">
        <v>28</v>
      </c>
      <c r="D13" s="2" t="s">
        <v>95</v>
      </c>
      <c r="E13" s="15">
        <f>VLOOKUP(B13,'[4]COTIZACION '!$C$3:$H$29,6,0)</f>
        <v>4880400</v>
      </c>
      <c r="F13" s="15">
        <f>VLOOKUP(B13,[2]SERVICIOS!$B$2:$E$85,4,0)</f>
        <v>19804821</v>
      </c>
      <c r="G13" s="15">
        <f>VLOOKUP(B13,'[3]cardiogroup quindio'!$B$1:$E$121,4,0)</f>
        <v>27815531.849999998</v>
      </c>
      <c r="H13" s="15">
        <v>19804821</v>
      </c>
    </row>
    <row r="14" spans="1:8" ht="48" x14ac:dyDescent="0.2">
      <c r="A14" s="7">
        <v>13</v>
      </c>
      <c r="B14" s="7">
        <v>378102</v>
      </c>
      <c r="C14" s="8" t="s">
        <v>70</v>
      </c>
      <c r="D14" s="2" t="s">
        <v>114</v>
      </c>
      <c r="E14" s="15">
        <f>VLOOKUP(B14,'[4]COTIZACION '!$C$3:$H$29,6,0)</f>
        <v>4880400</v>
      </c>
      <c r="F14" s="15">
        <f>VLOOKUP(B14,[2]SERVICIOS!$B$2:$E$85,4,0)</f>
        <v>2059687.06</v>
      </c>
      <c r="G14" s="15">
        <f>VLOOKUP(B14,'[3]cardiogroup quindio'!$B$1:$E$121,4,0)</f>
        <v>1402916.88992</v>
      </c>
      <c r="H14" s="22">
        <f>+AVERAGE(E14,F14,G14)</f>
        <v>2781001.3166400003</v>
      </c>
    </row>
    <row r="15" spans="1:8" ht="180" x14ac:dyDescent="0.2">
      <c r="A15" s="7">
        <v>14</v>
      </c>
      <c r="B15" s="7">
        <v>380105</v>
      </c>
      <c r="C15" s="10" t="s">
        <v>122</v>
      </c>
      <c r="D15" s="1" t="s">
        <v>124</v>
      </c>
      <c r="E15" s="15" t="s">
        <v>138</v>
      </c>
      <c r="F15" s="15">
        <f>VLOOKUP(B15,[2]SERVICIOS!$B$2:$E$85,4,0)</f>
        <v>72116493</v>
      </c>
      <c r="G15" s="15" t="s">
        <v>138</v>
      </c>
      <c r="H15" s="22">
        <f t="shared" ref="H15:H66" si="0">+MIN(E15,F15,G15)</f>
        <v>72116493</v>
      </c>
    </row>
    <row r="16" spans="1:8" ht="146.25" x14ac:dyDescent="0.2">
      <c r="A16" s="7">
        <v>15</v>
      </c>
      <c r="B16" s="7">
        <v>381101</v>
      </c>
      <c r="C16" s="10" t="s">
        <v>126</v>
      </c>
      <c r="D16" s="1" t="s">
        <v>127</v>
      </c>
      <c r="E16" s="15" t="s">
        <v>138</v>
      </c>
      <c r="F16" s="15">
        <f>VLOOKUP(B16,[2]SERVICIOS!$B$2:$E$85,4,0)</f>
        <v>204943604.80000001</v>
      </c>
      <c r="G16" s="15" t="s">
        <v>138</v>
      </c>
      <c r="H16" s="22">
        <f t="shared" si="0"/>
        <v>204943604.80000001</v>
      </c>
    </row>
    <row r="17" spans="1:8" ht="135" x14ac:dyDescent="0.2">
      <c r="A17" s="7">
        <v>16</v>
      </c>
      <c r="B17" s="7">
        <v>385120</v>
      </c>
      <c r="C17" s="8" t="s">
        <v>16</v>
      </c>
      <c r="D17" s="2" t="s">
        <v>85</v>
      </c>
      <c r="E17" s="15">
        <v>9533400</v>
      </c>
      <c r="F17" s="15">
        <f>VLOOKUP(B17,[2]SERVICIOS!$B$2:$E$85,4,0)</f>
        <v>48267546.049999997</v>
      </c>
      <c r="G17" s="15">
        <f>VLOOKUP(B17,'[3]cardiogroup quindio'!$B$1:$E$121,4,0)</f>
        <v>82000000</v>
      </c>
      <c r="H17" s="22">
        <f>+AVERAGE(F17,G17)</f>
        <v>65133773.024999999</v>
      </c>
    </row>
    <row r="18" spans="1:8" ht="146.25" x14ac:dyDescent="0.2">
      <c r="A18" s="7">
        <v>17</v>
      </c>
      <c r="B18" s="7">
        <v>385220</v>
      </c>
      <c r="C18" s="8" t="s">
        <v>17</v>
      </c>
      <c r="D18" s="2" t="s">
        <v>86</v>
      </c>
      <c r="E18" s="15">
        <v>9533400</v>
      </c>
      <c r="F18" s="15">
        <f>VLOOKUP(B18,[2]SERVICIOS!$B$2:$E$85,4,0)</f>
        <v>53786218</v>
      </c>
      <c r="G18" s="15">
        <f>VLOOKUP(B18,'[3]cardiogroup quindio'!$B$1:$E$121,4,0)</f>
        <v>82000000</v>
      </c>
      <c r="H18" s="22">
        <f>+AVERAGE(F18,G18)</f>
        <v>67893109</v>
      </c>
    </row>
    <row r="19" spans="1:8" ht="78.75" x14ac:dyDescent="0.2">
      <c r="A19" s="7">
        <v>18</v>
      </c>
      <c r="B19" s="7">
        <v>385320</v>
      </c>
      <c r="C19" s="8" t="s">
        <v>20</v>
      </c>
      <c r="D19" s="2" t="s">
        <v>88</v>
      </c>
      <c r="E19" s="15">
        <v>9533400</v>
      </c>
      <c r="F19" s="15">
        <f>VLOOKUP(B19,[2]SERVICIOS!$B$2:$E$85,4,0)</f>
        <v>7185097</v>
      </c>
      <c r="G19" s="15">
        <f>VLOOKUP(B19,'[3]cardiogroup quindio'!$B$1:$E$121,4,0)</f>
        <v>45147200</v>
      </c>
      <c r="H19" s="22">
        <f>+AVERAGE(E19,F19)</f>
        <v>8359248.5</v>
      </c>
    </row>
    <row r="20" spans="1:8" ht="36" x14ac:dyDescent="0.2">
      <c r="A20" s="7">
        <v>19</v>
      </c>
      <c r="B20" s="7">
        <v>385401</v>
      </c>
      <c r="C20" s="8" t="s">
        <v>18</v>
      </c>
      <c r="D20" s="2" t="s">
        <v>83</v>
      </c>
      <c r="E20" s="15">
        <v>9531900</v>
      </c>
      <c r="F20" s="15">
        <f>VLOOKUP(B20,[2]SERVICIOS!$B$2:$E$85,4,0)</f>
        <v>1745120</v>
      </c>
      <c r="G20" s="15">
        <f>VLOOKUP(B20,'[3]cardiogroup quindio'!$B$1:$E$121,4,0)</f>
        <v>45147200</v>
      </c>
      <c r="H20" s="22">
        <f>+F20</f>
        <v>1745120</v>
      </c>
    </row>
    <row r="21" spans="1:8" ht="146.25" x14ac:dyDescent="0.2">
      <c r="A21" s="7">
        <v>20</v>
      </c>
      <c r="B21" s="7">
        <v>385520</v>
      </c>
      <c r="C21" s="8" t="s">
        <v>21</v>
      </c>
      <c r="D21" s="2" t="s">
        <v>89</v>
      </c>
      <c r="E21" s="15">
        <v>6675600</v>
      </c>
      <c r="F21" s="15">
        <f>VLOOKUP(B21,[2]SERVICIOS!$B$2:$E$85,4,0)</f>
        <v>1476490</v>
      </c>
      <c r="G21" s="15">
        <f>VLOOKUP(B21,'[3]cardiogroup quindio'!$B$1:$E$121,4,0)</f>
        <v>45147200</v>
      </c>
      <c r="H21" s="22">
        <f>+F21</f>
        <v>1476490</v>
      </c>
    </row>
    <row r="22" spans="1:8" ht="78.75" x14ac:dyDescent="0.2">
      <c r="A22" s="7">
        <v>21</v>
      </c>
      <c r="B22" s="7">
        <v>385620</v>
      </c>
      <c r="C22" s="8" t="s">
        <v>22</v>
      </c>
      <c r="D22" s="2" t="s">
        <v>90</v>
      </c>
      <c r="E22" s="15">
        <v>7648700</v>
      </c>
      <c r="F22" s="15">
        <f>VLOOKUP(B22,[2]SERVICIOS!$B$2:$E$85,4,0)</f>
        <v>8686962</v>
      </c>
      <c r="G22" s="15">
        <f>VLOOKUP(B22,'[3]cardiogroup quindio'!$B$1:$E$121,4,0)</f>
        <v>45147200</v>
      </c>
      <c r="H22" s="22">
        <f>+AVERAGE(E22,F22)</f>
        <v>8167831</v>
      </c>
    </row>
    <row r="23" spans="1:8" ht="101.25" x14ac:dyDescent="0.2">
      <c r="A23" s="7">
        <v>22</v>
      </c>
      <c r="B23" s="7">
        <v>385720</v>
      </c>
      <c r="C23" s="8" t="s">
        <v>23</v>
      </c>
      <c r="D23" s="2" t="s">
        <v>91</v>
      </c>
      <c r="E23" s="15">
        <v>5764000</v>
      </c>
      <c r="F23" s="15">
        <f>VLOOKUP(B23,[2]SERVICIOS!$B$2:$E$85,4,0)</f>
        <v>17027130.030000001</v>
      </c>
      <c r="G23" s="15">
        <f>VLOOKUP(B23,'[3]cardiogroup quindio'!$B$1:$E$121,4,0)</f>
        <v>45147200</v>
      </c>
      <c r="H23" s="22">
        <f>+AVERAGE(E23,F23)</f>
        <v>11395565.015000001</v>
      </c>
    </row>
    <row r="24" spans="1:8" ht="168.75" x14ac:dyDescent="0.2">
      <c r="A24" s="7">
        <v>23</v>
      </c>
      <c r="B24" s="7">
        <v>385820</v>
      </c>
      <c r="C24" s="8" t="s">
        <v>24</v>
      </c>
      <c r="D24" s="2" t="s">
        <v>92</v>
      </c>
      <c r="E24" s="15">
        <v>9533400</v>
      </c>
      <c r="F24" s="15">
        <f>VLOOKUP(B24,[2]SERVICIOS!$B$2:$E$85,4,0)</f>
        <v>22175613</v>
      </c>
      <c r="G24" s="15">
        <f>VLOOKUP(B24,'[3]cardiogroup quindio'!$B$1:$E$121,4,0)</f>
        <v>19283482.800000001</v>
      </c>
      <c r="H24" s="15">
        <v>19283482.800000001</v>
      </c>
    </row>
    <row r="25" spans="1:8" ht="36" x14ac:dyDescent="0.2">
      <c r="A25" s="7">
        <v>24</v>
      </c>
      <c r="B25" s="7">
        <v>385920</v>
      </c>
      <c r="C25" s="8" t="s">
        <v>25</v>
      </c>
      <c r="D25" s="2" t="s">
        <v>83</v>
      </c>
      <c r="E25" s="15">
        <v>9533400</v>
      </c>
      <c r="F25" s="15">
        <f>VLOOKUP(B25,[2]SERVICIOS!$B$2:$E$85,4,0)</f>
        <v>1528960</v>
      </c>
      <c r="G25" s="15">
        <f>VLOOKUP(B25,'[3]cardiogroup quindio'!$B$1:$E$121,4,0)</f>
        <v>19283482.800000001</v>
      </c>
      <c r="H25" s="22">
        <f>+F25</f>
        <v>1528960</v>
      </c>
    </row>
    <row r="26" spans="1:8" ht="123.75" x14ac:dyDescent="0.2">
      <c r="A26" s="7">
        <v>25</v>
      </c>
      <c r="B26" s="7">
        <v>387301</v>
      </c>
      <c r="C26" s="8" t="s">
        <v>35</v>
      </c>
      <c r="D26" s="2" t="s">
        <v>100</v>
      </c>
      <c r="E26" s="15" t="s">
        <v>138</v>
      </c>
      <c r="F26" s="15">
        <f>VLOOKUP(B26,[2]SERVICIOS!$B$2:$E$85,4,0)</f>
        <v>16590442</v>
      </c>
      <c r="G26" s="15">
        <f>VLOOKUP(B26,'[3]cardiogroup quindio'!$B$1:$E$121,4,0)</f>
        <v>15051220.6</v>
      </c>
      <c r="H26" s="22">
        <f>+G26</f>
        <v>15051220.6</v>
      </c>
    </row>
    <row r="27" spans="1:8" ht="146.25" x14ac:dyDescent="0.2">
      <c r="A27" s="7">
        <v>26</v>
      </c>
      <c r="B27" s="7">
        <v>395010</v>
      </c>
      <c r="C27" s="8" t="s">
        <v>19</v>
      </c>
      <c r="D27" s="2" t="s">
        <v>87</v>
      </c>
      <c r="E27" s="15">
        <v>12501000</v>
      </c>
      <c r="F27" s="15">
        <f>VLOOKUP(B27,[2]SERVICIOS!$B$2:$E$85,4,0)</f>
        <v>104058666.95</v>
      </c>
      <c r="G27" s="15">
        <f>VLOOKUP(B27,'[3]cardiogroup quindio'!$B$1:$E$121,4,0)</f>
        <v>58423581.0656</v>
      </c>
      <c r="H27" s="22">
        <v>58423581.0656</v>
      </c>
    </row>
    <row r="28" spans="1:8" ht="146.25" x14ac:dyDescent="0.2">
      <c r="A28" s="7">
        <v>27</v>
      </c>
      <c r="B28" s="7">
        <v>395018</v>
      </c>
      <c r="C28" s="8" t="s">
        <v>46</v>
      </c>
      <c r="D28" s="2" t="s">
        <v>89</v>
      </c>
      <c r="E28" s="15">
        <v>5208900</v>
      </c>
      <c r="F28" s="15">
        <f>VLOOKUP(B28,[2]SERVICIOS!$B$2:$E$85,4,0)</f>
        <v>3769600</v>
      </c>
      <c r="G28" s="15">
        <f>VLOOKUP(B28,'[3]cardiogroup quindio'!$B$1:$E$121,4,0)</f>
        <v>26030218</v>
      </c>
      <c r="H28" s="22">
        <f>+F28</f>
        <v>3769600</v>
      </c>
    </row>
    <row r="29" spans="1:8" ht="112.5" x14ac:dyDescent="0.2">
      <c r="A29" s="7">
        <v>28</v>
      </c>
      <c r="B29" s="7">
        <v>395030</v>
      </c>
      <c r="C29" s="8" t="s">
        <v>47</v>
      </c>
      <c r="D29" s="2" t="s">
        <v>107</v>
      </c>
      <c r="E29" s="15">
        <v>4880400</v>
      </c>
      <c r="F29" s="15">
        <f>VLOOKUP(B29,[2]SERVICIOS!$B$2:$E$85,4,0)</f>
        <v>13612815</v>
      </c>
      <c r="G29" s="15">
        <f>VLOOKUP(B29,'[3]cardiogroup quindio'!$B$1:$E$121,4,0)</f>
        <v>16169180.4704</v>
      </c>
      <c r="H29" s="15">
        <f>+F29</f>
        <v>13612815</v>
      </c>
    </row>
    <row r="30" spans="1:8" ht="112.5" x14ac:dyDescent="0.2">
      <c r="A30" s="7">
        <v>29</v>
      </c>
      <c r="B30" s="7">
        <v>395031</v>
      </c>
      <c r="C30" s="8" t="s">
        <v>48</v>
      </c>
      <c r="D30" s="2" t="s">
        <v>107</v>
      </c>
      <c r="E30" s="15">
        <v>4880400</v>
      </c>
      <c r="F30" s="15">
        <f>VLOOKUP(B30,[2]SERVICIOS!$B$2:$E$85,4,0)</f>
        <v>14647055</v>
      </c>
      <c r="G30" s="15">
        <f>VLOOKUP(B30,'[3]cardiogroup quindio'!$B$1:$E$121,4,0)</f>
        <v>21994180.470399998</v>
      </c>
      <c r="H30" s="22">
        <f>+F30</f>
        <v>14647055</v>
      </c>
    </row>
    <row r="31" spans="1:8" ht="36" x14ac:dyDescent="0.2">
      <c r="A31" s="7">
        <v>30</v>
      </c>
      <c r="B31" s="7">
        <v>395060</v>
      </c>
      <c r="C31" s="8" t="s">
        <v>49</v>
      </c>
      <c r="D31" s="2" t="s">
        <v>83</v>
      </c>
      <c r="E31" s="15">
        <v>5208900</v>
      </c>
      <c r="F31" s="15">
        <f>VLOOKUP(B31,[2]SERVICIOS!$B$2:$E$85,4,0)</f>
        <v>3730000</v>
      </c>
      <c r="G31" s="15">
        <f>VLOOKUP(B31,'[3]cardiogroup quindio'!$B$1:$E$121,4,0)</f>
        <v>21710358.617606081</v>
      </c>
      <c r="H31" s="22">
        <v>3730000</v>
      </c>
    </row>
    <row r="32" spans="1:8" ht="112.5" x14ac:dyDescent="0.2">
      <c r="A32" s="7">
        <v>31</v>
      </c>
      <c r="B32" s="7">
        <v>395061</v>
      </c>
      <c r="C32" s="8" t="s">
        <v>50</v>
      </c>
      <c r="D32" s="2" t="s">
        <v>108</v>
      </c>
      <c r="E32" s="15">
        <v>6675600</v>
      </c>
      <c r="F32" s="15">
        <f>VLOOKUP(B32,[2]SERVICIOS!$B$2:$E$85,4,0)</f>
        <v>10604932</v>
      </c>
      <c r="G32" s="15">
        <f>VLOOKUP(B32,'[3]cardiogroup quindio'!$B$1:$E$121,4,0)</f>
        <v>29532600.827529553</v>
      </c>
      <c r="H32" s="22">
        <f>AVERAGE(E32:F32)</f>
        <v>8640266</v>
      </c>
    </row>
    <row r="33" spans="1:8" ht="36" x14ac:dyDescent="0.2">
      <c r="A33" s="7">
        <v>32</v>
      </c>
      <c r="B33" s="7">
        <v>395063</v>
      </c>
      <c r="C33" s="8" t="s">
        <v>51</v>
      </c>
      <c r="D33" s="2" t="s">
        <v>83</v>
      </c>
      <c r="E33" s="15">
        <v>5208900</v>
      </c>
      <c r="F33" s="15">
        <f>VLOOKUP(B33,[2]SERVICIOS!$B$2:$E$85,4,0)</f>
        <v>3053840</v>
      </c>
      <c r="G33" s="15">
        <f>VLOOKUP(B33,'[3]cardiogroup quindio'!$B$1:$E$121,4,0)</f>
        <v>29276043.003529601</v>
      </c>
      <c r="H33" s="22">
        <f>+F33</f>
        <v>3053840</v>
      </c>
    </row>
    <row r="34" spans="1:8" ht="157.5" x14ac:dyDescent="0.2">
      <c r="A34" s="7">
        <v>33</v>
      </c>
      <c r="B34" s="7">
        <v>395080</v>
      </c>
      <c r="C34" s="8" t="s">
        <v>52</v>
      </c>
      <c r="D34" s="2" t="s">
        <v>109</v>
      </c>
      <c r="E34" s="15">
        <v>4880400</v>
      </c>
      <c r="F34" s="15">
        <f>VLOOKUP(B34,[2]SERVICIOS!$B$2:$E$85,4,0)</f>
        <v>22135717</v>
      </c>
      <c r="G34" s="15">
        <f>VLOOKUP(B34,'[3]cardiogroup quindio'!$B$1:$E$121,4,0)</f>
        <v>16169180.4704</v>
      </c>
      <c r="H34" s="22">
        <f>+G34</f>
        <v>16169180.4704</v>
      </c>
    </row>
    <row r="35" spans="1:8" ht="168.75" x14ac:dyDescent="0.2">
      <c r="A35" s="7">
        <v>34</v>
      </c>
      <c r="B35" s="7">
        <v>395081</v>
      </c>
      <c r="C35" s="8" t="s">
        <v>53</v>
      </c>
      <c r="D35" s="2" t="s">
        <v>110</v>
      </c>
      <c r="E35" s="15">
        <v>4880400</v>
      </c>
      <c r="F35" s="15">
        <f>VLOOKUP(B35,[2]SERVICIOS!$B$2:$E$85,4,0)</f>
        <v>22797339.059999999</v>
      </c>
      <c r="G35" s="15">
        <f>VLOOKUP(B35,'[3]cardiogroup quindio'!$B$1:$E$121,4,0)</f>
        <v>21994180.470399998</v>
      </c>
      <c r="H35" s="22">
        <f>AVERAGE(G35,F35)</f>
        <v>22395759.765199997</v>
      </c>
    </row>
    <row r="36" spans="1:8" ht="146.25" x14ac:dyDescent="0.2">
      <c r="A36" s="7">
        <v>35</v>
      </c>
      <c r="B36" s="7">
        <v>395205</v>
      </c>
      <c r="C36" s="10" t="s">
        <v>123</v>
      </c>
      <c r="D36" s="1" t="s">
        <v>87</v>
      </c>
      <c r="E36" s="15" t="s">
        <v>138</v>
      </c>
      <c r="F36" s="15">
        <f>VLOOKUP(B36,[2]SERVICIOS!$B$2:$E$85,4,0)</f>
        <v>106636003.7</v>
      </c>
      <c r="G36" s="15" t="s">
        <v>138</v>
      </c>
      <c r="H36" s="22">
        <f t="shared" si="0"/>
        <v>106636003.7</v>
      </c>
    </row>
    <row r="37" spans="1:8" ht="112.5" x14ac:dyDescent="0.2">
      <c r="A37" s="7">
        <v>36</v>
      </c>
      <c r="B37" s="7">
        <v>395220</v>
      </c>
      <c r="C37" s="8" t="s">
        <v>81</v>
      </c>
      <c r="D37" s="2" t="s">
        <v>120</v>
      </c>
      <c r="E37" s="15">
        <v>9780257</v>
      </c>
      <c r="F37" s="15">
        <f>VLOOKUP(B37,[2]SERVICIOS!$B$2:$E$85,4,0)</f>
        <v>51780809</v>
      </c>
      <c r="G37" s="15">
        <f>VLOOKUP(B37,'[3]cardiogroup quindio'!$B$1:$E$121,4,0)</f>
        <v>119392000</v>
      </c>
      <c r="H37" s="22">
        <f>+F37</f>
        <v>51780809</v>
      </c>
    </row>
    <row r="38" spans="1:8" ht="135" x14ac:dyDescent="0.2">
      <c r="A38" s="7">
        <v>37</v>
      </c>
      <c r="B38" s="7">
        <v>399201</v>
      </c>
      <c r="C38" s="8" t="s">
        <v>15</v>
      </c>
      <c r="D38" s="2" t="s">
        <v>84</v>
      </c>
      <c r="E38" s="15" t="s">
        <v>138</v>
      </c>
      <c r="F38" s="15">
        <f>VLOOKUP(B38,[2]SERVICIOS!$B$2:$E$85,4,0)</f>
        <v>391300</v>
      </c>
      <c r="G38" s="15" t="s">
        <v>138</v>
      </c>
      <c r="H38" s="22">
        <f t="shared" si="0"/>
        <v>391300</v>
      </c>
    </row>
    <row r="39" spans="1:8" ht="157.5" x14ac:dyDescent="0.2">
      <c r="A39" s="7">
        <v>38</v>
      </c>
      <c r="B39" s="7">
        <v>549002</v>
      </c>
      <c r="C39" s="8" t="s">
        <v>75</v>
      </c>
      <c r="D39" s="2" t="s">
        <v>119</v>
      </c>
      <c r="E39" s="15">
        <v>2269080</v>
      </c>
      <c r="F39" s="15">
        <f>VLOOKUP(B39,[2]SERVICIOS!$B$2:$E$85,4,0)</f>
        <v>1286000</v>
      </c>
      <c r="G39" s="15" t="s">
        <v>138</v>
      </c>
      <c r="H39" s="22">
        <f t="shared" si="0"/>
        <v>1286000</v>
      </c>
    </row>
    <row r="40" spans="1:8" ht="157.5" x14ac:dyDescent="0.2">
      <c r="A40" s="7">
        <v>39</v>
      </c>
      <c r="B40" s="7">
        <v>549012</v>
      </c>
      <c r="C40" s="8" t="s">
        <v>79</v>
      </c>
      <c r="D40" s="2" t="s">
        <v>119</v>
      </c>
      <c r="E40" s="15">
        <v>2848340</v>
      </c>
      <c r="F40" s="15">
        <f>VLOOKUP(B40,[2]SERVICIOS!$B$2:$E$85,4,0)</f>
        <v>1286000</v>
      </c>
      <c r="G40" s="15" t="s">
        <v>138</v>
      </c>
      <c r="H40" s="22">
        <f t="shared" si="0"/>
        <v>1286000</v>
      </c>
    </row>
    <row r="41" spans="1:8" ht="67.5" x14ac:dyDescent="0.2">
      <c r="A41" s="7">
        <v>40</v>
      </c>
      <c r="B41" s="7">
        <v>872202</v>
      </c>
      <c r="C41" s="8" t="s">
        <v>27</v>
      </c>
      <c r="D41" s="2" t="s">
        <v>94</v>
      </c>
      <c r="E41" s="15">
        <v>2601500</v>
      </c>
      <c r="F41" s="15">
        <f>VLOOKUP(B41,[2]SERVICIOS!$B$2:$E$85,4,0)</f>
        <v>3196535.34</v>
      </c>
      <c r="G41" s="15">
        <f>VLOOKUP(B41,'[3]cardiogroup quindio'!$B$1:$E$121,4,0)</f>
        <v>2615140.4742000005</v>
      </c>
      <c r="H41" s="22">
        <f t="shared" si="0"/>
        <v>2601500</v>
      </c>
    </row>
    <row r="42" spans="1:8" ht="56.25" x14ac:dyDescent="0.2">
      <c r="A42" s="7">
        <v>41</v>
      </c>
      <c r="B42" s="7">
        <v>874111</v>
      </c>
      <c r="C42" s="8" t="s">
        <v>57</v>
      </c>
      <c r="D42" s="2" t="s">
        <v>112</v>
      </c>
      <c r="E42" s="15">
        <v>3926100</v>
      </c>
      <c r="F42" s="15">
        <f>VLOOKUP(B42,[2]SERVICIOS!$B$2:$E$85,4,0)</f>
        <v>3105367</v>
      </c>
      <c r="G42" s="15">
        <f>VLOOKUP(B42,'[3]cardiogroup quindio'!$B$1:$E$121,4,0)</f>
        <v>2602776.7000000002</v>
      </c>
      <c r="H42" s="22">
        <f t="shared" si="0"/>
        <v>2602776.7000000002</v>
      </c>
    </row>
    <row r="43" spans="1:8" ht="56.25" x14ac:dyDescent="0.2">
      <c r="A43" s="7">
        <v>42</v>
      </c>
      <c r="B43" s="7">
        <v>874112</v>
      </c>
      <c r="C43" s="8" t="s">
        <v>58</v>
      </c>
      <c r="D43" s="2" t="s">
        <v>112</v>
      </c>
      <c r="E43" s="15">
        <v>3926100</v>
      </c>
      <c r="F43" s="15">
        <f>VLOOKUP(B43,[2]SERVICIOS!$B$2:$E$85,4,0)</f>
        <v>1930407</v>
      </c>
      <c r="G43" s="15">
        <f>VLOOKUP(B43,'[3]cardiogroup quindio'!$B$1:$E$121,4,0)</f>
        <v>2602776.7000000002</v>
      </c>
      <c r="H43" s="22">
        <f>+AVERAGE(G43,F43,E43)</f>
        <v>2819761.2333333329</v>
      </c>
    </row>
    <row r="44" spans="1:8" ht="56.25" x14ac:dyDescent="0.2">
      <c r="A44" s="7">
        <v>43</v>
      </c>
      <c r="B44" s="7">
        <v>874113</v>
      </c>
      <c r="C44" s="8" t="s">
        <v>59</v>
      </c>
      <c r="D44" s="2" t="s">
        <v>112</v>
      </c>
      <c r="E44" s="15">
        <v>3926100</v>
      </c>
      <c r="F44" s="15">
        <f>VLOOKUP(B44,[2]SERVICIOS!$B$2:$E$85,4,0)</f>
        <v>1930407</v>
      </c>
      <c r="G44" s="15">
        <f>VLOOKUP(B44,'[3]cardiogroup quindio'!$B$1:$E$121,4,0)</f>
        <v>2602776.7000000002</v>
      </c>
      <c r="H44" s="22">
        <f>+AVERAGE(G44,F44,E44)</f>
        <v>2819761.2333333329</v>
      </c>
    </row>
    <row r="45" spans="1:8" ht="56.25" x14ac:dyDescent="0.2">
      <c r="A45" s="7">
        <v>44</v>
      </c>
      <c r="B45" s="7">
        <v>874114</v>
      </c>
      <c r="C45" s="8" t="s">
        <v>60</v>
      </c>
      <c r="D45" s="2" t="s">
        <v>112</v>
      </c>
      <c r="E45" s="15">
        <v>3926100</v>
      </c>
      <c r="F45" s="15">
        <f>VLOOKUP(B45,[2]SERVICIOS!$B$2:$E$85,4,0)</f>
        <v>1930407</v>
      </c>
      <c r="G45" s="15">
        <f>VLOOKUP(B45,'[3]cardiogroup quindio'!$B$1:$E$121,4,0)</f>
        <v>2602776.7000000002</v>
      </c>
      <c r="H45" s="22">
        <f>+AVERAGE(G45,F45,E45)</f>
        <v>2819761.2333333329</v>
      </c>
    </row>
    <row r="46" spans="1:8" ht="56.25" x14ac:dyDescent="0.2">
      <c r="A46" s="7">
        <v>45</v>
      </c>
      <c r="B46" s="7">
        <v>874121</v>
      </c>
      <c r="C46" s="8" t="s">
        <v>61</v>
      </c>
      <c r="D46" s="2" t="s">
        <v>112</v>
      </c>
      <c r="E46" s="15">
        <v>3926100</v>
      </c>
      <c r="F46" s="15">
        <f>VLOOKUP(B46,[2]SERVICIOS!$B$2:$E$85,4,0)</f>
        <v>3105367</v>
      </c>
      <c r="G46" s="15">
        <f>VLOOKUP(B46,'[3]cardiogroup quindio'!$B$1:$E$121,4,0)</f>
        <v>2602776.7000000002</v>
      </c>
      <c r="H46" s="22">
        <f t="shared" si="0"/>
        <v>2602776.7000000002</v>
      </c>
    </row>
    <row r="47" spans="1:8" ht="56.25" x14ac:dyDescent="0.2">
      <c r="A47" s="7">
        <v>46</v>
      </c>
      <c r="B47" s="7">
        <v>874122</v>
      </c>
      <c r="C47" s="8" t="s">
        <v>62</v>
      </c>
      <c r="D47" s="2" t="s">
        <v>112</v>
      </c>
      <c r="E47" s="15">
        <v>3926100</v>
      </c>
      <c r="F47" s="15">
        <f>VLOOKUP(B47,[2]SERVICIOS!$B$2:$E$85,4,0)</f>
        <v>3105367</v>
      </c>
      <c r="G47" s="15">
        <f>VLOOKUP(B47,'[3]cardiogroup quindio'!$B$1:$E$121,4,0)</f>
        <v>2602776.7000000002</v>
      </c>
      <c r="H47" s="22">
        <f t="shared" si="0"/>
        <v>2602776.7000000002</v>
      </c>
    </row>
    <row r="48" spans="1:8" ht="56.25" x14ac:dyDescent="0.2">
      <c r="A48" s="7">
        <v>47</v>
      </c>
      <c r="B48" s="7">
        <v>874123</v>
      </c>
      <c r="C48" s="8" t="s">
        <v>63</v>
      </c>
      <c r="D48" s="2" t="s">
        <v>112</v>
      </c>
      <c r="E48" s="15">
        <v>3926100</v>
      </c>
      <c r="F48" s="15">
        <f>VLOOKUP(B48,[2]SERVICIOS!$B$2:$E$85,4,0)</f>
        <v>1930407</v>
      </c>
      <c r="G48" s="15">
        <f>VLOOKUP(B48,'[3]cardiogroup quindio'!$B$1:$E$121,4,0)</f>
        <v>2602776.7000000002</v>
      </c>
      <c r="H48" s="22">
        <f>+AVERAGE(G48,F48,E48)</f>
        <v>2819761.2333333329</v>
      </c>
    </row>
    <row r="49" spans="1:8" ht="56.25" x14ac:dyDescent="0.2">
      <c r="A49" s="7">
        <v>48</v>
      </c>
      <c r="B49" s="7">
        <v>874124</v>
      </c>
      <c r="C49" s="8" t="s">
        <v>64</v>
      </c>
      <c r="D49" s="2" t="s">
        <v>112</v>
      </c>
      <c r="E49" s="15">
        <v>3926100</v>
      </c>
      <c r="F49" s="15">
        <f>VLOOKUP(B49,[2]SERVICIOS!$B$2:$E$85,4,0)</f>
        <v>1930407</v>
      </c>
      <c r="G49" s="15">
        <f>VLOOKUP(B49,'[3]cardiogroup quindio'!$B$1:$E$121,4,0)</f>
        <v>2602776.7000000002</v>
      </c>
      <c r="H49" s="22">
        <f>+AVERAGE(G49,F49,E49)</f>
        <v>2819761.2333333329</v>
      </c>
    </row>
    <row r="50" spans="1:8" ht="56.25" x14ac:dyDescent="0.2">
      <c r="A50" s="7">
        <v>49</v>
      </c>
      <c r="B50" s="7">
        <v>874125</v>
      </c>
      <c r="C50" s="8" t="s">
        <v>65</v>
      </c>
      <c r="D50" s="2" t="s">
        <v>112</v>
      </c>
      <c r="E50" s="23">
        <v>7052900</v>
      </c>
      <c r="F50" s="15">
        <f>VLOOKUP(B50,[2]SERVICIOS!$B$2:$E$85,4,0)</f>
        <v>3105367</v>
      </c>
      <c r="G50" s="15">
        <f>VLOOKUP(B50,'[3]cardiogroup quindio'!$B$1:$E$121,4,0)</f>
        <v>2602776.7000000002</v>
      </c>
      <c r="H50" s="22">
        <f>+G50</f>
        <v>2602776.7000000002</v>
      </c>
    </row>
    <row r="51" spans="1:8" ht="56.25" x14ac:dyDescent="0.2">
      <c r="A51" s="7">
        <v>50</v>
      </c>
      <c r="B51" s="7">
        <v>874131</v>
      </c>
      <c r="C51" s="8" t="s">
        <v>66</v>
      </c>
      <c r="D51" s="2" t="s">
        <v>112</v>
      </c>
      <c r="E51" s="23">
        <v>7052900</v>
      </c>
      <c r="F51" s="15">
        <f>VLOOKUP(B51,[2]SERVICIOS!$B$2:$E$85,4,0)</f>
        <v>3105367</v>
      </c>
      <c r="G51" s="15">
        <f>VLOOKUP(B51,'[3]cardiogroup quindio'!$B$1:$E$121,4,0)</f>
        <v>2602776.7000000002</v>
      </c>
      <c r="H51" s="22">
        <f t="shared" si="0"/>
        <v>2602776.7000000002</v>
      </c>
    </row>
    <row r="52" spans="1:8" ht="56.25" x14ac:dyDescent="0.2">
      <c r="A52" s="7">
        <v>51</v>
      </c>
      <c r="B52" s="7">
        <v>874132</v>
      </c>
      <c r="C52" s="8" t="s">
        <v>67</v>
      </c>
      <c r="D52" s="2" t="s">
        <v>112</v>
      </c>
      <c r="E52" s="23">
        <v>7052900</v>
      </c>
      <c r="F52" s="15">
        <f>VLOOKUP(B52,[2]SERVICIOS!$B$2:$E$85,4,0)</f>
        <v>3105367</v>
      </c>
      <c r="G52" s="15">
        <f>VLOOKUP(B52,'[3]cardiogroup quindio'!$B$1:$E$121,4,0)</f>
        <v>2602776.7000000002</v>
      </c>
      <c r="H52" s="22">
        <f t="shared" si="0"/>
        <v>2602776.7000000002</v>
      </c>
    </row>
    <row r="53" spans="1:8" ht="48" x14ac:dyDescent="0.2">
      <c r="A53" s="7">
        <v>52</v>
      </c>
      <c r="B53" s="7">
        <v>874133</v>
      </c>
      <c r="C53" s="8" t="s">
        <v>55</v>
      </c>
      <c r="D53" s="2" t="s">
        <v>111</v>
      </c>
      <c r="E53" s="15">
        <v>7720400</v>
      </c>
      <c r="F53" s="15">
        <f>VLOOKUP(B53,[2]SERVICIOS!$B$2:$E$85,4,0)</f>
        <v>2526373.375</v>
      </c>
      <c r="G53" s="15">
        <f>VLOOKUP(B53,'[3]cardiogroup quindio'!$B$1:$E$121,4,0)</f>
        <v>2720040.7</v>
      </c>
      <c r="H53" s="22">
        <f t="shared" si="0"/>
        <v>2526373.375</v>
      </c>
    </row>
    <row r="54" spans="1:8" ht="56.25" x14ac:dyDescent="0.2">
      <c r="A54" s="7">
        <v>53</v>
      </c>
      <c r="B54" s="7">
        <v>874134</v>
      </c>
      <c r="C54" s="8" t="s">
        <v>56</v>
      </c>
      <c r="D54" s="2" t="s">
        <v>112</v>
      </c>
      <c r="E54" s="23">
        <v>7052900</v>
      </c>
      <c r="F54" s="15">
        <f>VLOOKUP(B54,[2]SERVICIOS!$B$2:$E$85,4,0)</f>
        <v>3105367</v>
      </c>
      <c r="G54" s="15" t="s">
        <v>138</v>
      </c>
      <c r="H54" s="22">
        <f t="shared" si="0"/>
        <v>3105367</v>
      </c>
    </row>
    <row r="55" spans="1:8" ht="45" x14ac:dyDescent="0.2">
      <c r="A55" s="7">
        <v>54</v>
      </c>
      <c r="B55" s="7">
        <v>875101</v>
      </c>
      <c r="C55" s="10" t="s">
        <v>125</v>
      </c>
      <c r="D55" s="1" t="s">
        <v>111</v>
      </c>
      <c r="E55" s="15" t="s">
        <v>138</v>
      </c>
      <c r="F55" s="15">
        <f>VLOOKUP(B55,[2]SERVICIOS!$B$2:$E$85,4,0)</f>
        <v>1870694.125</v>
      </c>
      <c r="G55" s="15" t="s">
        <v>138</v>
      </c>
      <c r="H55" s="22">
        <f t="shared" si="0"/>
        <v>1870694.125</v>
      </c>
    </row>
    <row r="56" spans="1:8" ht="67.5" x14ac:dyDescent="0.2">
      <c r="A56" s="7">
        <v>55</v>
      </c>
      <c r="B56" s="7">
        <v>876110</v>
      </c>
      <c r="C56" s="8" t="s">
        <v>26</v>
      </c>
      <c r="D56" s="2" t="s">
        <v>93</v>
      </c>
      <c r="E56" s="23">
        <v>2020500</v>
      </c>
      <c r="F56" s="15">
        <f>VLOOKUP(B56,[2]SERVICIOS!$B$2:$E$85,4,0)</f>
        <v>1811759</v>
      </c>
      <c r="G56" s="15">
        <f>VLOOKUP(B56,'[3]cardiogroup quindio'!$B$1:$E$121,4,0)</f>
        <v>2245719.6</v>
      </c>
      <c r="H56" s="22">
        <f t="shared" si="0"/>
        <v>1811759</v>
      </c>
    </row>
    <row r="57" spans="1:8" ht="67.5" x14ac:dyDescent="0.2">
      <c r="A57" s="7">
        <v>56</v>
      </c>
      <c r="B57" s="7">
        <v>876121</v>
      </c>
      <c r="C57" s="8" t="s">
        <v>38</v>
      </c>
      <c r="D57" s="2" t="s">
        <v>103</v>
      </c>
      <c r="E57" s="24">
        <v>2941500</v>
      </c>
      <c r="F57" s="15">
        <f>VLOOKUP(B57,[2]SERVICIOS!$B$2:$E$85,4,0)</f>
        <v>3442427</v>
      </c>
      <c r="G57" s="15">
        <f>VLOOKUP(B57,'[3]cardiogroup quindio'!$B$1:$E$121,4,0)</f>
        <v>2340259.2285800003</v>
      </c>
      <c r="H57" s="22">
        <f>+AVERAGE(G57,F57,E57)</f>
        <v>2908062.0761933331</v>
      </c>
    </row>
    <row r="58" spans="1:8" ht="67.5" x14ac:dyDescent="0.2">
      <c r="A58" s="7">
        <v>57</v>
      </c>
      <c r="B58" s="7">
        <v>876122</v>
      </c>
      <c r="C58" s="8" t="s">
        <v>54</v>
      </c>
      <c r="D58" s="2" t="s">
        <v>103</v>
      </c>
      <c r="E58" s="23">
        <v>2008900</v>
      </c>
      <c r="F58" s="15">
        <f>VLOOKUP(B58,[2]SERVICIOS!$B$2:$E$85,4,0)</f>
        <v>2608232.7550079999</v>
      </c>
      <c r="G58" s="15">
        <f>VLOOKUP(B58,'[3]cardiogroup quindio'!$B$1:$E$121,4,0)</f>
        <v>1807085.0560000003</v>
      </c>
      <c r="H58" s="22">
        <f>+F58</f>
        <v>2608232.7550079999</v>
      </c>
    </row>
    <row r="59" spans="1:8" ht="67.5" x14ac:dyDescent="0.2">
      <c r="A59" s="7">
        <v>58</v>
      </c>
      <c r="B59" s="7">
        <v>876123</v>
      </c>
      <c r="C59" s="8" t="s">
        <v>74</v>
      </c>
      <c r="D59" s="2" t="s">
        <v>118</v>
      </c>
      <c r="E59" s="23">
        <v>5879315.09088</v>
      </c>
      <c r="F59" s="15">
        <f>VLOOKUP(B59,[2]SERVICIOS!$B$2:$E$85,4,0)</f>
        <v>10910822</v>
      </c>
      <c r="G59" s="15" t="s">
        <v>138</v>
      </c>
      <c r="H59" s="22">
        <f t="shared" si="0"/>
        <v>5879315.09088</v>
      </c>
    </row>
    <row r="60" spans="1:8" ht="146.25" x14ac:dyDescent="0.2">
      <c r="A60" s="7">
        <v>59</v>
      </c>
      <c r="B60" s="7">
        <v>876131</v>
      </c>
      <c r="C60" s="8" t="s">
        <v>69</v>
      </c>
      <c r="D60" s="2" t="s">
        <v>89</v>
      </c>
      <c r="E60" s="23">
        <v>4064600</v>
      </c>
      <c r="F60" s="15">
        <f>VLOOKUP(B60,[2]SERVICIOS!$B$2:$E$85,4,0)</f>
        <v>2616300</v>
      </c>
      <c r="G60" s="15">
        <f>VLOOKUP(B60,'[3]cardiogroup quindio'!$B$1:$E$121,4,0)</f>
        <v>1994925.6320000002</v>
      </c>
      <c r="H60" s="22">
        <f>+F60</f>
        <v>2616300</v>
      </c>
    </row>
    <row r="61" spans="1:8" ht="56.25" x14ac:dyDescent="0.2">
      <c r="A61" s="7">
        <v>60</v>
      </c>
      <c r="B61" s="7">
        <v>876241</v>
      </c>
      <c r="C61" s="8" t="s">
        <v>29</v>
      </c>
      <c r="D61" s="2" t="s">
        <v>96</v>
      </c>
      <c r="E61" s="23">
        <v>2170600</v>
      </c>
      <c r="F61" s="15">
        <f>VLOOKUP(B61,[2]SERVICIOS!$B$2:$E$85,4,0)</f>
        <v>2153176</v>
      </c>
      <c r="G61" s="15" t="s">
        <v>138</v>
      </c>
      <c r="H61" s="22">
        <f>+F61</f>
        <v>2153176</v>
      </c>
    </row>
    <row r="62" spans="1:8" ht="67.5" x14ac:dyDescent="0.2">
      <c r="A62" s="7">
        <v>61</v>
      </c>
      <c r="B62" s="7">
        <v>877110</v>
      </c>
      <c r="C62" s="8" t="s">
        <v>31</v>
      </c>
      <c r="D62" s="2" t="s">
        <v>98</v>
      </c>
      <c r="E62" s="23">
        <v>1497100</v>
      </c>
      <c r="F62" s="15">
        <f>VLOOKUP(B62,[2]SERVICIOS!$B$2:$E$85,4,0)</f>
        <v>4212069</v>
      </c>
      <c r="G62" s="15">
        <f>VLOOKUP(B62,'[3]cardiogroup quindio'!$B$1:$E$121,4,0)</f>
        <v>1995429.0496000003</v>
      </c>
      <c r="H62" s="22">
        <f t="shared" si="0"/>
        <v>1497100</v>
      </c>
    </row>
    <row r="63" spans="1:8" ht="78.75" x14ac:dyDescent="0.2">
      <c r="A63" s="7">
        <v>62</v>
      </c>
      <c r="B63" s="7">
        <v>877112</v>
      </c>
      <c r="C63" s="8" t="s">
        <v>39</v>
      </c>
      <c r="D63" s="2" t="s">
        <v>104</v>
      </c>
      <c r="E63" s="24">
        <v>1497100</v>
      </c>
      <c r="F63" s="15">
        <f>VLOOKUP(B63,[2]SERVICIOS!$B$2:$E$85,4,0)</f>
        <v>3722447</v>
      </c>
      <c r="G63" s="15">
        <f>VLOOKUP(B63,'[3]cardiogroup quindio'!$B$1:$E$121,4,0)</f>
        <v>2124665.0880000005</v>
      </c>
      <c r="H63" s="22">
        <f>+G63</f>
        <v>2124665.0880000005</v>
      </c>
    </row>
    <row r="64" spans="1:8" ht="67.5" x14ac:dyDescent="0.2">
      <c r="A64" s="7">
        <v>63</v>
      </c>
      <c r="B64" s="7">
        <v>877171</v>
      </c>
      <c r="C64" s="8" t="s">
        <v>40</v>
      </c>
      <c r="D64" s="2" t="s">
        <v>94</v>
      </c>
      <c r="E64" s="15" t="s">
        <v>138</v>
      </c>
      <c r="F64" s="15">
        <f>VLOOKUP(B64,[2]SERVICIOS!$B$2:$E$85,4,0)</f>
        <v>3693247</v>
      </c>
      <c r="G64" s="15">
        <f>VLOOKUP(B64,'[3]cardiogroup quindio'!$B$1:$E$121,4,0)</f>
        <v>2124665.0880000005</v>
      </c>
      <c r="H64" s="22">
        <f>+F64</f>
        <v>3693247</v>
      </c>
    </row>
    <row r="65" spans="1:8" ht="45" x14ac:dyDescent="0.2">
      <c r="A65" s="7">
        <v>64</v>
      </c>
      <c r="B65" s="7">
        <v>877201</v>
      </c>
      <c r="C65" s="8" t="s">
        <v>32</v>
      </c>
      <c r="D65" s="2" t="s">
        <v>99</v>
      </c>
      <c r="E65" s="23">
        <v>1629000</v>
      </c>
      <c r="F65" s="15">
        <f>VLOOKUP(B65,[2]SERVICIOS!$B$2:$E$85,4,0)</f>
        <v>2847139</v>
      </c>
      <c r="G65" s="15">
        <f>VLOOKUP(B65,'[3]cardiogroup quindio'!$B$1:$E$121,4,0)</f>
        <v>2608795.8000000003</v>
      </c>
      <c r="H65" s="22">
        <f t="shared" si="0"/>
        <v>1629000</v>
      </c>
    </row>
    <row r="66" spans="1:8" ht="78.75" x14ac:dyDescent="0.2">
      <c r="A66" s="7">
        <v>65</v>
      </c>
      <c r="B66" s="7">
        <v>878101</v>
      </c>
      <c r="C66" s="8" t="s">
        <v>41</v>
      </c>
      <c r="D66" s="2" t="s">
        <v>104</v>
      </c>
      <c r="E66" s="24">
        <v>2759600</v>
      </c>
      <c r="F66" s="15">
        <f>VLOOKUP(B66,[2]SERVICIOS!$B$2:$E$85,4,0)</f>
        <v>3021347</v>
      </c>
      <c r="G66" s="15">
        <f>VLOOKUP(B66,'[3]cardiogroup quindio'!$B$1:$E$121,4,0)</f>
        <v>2189036.4384000003</v>
      </c>
      <c r="H66" s="22">
        <f t="shared" si="0"/>
        <v>2189036.4384000003</v>
      </c>
    </row>
    <row r="67" spans="1:8" ht="67.5" x14ac:dyDescent="0.2">
      <c r="A67" s="7">
        <v>66</v>
      </c>
      <c r="B67" s="7">
        <v>878111</v>
      </c>
      <c r="C67" s="8" t="s">
        <v>68</v>
      </c>
      <c r="D67" s="2" t="s">
        <v>113</v>
      </c>
      <c r="E67" s="23">
        <v>2759600</v>
      </c>
      <c r="F67" s="15">
        <f>VLOOKUP(B67,[2]SERVICIOS!$B$2:$E$85,4,0)</f>
        <v>3502099</v>
      </c>
      <c r="G67" s="15">
        <f>VLOOKUP(B67,'[3]cardiogroup quindio'!$B$1:$E$121,4,0)</f>
        <v>2362780.2592765954</v>
      </c>
      <c r="H67" s="22">
        <f>+AVERAGE(G67,F67,E67)</f>
        <v>2874826.4197588651</v>
      </c>
    </row>
    <row r="68" spans="1:8" ht="67.5" x14ac:dyDescent="0.2">
      <c r="A68" s="7">
        <v>67</v>
      </c>
      <c r="B68" s="7">
        <v>878201</v>
      </c>
      <c r="C68" s="8" t="s">
        <v>82</v>
      </c>
      <c r="D68" s="2" t="s">
        <v>94</v>
      </c>
      <c r="E68" s="23">
        <v>1061610</v>
      </c>
      <c r="F68" s="15">
        <f>VLOOKUP(B68,[2]SERVICIOS!$B$2:$E$85,4,0)</f>
        <v>2716661.71</v>
      </c>
      <c r="G68" s="15">
        <f>VLOOKUP(B68,'[3]cardiogroup quindio'!$B$1:$E$121,4,0)</f>
        <v>2189036.4384000003</v>
      </c>
      <c r="H68" s="22">
        <f>+AVERAGE(G68,F68,E68)</f>
        <v>1989102.7161333335</v>
      </c>
    </row>
    <row r="69" spans="1:8" ht="45" x14ac:dyDescent="0.2">
      <c r="A69" s="7">
        <v>68</v>
      </c>
      <c r="B69" s="7">
        <v>878301</v>
      </c>
      <c r="C69" s="8" t="s">
        <v>33</v>
      </c>
      <c r="D69" s="2" t="s">
        <v>99</v>
      </c>
      <c r="E69" s="23">
        <v>1485000</v>
      </c>
      <c r="F69" s="15">
        <f>VLOOKUP(B69,[2]SERVICIOS!$B$2:$E$85,4,0)</f>
        <v>2847139</v>
      </c>
      <c r="G69" s="15">
        <f>VLOOKUP(B69,'[3]cardiogroup quindio'!$B$1:$E$121,4,0)</f>
        <v>2608795.8000000003</v>
      </c>
      <c r="H69" s="22">
        <f t="shared" ref="H69:H84" si="1">+MIN(E69,F69,G69)</f>
        <v>1485000</v>
      </c>
    </row>
    <row r="70" spans="1:8" ht="45" x14ac:dyDescent="0.2">
      <c r="A70" s="7">
        <v>69</v>
      </c>
      <c r="B70" s="7">
        <v>878401</v>
      </c>
      <c r="C70" s="8" t="s">
        <v>34</v>
      </c>
      <c r="D70" s="2" t="s">
        <v>99</v>
      </c>
      <c r="E70" s="23">
        <v>1485000</v>
      </c>
      <c r="F70" s="15">
        <f>VLOOKUP(B70,[2]SERVICIOS!$B$2:$E$85,4,0)</f>
        <v>2847139</v>
      </c>
      <c r="G70" s="15">
        <f>VLOOKUP(B70,'[3]cardiogroup quindio'!$B$1:$E$121,4,0)</f>
        <v>2608795.8000000003</v>
      </c>
      <c r="H70" s="22">
        <f t="shared" si="1"/>
        <v>1485000</v>
      </c>
    </row>
    <row r="71" spans="1:8" ht="56.25" x14ac:dyDescent="0.2">
      <c r="A71" s="7">
        <v>70</v>
      </c>
      <c r="B71" s="7">
        <v>878903</v>
      </c>
      <c r="C71" s="8" t="s">
        <v>30</v>
      </c>
      <c r="D71" s="2" t="s">
        <v>97</v>
      </c>
      <c r="E71" s="23">
        <v>466700</v>
      </c>
      <c r="F71" s="15">
        <f>VLOOKUP(B71,[2]SERVICIOS!$B$2:$E$85,4,0)</f>
        <v>2098399</v>
      </c>
      <c r="G71" s="15" t="s">
        <v>138</v>
      </c>
      <c r="H71" s="22">
        <f>+AVERAGE(F71,E71)</f>
        <v>1282549.5</v>
      </c>
    </row>
    <row r="72" spans="1:8" ht="24" x14ac:dyDescent="0.2">
      <c r="A72" s="7">
        <v>71</v>
      </c>
      <c r="B72" s="7">
        <v>881202</v>
      </c>
      <c r="C72" s="8" t="s">
        <v>11</v>
      </c>
      <c r="D72" s="2"/>
      <c r="E72" s="24">
        <v>1203500</v>
      </c>
      <c r="F72" s="15">
        <f>VLOOKUP(B72,[2]SERVICIOS!$B$2:$E$85,4,0)</f>
        <v>329600</v>
      </c>
      <c r="G72" s="15">
        <f>VLOOKUP(B72,'[3]cardiogroup quindio'!$B$1:$E$121,4,0)</f>
        <v>339439</v>
      </c>
      <c r="H72" s="22">
        <f>+AVERAGE(G72,F72,E72)</f>
        <v>624179.66666666663</v>
      </c>
    </row>
    <row r="73" spans="1:8" ht="24" x14ac:dyDescent="0.2">
      <c r="A73" s="7">
        <v>72</v>
      </c>
      <c r="B73" s="7">
        <v>881205</v>
      </c>
      <c r="C73" s="8" t="s">
        <v>8</v>
      </c>
      <c r="D73" s="2" t="s">
        <v>83</v>
      </c>
      <c r="E73" s="24">
        <v>1570000</v>
      </c>
      <c r="F73" s="15">
        <f>VLOOKUP(B73,[2]SERVICIOS!$B$2:$E$85,4,0)</f>
        <v>982160</v>
      </c>
      <c r="G73" s="15">
        <f>VLOOKUP(B73,'[3]cardiogroup quindio'!$B$1:$E$121,4,0)</f>
        <v>339439</v>
      </c>
      <c r="H73" s="22">
        <f>+AVERAGE(G73,F73,E73)</f>
        <v>963866.33333333337</v>
      </c>
    </row>
    <row r="74" spans="1:8" ht="48" x14ac:dyDescent="0.2">
      <c r="A74" s="7">
        <v>73</v>
      </c>
      <c r="B74" s="7">
        <v>881210</v>
      </c>
      <c r="C74" s="8" t="s">
        <v>9</v>
      </c>
      <c r="D74" s="2" t="s">
        <v>83</v>
      </c>
      <c r="E74" s="24">
        <v>2762300</v>
      </c>
      <c r="F74" s="15">
        <f>VLOOKUP(B74,[2]SERVICIOS!$B$2:$E$85,4,0)</f>
        <v>1728320</v>
      </c>
      <c r="G74" s="15">
        <f>VLOOKUP(B74,'[3]cardiogroup quindio'!$B$1:$E$121,4,0)</f>
        <v>817479</v>
      </c>
      <c r="H74" s="22">
        <f t="shared" si="1"/>
        <v>817479</v>
      </c>
    </row>
    <row r="75" spans="1:8" ht="36" x14ac:dyDescent="0.2">
      <c r="A75" s="7">
        <v>74</v>
      </c>
      <c r="B75" s="7">
        <v>890228</v>
      </c>
      <c r="C75" s="8" t="s">
        <v>5</v>
      </c>
      <c r="D75" s="2"/>
      <c r="E75" s="24">
        <v>101000</v>
      </c>
      <c r="F75" s="15">
        <f>VLOOKUP(B75,[2]SERVICIOS!$B$2:$E$85,4,0)</f>
        <v>63280</v>
      </c>
      <c r="G75" s="15">
        <f>VLOOKUP(B75,'[3]cardiogroup quindio'!$B$1:$E$121,4,0)</f>
        <v>112000</v>
      </c>
      <c r="H75" s="22">
        <f>+AVERAGE(G75,F75,E75)</f>
        <v>92093.333333333328</v>
      </c>
    </row>
    <row r="76" spans="1:8" ht="48" x14ac:dyDescent="0.2">
      <c r="A76" s="7">
        <v>75</v>
      </c>
      <c r="B76" s="7">
        <v>890328</v>
      </c>
      <c r="C76" s="8" t="s">
        <v>6</v>
      </c>
      <c r="D76" s="2"/>
      <c r="E76" s="24">
        <v>101000</v>
      </c>
      <c r="F76" s="15">
        <f>VLOOKUP(B76,[2]SERVICIOS!$B$2:$E$85,4,0)</f>
        <v>63280</v>
      </c>
      <c r="G76" s="15">
        <f>VLOOKUP(B76,'[3]cardiogroup quindio'!$B$1:$E$121,4,0)</f>
        <v>112000</v>
      </c>
      <c r="H76" s="22">
        <f>+AVERAGE(G76,F76,E76)</f>
        <v>92093.333333333328</v>
      </c>
    </row>
    <row r="77" spans="1:8" ht="36" x14ac:dyDescent="0.2">
      <c r="A77" s="7">
        <v>76</v>
      </c>
      <c r="B77" s="7">
        <v>890402</v>
      </c>
      <c r="C77" s="10" t="s">
        <v>121</v>
      </c>
      <c r="D77" s="1"/>
      <c r="E77" s="15" t="s">
        <v>138</v>
      </c>
      <c r="F77" s="15">
        <f>VLOOKUP(B77,[2]SERVICIOS!$B$2:$E$85,4,0)</f>
        <v>69920</v>
      </c>
      <c r="G77" s="15" t="s">
        <v>138</v>
      </c>
      <c r="H77" s="22">
        <f t="shared" si="1"/>
        <v>69920</v>
      </c>
    </row>
    <row r="78" spans="1:8" ht="36" x14ac:dyDescent="0.2">
      <c r="A78" s="7">
        <v>77</v>
      </c>
      <c r="B78" s="7">
        <v>890428</v>
      </c>
      <c r="C78" s="8" t="s">
        <v>7</v>
      </c>
      <c r="D78" s="2"/>
      <c r="E78" s="24">
        <v>111500</v>
      </c>
      <c r="F78" s="15">
        <f>VLOOKUP(B78,[2]SERVICIOS!$B$2:$E$85,4,0)</f>
        <v>69920</v>
      </c>
      <c r="G78" s="15" t="s">
        <v>138</v>
      </c>
      <c r="H78" s="22">
        <f>+AVERAGE(F78,E78)</f>
        <v>90710</v>
      </c>
    </row>
    <row r="79" spans="1:8" ht="24" x14ac:dyDescent="0.2">
      <c r="A79" s="7">
        <v>78</v>
      </c>
      <c r="B79" s="7">
        <v>894102</v>
      </c>
      <c r="C79" s="8" t="s">
        <v>12</v>
      </c>
      <c r="D79" s="2" t="s">
        <v>83</v>
      </c>
      <c r="E79" s="15" t="s">
        <v>138</v>
      </c>
      <c r="F79" s="15">
        <f>VLOOKUP(B79,[2]SERVICIOS!$B$2:$E$85,4,0)</f>
        <v>353120</v>
      </c>
      <c r="G79" s="15">
        <f>VLOOKUP(B79,'[3]cardiogroup quindio'!$B$1:$E$121,4,0)</f>
        <v>258151</v>
      </c>
      <c r="H79" s="22">
        <f t="shared" si="1"/>
        <v>258151</v>
      </c>
    </row>
    <row r="80" spans="1:8" ht="36" x14ac:dyDescent="0.2">
      <c r="A80" s="7">
        <v>79</v>
      </c>
      <c r="B80" s="7">
        <v>895001</v>
      </c>
      <c r="C80" s="8" t="s">
        <v>10</v>
      </c>
      <c r="D80" s="2" t="s">
        <v>83</v>
      </c>
      <c r="E80" s="24">
        <v>925600</v>
      </c>
      <c r="F80" s="15">
        <f>VLOOKUP(B80,[2]SERVICIOS!$B$2:$E$85,4,0)</f>
        <v>579120</v>
      </c>
      <c r="G80" s="15">
        <f>VLOOKUP(B80,'[3]cardiogroup quindio'!$B$1:$E$121,4,0)</f>
        <v>301176</v>
      </c>
      <c r="H80" s="22">
        <f t="shared" si="1"/>
        <v>301176</v>
      </c>
    </row>
    <row r="81" spans="1:8" ht="24" x14ac:dyDescent="0.2">
      <c r="A81" s="7">
        <v>80</v>
      </c>
      <c r="B81" s="7">
        <v>895003</v>
      </c>
      <c r="C81" s="8" t="s">
        <v>13</v>
      </c>
      <c r="D81" s="2"/>
      <c r="E81" s="15" t="s">
        <v>138</v>
      </c>
      <c r="F81" s="15">
        <f>VLOOKUP(B81,[2]SERVICIOS!$B$2:$E$85,4,0)</f>
        <v>616000</v>
      </c>
      <c r="G81" s="15">
        <f>VLOOKUP(B81,'[3]cardiogroup quindio'!$B$1:$E$121,4,0)</f>
        <v>756000</v>
      </c>
      <c r="H81" s="22">
        <f>+G81</f>
        <v>756000</v>
      </c>
    </row>
    <row r="82" spans="1:8" ht="24" x14ac:dyDescent="0.2">
      <c r="A82" s="7">
        <v>81</v>
      </c>
      <c r="B82" s="7">
        <v>895004</v>
      </c>
      <c r="C82" s="8" t="s">
        <v>80</v>
      </c>
      <c r="D82" s="2" t="s">
        <v>83</v>
      </c>
      <c r="E82" s="23">
        <v>827860</v>
      </c>
      <c r="F82" s="15">
        <f>VLOOKUP(B82,[2]SERVICIOS!$B$2:$E$85,4,0)</f>
        <v>579120</v>
      </c>
      <c r="G82" s="15">
        <f>VLOOKUP(B82,'[3]cardiogroup quindio'!$B$1:$E$121,4,0)</f>
        <v>322690</v>
      </c>
      <c r="H82" s="22">
        <f t="shared" si="1"/>
        <v>322690</v>
      </c>
    </row>
    <row r="83" spans="1:8" ht="24" x14ac:dyDescent="0.2">
      <c r="A83" s="7">
        <v>82</v>
      </c>
      <c r="B83" s="7">
        <v>895101</v>
      </c>
      <c r="C83" s="8" t="s">
        <v>14</v>
      </c>
      <c r="D83" s="2" t="s">
        <v>83</v>
      </c>
      <c r="E83" s="15" t="s">
        <v>138</v>
      </c>
      <c r="F83" s="15">
        <f>VLOOKUP(B83,[2]SERVICIOS!$B$2:$E$85,4,0)</f>
        <v>60000</v>
      </c>
      <c r="G83" s="15">
        <f>VLOOKUP(B83,'[3]cardiogroup quindio'!$B$1:$E$121,4,0)</f>
        <v>53781</v>
      </c>
      <c r="H83" s="22">
        <f t="shared" si="1"/>
        <v>53781</v>
      </c>
    </row>
    <row r="84" spans="1:8" ht="72" x14ac:dyDescent="0.2">
      <c r="A84" s="7">
        <v>83</v>
      </c>
      <c r="B84" s="7">
        <v>998702</v>
      </c>
      <c r="C84" s="8" t="s">
        <v>78</v>
      </c>
      <c r="D84" s="2"/>
      <c r="E84" s="23">
        <v>213510</v>
      </c>
      <c r="F84" s="15">
        <f>VLOOKUP(B84,[2]SERVICIOS!$B$2:$E$85,4,0)</f>
        <v>370000</v>
      </c>
      <c r="G84" s="15" t="s">
        <v>138</v>
      </c>
      <c r="H84" s="22">
        <f t="shared" si="1"/>
        <v>213510</v>
      </c>
    </row>
  </sheetData>
  <autoFilter ref="A1:H84" xr:uid="{3556C232-4F1F-49A6-A84A-704E940B60BB}"/>
  <pageMargins left="0.7" right="0.7" top="0.75" bottom="0.75" header="0.3" footer="0.3"/>
  <pageSetup paperSize="9" orientation="portrait" horizontalDpi="0" verticalDpi="0"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854AAB-18DA-4CA9-B1BD-013A6E1DC9F7}">
  <sheetPr filterMode="1"/>
  <dimension ref="A1:Q84"/>
  <sheetViews>
    <sheetView zoomScale="90" zoomScaleNormal="90" workbookViewId="0">
      <pane ySplit="1" topLeftCell="A17" activePane="bottomLeft" state="frozen"/>
      <selection activeCell="D1" sqref="D1"/>
      <selection pane="bottomLeft" activeCell="L3" sqref="L3"/>
    </sheetView>
  </sheetViews>
  <sheetFormatPr baseColWidth="10" defaultColWidth="11.5703125" defaultRowHeight="12" x14ac:dyDescent="0.2"/>
  <cols>
    <col min="1" max="2" width="11.5703125" style="17"/>
    <col min="3" max="3" width="27" style="17" customWidth="1"/>
    <col min="4" max="4" width="32.7109375" style="21" customWidth="1"/>
    <col min="5" max="5" width="11.5703125" style="18" customWidth="1"/>
    <col min="6" max="6" width="13.28515625" style="19" hidden="1" customWidth="1"/>
    <col min="7" max="7" width="13.28515625" style="20" hidden="1" customWidth="1"/>
    <col min="8" max="8" width="13.28515625" style="19" hidden="1" customWidth="1"/>
    <col min="9" max="9" width="13.28515625" style="20" hidden="1" customWidth="1"/>
    <col min="10" max="10" width="13.28515625" style="19" hidden="1" customWidth="1"/>
    <col min="11" max="11" width="13" style="28" customWidth="1"/>
    <col min="12" max="12" width="14.85546875" style="19" customWidth="1"/>
    <col min="13" max="13" width="14.42578125" style="19" customWidth="1"/>
    <col min="14" max="14" width="15.5703125" style="19" customWidth="1"/>
    <col min="15" max="15" width="14.42578125" style="18" customWidth="1"/>
    <col min="16" max="16" width="15.5703125" style="30" customWidth="1"/>
    <col min="17" max="17" width="15.28515625" style="17" customWidth="1"/>
    <col min="18" max="16384" width="11.5703125" style="17"/>
  </cols>
  <sheetData>
    <row r="1" spans="1:17" ht="48" x14ac:dyDescent="0.2">
      <c r="A1" s="4" t="s">
        <v>0</v>
      </c>
      <c r="B1" s="4" t="s">
        <v>1</v>
      </c>
      <c r="C1" s="4" t="s">
        <v>2</v>
      </c>
      <c r="D1" s="3" t="s">
        <v>3</v>
      </c>
      <c r="E1" s="13" t="s">
        <v>128</v>
      </c>
      <c r="F1" s="5" t="s">
        <v>129</v>
      </c>
      <c r="G1" s="6" t="s">
        <v>130</v>
      </c>
      <c r="H1" s="5" t="s">
        <v>131</v>
      </c>
      <c r="I1" s="6" t="s">
        <v>132</v>
      </c>
      <c r="J1" s="6" t="s">
        <v>133</v>
      </c>
      <c r="K1" s="14" t="s">
        <v>135</v>
      </c>
      <c r="L1" s="25" t="s">
        <v>136</v>
      </c>
      <c r="M1" s="25" t="s">
        <v>137</v>
      </c>
      <c r="N1" s="25" t="s">
        <v>139</v>
      </c>
      <c r="O1" s="25" t="s">
        <v>140</v>
      </c>
      <c r="P1" s="29" t="s">
        <v>141</v>
      </c>
    </row>
    <row r="2" spans="1:17" ht="114" customHeight="1" x14ac:dyDescent="0.2">
      <c r="A2" s="7">
        <v>1</v>
      </c>
      <c r="B2" s="7">
        <v>355102</v>
      </c>
      <c r="C2" s="8" t="s">
        <v>71</v>
      </c>
      <c r="D2" s="2" t="s">
        <v>115</v>
      </c>
      <c r="E2" s="11" t="s">
        <v>4</v>
      </c>
      <c r="F2" s="15">
        <f>VLOOKUP(B2,'[1]ANALISIS GRAL '!$B$2:$G$122,6,0)</f>
        <v>30098750</v>
      </c>
      <c r="G2" s="16">
        <f>+F2*(1+9.28%)*(1+5.2%)*(1+5.1%)</f>
        <v>36367010.497928001</v>
      </c>
      <c r="H2" s="15">
        <f>+VLOOKUP(B2,'[1]ANALISIS GRAL '!$B$2:$I$122,8,0)</f>
        <v>32276750</v>
      </c>
      <c r="I2" s="16">
        <f>+H2*(1+5.2%)*(1+5.1%)</f>
        <v>35686853.191</v>
      </c>
      <c r="J2" s="15">
        <f>+VLOOKUP(B2,'[1]ANALISIS GRAL '!$B$2:$K$122,10,0)</f>
        <v>21328422</v>
      </c>
      <c r="K2" s="26">
        <f>+AVERAGE(G2,I2,J2)</f>
        <v>31127428.562976003</v>
      </c>
      <c r="L2" s="15">
        <v>9531900</v>
      </c>
      <c r="M2" s="15">
        <f>VLOOKUP(B2,[2]SERVICIOS!$B$2:$E$85,4,0)</f>
        <v>45787867.200000003</v>
      </c>
      <c r="N2" s="15">
        <f>VLOOKUP(B2,'[3]cardiogroup quindio'!$B$1:$E$121,4,0)</f>
        <v>31357580.800000004</v>
      </c>
      <c r="O2" s="22">
        <f>+AVERAGE(M2,N2)</f>
        <v>38572724</v>
      </c>
      <c r="P2" s="12">
        <f>+O2</f>
        <v>38572724</v>
      </c>
      <c r="Q2" s="36">
        <f>+P2-K2</f>
        <v>7445295.4370239973</v>
      </c>
    </row>
    <row r="3" spans="1:17" ht="123.75" x14ac:dyDescent="0.2">
      <c r="A3" s="7">
        <v>2</v>
      </c>
      <c r="B3" s="7">
        <v>355205</v>
      </c>
      <c r="C3" s="8" t="s">
        <v>72</v>
      </c>
      <c r="D3" s="2" t="s">
        <v>116</v>
      </c>
      <c r="E3" s="11" t="s">
        <v>4</v>
      </c>
      <c r="F3" s="15">
        <f>VLOOKUP(B3,'[1]ANALISIS GRAL '!$B$2:$G$122,6,0)</f>
        <v>30098750</v>
      </c>
      <c r="G3" s="16">
        <f t="shared" ref="G3" si="0">+F3*(1+9.28%)*(1+5.2%)*(1+5.1%)</f>
        <v>36367010.497928001</v>
      </c>
      <c r="H3" s="15">
        <f>+VLOOKUP(B3,'[1]ANALISIS GRAL '!$B$2:$I$122,8,0)</f>
        <v>32276750</v>
      </c>
      <c r="I3" s="16">
        <f t="shared" ref="I3:I14" si="1">+H3*(1+5.2%)*(1+5.1%)</f>
        <v>35686853.191</v>
      </c>
      <c r="J3" s="15">
        <f>+VLOOKUP(B3,'[1]ANALISIS GRAL '!$B$2:$K$122,10,0)</f>
        <v>21328422</v>
      </c>
      <c r="K3" s="26">
        <f t="shared" ref="K3:K66" si="2">+AVERAGE(G3,I3,J3)</f>
        <v>31127428.562976003</v>
      </c>
      <c r="L3" s="15">
        <f>VLOOKUP(B3,'[4]COTIZACION '!$C$3:$H$29,6,0)</f>
        <v>9531900</v>
      </c>
      <c r="M3" s="15">
        <f>VLOOKUP(B3,[2]SERVICIOS!$B$2:$E$85,4,0)</f>
        <v>45685158.600000001</v>
      </c>
      <c r="N3" s="15" t="s">
        <v>138</v>
      </c>
      <c r="O3" s="22">
        <f>+M3</f>
        <v>45685158.600000001</v>
      </c>
      <c r="P3" s="12">
        <f>+AVERAGE(K3,O3)</f>
        <v>38406293.581487998</v>
      </c>
      <c r="Q3" s="36">
        <f t="shared" ref="Q3:Q66" si="3">+P3-K3</f>
        <v>7278865.0185119957</v>
      </c>
    </row>
    <row r="4" spans="1:17" ht="36" hidden="1" x14ac:dyDescent="0.2">
      <c r="A4" s="7">
        <v>3</v>
      </c>
      <c r="B4" s="7">
        <v>358701</v>
      </c>
      <c r="C4" s="8" t="s">
        <v>77</v>
      </c>
      <c r="D4" s="2" t="s">
        <v>83</v>
      </c>
      <c r="E4" s="11" t="s">
        <v>4</v>
      </c>
      <c r="F4" s="15" t="str">
        <f>VLOOKUP(B4,'[1]ANALISIS GRAL '!$B$2:$G$122,6,0)</f>
        <v>NO REGISTRA</v>
      </c>
      <c r="G4" s="16" t="s">
        <v>134</v>
      </c>
      <c r="H4" s="15" t="str">
        <f>+VLOOKUP(B4,'[1]ANALISIS GRAL '!$B$2:$I$122,8,0)</f>
        <v>NO REGISTRA</v>
      </c>
      <c r="I4" s="16" t="s">
        <v>134</v>
      </c>
      <c r="J4" s="15">
        <f>+VLOOKUP(B4,'[1]ANALISIS GRAL '!$B$2:$K$122,10,0)</f>
        <v>5911795</v>
      </c>
      <c r="K4" s="26">
        <f t="shared" si="2"/>
        <v>5911795</v>
      </c>
      <c r="L4" s="15">
        <f>VLOOKUP(B4,'[4]COTIZACION '!$C$3:$H$29,6,0)</f>
        <v>8524340</v>
      </c>
      <c r="M4" s="15">
        <f>VLOOKUP(B4,[2]SERVICIOS!$B$2:$E$85,4,0)</f>
        <v>4176960</v>
      </c>
      <c r="N4" s="15">
        <f>VLOOKUP(B4,'[3]cardiogroup quindio'!$B$1:$E$121,4,0)</f>
        <v>102860800.00000001</v>
      </c>
      <c r="O4" s="22">
        <f>+M4</f>
        <v>4176960</v>
      </c>
      <c r="P4" s="12">
        <f>+K4</f>
        <v>5911795</v>
      </c>
      <c r="Q4" s="36">
        <f t="shared" si="3"/>
        <v>0</v>
      </c>
    </row>
    <row r="5" spans="1:17" ht="112.5" hidden="1" x14ac:dyDescent="0.2">
      <c r="A5" s="7">
        <v>4</v>
      </c>
      <c r="B5" s="7">
        <v>358903</v>
      </c>
      <c r="C5" s="8" t="s">
        <v>73</v>
      </c>
      <c r="D5" s="2" t="s">
        <v>117</v>
      </c>
      <c r="E5" s="11" t="s">
        <v>4</v>
      </c>
      <c r="F5" s="15">
        <f>VLOOKUP(B5,'[1]ANALISIS GRAL '!$B$2:$G$122,6,0)</f>
        <v>19429843</v>
      </c>
      <c r="G5" s="16" t="s">
        <v>134</v>
      </c>
      <c r="H5" s="15">
        <f>+VLOOKUP(B5,'[1]ANALISIS GRAL '!$B$2:$I$122,8,0)</f>
        <v>24200345</v>
      </c>
      <c r="I5" s="16">
        <f t="shared" si="1"/>
        <v>26757159.849939998</v>
      </c>
      <c r="J5" s="15">
        <f>+VLOOKUP(B5,'[1]ANALISIS GRAL '!$B$2:$K$122,10,0)</f>
        <v>15215581</v>
      </c>
      <c r="K5" s="26">
        <f t="shared" si="2"/>
        <v>20986370.424970001</v>
      </c>
      <c r="L5" s="15">
        <f>VLOOKUP(B5,'[4]COTIZACION '!$C$3:$H$29,6,0)</f>
        <v>10039900</v>
      </c>
      <c r="M5" s="15">
        <f>VLOOKUP(B5,[2]SERVICIOS!$B$2:$E$85,4,0)</f>
        <v>21866482.199999999</v>
      </c>
      <c r="N5" s="15">
        <f>VLOOKUP(B5,'[3]cardiogroup quindio'!$B$1:$E$121,4,0)</f>
        <v>25688500.875</v>
      </c>
      <c r="O5" s="22">
        <f>+AVERAGE(M5,N5)</f>
        <v>23777491.537500001</v>
      </c>
      <c r="P5" s="12">
        <f>+AVERAGE(K5,O5)</f>
        <v>22381930.981235001</v>
      </c>
      <c r="Q5" s="36">
        <f t="shared" si="3"/>
        <v>1395560.5562650003</v>
      </c>
    </row>
    <row r="6" spans="1:17" ht="52.5" hidden="1" customHeight="1" x14ac:dyDescent="0.2">
      <c r="A6" s="7">
        <v>5</v>
      </c>
      <c r="B6" s="7">
        <v>360101</v>
      </c>
      <c r="C6" s="8" t="s">
        <v>42</v>
      </c>
      <c r="D6" s="2" t="s">
        <v>105</v>
      </c>
      <c r="E6" s="11" t="s">
        <v>4</v>
      </c>
      <c r="F6" s="15">
        <f>VLOOKUP(B6,'[1]ANALISIS GRAL '!$B$2:$G$122,6,0)</f>
        <v>7806942</v>
      </c>
      <c r="G6" s="16" t="s">
        <v>134</v>
      </c>
      <c r="H6" s="15">
        <f>+VLOOKUP(B6,'[1]ANALISIS GRAL '!$B$2:$I$122,8,0)</f>
        <v>8314930</v>
      </c>
      <c r="I6" s="16">
        <f t="shared" si="1"/>
        <v>9193418.9843600001</v>
      </c>
      <c r="J6" s="15">
        <f>+VLOOKUP(B6,'[1]ANALISIS GRAL '!$B$2:$K$122,10,0)</f>
        <v>5755728</v>
      </c>
      <c r="K6" s="26">
        <f t="shared" si="2"/>
        <v>7474573.4921800001</v>
      </c>
      <c r="L6" s="15">
        <f>VLOOKUP(B6,'[4]COTIZACION '!$C$3:$H$29,6,0)</f>
        <v>2987600</v>
      </c>
      <c r="M6" s="15">
        <f>VLOOKUP(B6,[2]SERVICIOS!$B$2:$E$85,4,0)</f>
        <v>10093498.48</v>
      </c>
      <c r="N6" s="15">
        <f>VLOOKUP(B6,'[3]cardiogroup quindio'!$B$1:$E$121,4,0)</f>
        <v>17550000</v>
      </c>
      <c r="O6" s="22">
        <f>+M6</f>
        <v>10093498.48</v>
      </c>
      <c r="P6" s="12">
        <f>+AVERAGE(K6,O6)</f>
        <v>8784035.9860900007</v>
      </c>
      <c r="Q6" s="36">
        <f t="shared" si="3"/>
        <v>1309462.4939100007</v>
      </c>
    </row>
    <row r="7" spans="1:17" ht="146.25" hidden="1" x14ac:dyDescent="0.2">
      <c r="A7" s="7">
        <v>6</v>
      </c>
      <c r="B7" s="7">
        <v>360102</v>
      </c>
      <c r="C7" s="8" t="s">
        <v>44</v>
      </c>
      <c r="D7" s="2" t="s">
        <v>106</v>
      </c>
      <c r="E7" s="11" t="s">
        <v>4</v>
      </c>
      <c r="F7" s="15">
        <f>VLOOKUP(B7,'[1]ANALISIS GRAL '!$B$2:$G$122,6,0)</f>
        <v>9554028</v>
      </c>
      <c r="G7" s="16" t="s">
        <v>134</v>
      </c>
      <c r="H7" s="15">
        <f>+VLOOKUP(B7,'[1]ANALISIS GRAL '!$B$2:$I$122,8,0)</f>
        <v>10240953</v>
      </c>
      <c r="I7" s="16">
        <f t="shared" si="1"/>
        <v>11322930.166355999</v>
      </c>
      <c r="J7" s="15">
        <f>+VLOOKUP(B7,'[1]ANALISIS GRAL '!$B$2:$K$122,10,0)</f>
        <v>6752528</v>
      </c>
      <c r="K7" s="26">
        <f t="shared" si="2"/>
        <v>9037729.0831779987</v>
      </c>
      <c r="L7" s="15">
        <f>VLOOKUP(B7,'[4]COTIZACION '!$C$3:$H$29,6,0)</f>
        <v>2987600</v>
      </c>
      <c r="M7" s="15">
        <f>VLOOKUP(B7,[2]SERVICIOS!$B$2:$E$85,4,0)</f>
        <v>10326889</v>
      </c>
      <c r="N7" s="15">
        <f>VLOOKUP(B7,'[3]cardiogroup quindio'!$B$1:$E$121,4,0)</f>
        <v>24030000</v>
      </c>
      <c r="O7" s="22">
        <v>10326889</v>
      </c>
      <c r="P7" s="12">
        <f>+AVERAGE(K7,O7)</f>
        <v>9682309.0415889993</v>
      </c>
      <c r="Q7" s="36">
        <f t="shared" si="3"/>
        <v>644579.95841100067</v>
      </c>
    </row>
    <row r="8" spans="1:17" ht="112.5" hidden="1" x14ac:dyDescent="0.2">
      <c r="A8" s="7">
        <v>7</v>
      </c>
      <c r="B8" s="7">
        <v>360201</v>
      </c>
      <c r="C8" s="8" t="s">
        <v>43</v>
      </c>
      <c r="D8" s="2" t="s">
        <v>105</v>
      </c>
      <c r="E8" s="11" t="s">
        <v>4</v>
      </c>
      <c r="F8" s="15">
        <f>VLOOKUP(B8,'[1]ANALISIS GRAL '!$B$2:$G$122,6,0)</f>
        <v>7546859</v>
      </c>
      <c r="G8" s="16" t="s">
        <v>134</v>
      </c>
      <c r="H8" s="15">
        <f>+VLOOKUP(B8,'[1]ANALISIS GRAL '!$B$2:$I$122,8,0)</f>
        <v>8086083</v>
      </c>
      <c r="I8" s="16">
        <f t="shared" si="1"/>
        <v>8940393.841116</v>
      </c>
      <c r="J8" s="15">
        <f>+VLOOKUP(B8,'[1]ANALISIS GRAL '!$B$2:$K$122,10,0)</f>
        <v>5657971</v>
      </c>
      <c r="K8" s="26">
        <f t="shared" si="2"/>
        <v>7299182.420558</v>
      </c>
      <c r="L8" s="15">
        <f>VLOOKUP(B8,'[4]COTIZACION '!$C$3:$H$29,6,0)</f>
        <v>2987600</v>
      </c>
      <c r="M8" s="15">
        <f>VLOOKUP(B8,[2]SERVICIOS!$B$2:$E$85,4,0)</f>
        <v>10163233</v>
      </c>
      <c r="N8" s="15" t="s">
        <v>138</v>
      </c>
      <c r="O8" s="22">
        <v>10163233</v>
      </c>
      <c r="P8" s="12">
        <f>+AVERAGE(K8,O8)</f>
        <v>8731207.7102789991</v>
      </c>
      <c r="Q8" s="36">
        <f t="shared" si="3"/>
        <v>1432025.2897209991</v>
      </c>
    </row>
    <row r="9" spans="1:17" ht="112.5" hidden="1" x14ac:dyDescent="0.2">
      <c r="A9" s="7">
        <v>8</v>
      </c>
      <c r="B9" s="7">
        <v>360202</v>
      </c>
      <c r="C9" s="8" t="s">
        <v>45</v>
      </c>
      <c r="D9" s="2" t="s">
        <v>105</v>
      </c>
      <c r="E9" s="11" t="s">
        <v>4</v>
      </c>
      <c r="F9" s="15">
        <f>VLOOKUP(B9,'[1]ANALISIS GRAL '!$B$2:$G$122,6,0)</f>
        <v>9833901</v>
      </c>
      <c r="G9" s="16" t="s">
        <v>134</v>
      </c>
      <c r="H9" s="15">
        <f>+VLOOKUP(B9,'[1]ANALISIS GRAL '!$B$2:$I$122,8,0)</f>
        <v>10476036</v>
      </c>
      <c r="I9" s="16">
        <f t="shared" si="1"/>
        <v>11582850.155472001</v>
      </c>
      <c r="J9" s="15">
        <f>+VLOOKUP(B9,'[1]ANALISIS GRAL '!$B$2:$K$122,10,0)</f>
        <v>6909668</v>
      </c>
      <c r="K9" s="26">
        <f t="shared" si="2"/>
        <v>9246259.0777360015</v>
      </c>
      <c r="L9" s="15">
        <f>VLOOKUP(B9,'[4]COTIZACION '!$C$3:$H$29,6,0)</f>
        <v>2987600</v>
      </c>
      <c r="M9" s="15">
        <f>VLOOKUP(B9,[2]SERVICIOS!$B$2:$E$85,4,0)</f>
        <v>12091463</v>
      </c>
      <c r="N9" s="15" t="s">
        <v>138</v>
      </c>
      <c r="O9" s="22">
        <f>+M9</f>
        <v>12091463</v>
      </c>
      <c r="P9" s="12">
        <f>+AVERAGE(K9,O9)</f>
        <v>10668861.038868001</v>
      </c>
      <c r="Q9" s="36">
        <f t="shared" si="3"/>
        <v>1422601.9611319993</v>
      </c>
    </row>
    <row r="10" spans="1:17" ht="90" x14ac:dyDescent="0.2">
      <c r="A10" s="7">
        <v>9</v>
      </c>
      <c r="B10" s="7">
        <v>372202</v>
      </c>
      <c r="C10" s="8" t="s">
        <v>36</v>
      </c>
      <c r="D10" s="2" t="s">
        <v>101</v>
      </c>
      <c r="E10" s="11" t="s">
        <v>4</v>
      </c>
      <c r="F10" s="15">
        <f>VLOOKUP(B10,'[1]ANALISIS GRAL '!$B$2:$G$122,6,0)</f>
        <v>1563336</v>
      </c>
      <c r="G10" s="16" t="s">
        <v>134</v>
      </c>
      <c r="H10" s="15">
        <f>+VLOOKUP(B10,'[1]ANALISIS GRAL '!$B$2:$I$122,8,0)</f>
        <v>1672947</v>
      </c>
      <c r="I10" s="16">
        <f t="shared" si="1"/>
        <v>1849697.1964440001</v>
      </c>
      <c r="J10" s="15">
        <f>+VLOOKUP(B10,'[1]ANALISIS GRAL '!$B$2:$K$122,10,0)</f>
        <v>1508721</v>
      </c>
      <c r="K10" s="26">
        <f t="shared" si="2"/>
        <v>1679209.0982220001</v>
      </c>
      <c r="L10" s="15">
        <f>VLOOKUP(B10,'[4]COTIZACION '!$C$3:$H$29,6,0)</f>
        <v>1404200</v>
      </c>
      <c r="M10" s="15">
        <f>VLOOKUP(B10,[2]SERVICIOS!$B$2:$E$85,4,0)</f>
        <v>8680628.6500000004</v>
      </c>
      <c r="N10" s="15">
        <f>VLOOKUP(B10,'[3]cardiogroup quindio'!$B$1:$E$121,4,0)</f>
        <v>1804493.3146239999</v>
      </c>
      <c r="O10" s="22">
        <f>+M10</f>
        <v>8680628.6500000004</v>
      </c>
      <c r="P10" s="12">
        <v>8680628.6500000004</v>
      </c>
      <c r="Q10" s="36">
        <f t="shared" si="3"/>
        <v>7001419.5517779998</v>
      </c>
    </row>
    <row r="11" spans="1:17" ht="101.25" hidden="1" x14ac:dyDescent="0.2">
      <c r="A11" s="7">
        <v>10</v>
      </c>
      <c r="B11" s="7">
        <v>372302</v>
      </c>
      <c r="C11" s="8" t="s">
        <v>37</v>
      </c>
      <c r="D11" s="2" t="s">
        <v>102</v>
      </c>
      <c r="E11" s="11" t="s">
        <v>4</v>
      </c>
      <c r="F11" s="15">
        <f>VLOOKUP(B11,'[1]ANALISIS GRAL '!$B$2:$G$122,6,0)</f>
        <v>2404432</v>
      </c>
      <c r="G11" s="16" t="s">
        <v>134</v>
      </c>
      <c r="H11" s="15">
        <f>+VLOOKUP(B11,'[1]ANALISIS GRAL '!$B$2:$I$122,8,0)</f>
        <v>2568217</v>
      </c>
      <c r="I11" s="16">
        <f t="shared" si="1"/>
        <v>2839554.2624839996</v>
      </c>
      <c r="J11" s="15">
        <f>+VLOOKUP(B11,'[1]ANALISIS GRAL '!$B$2:$K$122,10,0)</f>
        <v>2115332</v>
      </c>
      <c r="K11" s="26">
        <f t="shared" si="2"/>
        <v>2477443.1312419996</v>
      </c>
      <c r="L11" s="15">
        <f>VLOOKUP(B11,'[4]COTIZACION '!$C$3:$H$29,6,0)</f>
        <v>1678500</v>
      </c>
      <c r="M11" s="15">
        <f>VLOOKUP(B11,[2]SERVICIOS!$B$2:$E$85,4,0)</f>
        <v>3296047</v>
      </c>
      <c r="N11" s="15">
        <f>VLOOKUP(B11,'[3]cardiogroup quindio'!$B$1:$E$121,4,0)</f>
        <v>2340259.2285800003</v>
      </c>
      <c r="O11" s="22">
        <v>3296047</v>
      </c>
      <c r="P11" s="12">
        <f>+AVERAGE(K11,O11)</f>
        <v>2886745.0656209998</v>
      </c>
      <c r="Q11" s="36">
        <f t="shared" si="3"/>
        <v>409301.93437900022</v>
      </c>
    </row>
    <row r="12" spans="1:17" ht="71.45" customHeight="1" x14ac:dyDescent="0.2">
      <c r="A12" s="7">
        <v>11</v>
      </c>
      <c r="B12" s="7">
        <v>373601</v>
      </c>
      <c r="C12" s="8" t="s">
        <v>76</v>
      </c>
      <c r="D12" s="2" t="s">
        <v>83</v>
      </c>
      <c r="E12" s="11" t="s">
        <v>4</v>
      </c>
      <c r="F12" s="15" t="s">
        <v>134</v>
      </c>
      <c r="G12" s="16" t="s">
        <v>134</v>
      </c>
      <c r="H12" s="15">
        <f>+VLOOKUP(B12,'[1]ANALISIS GRAL '!$B$2:$I$122,8,0)</f>
        <v>645535</v>
      </c>
      <c r="I12" s="16">
        <f t="shared" si="1"/>
        <v>713737.06382000004</v>
      </c>
      <c r="J12" s="15">
        <f>+VLOOKUP(B12,'[1]ANALISIS GRAL '!$B$2:$K$122,10,0)</f>
        <v>687121</v>
      </c>
      <c r="K12" s="26">
        <f t="shared" si="2"/>
        <v>700429.03191000002</v>
      </c>
      <c r="L12" s="15">
        <f>VLOOKUP(B12,'[4]COTIZACION '!$C$3:$H$29,6,0)</f>
        <v>8524340</v>
      </c>
      <c r="M12" s="15">
        <f>VLOOKUP(B12,[2]SERVICIOS!$B$2:$E$85,4,0)</f>
        <v>5964480</v>
      </c>
      <c r="N12" s="15" t="s">
        <v>138</v>
      </c>
      <c r="O12" s="22">
        <v>5964480</v>
      </c>
      <c r="P12" s="15">
        <v>5964480</v>
      </c>
      <c r="Q12" s="36">
        <f t="shared" si="3"/>
        <v>5264050.9680899996</v>
      </c>
    </row>
    <row r="13" spans="1:17" ht="135" x14ac:dyDescent="0.2">
      <c r="A13" s="7">
        <v>12</v>
      </c>
      <c r="B13" s="7">
        <v>378001</v>
      </c>
      <c r="C13" s="8" t="s">
        <v>28</v>
      </c>
      <c r="D13" s="2" t="s">
        <v>95</v>
      </c>
      <c r="E13" s="11" t="s">
        <v>4</v>
      </c>
      <c r="F13" s="15" t="s">
        <v>134</v>
      </c>
      <c r="G13" s="16" t="s">
        <v>134</v>
      </c>
      <c r="H13" s="15">
        <f>+VLOOKUP(B13,'[1]ANALISIS GRAL '!$B$2:$I$122,8,0)</f>
        <v>637185</v>
      </c>
      <c r="I13" s="16">
        <f t="shared" si="1"/>
        <v>704504.8696199999</v>
      </c>
      <c r="J13" s="15">
        <f>+VLOOKUP(B13,'[1]ANALISIS GRAL '!$B$2:$K$122,10,0)</f>
        <v>13016187</v>
      </c>
      <c r="K13" s="26">
        <f t="shared" si="2"/>
        <v>6860345.9348099995</v>
      </c>
      <c r="L13" s="15">
        <f>VLOOKUP(B13,'[4]COTIZACION '!$C$3:$H$29,6,0)</f>
        <v>4880400</v>
      </c>
      <c r="M13" s="15">
        <f>VLOOKUP(B13,[2]SERVICIOS!$B$2:$E$85,4,0)</f>
        <v>19804821</v>
      </c>
      <c r="N13" s="15">
        <f>VLOOKUP(B13,'[3]cardiogroup quindio'!$B$1:$E$121,4,0)</f>
        <v>27815531.849999998</v>
      </c>
      <c r="O13" s="15">
        <v>19804821</v>
      </c>
      <c r="P13" s="12">
        <f>+AVERAGE(K13,O13)</f>
        <v>13332583.467404999</v>
      </c>
      <c r="Q13" s="36">
        <f t="shared" si="3"/>
        <v>6472237.5325949993</v>
      </c>
    </row>
    <row r="14" spans="1:17" ht="48" x14ac:dyDescent="0.2">
      <c r="A14" s="7">
        <v>13</v>
      </c>
      <c r="B14" s="7">
        <v>378102</v>
      </c>
      <c r="C14" s="8" t="s">
        <v>70</v>
      </c>
      <c r="D14" s="2" t="s">
        <v>114</v>
      </c>
      <c r="E14" s="11" t="s">
        <v>4</v>
      </c>
      <c r="F14" s="15" t="s">
        <v>134</v>
      </c>
      <c r="G14" s="16" t="s">
        <v>134</v>
      </c>
      <c r="H14" s="15">
        <f>+VLOOKUP(B14,'[1]ANALISIS GRAL '!$B$2:$I$122,8,0)</f>
        <v>574593</v>
      </c>
      <c r="I14" s="16">
        <f t="shared" si="1"/>
        <v>635299.89963599993</v>
      </c>
      <c r="J14" s="15">
        <f>+VLOOKUP(B14,'[1]ANALISIS GRAL '!$B$2:$K$122,10,0)</f>
        <v>626594</v>
      </c>
      <c r="K14" s="26">
        <f t="shared" si="2"/>
        <v>630946.94981799996</v>
      </c>
      <c r="L14" s="15">
        <f>VLOOKUP(B14,'[4]COTIZACION '!$C$3:$H$29,6,0)</f>
        <v>4880400</v>
      </c>
      <c r="M14" s="15">
        <f>VLOOKUP(B14,[2]SERVICIOS!$B$2:$E$85,4,0)</f>
        <v>2059687.06</v>
      </c>
      <c r="N14" s="15">
        <f>VLOOKUP(B14,'[3]cardiogroup quindio'!$B$1:$E$121,4,0)</f>
        <v>1402916.88992</v>
      </c>
      <c r="O14" s="22">
        <f>+AVERAGE(L14,M14,N14)</f>
        <v>2781001.3166400003</v>
      </c>
      <c r="P14" s="12">
        <v>2781001.3166400003</v>
      </c>
      <c r="Q14" s="36">
        <f t="shared" si="3"/>
        <v>2150054.3668220006</v>
      </c>
    </row>
    <row r="15" spans="1:17" ht="180" hidden="1" x14ac:dyDescent="0.2">
      <c r="A15" s="7">
        <v>14</v>
      </c>
      <c r="B15" s="7">
        <v>380105</v>
      </c>
      <c r="C15" s="10" t="s">
        <v>122</v>
      </c>
      <c r="D15" s="1" t="s">
        <v>124</v>
      </c>
      <c r="E15" s="11" t="s">
        <v>4</v>
      </c>
      <c r="F15" s="15" t="s">
        <v>134</v>
      </c>
      <c r="G15" s="16" t="s">
        <v>134</v>
      </c>
      <c r="H15" s="15" t="s">
        <v>134</v>
      </c>
      <c r="I15" s="16" t="s">
        <v>134</v>
      </c>
      <c r="J15" s="15" t="s">
        <v>134</v>
      </c>
      <c r="K15" s="27" t="s">
        <v>134</v>
      </c>
      <c r="L15" s="15" t="s">
        <v>138</v>
      </c>
      <c r="M15" s="15">
        <f>VLOOKUP(B15,[2]SERVICIOS!$B$2:$E$85,4,0)</f>
        <v>72116493</v>
      </c>
      <c r="N15" s="15" t="s">
        <v>138</v>
      </c>
      <c r="O15" s="22">
        <f t="shared" ref="O15:P66" si="4">+MIN(L15,M15,N15)</f>
        <v>72116493</v>
      </c>
      <c r="P15" s="15">
        <f t="shared" si="4"/>
        <v>72116493</v>
      </c>
      <c r="Q15" s="36" t="e">
        <f t="shared" si="3"/>
        <v>#VALUE!</v>
      </c>
    </row>
    <row r="16" spans="1:17" ht="146.25" hidden="1" x14ac:dyDescent="0.2">
      <c r="A16" s="7">
        <v>15</v>
      </c>
      <c r="B16" s="7">
        <v>381101</v>
      </c>
      <c r="C16" s="10" t="s">
        <v>126</v>
      </c>
      <c r="D16" s="1" t="s">
        <v>127</v>
      </c>
      <c r="E16" s="11" t="s">
        <v>4</v>
      </c>
      <c r="F16" s="15" t="s">
        <v>134</v>
      </c>
      <c r="G16" s="16" t="s">
        <v>134</v>
      </c>
      <c r="H16" s="15" t="s">
        <v>134</v>
      </c>
      <c r="I16" s="16" t="s">
        <v>134</v>
      </c>
      <c r="J16" s="15" t="s">
        <v>134</v>
      </c>
      <c r="K16" s="27" t="s">
        <v>134</v>
      </c>
      <c r="L16" s="15" t="s">
        <v>138</v>
      </c>
      <c r="M16" s="15">
        <f>VLOOKUP(B16,[2]SERVICIOS!$B$2:$E$85,4,0)</f>
        <v>204943604.80000001</v>
      </c>
      <c r="N16" s="15" t="s">
        <v>138</v>
      </c>
      <c r="O16" s="22">
        <f t="shared" si="4"/>
        <v>204943604.80000001</v>
      </c>
      <c r="P16" s="15">
        <f t="shared" si="4"/>
        <v>204943604.80000001</v>
      </c>
      <c r="Q16" s="36" t="e">
        <f t="shared" si="3"/>
        <v>#VALUE!</v>
      </c>
    </row>
    <row r="17" spans="1:17" ht="135" x14ac:dyDescent="0.2">
      <c r="A17" s="7">
        <v>16</v>
      </c>
      <c r="B17" s="7">
        <v>385120</v>
      </c>
      <c r="C17" s="8" t="s">
        <v>16</v>
      </c>
      <c r="D17" s="2" t="s">
        <v>85</v>
      </c>
      <c r="E17" s="11" t="s">
        <v>4</v>
      </c>
      <c r="F17" s="15" t="s">
        <v>134</v>
      </c>
      <c r="G17" s="16" t="s">
        <v>134</v>
      </c>
      <c r="H17" s="15" t="s">
        <v>134</v>
      </c>
      <c r="I17" s="16" t="s">
        <v>134</v>
      </c>
      <c r="J17" s="15">
        <f>+VLOOKUP(B17,'[1]ANALISIS GRAL '!$B$2:$K$122,10,0)</f>
        <v>3038777</v>
      </c>
      <c r="K17" s="26">
        <f t="shared" si="2"/>
        <v>3038777</v>
      </c>
      <c r="L17" s="15">
        <v>9533400</v>
      </c>
      <c r="M17" s="15">
        <f>VLOOKUP(B17,[2]SERVICIOS!$B$2:$E$85,4,0)</f>
        <v>48267546.049999997</v>
      </c>
      <c r="N17" s="15">
        <f>VLOOKUP(B17,'[3]cardiogroup quindio'!$B$1:$E$121,4,0)</f>
        <v>82000000</v>
      </c>
      <c r="O17" s="22">
        <f>+AVERAGE(M17,N17)</f>
        <v>65133773.024999999</v>
      </c>
      <c r="P17" s="12">
        <v>65133773.024999999</v>
      </c>
      <c r="Q17" s="36">
        <f t="shared" si="3"/>
        <v>62094996.024999999</v>
      </c>
    </row>
    <row r="18" spans="1:17" ht="146.25" x14ac:dyDescent="0.2">
      <c r="A18" s="7">
        <v>17</v>
      </c>
      <c r="B18" s="7">
        <v>385220</v>
      </c>
      <c r="C18" s="8" t="s">
        <v>17</v>
      </c>
      <c r="D18" s="2" t="s">
        <v>86</v>
      </c>
      <c r="E18" s="11" t="s">
        <v>4</v>
      </c>
      <c r="F18" s="15" t="s">
        <v>134</v>
      </c>
      <c r="G18" s="16" t="s">
        <v>134</v>
      </c>
      <c r="H18" s="15" t="s">
        <v>134</v>
      </c>
      <c r="I18" s="16" t="s">
        <v>134</v>
      </c>
      <c r="J18" s="15">
        <f>+VLOOKUP(B18,'[1]ANALISIS GRAL '!$B$2:$K$122,10,0)</f>
        <v>2760728</v>
      </c>
      <c r="K18" s="26">
        <f t="shared" si="2"/>
        <v>2760728</v>
      </c>
      <c r="L18" s="15">
        <v>9533400</v>
      </c>
      <c r="M18" s="15">
        <f>VLOOKUP(B18,[2]SERVICIOS!$B$2:$E$85,4,0)</f>
        <v>53786218</v>
      </c>
      <c r="N18" s="15">
        <f>VLOOKUP(B18,'[3]cardiogroup quindio'!$B$1:$E$121,4,0)</f>
        <v>82000000</v>
      </c>
      <c r="O18" s="22">
        <f>+AVERAGE(M18,N18)</f>
        <v>67893109</v>
      </c>
      <c r="P18" s="12">
        <v>67893109</v>
      </c>
      <c r="Q18" s="36">
        <f t="shared" si="3"/>
        <v>65132381</v>
      </c>
    </row>
    <row r="19" spans="1:17" ht="78.75" x14ac:dyDescent="0.2">
      <c r="A19" s="7">
        <v>18</v>
      </c>
      <c r="B19" s="7">
        <v>385320</v>
      </c>
      <c r="C19" s="8" t="s">
        <v>20</v>
      </c>
      <c r="D19" s="2" t="s">
        <v>88</v>
      </c>
      <c r="E19" s="11" t="s">
        <v>4</v>
      </c>
      <c r="F19" s="15" t="s">
        <v>134</v>
      </c>
      <c r="G19" s="16" t="s">
        <v>134</v>
      </c>
      <c r="H19" s="15" t="s">
        <v>134</v>
      </c>
      <c r="I19" s="16" t="s">
        <v>134</v>
      </c>
      <c r="J19" s="15">
        <f>+VLOOKUP(B19,'[1]ANALISIS GRAL '!$B$2:$K$122,10,0)</f>
        <v>623589</v>
      </c>
      <c r="K19" s="26">
        <f t="shared" si="2"/>
        <v>623589</v>
      </c>
      <c r="L19" s="15">
        <v>9533400</v>
      </c>
      <c r="M19" s="15">
        <f>VLOOKUP(B19,[2]SERVICIOS!$B$2:$E$85,4,0)</f>
        <v>7185097</v>
      </c>
      <c r="N19" s="15">
        <f>VLOOKUP(B19,'[3]cardiogroup quindio'!$B$1:$E$121,4,0)</f>
        <v>45147200</v>
      </c>
      <c r="O19" s="22">
        <f>+AVERAGE(L19,M19)</f>
        <v>8359248.5</v>
      </c>
      <c r="P19" s="12">
        <v>8359248.5</v>
      </c>
      <c r="Q19" s="36">
        <f t="shared" si="3"/>
        <v>7735659.5</v>
      </c>
    </row>
    <row r="20" spans="1:17" ht="36" hidden="1" x14ac:dyDescent="0.2">
      <c r="A20" s="7">
        <v>19</v>
      </c>
      <c r="B20" s="7">
        <v>385401</v>
      </c>
      <c r="C20" s="8" t="s">
        <v>18</v>
      </c>
      <c r="D20" s="2" t="s">
        <v>83</v>
      </c>
      <c r="E20" s="11" t="s">
        <v>4</v>
      </c>
      <c r="F20" s="15" t="s">
        <v>134</v>
      </c>
      <c r="G20" s="16" t="s">
        <v>134</v>
      </c>
      <c r="H20" s="15" t="s">
        <v>134</v>
      </c>
      <c r="I20" s="16" t="s">
        <v>134</v>
      </c>
      <c r="J20" s="15">
        <f>+VLOOKUP(B20,'[1]ANALISIS GRAL '!$B$2:$K$122,10,0)</f>
        <v>3038777</v>
      </c>
      <c r="K20" s="26">
        <f t="shared" si="2"/>
        <v>3038777</v>
      </c>
      <c r="L20" s="15">
        <v>9531900</v>
      </c>
      <c r="M20" s="15">
        <f>VLOOKUP(B20,[2]SERVICIOS!$B$2:$E$85,4,0)</f>
        <v>1745120</v>
      </c>
      <c r="N20" s="15">
        <f>VLOOKUP(B20,'[3]cardiogroup quindio'!$B$1:$E$121,4,0)</f>
        <v>45147200</v>
      </c>
      <c r="O20" s="22">
        <f>+M20</f>
        <v>1745120</v>
      </c>
      <c r="P20" s="12">
        <f>+AVERAGE(K20,O20)</f>
        <v>2391948.5</v>
      </c>
      <c r="Q20" s="36">
        <f t="shared" si="3"/>
        <v>-646828.5</v>
      </c>
    </row>
    <row r="21" spans="1:17" ht="146.25" hidden="1" x14ac:dyDescent="0.2">
      <c r="A21" s="7">
        <v>20</v>
      </c>
      <c r="B21" s="7">
        <v>385520</v>
      </c>
      <c r="C21" s="8" t="s">
        <v>21</v>
      </c>
      <c r="D21" s="2" t="s">
        <v>89</v>
      </c>
      <c r="E21" s="11" t="s">
        <v>4</v>
      </c>
      <c r="F21" s="15" t="s">
        <v>134</v>
      </c>
      <c r="G21" s="16" t="s">
        <v>134</v>
      </c>
      <c r="H21" s="15" t="s">
        <v>134</v>
      </c>
      <c r="I21" s="16" t="s">
        <v>134</v>
      </c>
      <c r="J21" s="15">
        <f>+VLOOKUP(B21,'[1]ANALISIS GRAL '!$B$2:$K$122,10,0)</f>
        <v>2281037</v>
      </c>
      <c r="K21" s="26">
        <f t="shared" si="2"/>
        <v>2281037</v>
      </c>
      <c r="L21" s="15">
        <v>6675600</v>
      </c>
      <c r="M21" s="15">
        <f>VLOOKUP(B21,[2]SERVICIOS!$B$2:$E$85,4,0)</f>
        <v>1476490</v>
      </c>
      <c r="N21" s="15">
        <f>VLOOKUP(B21,'[3]cardiogroup quindio'!$B$1:$E$121,4,0)</f>
        <v>45147200</v>
      </c>
      <c r="O21" s="22">
        <f>+M21</f>
        <v>1476490</v>
      </c>
      <c r="P21" s="12">
        <f>+AVERAGE(K21,O21)</f>
        <v>1878763.5</v>
      </c>
      <c r="Q21" s="36">
        <f t="shared" si="3"/>
        <v>-402273.5</v>
      </c>
    </row>
    <row r="22" spans="1:17" ht="78.75" x14ac:dyDescent="0.2">
      <c r="A22" s="7">
        <v>21</v>
      </c>
      <c r="B22" s="7">
        <v>385620</v>
      </c>
      <c r="C22" s="8" t="s">
        <v>22</v>
      </c>
      <c r="D22" s="2" t="s">
        <v>90</v>
      </c>
      <c r="E22" s="11" t="s">
        <v>4</v>
      </c>
      <c r="F22" s="15" t="s">
        <v>134</v>
      </c>
      <c r="G22" s="16" t="s">
        <v>134</v>
      </c>
      <c r="H22" s="15" t="s">
        <v>134</v>
      </c>
      <c r="I22" s="16" t="s">
        <v>134</v>
      </c>
      <c r="J22" s="15">
        <f>+VLOOKUP(B22,'[1]ANALISIS GRAL '!$B$2:$K$122,10,0)</f>
        <v>2281037</v>
      </c>
      <c r="K22" s="26">
        <f t="shared" si="2"/>
        <v>2281037</v>
      </c>
      <c r="L22" s="15">
        <v>7648700</v>
      </c>
      <c r="M22" s="15">
        <f>VLOOKUP(B22,[2]SERVICIOS!$B$2:$E$85,4,0)</f>
        <v>8686962</v>
      </c>
      <c r="N22" s="15">
        <f>VLOOKUP(B22,'[3]cardiogroup quindio'!$B$1:$E$121,4,0)</f>
        <v>45147200</v>
      </c>
      <c r="O22" s="22">
        <f>+AVERAGE(L22,M22)</f>
        <v>8167831</v>
      </c>
      <c r="P22" s="12">
        <f>+AVERAGE(K22,O22)</f>
        <v>5224434</v>
      </c>
      <c r="Q22" s="36">
        <f t="shared" si="3"/>
        <v>2943397</v>
      </c>
    </row>
    <row r="23" spans="1:17" ht="101.25" x14ac:dyDescent="0.2">
      <c r="A23" s="7">
        <v>22</v>
      </c>
      <c r="B23" s="7">
        <v>385720</v>
      </c>
      <c r="C23" s="8" t="s">
        <v>23</v>
      </c>
      <c r="D23" s="2" t="s">
        <v>91</v>
      </c>
      <c r="E23" s="11" t="s">
        <v>4</v>
      </c>
      <c r="F23" s="15" t="s">
        <v>134</v>
      </c>
      <c r="G23" s="16" t="s">
        <v>134</v>
      </c>
      <c r="H23" s="15" t="s">
        <v>134</v>
      </c>
      <c r="I23" s="16" t="s">
        <v>134</v>
      </c>
      <c r="J23" s="15">
        <f>+VLOOKUP(B23,'[1]ANALISIS GRAL '!$B$2:$K$122,10,0)</f>
        <v>2281037</v>
      </c>
      <c r="K23" s="26">
        <f t="shared" si="2"/>
        <v>2281037</v>
      </c>
      <c r="L23" s="15">
        <v>5764000</v>
      </c>
      <c r="M23" s="15">
        <f>VLOOKUP(B23,[2]SERVICIOS!$B$2:$E$85,4,0)</f>
        <v>17027130.030000001</v>
      </c>
      <c r="N23" s="15">
        <f>VLOOKUP(B23,'[3]cardiogroup quindio'!$B$1:$E$121,4,0)</f>
        <v>45147200</v>
      </c>
      <c r="O23" s="22">
        <f>+AVERAGE(L23,M23)</f>
        <v>11395565.015000001</v>
      </c>
      <c r="P23" s="12">
        <v>11395565.015000001</v>
      </c>
      <c r="Q23" s="36">
        <f t="shared" si="3"/>
        <v>9114528.0150000006</v>
      </c>
    </row>
    <row r="24" spans="1:17" ht="168.75" x14ac:dyDescent="0.2">
      <c r="A24" s="7">
        <v>23</v>
      </c>
      <c r="B24" s="7">
        <v>385820</v>
      </c>
      <c r="C24" s="8" t="s">
        <v>24</v>
      </c>
      <c r="D24" s="2" t="s">
        <v>92</v>
      </c>
      <c r="E24" s="11" t="s">
        <v>4</v>
      </c>
      <c r="F24" s="15" t="s">
        <v>134</v>
      </c>
      <c r="G24" s="16" t="s">
        <v>134</v>
      </c>
      <c r="H24" s="15" t="s">
        <v>134</v>
      </c>
      <c r="I24" s="16" t="s">
        <v>134</v>
      </c>
      <c r="J24" s="15">
        <f>+VLOOKUP(B24,'[1]ANALISIS GRAL '!$B$2:$K$122,10,0)</f>
        <v>693561</v>
      </c>
      <c r="K24" s="26">
        <f t="shared" si="2"/>
        <v>693561</v>
      </c>
      <c r="L24" s="15">
        <v>9533400</v>
      </c>
      <c r="M24" s="15">
        <f>VLOOKUP(B24,[2]SERVICIOS!$B$2:$E$85,4,0)</f>
        <v>22175613</v>
      </c>
      <c r="N24" s="15">
        <f>VLOOKUP(B24,'[3]cardiogroup quindio'!$B$1:$E$121,4,0)</f>
        <v>19283482.800000001</v>
      </c>
      <c r="O24" s="15">
        <v>19283482.800000001</v>
      </c>
      <c r="P24" s="15">
        <v>19283482.800000001</v>
      </c>
      <c r="Q24" s="36">
        <f t="shared" si="3"/>
        <v>18589921.800000001</v>
      </c>
    </row>
    <row r="25" spans="1:17" ht="36" hidden="1" x14ac:dyDescent="0.2">
      <c r="A25" s="7">
        <v>24</v>
      </c>
      <c r="B25" s="7">
        <v>385920</v>
      </c>
      <c r="C25" s="8" t="s">
        <v>25</v>
      </c>
      <c r="D25" s="2" t="s">
        <v>83</v>
      </c>
      <c r="E25" s="11" t="s">
        <v>4</v>
      </c>
      <c r="F25" s="15" t="s">
        <v>134</v>
      </c>
      <c r="G25" s="16" t="s">
        <v>134</v>
      </c>
      <c r="H25" s="15" t="s">
        <v>134</v>
      </c>
      <c r="I25" s="16" t="s">
        <v>134</v>
      </c>
      <c r="J25" s="15">
        <f>+VLOOKUP(B25,'[1]ANALISIS GRAL '!$B$2:$K$122,10,0)</f>
        <v>693561</v>
      </c>
      <c r="K25" s="26">
        <f t="shared" si="2"/>
        <v>693561</v>
      </c>
      <c r="L25" s="15">
        <v>9533400</v>
      </c>
      <c r="M25" s="15">
        <f>VLOOKUP(B25,[2]SERVICIOS!$B$2:$E$85,4,0)</f>
        <v>1528960</v>
      </c>
      <c r="N25" s="15">
        <f>VLOOKUP(B25,'[3]cardiogroup quindio'!$B$1:$E$121,4,0)</f>
        <v>19283482.800000001</v>
      </c>
      <c r="O25" s="22">
        <f>+M25</f>
        <v>1528960</v>
      </c>
      <c r="P25" s="12">
        <v>1528960</v>
      </c>
      <c r="Q25" s="36">
        <f t="shared" si="3"/>
        <v>835399</v>
      </c>
    </row>
    <row r="26" spans="1:17" ht="123.75" x14ac:dyDescent="0.2">
      <c r="A26" s="7">
        <v>25</v>
      </c>
      <c r="B26" s="7">
        <v>387301</v>
      </c>
      <c r="C26" s="8" t="s">
        <v>35</v>
      </c>
      <c r="D26" s="2" t="s">
        <v>100</v>
      </c>
      <c r="E26" s="11" t="s">
        <v>4</v>
      </c>
      <c r="F26" s="15" t="s">
        <v>134</v>
      </c>
      <c r="G26" s="16" t="s">
        <v>134</v>
      </c>
      <c r="H26" s="15" t="s">
        <v>134</v>
      </c>
      <c r="I26" s="16" t="s">
        <v>134</v>
      </c>
      <c r="J26" s="15">
        <f>+VLOOKUP(B26,'[1]ANALISIS GRAL '!$B$2:$K$122,10,0)</f>
        <v>667734</v>
      </c>
      <c r="K26" s="26">
        <f t="shared" si="2"/>
        <v>667734</v>
      </c>
      <c r="L26" s="15" t="s">
        <v>138</v>
      </c>
      <c r="M26" s="15">
        <f>VLOOKUP(B26,[2]SERVICIOS!$B$2:$E$85,4,0)</f>
        <v>16590442</v>
      </c>
      <c r="N26" s="15">
        <f>VLOOKUP(B26,'[3]cardiogroup quindio'!$B$1:$E$121,4,0)</f>
        <v>15051220.6</v>
      </c>
      <c r="O26" s="22">
        <f>+N26</f>
        <v>15051220.6</v>
      </c>
      <c r="P26" s="15">
        <f>+O26</f>
        <v>15051220.6</v>
      </c>
      <c r="Q26" s="36">
        <f t="shared" si="3"/>
        <v>14383486.6</v>
      </c>
    </row>
    <row r="27" spans="1:17" ht="146.25" x14ac:dyDescent="0.2">
      <c r="A27" s="7">
        <v>26</v>
      </c>
      <c r="B27" s="7">
        <v>395010</v>
      </c>
      <c r="C27" s="8" t="s">
        <v>19</v>
      </c>
      <c r="D27" s="2" t="s">
        <v>87</v>
      </c>
      <c r="E27" s="11" t="s">
        <v>4</v>
      </c>
      <c r="F27" s="15" t="s">
        <v>134</v>
      </c>
      <c r="G27" s="16" t="s">
        <v>134</v>
      </c>
      <c r="H27" s="15" t="s">
        <v>134</v>
      </c>
      <c r="I27" s="16" t="s">
        <v>134</v>
      </c>
      <c r="J27" s="15">
        <f>+VLOOKUP(B27,'[1]ANALISIS GRAL '!$B$2:$K$122,10,0)</f>
        <v>5252193</v>
      </c>
      <c r="K27" s="26">
        <f t="shared" si="2"/>
        <v>5252193</v>
      </c>
      <c r="L27" s="15">
        <v>12501000</v>
      </c>
      <c r="M27" s="15">
        <f>VLOOKUP(B27,[2]SERVICIOS!$B$2:$E$85,4,0)</f>
        <v>104058666.95</v>
      </c>
      <c r="N27" s="15">
        <f>VLOOKUP(B27,'[3]cardiogroup quindio'!$B$1:$E$121,4,0)</f>
        <v>58423581.0656</v>
      </c>
      <c r="O27" s="22">
        <v>58423581.0656</v>
      </c>
      <c r="P27" s="15">
        <v>58423581.0656</v>
      </c>
      <c r="Q27" s="36">
        <f t="shared" si="3"/>
        <v>53171388.0656</v>
      </c>
    </row>
    <row r="28" spans="1:17" ht="146.25" hidden="1" x14ac:dyDescent="0.2">
      <c r="A28" s="7">
        <v>27</v>
      </c>
      <c r="B28" s="7">
        <v>395018</v>
      </c>
      <c r="C28" s="8" t="s">
        <v>46</v>
      </c>
      <c r="D28" s="2" t="s">
        <v>89</v>
      </c>
      <c r="E28" s="11" t="s">
        <v>4</v>
      </c>
      <c r="F28" s="15" t="s">
        <v>134</v>
      </c>
      <c r="G28" s="16" t="s">
        <v>134</v>
      </c>
      <c r="H28" s="15" t="s">
        <v>134</v>
      </c>
      <c r="I28" s="16" t="s">
        <v>134</v>
      </c>
      <c r="J28" s="15">
        <f>+VLOOKUP(B28,'[1]ANALISIS GRAL '!$B$2:$K$122,10,0)</f>
        <v>5608845</v>
      </c>
      <c r="K28" s="26">
        <f t="shared" si="2"/>
        <v>5608845</v>
      </c>
      <c r="L28" s="15">
        <v>5208900</v>
      </c>
      <c r="M28" s="15">
        <f>VLOOKUP(B28,[2]SERVICIOS!$B$2:$E$85,4,0)</f>
        <v>3769600</v>
      </c>
      <c r="N28" s="15">
        <f>VLOOKUP(B28,'[3]cardiogroup quindio'!$B$1:$E$121,4,0)</f>
        <v>26030218</v>
      </c>
      <c r="O28" s="22">
        <f>+M28</f>
        <v>3769600</v>
      </c>
      <c r="P28" s="12">
        <f>+AVERAGE(K28,O28)</f>
        <v>4689222.5</v>
      </c>
      <c r="Q28" s="36">
        <f t="shared" si="3"/>
        <v>-919622.5</v>
      </c>
    </row>
    <row r="29" spans="1:17" ht="112.5" x14ac:dyDescent="0.2">
      <c r="A29" s="7">
        <v>28</v>
      </c>
      <c r="B29" s="7">
        <v>395030</v>
      </c>
      <c r="C29" s="8" t="s">
        <v>47</v>
      </c>
      <c r="D29" s="2" t="s">
        <v>107</v>
      </c>
      <c r="E29" s="11" t="s">
        <v>4</v>
      </c>
      <c r="F29" s="15" t="s">
        <v>134</v>
      </c>
      <c r="G29" s="16" t="s">
        <v>134</v>
      </c>
      <c r="H29" s="15" t="s">
        <v>134</v>
      </c>
      <c r="I29" s="16" t="s">
        <v>134</v>
      </c>
      <c r="J29" s="15">
        <f>+VLOOKUP(B29,'[1]ANALISIS GRAL '!$B$2:$K$122,10,0)</f>
        <v>5743994</v>
      </c>
      <c r="K29" s="26">
        <f t="shared" si="2"/>
        <v>5743994</v>
      </c>
      <c r="L29" s="15">
        <v>4880400</v>
      </c>
      <c r="M29" s="15">
        <f>VLOOKUP(B29,[2]SERVICIOS!$B$2:$E$85,4,0)</f>
        <v>13612815</v>
      </c>
      <c r="N29" s="15">
        <f>VLOOKUP(B29,'[3]cardiogroup quindio'!$B$1:$E$121,4,0)</f>
        <v>16169180.4704</v>
      </c>
      <c r="O29" s="15">
        <f>+M29</f>
        <v>13612815</v>
      </c>
      <c r="P29" s="12">
        <f>+AVERAGE(K29,O29)</f>
        <v>9678404.5</v>
      </c>
      <c r="Q29" s="36">
        <f t="shared" si="3"/>
        <v>3934410.5</v>
      </c>
    </row>
    <row r="30" spans="1:17" ht="112.5" x14ac:dyDescent="0.2">
      <c r="A30" s="7">
        <v>29</v>
      </c>
      <c r="B30" s="7">
        <v>395031</v>
      </c>
      <c r="C30" s="8" t="s">
        <v>48</v>
      </c>
      <c r="D30" s="2" t="s">
        <v>107</v>
      </c>
      <c r="E30" s="11" t="s">
        <v>4</v>
      </c>
      <c r="F30" s="15" t="s">
        <v>134</v>
      </c>
      <c r="G30" s="16" t="s">
        <v>134</v>
      </c>
      <c r="H30" s="15" t="s">
        <v>134</v>
      </c>
      <c r="I30" s="16" t="s">
        <v>134</v>
      </c>
      <c r="J30" s="15">
        <f>+VLOOKUP(B30,'[1]ANALISIS GRAL '!$B$2:$K$122,10,0)</f>
        <v>4943635</v>
      </c>
      <c r="K30" s="26">
        <f t="shared" si="2"/>
        <v>4943635</v>
      </c>
      <c r="L30" s="15">
        <v>4880400</v>
      </c>
      <c r="M30" s="15">
        <f>VLOOKUP(B30,[2]SERVICIOS!$B$2:$E$85,4,0)</f>
        <v>14647055</v>
      </c>
      <c r="N30" s="15">
        <f>VLOOKUP(B30,'[3]cardiogroup quindio'!$B$1:$E$121,4,0)</f>
        <v>21994180.470399998</v>
      </c>
      <c r="O30" s="22">
        <f>+M30</f>
        <v>14647055</v>
      </c>
      <c r="P30" s="12">
        <f>+AVERAGE(K30,O30)</f>
        <v>9795345</v>
      </c>
      <c r="Q30" s="36">
        <f t="shared" si="3"/>
        <v>4851710</v>
      </c>
    </row>
    <row r="31" spans="1:17" ht="36" hidden="1" x14ac:dyDescent="0.2">
      <c r="A31" s="7">
        <v>30</v>
      </c>
      <c r="B31" s="7">
        <v>395060</v>
      </c>
      <c r="C31" s="8" t="s">
        <v>49</v>
      </c>
      <c r="D31" s="2" t="s">
        <v>83</v>
      </c>
      <c r="E31" s="11" t="s">
        <v>4</v>
      </c>
      <c r="F31" s="15" t="s">
        <v>134</v>
      </c>
      <c r="G31" s="16" t="s">
        <v>134</v>
      </c>
      <c r="H31" s="15" t="s">
        <v>134</v>
      </c>
      <c r="I31" s="16" t="s">
        <v>134</v>
      </c>
      <c r="J31" s="15">
        <f>+VLOOKUP(B31,'[1]ANALISIS GRAL '!$B$2:$K$122,10,0)</f>
        <v>5889179</v>
      </c>
      <c r="K31" s="26">
        <f t="shared" si="2"/>
        <v>5889179</v>
      </c>
      <c r="L31" s="15">
        <v>5208900</v>
      </c>
      <c r="M31" s="15">
        <f>VLOOKUP(B31,[2]SERVICIOS!$B$2:$E$85,4,0)</f>
        <v>3730000</v>
      </c>
      <c r="N31" s="15">
        <f>VLOOKUP(B31,'[3]cardiogroup quindio'!$B$1:$E$121,4,0)</f>
        <v>21710358.617606081</v>
      </c>
      <c r="O31" s="22">
        <v>3730000</v>
      </c>
      <c r="P31" s="12">
        <f>+AVERAGE(K31,O31)</f>
        <v>4809589.5</v>
      </c>
      <c r="Q31" s="36">
        <f t="shared" si="3"/>
        <v>-1079589.5</v>
      </c>
    </row>
    <row r="32" spans="1:17" ht="112.5" x14ac:dyDescent="0.2">
      <c r="A32" s="7">
        <v>31</v>
      </c>
      <c r="B32" s="7">
        <v>395061</v>
      </c>
      <c r="C32" s="8" t="s">
        <v>50</v>
      </c>
      <c r="D32" s="2" t="s">
        <v>108</v>
      </c>
      <c r="E32" s="11" t="s">
        <v>4</v>
      </c>
      <c r="F32" s="15" t="s">
        <v>134</v>
      </c>
      <c r="G32" s="16" t="s">
        <v>134</v>
      </c>
      <c r="H32" s="15" t="s">
        <v>134</v>
      </c>
      <c r="I32" s="16" t="s">
        <v>134</v>
      </c>
      <c r="J32" s="15">
        <f>+VLOOKUP(B32,'[1]ANALISIS GRAL '!$B$2:$K$122,10,0)</f>
        <v>6537071</v>
      </c>
      <c r="K32" s="26">
        <f t="shared" si="2"/>
        <v>6537071</v>
      </c>
      <c r="L32" s="15">
        <v>6675600</v>
      </c>
      <c r="M32" s="15">
        <f>VLOOKUP(B32,[2]SERVICIOS!$B$2:$E$85,4,0)</f>
        <v>10604932</v>
      </c>
      <c r="N32" s="15">
        <f>VLOOKUP(B32,'[3]cardiogroup quindio'!$B$1:$E$121,4,0)</f>
        <v>29532600.827529553</v>
      </c>
      <c r="O32" s="22">
        <f>AVERAGE(L32:M32)</f>
        <v>8640266</v>
      </c>
      <c r="P32" s="12">
        <f t="shared" ref="P32:P38" si="5">+O32</f>
        <v>8640266</v>
      </c>
      <c r="Q32" s="36">
        <f t="shared" si="3"/>
        <v>2103195</v>
      </c>
    </row>
    <row r="33" spans="1:17" ht="36" hidden="1" x14ac:dyDescent="0.2">
      <c r="A33" s="7">
        <v>32</v>
      </c>
      <c r="B33" s="7">
        <v>395063</v>
      </c>
      <c r="C33" s="8" t="s">
        <v>51</v>
      </c>
      <c r="D33" s="2" t="s">
        <v>83</v>
      </c>
      <c r="E33" s="11" t="s">
        <v>4</v>
      </c>
      <c r="F33" s="15" t="s">
        <v>134</v>
      </c>
      <c r="G33" s="16" t="s">
        <v>134</v>
      </c>
      <c r="H33" s="15" t="s">
        <v>134</v>
      </c>
      <c r="I33" s="16" t="s">
        <v>134</v>
      </c>
      <c r="J33" s="15">
        <f>+VLOOKUP(B33,'[1]ANALISIS GRAL '!$B$2:$K$122,10,0)</f>
        <v>5889179</v>
      </c>
      <c r="K33" s="26">
        <f t="shared" si="2"/>
        <v>5889179</v>
      </c>
      <c r="L33" s="15">
        <v>5208900</v>
      </c>
      <c r="M33" s="15">
        <f>VLOOKUP(B33,[2]SERVICIOS!$B$2:$E$85,4,0)</f>
        <v>3053840</v>
      </c>
      <c r="N33" s="15">
        <f>VLOOKUP(B33,'[3]cardiogroup quindio'!$B$1:$E$121,4,0)</f>
        <v>29276043.003529601</v>
      </c>
      <c r="O33" s="22">
        <f>+M33</f>
        <v>3053840</v>
      </c>
      <c r="P33" s="12">
        <f t="shared" si="5"/>
        <v>3053840</v>
      </c>
      <c r="Q33" s="36">
        <f t="shared" si="3"/>
        <v>-2835339</v>
      </c>
    </row>
    <row r="34" spans="1:17" ht="157.5" x14ac:dyDescent="0.2">
      <c r="A34" s="7">
        <v>33</v>
      </c>
      <c r="B34" s="7">
        <v>395080</v>
      </c>
      <c r="C34" s="8" t="s">
        <v>52</v>
      </c>
      <c r="D34" s="2" t="s">
        <v>109</v>
      </c>
      <c r="E34" s="11" t="s">
        <v>4</v>
      </c>
      <c r="F34" s="15" t="s">
        <v>134</v>
      </c>
      <c r="G34" s="16" t="s">
        <v>134</v>
      </c>
      <c r="H34" s="15" t="s">
        <v>134</v>
      </c>
      <c r="I34" s="16" t="s">
        <v>134</v>
      </c>
      <c r="J34" s="15">
        <f>+VLOOKUP(B34,'[1]ANALISIS GRAL '!$B$2:$K$122,10,0)</f>
        <v>5765334</v>
      </c>
      <c r="K34" s="26">
        <f t="shared" si="2"/>
        <v>5765334</v>
      </c>
      <c r="L34" s="15">
        <v>4880400</v>
      </c>
      <c r="M34" s="15">
        <f>VLOOKUP(B34,[2]SERVICIOS!$B$2:$E$85,4,0)</f>
        <v>22135717</v>
      </c>
      <c r="N34" s="15">
        <f>VLOOKUP(B34,'[3]cardiogroup quindio'!$B$1:$E$121,4,0)</f>
        <v>16169180.4704</v>
      </c>
      <c r="O34" s="22">
        <f>+N34</f>
        <v>16169180.4704</v>
      </c>
      <c r="P34" s="12">
        <f t="shared" si="5"/>
        <v>16169180.4704</v>
      </c>
      <c r="Q34" s="36">
        <f t="shared" si="3"/>
        <v>10403846.4704</v>
      </c>
    </row>
    <row r="35" spans="1:17" ht="168.75" x14ac:dyDescent="0.2">
      <c r="A35" s="7">
        <v>34</v>
      </c>
      <c r="B35" s="7">
        <v>395081</v>
      </c>
      <c r="C35" s="8" t="s">
        <v>53</v>
      </c>
      <c r="D35" s="2" t="s">
        <v>110</v>
      </c>
      <c r="E35" s="11" t="s">
        <v>4</v>
      </c>
      <c r="F35" s="15" t="s">
        <v>134</v>
      </c>
      <c r="G35" s="16" t="s">
        <v>134</v>
      </c>
      <c r="H35" s="15" t="s">
        <v>134</v>
      </c>
      <c r="I35" s="16" t="s">
        <v>134</v>
      </c>
      <c r="J35" s="15">
        <f>+VLOOKUP(B35,'[1]ANALISIS GRAL '!$B$2:$K$122,10,0)</f>
        <v>5765334</v>
      </c>
      <c r="K35" s="26">
        <f t="shared" si="2"/>
        <v>5765334</v>
      </c>
      <c r="L35" s="15">
        <v>4880400</v>
      </c>
      <c r="M35" s="15">
        <f>VLOOKUP(B35,[2]SERVICIOS!$B$2:$E$85,4,0)</f>
        <v>22797339.059999999</v>
      </c>
      <c r="N35" s="15">
        <f>VLOOKUP(B35,'[3]cardiogroup quindio'!$B$1:$E$121,4,0)</f>
        <v>21994180.470399998</v>
      </c>
      <c r="O35" s="22">
        <f>AVERAGE(N35,M35)</f>
        <v>22395759.765199997</v>
      </c>
      <c r="P35" s="12">
        <f t="shared" si="5"/>
        <v>22395759.765199997</v>
      </c>
      <c r="Q35" s="36">
        <f t="shared" si="3"/>
        <v>16630425.765199997</v>
      </c>
    </row>
    <row r="36" spans="1:17" ht="146.25" hidden="1" x14ac:dyDescent="0.2">
      <c r="A36" s="7">
        <v>35</v>
      </c>
      <c r="B36" s="7">
        <v>395205</v>
      </c>
      <c r="C36" s="10" t="s">
        <v>123</v>
      </c>
      <c r="D36" s="1" t="s">
        <v>87</v>
      </c>
      <c r="E36" s="11" t="s">
        <v>4</v>
      </c>
      <c r="F36" s="15" t="s">
        <v>134</v>
      </c>
      <c r="G36" s="16" t="s">
        <v>134</v>
      </c>
      <c r="H36" s="15" t="s">
        <v>134</v>
      </c>
      <c r="I36" s="16" t="s">
        <v>134</v>
      </c>
      <c r="J36" s="15" t="s">
        <v>134</v>
      </c>
      <c r="K36" s="27" t="s">
        <v>134</v>
      </c>
      <c r="L36" s="15" t="s">
        <v>138</v>
      </c>
      <c r="M36" s="15">
        <f>VLOOKUP(B36,[2]SERVICIOS!$B$2:$E$85,4,0)</f>
        <v>106636003.7</v>
      </c>
      <c r="N36" s="15" t="s">
        <v>138</v>
      </c>
      <c r="O36" s="22">
        <f t="shared" si="4"/>
        <v>106636003.7</v>
      </c>
      <c r="P36" s="12">
        <f t="shared" si="5"/>
        <v>106636003.7</v>
      </c>
      <c r="Q36" s="36" t="e">
        <f t="shared" si="3"/>
        <v>#VALUE!</v>
      </c>
    </row>
    <row r="37" spans="1:17" ht="112.5" x14ac:dyDescent="0.2">
      <c r="A37" s="7">
        <v>36</v>
      </c>
      <c r="B37" s="7">
        <v>395220</v>
      </c>
      <c r="C37" s="8" t="s">
        <v>81</v>
      </c>
      <c r="D37" s="2" t="s">
        <v>120</v>
      </c>
      <c r="E37" s="11" t="s">
        <v>4</v>
      </c>
      <c r="F37" s="15" t="s">
        <v>134</v>
      </c>
      <c r="G37" s="16" t="s">
        <v>134</v>
      </c>
      <c r="H37" s="15" t="s">
        <v>134</v>
      </c>
      <c r="I37" s="16" t="s">
        <v>134</v>
      </c>
      <c r="J37" s="15">
        <f>+VLOOKUP(B37,'[1]ANALISIS GRAL '!$B$2:$K$122,10,0)</f>
        <v>11757169</v>
      </c>
      <c r="K37" s="26">
        <f t="shared" si="2"/>
        <v>11757169</v>
      </c>
      <c r="L37" s="15">
        <v>9780257</v>
      </c>
      <c r="M37" s="15">
        <f>VLOOKUP(B37,[2]SERVICIOS!$B$2:$E$85,4,0)</f>
        <v>51780809</v>
      </c>
      <c r="N37" s="15">
        <f>VLOOKUP(B37,'[3]cardiogroup quindio'!$B$1:$E$121,4,0)</f>
        <v>119392000</v>
      </c>
      <c r="O37" s="22">
        <f>+M37</f>
        <v>51780809</v>
      </c>
      <c r="P37" s="12">
        <f t="shared" si="5"/>
        <v>51780809</v>
      </c>
      <c r="Q37" s="36">
        <f t="shared" si="3"/>
        <v>40023640</v>
      </c>
    </row>
    <row r="38" spans="1:17" ht="135" hidden="1" x14ac:dyDescent="0.2">
      <c r="A38" s="7">
        <v>37</v>
      </c>
      <c r="B38" s="7">
        <v>399201</v>
      </c>
      <c r="C38" s="8" t="s">
        <v>15</v>
      </c>
      <c r="D38" s="2" t="s">
        <v>84</v>
      </c>
      <c r="E38" s="11" t="s">
        <v>4</v>
      </c>
      <c r="F38" s="15" t="s">
        <v>134</v>
      </c>
      <c r="G38" s="16" t="s">
        <v>134</v>
      </c>
      <c r="H38" s="15" t="s">
        <v>134</v>
      </c>
      <c r="I38" s="16" t="s">
        <v>134</v>
      </c>
      <c r="J38" s="15">
        <f>+VLOOKUP(B38,'[1]ANALISIS GRAL '!$B$2:$K$122,10,0)</f>
        <v>239075</v>
      </c>
      <c r="K38" s="26">
        <f t="shared" si="2"/>
        <v>239075</v>
      </c>
      <c r="L38" s="15" t="s">
        <v>138</v>
      </c>
      <c r="M38" s="15">
        <f>VLOOKUP(B38,[2]SERVICIOS!$B$2:$E$85,4,0)</f>
        <v>391300</v>
      </c>
      <c r="N38" s="15" t="s">
        <v>138</v>
      </c>
      <c r="O38" s="22">
        <f t="shared" si="4"/>
        <v>391300</v>
      </c>
      <c r="P38" s="12">
        <f t="shared" si="5"/>
        <v>391300</v>
      </c>
      <c r="Q38" s="36">
        <f t="shared" si="3"/>
        <v>152225</v>
      </c>
    </row>
    <row r="39" spans="1:17" ht="157.5" hidden="1" x14ac:dyDescent="0.2">
      <c r="A39" s="7">
        <v>38</v>
      </c>
      <c r="B39" s="7">
        <v>549002</v>
      </c>
      <c r="C39" s="8" t="s">
        <v>75</v>
      </c>
      <c r="D39" s="2" t="s">
        <v>119</v>
      </c>
      <c r="E39" s="11" t="s">
        <v>4</v>
      </c>
      <c r="F39" s="15" t="s">
        <v>134</v>
      </c>
      <c r="G39" s="16" t="s">
        <v>134</v>
      </c>
      <c r="H39" s="15" t="s">
        <v>134</v>
      </c>
      <c r="I39" s="16" t="s">
        <v>134</v>
      </c>
      <c r="J39" s="15">
        <f>+VLOOKUP(B39,'[1]ANALISIS GRAL '!$B$2:$K$122,10,0)</f>
        <v>445922</v>
      </c>
      <c r="K39" s="26">
        <f t="shared" si="2"/>
        <v>445922</v>
      </c>
      <c r="L39" s="15">
        <v>2269080</v>
      </c>
      <c r="M39" s="15">
        <f>VLOOKUP(B39,[2]SERVICIOS!$B$2:$E$85,4,0)</f>
        <v>1286000</v>
      </c>
      <c r="N39" s="15" t="s">
        <v>138</v>
      </c>
      <c r="O39" s="22">
        <f t="shared" si="4"/>
        <v>1286000</v>
      </c>
      <c r="P39" s="15">
        <f t="shared" si="4"/>
        <v>1286000</v>
      </c>
      <c r="Q39" s="36">
        <f t="shared" si="3"/>
        <v>840078</v>
      </c>
    </row>
    <row r="40" spans="1:17" ht="157.5" hidden="1" x14ac:dyDescent="0.2">
      <c r="A40" s="7">
        <v>39</v>
      </c>
      <c r="B40" s="7">
        <v>549012</v>
      </c>
      <c r="C40" s="8" t="s">
        <v>79</v>
      </c>
      <c r="D40" s="2" t="s">
        <v>119</v>
      </c>
      <c r="E40" s="11" t="s">
        <v>4</v>
      </c>
      <c r="F40" s="15" t="s">
        <v>134</v>
      </c>
      <c r="G40" s="16" t="s">
        <v>134</v>
      </c>
      <c r="H40" s="15" t="s">
        <v>134</v>
      </c>
      <c r="I40" s="16" t="s">
        <v>134</v>
      </c>
      <c r="J40" s="15">
        <f>+VLOOKUP(B40,'[1]ANALISIS GRAL '!$B$2:$K$122,10,0)</f>
        <v>1084434</v>
      </c>
      <c r="K40" s="26">
        <f t="shared" si="2"/>
        <v>1084434</v>
      </c>
      <c r="L40" s="15">
        <v>2848340</v>
      </c>
      <c r="M40" s="15">
        <f>VLOOKUP(B40,[2]SERVICIOS!$B$2:$E$85,4,0)</f>
        <v>1286000</v>
      </c>
      <c r="N40" s="15" t="s">
        <v>138</v>
      </c>
      <c r="O40" s="22">
        <f t="shared" si="4"/>
        <v>1286000</v>
      </c>
      <c r="P40" s="12">
        <f>+O40</f>
        <v>1286000</v>
      </c>
      <c r="Q40" s="36">
        <f t="shared" si="3"/>
        <v>201566</v>
      </c>
    </row>
    <row r="41" spans="1:17" ht="67.5" hidden="1" x14ac:dyDescent="0.2">
      <c r="A41" s="7">
        <v>40</v>
      </c>
      <c r="B41" s="7">
        <v>872202</v>
      </c>
      <c r="C41" s="8" t="s">
        <v>27</v>
      </c>
      <c r="D41" s="2" t="s">
        <v>94</v>
      </c>
      <c r="E41" s="11" t="s">
        <v>4</v>
      </c>
      <c r="F41" s="15" t="s">
        <v>134</v>
      </c>
      <c r="G41" s="16" t="s">
        <v>134</v>
      </c>
      <c r="H41" s="15" t="s">
        <v>134</v>
      </c>
      <c r="I41" s="16" t="s">
        <v>134</v>
      </c>
      <c r="J41" s="15">
        <f>+VLOOKUP(B41,'[1]ANALISIS GRAL '!$B$2:$K$122,10,0)</f>
        <v>2335323</v>
      </c>
      <c r="K41" s="26">
        <f t="shared" si="2"/>
        <v>2335323</v>
      </c>
      <c r="L41" s="15">
        <v>2601500</v>
      </c>
      <c r="M41" s="15">
        <f>VLOOKUP(B41,[2]SERVICIOS!$B$2:$E$85,4,0)</f>
        <v>3196535.34</v>
      </c>
      <c r="N41" s="15">
        <f>VLOOKUP(B41,'[3]cardiogroup quindio'!$B$1:$E$121,4,0)</f>
        <v>2615140.4742000005</v>
      </c>
      <c r="O41" s="22">
        <f t="shared" si="4"/>
        <v>2601500</v>
      </c>
      <c r="P41" s="12">
        <f>+O41</f>
        <v>2601500</v>
      </c>
      <c r="Q41" s="36">
        <f t="shared" si="3"/>
        <v>266177</v>
      </c>
    </row>
    <row r="42" spans="1:17" ht="56.25" hidden="1" x14ac:dyDescent="0.2">
      <c r="A42" s="7">
        <v>41</v>
      </c>
      <c r="B42" s="7">
        <v>874111</v>
      </c>
      <c r="C42" s="8" t="s">
        <v>57</v>
      </c>
      <c r="D42" s="2" t="s">
        <v>112</v>
      </c>
      <c r="E42" s="11" t="s">
        <v>4</v>
      </c>
      <c r="F42" s="15" t="s">
        <v>134</v>
      </c>
      <c r="G42" s="16" t="s">
        <v>134</v>
      </c>
      <c r="H42" s="15" t="s">
        <v>134</v>
      </c>
      <c r="I42" s="16" t="s">
        <v>134</v>
      </c>
      <c r="J42" s="15">
        <f>+VLOOKUP(B42,'[1]ANALISIS GRAL '!$B$2:$K$122,10,0)</f>
        <v>2204532</v>
      </c>
      <c r="K42" s="26">
        <f t="shared" si="2"/>
        <v>2204532</v>
      </c>
      <c r="L42" s="15">
        <v>3926100</v>
      </c>
      <c r="M42" s="15">
        <f>VLOOKUP(B42,[2]SERVICIOS!$B$2:$E$85,4,0)</f>
        <v>3105367</v>
      </c>
      <c r="N42" s="15">
        <f>VLOOKUP(B42,'[3]cardiogroup quindio'!$B$1:$E$121,4,0)</f>
        <v>2602776.7000000002</v>
      </c>
      <c r="O42" s="22">
        <f t="shared" si="4"/>
        <v>2602776.7000000002</v>
      </c>
      <c r="P42" s="12">
        <f>+O42</f>
        <v>2602776.7000000002</v>
      </c>
      <c r="Q42" s="36">
        <f t="shared" si="3"/>
        <v>398244.70000000019</v>
      </c>
    </row>
    <row r="43" spans="1:17" ht="56.25" hidden="1" x14ac:dyDescent="0.2">
      <c r="A43" s="7">
        <v>42</v>
      </c>
      <c r="B43" s="7">
        <v>874112</v>
      </c>
      <c r="C43" s="8" t="s">
        <v>58</v>
      </c>
      <c r="D43" s="2" t="s">
        <v>112</v>
      </c>
      <c r="E43" s="11" t="s">
        <v>4</v>
      </c>
      <c r="F43" s="15" t="s">
        <v>134</v>
      </c>
      <c r="G43" s="16" t="s">
        <v>134</v>
      </c>
      <c r="H43" s="15" t="s">
        <v>134</v>
      </c>
      <c r="I43" s="16" t="s">
        <v>134</v>
      </c>
      <c r="J43" s="15">
        <f>+VLOOKUP(B43,'[1]ANALISIS GRAL '!$B$2:$K$122,10,0)</f>
        <v>2448768</v>
      </c>
      <c r="K43" s="26">
        <f t="shared" si="2"/>
        <v>2448768</v>
      </c>
      <c r="L43" s="15">
        <v>3926100</v>
      </c>
      <c r="M43" s="15">
        <f>VLOOKUP(B43,[2]SERVICIOS!$B$2:$E$85,4,0)</f>
        <v>1930407</v>
      </c>
      <c r="N43" s="15">
        <f>VLOOKUP(B43,'[3]cardiogroup quindio'!$B$1:$E$121,4,0)</f>
        <v>2602776.7000000002</v>
      </c>
      <c r="O43" s="22">
        <f>+AVERAGE(N43,M43,L43)</f>
        <v>2819761.2333333329</v>
      </c>
      <c r="P43" s="12">
        <f>+AVERAGE(O43,K43)</f>
        <v>2634264.6166666662</v>
      </c>
      <c r="Q43" s="36">
        <f t="shared" si="3"/>
        <v>185496.61666666623</v>
      </c>
    </row>
    <row r="44" spans="1:17" ht="56.25" hidden="1" x14ac:dyDescent="0.2">
      <c r="A44" s="7">
        <v>43</v>
      </c>
      <c r="B44" s="7">
        <v>874113</v>
      </c>
      <c r="C44" s="8" t="s">
        <v>59</v>
      </c>
      <c r="D44" s="2" t="s">
        <v>112</v>
      </c>
      <c r="E44" s="11" t="s">
        <v>4</v>
      </c>
      <c r="F44" s="15" t="s">
        <v>134</v>
      </c>
      <c r="G44" s="16" t="s">
        <v>134</v>
      </c>
      <c r="H44" s="15" t="s">
        <v>134</v>
      </c>
      <c r="I44" s="16" t="s">
        <v>134</v>
      </c>
      <c r="J44" s="15">
        <f>+VLOOKUP(B44,'[1]ANALISIS GRAL '!$B$2:$K$122,10,0)</f>
        <v>2099364</v>
      </c>
      <c r="K44" s="26">
        <f t="shared" si="2"/>
        <v>2099364</v>
      </c>
      <c r="L44" s="15">
        <v>3926100</v>
      </c>
      <c r="M44" s="15">
        <f>VLOOKUP(B44,[2]SERVICIOS!$B$2:$E$85,4,0)</f>
        <v>1930407</v>
      </c>
      <c r="N44" s="15">
        <f>VLOOKUP(B44,'[3]cardiogroup quindio'!$B$1:$E$121,4,0)</f>
        <v>2602776.7000000002</v>
      </c>
      <c r="O44" s="22">
        <f>+AVERAGE(N44,M44,L44)</f>
        <v>2819761.2333333329</v>
      </c>
      <c r="P44" s="12">
        <f>+AVERAGE(O44,K44)</f>
        <v>2459562.6166666662</v>
      </c>
      <c r="Q44" s="36">
        <f t="shared" si="3"/>
        <v>360198.61666666623</v>
      </c>
    </row>
    <row r="45" spans="1:17" ht="56.25" hidden="1" x14ac:dyDescent="0.2">
      <c r="A45" s="7">
        <v>44</v>
      </c>
      <c r="B45" s="7">
        <v>874114</v>
      </c>
      <c r="C45" s="8" t="s">
        <v>60</v>
      </c>
      <c r="D45" s="2" t="s">
        <v>112</v>
      </c>
      <c r="E45" s="11" t="s">
        <v>4</v>
      </c>
      <c r="F45" s="15" t="s">
        <v>134</v>
      </c>
      <c r="G45" s="16" t="s">
        <v>134</v>
      </c>
      <c r="H45" s="15" t="s">
        <v>134</v>
      </c>
      <c r="I45" s="16" t="s">
        <v>134</v>
      </c>
      <c r="J45" s="15">
        <f>+VLOOKUP(B45,'[1]ANALISIS GRAL '!$B$2:$K$122,10,0)</f>
        <v>2042798</v>
      </c>
      <c r="K45" s="26">
        <f t="shared" si="2"/>
        <v>2042798</v>
      </c>
      <c r="L45" s="15">
        <v>3926100</v>
      </c>
      <c r="M45" s="15">
        <f>VLOOKUP(B45,[2]SERVICIOS!$B$2:$E$85,4,0)</f>
        <v>1930407</v>
      </c>
      <c r="N45" s="15">
        <f>VLOOKUP(B45,'[3]cardiogroup quindio'!$B$1:$E$121,4,0)</f>
        <v>2602776.7000000002</v>
      </c>
      <c r="O45" s="22">
        <f>+AVERAGE(N45,M45,L45)</f>
        <v>2819761.2333333329</v>
      </c>
      <c r="P45" s="12">
        <f>+AVERAGE(O45,K45)</f>
        <v>2431279.6166666662</v>
      </c>
      <c r="Q45" s="36">
        <f t="shared" si="3"/>
        <v>388481.61666666623</v>
      </c>
    </row>
    <row r="46" spans="1:17" ht="56.25" hidden="1" x14ac:dyDescent="0.2">
      <c r="A46" s="7">
        <v>45</v>
      </c>
      <c r="B46" s="7">
        <v>874121</v>
      </c>
      <c r="C46" s="8" t="s">
        <v>61</v>
      </c>
      <c r="D46" s="2" t="s">
        <v>112</v>
      </c>
      <c r="E46" s="11" t="s">
        <v>4</v>
      </c>
      <c r="F46" s="15" t="s">
        <v>134</v>
      </c>
      <c r="G46" s="16" t="s">
        <v>134</v>
      </c>
      <c r="H46" s="15" t="s">
        <v>134</v>
      </c>
      <c r="I46" s="16" t="s">
        <v>134</v>
      </c>
      <c r="J46" s="15">
        <f>+VLOOKUP(B46,'[1]ANALISIS GRAL '!$B$2:$K$122,10,0)</f>
        <v>2204532</v>
      </c>
      <c r="K46" s="26">
        <f t="shared" si="2"/>
        <v>2204532</v>
      </c>
      <c r="L46" s="15">
        <v>3926100</v>
      </c>
      <c r="M46" s="15">
        <f>VLOOKUP(B46,[2]SERVICIOS!$B$2:$E$85,4,0)</f>
        <v>3105367</v>
      </c>
      <c r="N46" s="15">
        <f>VLOOKUP(B46,'[3]cardiogroup quindio'!$B$1:$E$121,4,0)</f>
        <v>2602776.7000000002</v>
      </c>
      <c r="O46" s="22">
        <f t="shared" si="4"/>
        <v>2602776.7000000002</v>
      </c>
      <c r="P46" s="12">
        <f>+O46</f>
        <v>2602776.7000000002</v>
      </c>
      <c r="Q46" s="36">
        <f t="shared" si="3"/>
        <v>398244.70000000019</v>
      </c>
    </row>
    <row r="47" spans="1:17" ht="56.25" hidden="1" x14ac:dyDescent="0.2">
      <c r="A47" s="7">
        <v>46</v>
      </c>
      <c r="B47" s="7">
        <v>874122</v>
      </c>
      <c r="C47" s="8" t="s">
        <v>62</v>
      </c>
      <c r="D47" s="2" t="s">
        <v>112</v>
      </c>
      <c r="E47" s="11" t="s">
        <v>4</v>
      </c>
      <c r="F47" s="15" t="s">
        <v>134</v>
      </c>
      <c r="G47" s="16" t="s">
        <v>134</v>
      </c>
      <c r="H47" s="15" t="s">
        <v>134</v>
      </c>
      <c r="I47" s="16" t="s">
        <v>134</v>
      </c>
      <c r="J47" s="15">
        <f>+VLOOKUP(B47,'[1]ANALISIS GRAL '!$B$2:$K$122,10,0)</f>
        <v>2448770</v>
      </c>
      <c r="K47" s="26">
        <f t="shared" si="2"/>
        <v>2448770</v>
      </c>
      <c r="L47" s="15">
        <v>3926100</v>
      </c>
      <c r="M47" s="15">
        <f>VLOOKUP(B47,[2]SERVICIOS!$B$2:$E$85,4,0)</f>
        <v>3105367</v>
      </c>
      <c r="N47" s="15">
        <f>VLOOKUP(B47,'[3]cardiogroup quindio'!$B$1:$E$121,4,0)</f>
        <v>2602776.7000000002</v>
      </c>
      <c r="O47" s="22">
        <f t="shared" si="4"/>
        <v>2602776.7000000002</v>
      </c>
      <c r="P47" s="12">
        <f>+O47</f>
        <v>2602776.7000000002</v>
      </c>
      <c r="Q47" s="36">
        <f t="shared" si="3"/>
        <v>154006.70000000019</v>
      </c>
    </row>
    <row r="48" spans="1:17" ht="56.25" hidden="1" x14ac:dyDescent="0.2">
      <c r="A48" s="7">
        <v>47</v>
      </c>
      <c r="B48" s="7">
        <v>874123</v>
      </c>
      <c r="C48" s="8" t="s">
        <v>63</v>
      </c>
      <c r="D48" s="2" t="s">
        <v>112</v>
      </c>
      <c r="E48" s="11" t="s">
        <v>4</v>
      </c>
      <c r="F48" s="15" t="s">
        <v>134</v>
      </c>
      <c r="G48" s="16" t="s">
        <v>134</v>
      </c>
      <c r="H48" s="15" t="s">
        <v>134</v>
      </c>
      <c r="I48" s="16" t="s">
        <v>134</v>
      </c>
      <c r="J48" s="15">
        <f>+VLOOKUP(B48,'[1]ANALISIS GRAL '!$B$2:$K$122,10,0)</f>
        <v>2099401</v>
      </c>
      <c r="K48" s="26">
        <f t="shared" si="2"/>
        <v>2099401</v>
      </c>
      <c r="L48" s="15">
        <v>3926100</v>
      </c>
      <c r="M48" s="15">
        <f>VLOOKUP(B48,[2]SERVICIOS!$B$2:$E$85,4,0)</f>
        <v>1930407</v>
      </c>
      <c r="N48" s="15">
        <f>VLOOKUP(B48,'[3]cardiogroup quindio'!$B$1:$E$121,4,0)</f>
        <v>2602776.7000000002</v>
      </c>
      <c r="O48" s="22">
        <f>+AVERAGE(N48,M48,L48)</f>
        <v>2819761.2333333329</v>
      </c>
      <c r="P48" s="12">
        <f>+AVERAGE(O48,K48)</f>
        <v>2459581.1166666662</v>
      </c>
      <c r="Q48" s="36">
        <f t="shared" si="3"/>
        <v>360180.11666666623</v>
      </c>
    </row>
    <row r="49" spans="1:17" ht="56.25" hidden="1" x14ac:dyDescent="0.2">
      <c r="A49" s="7">
        <v>48</v>
      </c>
      <c r="B49" s="7">
        <v>874124</v>
      </c>
      <c r="C49" s="8" t="s">
        <v>64</v>
      </c>
      <c r="D49" s="2" t="s">
        <v>112</v>
      </c>
      <c r="E49" s="11" t="s">
        <v>4</v>
      </c>
      <c r="F49" s="15" t="s">
        <v>134</v>
      </c>
      <c r="G49" s="16" t="s">
        <v>134</v>
      </c>
      <c r="H49" s="15" t="s">
        <v>134</v>
      </c>
      <c r="I49" s="16" t="s">
        <v>134</v>
      </c>
      <c r="J49" s="15">
        <f>+VLOOKUP(B49,'[1]ANALISIS GRAL '!$B$2:$K$122,10,0)</f>
        <v>2042798</v>
      </c>
      <c r="K49" s="26">
        <f t="shared" si="2"/>
        <v>2042798</v>
      </c>
      <c r="L49" s="15">
        <v>3926100</v>
      </c>
      <c r="M49" s="15">
        <f>VLOOKUP(B49,[2]SERVICIOS!$B$2:$E$85,4,0)</f>
        <v>1930407</v>
      </c>
      <c r="N49" s="15">
        <f>VLOOKUP(B49,'[3]cardiogroup quindio'!$B$1:$E$121,4,0)</f>
        <v>2602776.7000000002</v>
      </c>
      <c r="O49" s="22">
        <f>+AVERAGE(N49,M49,L49)</f>
        <v>2819761.2333333329</v>
      </c>
      <c r="P49" s="12">
        <f>+AVERAGE(O49,K49)</f>
        <v>2431279.6166666662</v>
      </c>
      <c r="Q49" s="36">
        <f t="shared" si="3"/>
        <v>388481.61666666623</v>
      </c>
    </row>
    <row r="50" spans="1:17" ht="56.25" hidden="1" x14ac:dyDescent="0.2">
      <c r="A50" s="7">
        <v>49</v>
      </c>
      <c r="B50" s="7">
        <v>874125</v>
      </c>
      <c r="C50" s="8" t="s">
        <v>65</v>
      </c>
      <c r="D50" s="2" t="s">
        <v>112</v>
      </c>
      <c r="E50" s="11" t="s">
        <v>4</v>
      </c>
      <c r="F50" s="15" t="s">
        <v>134</v>
      </c>
      <c r="G50" s="16" t="s">
        <v>134</v>
      </c>
      <c r="H50" s="15" t="s">
        <v>134</v>
      </c>
      <c r="I50" s="16" t="s">
        <v>134</v>
      </c>
      <c r="J50" s="15">
        <f>+VLOOKUP(B50,'[1]ANALISIS GRAL '!$B$2:$K$122,10,0)</f>
        <v>2204532</v>
      </c>
      <c r="K50" s="26">
        <f t="shared" si="2"/>
        <v>2204532</v>
      </c>
      <c r="L50" s="23">
        <v>7052900</v>
      </c>
      <c r="M50" s="15">
        <f>VLOOKUP(B50,[2]SERVICIOS!$B$2:$E$85,4,0)</f>
        <v>3105367</v>
      </c>
      <c r="N50" s="15">
        <f>VLOOKUP(B50,'[3]cardiogroup quindio'!$B$1:$E$121,4,0)</f>
        <v>2602776.7000000002</v>
      </c>
      <c r="O50" s="22">
        <f>+N50</f>
        <v>2602776.7000000002</v>
      </c>
      <c r="P50" s="12">
        <f>+O50</f>
        <v>2602776.7000000002</v>
      </c>
      <c r="Q50" s="36">
        <f t="shared" si="3"/>
        <v>398244.70000000019</v>
      </c>
    </row>
    <row r="51" spans="1:17" ht="56.25" hidden="1" x14ac:dyDescent="0.2">
      <c r="A51" s="7">
        <v>50</v>
      </c>
      <c r="B51" s="7">
        <v>874131</v>
      </c>
      <c r="C51" s="8" t="s">
        <v>66</v>
      </c>
      <c r="D51" s="2" t="s">
        <v>112</v>
      </c>
      <c r="E51" s="11" t="s">
        <v>4</v>
      </c>
      <c r="F51" s="15" t="s">
        <v>134</v>
      </c>
      <c r="G51" s="16" t="s">
        <v>134</v>
      </c>
      <c r="H51" s="15" t="s">
        <v>134</v>
      </c>
      <c r="I51" s="16" t="s">
        <v>134</v>
      </c>
      <c r="J51" s="15">
        <f>+VLOOKUP(B51,'[1]ANALISIS GRAL '!$B$2:$K$122,10,0)</f>
        <v>2107989</v>
      </c>
      <c r="K51" s="26">
        <f t="shared" si="2"/>
        <v>2107989</v>
      </c>
      <c r="L51" s="23">
        <v>7052900</v>
      </c>
      <c r="M51" s="15">
        <f>VLOOKUP(B51,[2]SERVICIOS!$B$2:$E$85,4,0)</f>
        <v>3105367</v>
      </c>
      <c r="N51" s="15">
        <f>VLOOKUP(B51,'[3]cardiogroup quindio'!$B$1:$E$121,4,0)</f>
        <v>2602776.7000000002</v>
      </c>
      <c r="O51" s="22">
        <f t="shared" si="4"/>
        <v>2602776.7000000002</v>
      </c>
      <c r="P51" s="12">
        <f>+O51</f>
        <v>2602776.7000000002</v>
      </c>
      <c r="Q51" s="36">
        <f t="shared" si="3"/>
        <v>494787.70000000019</v>
      </c>
    </row>
    <row r="52" spans="1:17" ht="56.25" hidden="1" x14ac:dyDescent="0.2">
      <c r="A52" s="7">
        <v>51</v>
      </c>
      <c r="B52" s="7">
        <v>874132</v>
      </c>
      <c r="C52" s="8" t="s">
        <v>67</v>
      </c>
      <c r="D52" s="2" t="s">
        <v>112</v>
      </c>
      <c r="E52" s="11" t="s">
        <v>4</v>
      </c>
      <c r="F52" s="15" t="s">
        <v>134</v>
      </c>
      <c r="G52" s="16" t="s">
        <v>134</v>
      </c>
      <c r="H52" s="15" t="s">
        <v>134</v>
      </c>
      <c r="I52" s="16" t="s">
        <v>134</v>
      </c>
      <c r="J52" s="15">
        <f>+VLOOKUP(B52,'[1]ANALISIS GRAL '!$B$2:$K$122,10,0)</f>
        <v>2042798</v>
      </c>
      <c r="K52" s="26">
        <f t="shared" si="2"/>
        <v>2042798</v>
      </c>
      <c r="L52" s="23">
        <v>7052900</v>
      </c>
      <c r="M52" s="15">
        <f>VLOOKUP(B52,[2]SERVICIOS!$B$2:$E$85,4,0)</f>
        <v>3105367</v>
      </c>
      <c r="N52" s="15">
        <f>VLOOKUP(B52,'[3]cardiogroup quindio'!$B$1:$E$121,4,0)</f>
        <v>2602776.7000000002</v>
      </c>
      <c r="O52" s="22">
        <f t="shared" si="4"/>
        <v>2602776.7000000002</v>
      </c>
      <c r="P52" s="12">
        <f>+O52</f>
        <v>2602776.7000000002</v>
      </c>
      <c r="Q52" s="36">
        <f t="shared" si="3"/>
        <v>559978.70000000019</v>
      </c>
    </row>
    <row r="53" spans="1:17" ht="48" hidden="1" x14ac:dyDescent="0.2">
      <c r="A53" s="7">
        <v>52</v>
      </c>
      <c r="B53" s="7">
        <v>874133</v>
      </c>
      <c r="C53" s="8" t="s">
        <v>55</v>
      </c>
      <c r="D53" s="2" t="s">
        <v>111</v>
      </c>
      <c r="E53" s="11" t="s">
        <v>4</v>
      </c>
      <c r="F53" s="15" t="s">
        <v>134</v>
      </c>
      <c r="G53" s="16" t="s">
        <v>134</v>
      </c>
      <c r="H53" s="15" t="s">
        <v>134</v>
      </c>
      <c r="I53" s="16" t="s">
        <v>134</v>
      </c>
      <c r="J53" s="15">
        <f>+VLOOKUP(B53,'[1]ANALISIS GRAL '!$B$2:$K$122,10,0)</f>
        <v>2303789</v>
      </c>
      <c r="K53" s="26">
        <f t="shared" si="2"/>
        <v>2303789</v>
      </c>
      <c r="L53" s="15">
        <v>7720400</v>
      </c>
      <c r="M53" s="15">
        <f>VLOOKUP(B53,[2]SERVICIOS!$B$2:$E$85,4,0)</f>
        <v>2526373.375</v>
      </c>
      <c r="N53" s="15">
        <f>VLOOKUP(B53,'[3]cardiogroup quindio'!$B$1:$E$121,4,0)</f>
        <v>2720040.7</v>
      </c>
      <c r="O53" s="22">
        <f t="shared" si="4"/>
        <v>2526373.375</v>
      </c>
      <c r="P53" s="12">
        <f>+O53</f>
        <v>2526373.375</v>
      </c>
      <c r="Q53" s="36">
        <f t="shared" si="3"/>
        <v>222584.375</v>
      </c>
    </row>
    <row r="54" spans="1:17" ht="56.25" hidden="1" x14ac:dyDescent="0.2">
      <c r="A54" s="7">
        <v>53</v>
      </c>
      <c r="B54" s="7">
        <v>874134</v>
      </c>
      <c r="C54" s="8" t="s">
        <v>56</v>
      </c>
      <c r="D54" s="2" t="s">
        <v>112</v>
      </c>
      <c r="E54" s="11" t="s">
        <v>4</v>
      </c>
      <c r="F54" s="15" t="s">
        <v>134</v>
      </c>
      <c r="G54" s="16" t="s">
        <v>134</v>
      </c>
      <c r="H54" s="15" t="s">
        <v>134</v>
      </c>
      <c r="I54" s="16" t="s">
        <v>134</v>
      </c>
      <c r="J54" s="15">
        <f>+VLOOKUP(B54,'[1]ANALISIS GRAL '!$B$2:$K$122,10,0)</f>
        <v>2204532</v>
      </c>
      <c r="K54" s="26">
        <f t="shared" si="2"/>
        <v>2204532</v>
      </c>
      <c r="L54" s="23">
        <v>7052900</v>
      </c>
      <c r="M54" s="15">
        <f>VLOOKUP(B54,[2]SERVICIOS!$B$2:$E$85,4,0)</f>
        <v>3105367</v>
      </c>
      <c r="N54" s="15" t="s">
        <v>138</v>
      </c>
      <c r="O54" s="22">
        <f t="shared" si="4"/>
        <v>3105367</v>
      </c>
      <c r="P54" s="12">
        <f>+AVERAGE(O54,K54)</f>
        <v>2654949.5</v>
      </c>
      <c r="Q54" s="36">
        <f t="shared" si="3"/>
        <v>450417.5</v>
      </c>
    </row>
    <row r="55" spans="1:17" ht="45" hidden="1" x14ac:dyDescent="0.2">
      <c r="A55" s="7">
        <v>54</v>
      </c>
      <c r="B55" s="7">
        <v>875101</v>
      </c>
      <c r="C55" s="10" t="s">
        <v>125</v>
      </c>
      <c r="D55" s="1" t="s">
        <v>111</v>
      </c>
      <c r="E55" s="11" t="s">
        <v>4</v>
      </c>
      <c r="F55" s="15" t="s">
        <v>134</v>
      </c>
      <c r="G55" s="16" t="s">
        <v>134</v>
      </c>
      <c r="H55" s="15" t="s">
        <v>134</v>
      </c>
      <c r="I55" s="16" t="s">
        <v>134</v>
      </c>
      <c r="J55" s="15" t="s">
        <v>134</v>
      </c>
      <c r="K55" s="27" t="s">
        <v>134</v>
      </c>
      <c r="L55" s="15" t="s">
        <v>138</v>
      </c>
      <c r="M55" s="15">
        <f>VLOOKUP(B55,[2]SERVICIOS!$B$2:$E$85,4,0)</f>
        <v>1870694.125</v>
      </c>
      <c r="N55" s="15" t="s">
        <v>138</v>
      </c>
      <c r="O55" s="22">
        <f t="shared" si="4"/>
        <v>1870694.125</v>
      </c>
      <c r="P55" s="12">
        <f>+O55</f>
        <v>1870694.125</v>
      </c>
      <c r="Q55" s="36" t="e">
        <f t="shared" si="3"/>
        <v>#VALUE!</v>
      </c>
    </row>
    <row r="56" spans="1:17" ht="67.5" hidden="1" x14ac:dyDescent="0.2">
      <c r="A56" s="7">
        <v>55</v>
      </c>
      <c r="B56" s="7">
        <v>876110</v>
      </c>
      <c r="C56" s="8" t="s">
        <v>26</v>
      </c>
      <c r="D56" s="2" t="s">
        <v>93</v>
      </c>
      <c r="E56" s="11" t="s">
        <v>4</v>
      </c>
      <c r="F56" s="15" t="s">
        <v>134</v>
      </c>
      <c r="G56" s="16" t="s">
        <v>134</v>
      </c>
      <c r="H56" s="15" t="s">
        <v>134</v>
      </c>
      <c r="I56" s="16" t="s">
        <v>134</v>
      </c>
      <c r="J56" s="15">
        <f>+VLOOKUP(B56,'[1]ANALISIS GRAL '!$B$2:$K$122,10,0)</f>
        <v>1775748</v>
      </c>
      <c r="K56" s="26">
        <f t="shared" si="2"/>
        <v>1775748</v>
      </c>
      <c r="L56" s="23">
        <v>2020500</v>
      </c>
      <c r="M56" s="15">
        <f>VLOOKUP(B56,[2]SERVICIOS!$B$2:$E$85,4,0)</f>
        <v>1811759</v>
      </c>
      <c r="N56" s="15">
        <f>VLOOKUP(B56,'[3]cardiogroup quindio'!$B$1:$E$121,4,0)</f>
        <v>2245719.6</v>
      </c>
      <c r="O56" s="22">
        <f t="shared" si="4"/>
        <v>1811759</v>
      </c>
      <c r="P56" s="12">
        <f>+O56</f>
        <v>1811759</v>
      </c>
      <c r="Q56" s="36">
        <f t="shared" si="3"/>
        <v>36011</v>
      </c>
    </row>
    <row r="57" spans="1:17" ht="67.5" hidden="1" x14ac:dyDescent="0.2">
      <c r="A57" s="7">
        <v>56</v>
      </c>
      <c r="B57" s="7">
        <v>876121</v>
      </c>
      <c r="C57" s="8" t="s">
        <v>38</v>
      </c>
      <c r="D57" s="2" t="s">
        <v>103</v>
      </c>
      <c r="E57" s="11" t="s">
        <v>4</v>
      </c>
      <c r="F57" s="15" t="s">
        <v>134</v>
      </c>
      <c r="G57" s="16" t="s">
        <v>134</v>
      </c>
      <c r="H57" s="15" t="s">
        <v>134</v>
      </c>
      <c r="I57" s="16" t="s">
        <v>134</v>
      </c>
      <c r="J57" s="15">
        <f>+VLOOKUP(B57,'[1]ANALISIS GRAL '!$B$2:$K$122,10,0)</f>
        <v>2725613</v>
      </c>
      <c r="K57" s="26">
        <f t="shared" si="2"/>
        <v>2725613</v>
      </c>
      <c r="L57" s="24">
        <v>2941500</v>
      </c>
      <c r="M57" s="15">
        <f>VLOOKUP(B57,[2]SERVICIOS!$B$2:$E$85,4,0)</f>
        <v>3442427</v>
      </c>
      <c r="N57" s="15">
        <f>VLOOKUP(B57,'[3]cardiogroup quindio'!$B$1:$E$121,4,0)</f>
        <v>2340259.2285800003</v>
      </c>
      <c r="O57" s="22">
        <f>+AVERAGE(N57,M57,L57)</f>
        <v>2908062.0761933331</v>
      </c>
      <c r="P57" s="12">
        <f>+AVERAGE(O57,K57)</f>
        <v>2816837.5380966663</v>
      </c>
      <c r="Q57" s="36">
        <f t="shared" si="3"/>
        <v>91224.538096666336</v>
      </c>
    </row>
    <row r="58" spans="1:17" ht="67.5" hidden="1" x14ac:dyDescent="0.2">
      <c r="A58" s="7">
        <v>57</v>
      </c>
      <c r="B58" s="7">
        <v>876122</v>
      </c>
      <c r="C58" s="8" t="s">
        <v>54</v>
      </c>
      <c r="D58" s="2" t="s">
        <v>103</v>
      </c>
      <c r="E58" s="11" t="s">
        <v>4</v>
      </c>
      <c r="F58" s="15" t="s">
        <v>134</v>
      </c>
      <c r="G58" s="16" t="s">
        <v>134</v>
      </c>
      <c r="H58" s="15" t="s">
        <v>134</v>
      </c>
      <c r="I58" s="16" t="s">
        <v>134</v>
      </c>
      <c r="J58" s="15">
        <f>+VLOOKUP(B58,'[1]ANALISIS GRAL '!$B$2:$K$122,10,0)</f>
        <v>2158545</v>
      </c>
      <c r="K58" s="26">
        <f t="shared" si="2"/>
        <v>2158545</v>
      </c>
      <c r="L58" s="23">
        <v>2008900</v>
      </c>
      <c r="M58" s="15">
        <f>VLOOKUP(B58,[2]SERVICIOS!$B$2:$E$85,4,0)</f>
        <v>2608232.7550079999</v>
      </c>
      <c r="N58" s="15">
        <f>VLOOKUP(B58,'[3]cardiogroup quindio'!$B$1:$E$121,4,0)</f>
        <v>1807085.0560000003</v>
      </c>
      <c r="O58" s="22">
        <f>+M58</f>
        <v>2608232.7550079999</v>
      </c>
      <c r="P58" s="12">
        <f>+O58</f>
        <v>2608232.7550079999</v>
      </c>
      <c r="Q58" s="36">
        <f t="shared" si="3"/>
        <v>449687.75500799995</v>
      </c>
    </row>
    <row r="59" spans="1:17" ht="67.5" hidden="1" x14ac:dyDescent="0.2">
      <c r="A59" s="7">
        <v>58</v>
      </c>
      <c r="B59" s="7">
        <v>876123</v>
      </c>
      <c r="C59" s="8" t="s">
        <v>74</v>
      </c>
      <c r="D59" s="2" t="s">
        <v>118</v>
      </c>
      <c r="E59" s="11" t="s">
        <v>4</v>
      </c>
      <c r="F59" s="15" t="s">
        <v>134</v>
      </c>
      <c r="G59" s="16" t="s">
        <v>134</v>
      </c>
      <c r="H59" s="15" t="s">
        <v>134</v>
      </c>
      <c r="I59" s="16" t="s">
        <v>134</v>
      </c>
      <c r="J59" s="15">
        <f>+VLOOKUP(B59,'[1]ANALISIS GRAL '!$B$2:$K$122,10,0)</f>
        <v>3560046</v>
      </c>
      <c r="K59" s="26">
        <f t="shared" si="2"/>
        <v>3560046</v>
      </c>
      <c r="L59" s="23">
        <v>5879315.09088</v>
      </c>
      <c r="M59" s="15">
        <f>VLOOKUP(B59,[2]SERVICIOS!$B$2:$E$85,4,0)</f>
        <v>10910822</v>
      </c>
      <c r="N59" s="15" t="s">
        <v>138</v>
      </c>
      <c r="O59" s="22">
        <f t="shared" si="4"/>
        <v>5879315.09088</v>
      </c>
      <c r="P59" s="12">
        <f t="shared" ref="P59:P69" si="6">+AVERAGE(O59,K59)</f>
        <v>4719680.5454399996</v>
      </c>
      <c r="Q59" s="36">
        <f t="shared" si="3"/>
        <v>1159634.5454399996</v>
      </c>
    </row>
    <row r="60" spans="1:17" ht="146.25" hidden="1" x14ac:dyDescent="0.2">
      <c r="A60" s="7">
        <v>59</v>
      </c>
      <c r="B60" s="7">
        <v>876131</v>
      </c>
      <c r="C60" s="8" t="s">
        <v>69</v>
      </c>
      <c r="D60" s="2" t="s">
        <v>89</v>
      </c>
      <c r="E60" s="11" t="s">
        <v>4</v>
      </c>
      <c r="F60" s="15" t="s">
        <v>134</v>
      </c>
      <c r="G60" s="16" t="s">
        <v>134</v>
      </c>
      <c r="H60" s="15" t="s">
        <v>134</v>
      </c>
      <c r="I60" s="16" t="s">
        <v>134</v>
      </c>
      <c r="J60" s="15">
        <f>+VLOOKUP(B60,'[1]ANALISIS GRAL '!$B$2:$K$122,10,0)</f>
        <v>2163066</v>
      </c>
      <c r="K60" s="26">
        <f t="shared" si="2"/>
        <v>2163066</v>
      </c>
      <c r="L60" s="23">
        <v>4064600</v>
      </c>
      <c r="M60" s="15">
        <f>VLOOKUP(B60,[2]SERVICIOS!$B$2:$E$85,4,0)</f>
        <v>2616300</v>
      </c>
      <c r="N60" s="15">
        <f>VLOOKUP(B60,'[3]cardiogroup quindio'!$B$1:$E$121,4,0)</f>
        <v>1994925.6320000002</v>
      </c>
      <c r="O60" s="22">
        <f>+M60</f>
        <v>2616300</v>
      </c>
      <c r="P60" s="12">
        <f t="shared" si="6"/>
        <v>2389683</v>
      </c>
      <c r="Q60" s="36">
        <f t="shared" si="3"/>
        <v>226617</v>
      </c>
    </row>
    <row r="61" spans="1:17" ht="56.25" hidden="1" x14ac:dyDescent="0.2">
      <c r="A61" s="7">
        <v>60</v>
      </c>
      <c r="B61" s="7">
        <v>876241</v>
      </c>
      <c r="C61" s="8" t="s">
        <v>29</v>
      </c>
      <c r="D61" s="2" t="s">
        <v>96</v>
      </c>
      <c r="E61" s="11" t="s">
        <v>4</v>
      </c>
      <c r="F61" s="15" t="s">
        <v>134</v>
      </c>
      <c r="G61" s="16" t="s">
        <v>134</v>
      </c>
      <c r="H61" s="15" t="s">
        <v>134</v>
      </c>
      <c r="I61" s="16" t="s">
        <v>134</v>
      </c>
      <c r="J61" s="15">
        <f>+VLOOKUP(B61,'[1]ANALISIS GRAL '!$B$2:$K$122,10,0)</f>
        <v>950183</v>
      </c>
      <c r="K61" s="26">
        <f t="shared" si="2"/>
        <v>950183</v>
      </c>
      <c r="L61" s="23">
        <v>2170600</v>
      </c>
      <c r="M61" s="15">
        <f>VLOOKUP(B61,[2]SERVICIOS!$B$2:$E$85,4,0)</f>
        <v>2153176</v>
      </c>
      <c r="N61" s="15" t="s">
        <v>138</v>
      </c>
      <c r="O61" s="22">
        <f>+M61</f>
        <v>2153176</v>
      </c>
      <c r="P61" s="12">
        <f t="shared" si="6"/>
        <v>1551679.5</v>
      </c>
      <c r="Q61" s="36">
        <f t="shared" si="3"/>
        <v>601496.5</v>
      </c>
    </row>
    <row r="62" spans="1:17" ht="67.5" hidden="1" x14ac:dyDescent="0.2">
      <c r="A62" s="7">
        <v>61</v>
      </c>
      <c r="B62" s="7">
        <v>877110</v>
      </c>
      <c r="C62" s="8" t="s">
        <v>31</v>
      </c>
      <c r="D62" s="2" t="s">
        <v>98</v>
      </c>
      <c r="E62" s="11" t="s">
        <v>4</v>
      </c>
      <c r="F62" s="15" t="s">
        <v>134</v>
      </c>
      <c r="G62" s="16" t="s">
        <v>134</v>
      </c>
      <c r="H62" s="15" t="s">
        <v>134</v>
      </c>
      <c r="I62" s="16" t="s">
        <v>134</v>
      </c>
      <c r="J62" s="15">
        <f>+VLOOKUP(B62,'[1]ANALISIS GRAL '!$B$2:$K$122,10,0)</f>
        <v>1553803</v>
      </c>
      <c r="K62" s="26">
        <f t="shared" si="2"/>
        <v>1553803</v>
      </c>
      <c r="L62" s="23">
        <v>1497100</v>
      </c>
      <c r="M62" s="15">
        <f>VLOOKUP(B62,[2]SERVICIOS!$B$2:$E$85,4,0)</f>
        <v>4212069</v>
      </c>
      <c r="N62" s="15">
        <f>VLOOKUP(B62,'[3]cardiogroup quindio'!$B$1:$E$121,4,0)</f>
        <v>1995429.0496000003</v>
      </c>
      <c r="O62" s="22">
        <f t="shared" si="4"/>
        <v>1497100</v>
      </c>
      <c r="P62" s="12">
        <f t="shared" si="6"/>
        <v>1525451.5</v>
      </c>
      <c r="Q62" s="36">
        <f t="shared" si="3"/>
        <v>-28351.5</v>
      </c>
    </row>
    <row r="63" spans="1:17" ht="78.75" hidden="1" x14ac:dyDescent="0.2">
      <c r="A63" s="7">
        <v>62</v>
      </c>
      <c r="B63" s="7">
        <v>877112</v>
      </c>
      <c r="C63" s="8" t="s">
        <v>39</v>
      </c>
      <c r="D63" s="2" t="s">
        <v>104</v>
      </c>
      <c r="E63" s="11" t="s">
        <v>4</v>
      </c>
      <c r="F63" s="15" t="s">
        <v>134</v>
      </c>
      <c r="G63" s="16" t="s">
        <v>134</v>
      </c>
      <c r="H63" s="15" t="s">
        <v>134</v>
      </c>
      <c r="I63" s="16" t="s">
        <v>134</v>
      </c>
      <c r="J63" s="15">
        <f>+VLOOKUP(B63,'[1]ANALISIS GRAL '!$B$2:$K$122,10,0)</f>
        <v>1843028</v>
      </c>
      <c r="K63" s="26">
        <f t="shared" si="2"/>
        <v>1843028</v>
      </c>
      <c r="L63" s="24">
        <v>1497100</v>
      </c>
      <c r="M63" s="15">
        <f>VLOOKUP(B63,[2]SERVICIOS!$B$2:$E$85,4,0)</f>
        <v>3722447</v>
      </c>
      <c r="N63" s="15">
        <f>VLOOKUP(B63,'[3]cardiogroup quindio'!$B$1:$E$121,4,0)</f>
        <v>2124665.0880000005</v>
      </c>
      <c r="O63" s="22">
        <f>+N63</f>
        <v>2124665.0880000005</v>
      </c>
      <c r="P63" s="12">
        <f t="shared" si="6"/>
        <v>1983846.5440000002</v>
      </c>
      <c r="Q63" s="36">
        <f t="shared" si="3"/>
        <v>140818.54400000023</v>
      </c>
    </row>
    <row r="64" spans="1:17" ht="67.5" hidden="1" x14ac:dyDescent="0.2">
      <c r="A64" s="7">
        <v>63</v>
      </c>
      <c r="B64" s="7">
        <v>877171</v>
      </c>
      <c r="C64" s="8" t="s">
        <v>40</v>
      </c>
      <c r="D64" s="2" t="s">
        <v>94</v>
      </c>
      <c r="E64" s="11" t="s">
        <v>4</v>
      </c>
      <c r="F64" s="15" t="s">
        <v>134</v>
      </c>
      <c r="G64" s="16" t="s">
        <v>134</v>
      </c>
      <c r="H64" s="15" t="s">
        <v>134</v>
      </c>
      <c r="I64" s="16" t="s">
        <v>134</v>
      </c>
      <c r="J64" s="15">
        <f>+VLOOKUP(B64,'[1]ANALISIS GRAL '!$B$2:$K$122,10,0)</f>
        <v>2214719</v>
      </c>
      <c r="K64" s="26">
        <f t="shared" si="2"/>
        <v>2214719</v>
      </c>
      <c r="L64" s="15" t="s">
        <v>138</v>
      </c>
      <c r="M64" s="15">
        <f>VLOOKUP(B64,[2]SERVICIOS!$B$2:$E$85,4,0)</f>
        <v>3693247</v>
      </c>
      <c r="N64" s="15">
        <f>VLOOKUP(B64,'[3]cardiogroup quindio'!$B$1:$E$121,4,0)</f>
        <v>2124665.0880000005</v>
      </c>
      <c r="O64" s="22">
        <f>+M64</f>
        <v>3693247</v>
      </c>
      <c r="P64" s="12">
        <f t="shared" si="6"/>
        <v>2953983</v>
      </c>
      <c r="Q64" s="36">
        <f t="shared" si="3"/>
        <v>739264</v>
      </c>
    </row>
    <row r="65" spans="1:17" ht="45" hidden="1" x14ac:dyDescent="0.2">
      <c r="A65" s="7">
        <v>64</v>
      </c>
      <c r="B65" s="7">
        <v>877201</v>
      </c>
      <c r="C65" s="8" t="s">
        <v>32</v>
      </c>
      <c r="D65" s="2" t="s">
        <v>99</v>
      </c>
      <c r="E65" s="11" t="s">
        <v>4</v>
      </c>
      <c r="F65" s="15" t="s">
        <v>134</v>
      </c>
      <c r="G65" s="16" t="s">
        <v>134</v>
      </c>
      <c r="H65" s="15" t="s">
        <v>134</v>
      </c>
      <c r="I65" s="16" t="s">
        <v>134</v>
      </c>
      <c r="J65" s="15">
        <f>+VLOOKUP(B65,'[1]ANALISIS GRAL '!$B$2:$K$122,10,0)</f>
        <v>1352554</v>
      </c>
      <c r="K65" s="26">
        <f t="shared" si="2"/>
        <v>1352554</v>
      </c>
      <c r="L65" s="23">
        <v>1629000</v>
      </c>
      <c r="M65" s="15">
        <f>VLOOKUP(B65,[2]SERVICIOS!$B$2:$E$85,4,0)</f>
        <v>2847139</v>
      </c>
      <c r="N65" s="15">
        <f>VLOOKUP(B65,'[3]cardiogroup quindio'!$B$1:$E$121,4,0)</f>
        <v>2608795.8000000003</v>
      </c>
      <c r="O65" s="22">
        <f t="shared" si="4"/>
        <v>1629000</v>
      </c>
      <c r="P65" s="12">
        <f t="shared" si="6"/>
        <v>1490777</v>
      </c>
      <c r="Q65" s="36">
        <f t="shared" si="3"/>
        <v>138223</v>
      </c>
    </row>
    <row r="66" spans="1:17" ht="78.75" hidden="1" x14ac:dyDescent="0.2">
      <c r="A66" s="7">
        <v>65</v>
      </c>
      <c r="B66" s="7">
        <v>878101</v>
      </c>
      <c r="C66" s="8" t="s">
        <v>41</v>
      </c>
      <c r="D66" s="2" t="s">
        <v>104</v>
      </c>
      <c r="E66" s="11" t="s">
        <v>4</v>
      </c>
      <c r="F66" s="15" t="s">
        <v>134</v>
      </c>
      <c r="G66" s="16" t="s">
        <v>134</v>
      </c>
      <c r="H66" s="15" t="s">
        <v>134</v>
      </c>
      <c r="I66" s="16" t="s">
        <v>134</v>
      </c>
      <c r="J66" s="15">
        <f>+VLOOKUP(B66,'[1]ANALISIS GRAL '!$B$2:$K$122,10,0)</f>
        <v>2017974</v>
      </c>
      <c r="K66" s="26">
        <f t="shared" si="2"/>
        <v>2017974</v>
      </c>
      <c r="L66" s="24">
        <v>2759600</v>
      </c>
      <c r="M66" s="15">
        <f>VLOOKUP(B66,[2]SERVICIOS!$B$2:$E$85,4,0)</f>
        <v>3021347</v>
      </c>
      <c r="N66" s="15">
        <f>VLOOKUP(B66,'[3]cardiogroup quindio'!$B$1:$E$121,4,0)</f>
        <v>2189036.4384000003</v>
      </c>
      <c r="O66" s="22">
        <f t="shared" si="4"/>
        <v>2189036.4384000003</v>
      </c>
      <c r="P66" s="12">
        <f t="shared" si="6"/>
        <v>2103505.2192000002</v>
      </c>
      <c r="Q66" s="36">
        <f t="shared" si="3"/>
        <v>85531.219200000167</v>
      </c>
    </row>
    <row r="67" spans="1:17" ht="67.5" hidden="1" x14ac:dyDescent="0.2">
      <c r="A67" s="7">
        <v>66</v>
      </c>
      <c r="B67" s="7">
        <v>878111</v>
      </c>
      <c r="C67" s="8" t="s">
        <v>68</v>
      </c>
      <c r="D67" s="2" t="s">
        <v>113</v>
      </c>
      <c r="E67" s="11" t="s">
        <v>4</v>
      </c>
      <c r="F67" s="15" t="s">
        <v>134</v>
      </c>
      <c r="G67" s="16" t="s">
        <v>134</v>
      </c>
      <c r="H67" s="15" t="s">
        <v>134</v>
      </c>
      <c r="I67" s="16" t="s">
        <v>134</v>
      </c>
      <c r="J67" s="15">
        <f>+VLOOKUP(B67,'[1]ANALISIS GRAL '!$B$2:$K$122,10,0)</f>
        <v>2388181</v>
      </c>
      <c r="K67" s="26">
        <f t="shared" ref="K67:K84" si="7">+AVERAGE(G67,I67,J67)</f>
        <v>2388181</v>
      </c>
      <c r="L67" s="23">
        <v>2759600</v>
      </c>
      <c r="M67" s="15">
        <f>VLOOKUP(B67,[2]SERVICIOS!$B$2:$E$85,4,0)</f>
        <v>3502099</v>
      </c>
      <c r="N67" s="15">
        <f>VLOOKUP(B67,'[3]cardiogroup quindio'!$B$1:$E$121,4,0)</f>
        <v>2362780.2592765954</v>
      </c>
      <c r="O67" s="22">
        <f>+AVERAGE(N67,M67,L67)</f>
        <v>2874826.4197588651</v>
      </c>
      <c r="P67" s="12">
        <f t="shared" si="6"/>
        <v>2631503.7098794328</v>
      </c>
      <c r="Q67" s="36">
        <f t="shared" ref="Q67:Q84" si="8">+P67-K67</f>
        <v>243322.7098794328</v>
      </c>
    </row>
    <row r="68" spans="1:17" ht="67.5" hidden="1" x14ac:dyDescent="0.2">
      <c r="A68" s="7">
        <v>67</v>
      </c>
      <c r="B68" s="7">
        <v>878201</v>
      </c>
      <c r="C68" s="8" t="s">
        <v>82</v>
      </c>
      <c r="D68" s="2" t="s">
        <v>94</v>
      </c>
      <c r="E68" s="11" t="s">
        <v>4</v>
      </c>
      <c r="F68" s="15" t="s">
        <v>134</v>
      </c>
      <c r="G68" s="16" t="s">
        <v>134</v>
      </c>
      <c r="H68" s="15" t="s">
        <v>134</v>
      </c>
      <c r="I68" s="16" t="s">
        <v>134</v>
      </c>
      <c r="J68" s="15">
        <f>+VLOOKUP(B68,'[1]ANALISIS GRAL '!$B$2:$K$122,10,0)</f>
        <v>1281938</v>
      </c>
      <c r="K68" s="26">
        <f t="shared" si="7"/>
        <v>1281938</v>
      </c>
      <c r="L68" s="23">
        <v>1061610</v>
      </c>
      <c r="M68" s="15">
        <f>VLOOKUP(B68,[2]SERVICIOS!$B$2:$E$85,4,0)</f>
        <v>2716661.71</v>
      </c>
      <c r="N68" s="15">
        <f>VLOOKUP(B68,'[3]cardiogroup quindio'!$B$1:$E$121,4,0)</f>
        <v>2189036.4384000003</v>
      </c>
      <c r="O68" s="22">
        <f>+AVERAGE(N68,M68,L68)</f>
        <v>1989102.7161333335</v>
      </c>
      <c r="P68" s="12">
        <f t="shared" si="6"/>
        <v>1635520.3580666669</v>
      </c>
      <c r="Q68" s="36">
        <f t="shared" si="8"/>
        <v>353582.35806666687</v>
      </c>
    </row>
    <row r="69" spans="1:17" ht="45" hidden="1" x14ac:dyDescent="0.2">
      <c r="A69" s="7">
        <v>68</v>
      </c>
      <c r="B69" s="7">
        <v>878301</v>
      </c>
      <c r="C69" s="8" t="s">
        <v>33</v>
      </c>
      <c r="D69" s="2" t="s">
        <v>99</v>
      </c>
      <c r="E69" s="11" t="s">
        <v>4</v>
      </c>
      <c r="F69" s="15" t="s">
        <v>134</v>
      </c>
      <c r="G69" s="16" t="s">
        <v>134</v>
      </c>
      <c r="H69" s="15" t="s">
        <v>134</v>
      </c>
      <c r="I69" s="16" t="s">
        <v>134</v>
      </c>
      <c r="J69" s="15">
        <f>+VLOOKUP(B69,'[1]ANALISIS GRAL '!$B$2:$K$122,10,0)</f>
        <v>1265654</v>
      </c>
      <c r="K69" s="26">
        <f t="shared" si="7"/>
        <v>1265654</v>
      </c>
      <c r="L69" s="23">
        <v>1485000</v>
      </c>
      <c r="M69" s="15">
        <f>VLOOKUP(B69,[2]SERVICIOS!$B$2:$E$85,4,0)</f>
        <v>2847139</v>
      </c>
      <c r="N69" s="15">
        <f>VLOOKUP(B69,'[3]cardiogroup quindio'!$B$1:$E$121,4,0)</f>
        <v>2608795.8000000003</v>
      </c>
      <c r="O69" s="22">
        <f t="shared" ref="O69:O84" si="9">+MIN(L69,M69,N69)</f>
        <v>1485000</v>
      </c>
      <c r="P69" s="12">
        <f t="shared" si="6"/>
        <v>1375327</v>
      </c>
      <c r="Q69" s="36">
        <f t="shared" si="8"/>
        <v>109673</v>
      </c>
    </row>
    <row r="70" spans="1:17" ht="45" hidden="1" x14ac:dyDescent="0.2">
      <c r="A70" s="7">
        <v>69</v>
      </c>
      <c r="B70" s="7">
        <v>878401</v>
      </c>
      <c r="C70" s="8" t="s">
        <v>34</v>
      </c>
      <c r="D70" s="2" t="s">
        <v>99</v>
      </c>
      <c r="E70" s="11" t="s">
        <v>4</v>
      </c>
      <c r="F70" s="15" t="s">
        <v>134</v>
      </c>
      <c r="G70" s="16" t="s">
        <v>134</v>
      </c>
      <c r="H70" s="15" t="s">
        <v>134</v>
      </c>
      <c r="I70" s="16" t="s">
        <v>134</v>
      </c>
      <c r="J70" s="15">
        <f>+VLOOKUP(B70,'[1]ANALISIS GRAL '!$B$2:$K$122,10,0)</f>
        <v>1265654</v>
      </c>
      <c r="K70" s="26">
        <f t="shared" si="7"/>
        <v>1265654</v>
      </c>
      <c r="L70" s="23">
        <v>1485000</v>
      </c>
      <c r="M70" s="15">
        <f>VLOOKUP(B70,[2]SERVICIOS!$B$2:$E$85,4,0)</f>
        <v>2847139</v>
      </c>
      <c r="N70" s="15">
        <f>VLOOKUP(B70,'[3]cardiogroup quindio'!$B$1:$E$121,4,0)</f>
        <v>2608795.8000000003</v>
      </c>
      <c r="O70" s="22">
        <f t="shared" si="9"/>
        <v>1485000</v>
      </c>
      <c r="P70" s="12">
        <f>+O70</f>
        <v>1485000</v>
      </c>
      <c r="Q70" s="36">
        <f t="shared" si="8"/>
        <v>219346</v>
      </c>
    </row>
    <row r="71" spans="1:17" ht="56.25" hidden="1" x14ac:dyDescent="0.2">
      <c r="A71" s="7">
        <v>70</v>
      </c>
      <c r="B71" s="7">
        <v>878903</v>
      </c>
      <c r="C71" s="8" t="s">
        <v>30</v>
      </c>
      <c r="D71" s="2" t="s">
        <v>97</v>
      </c>
      <c r="E71" s="11" t="s">
        <v>4</v>
      </c>
      <c r="F71" s="15" t="s">
        <v>134</v>
      </c>
      <c r="G71" s="16" t="s">
        <v>134</v>
      </c>
      <c r="H71" s="15" t="s">
        <v>134</v>
      </c>
      <c r="I71" s="16" t="s">
        <v>134</v>
      </c>
      <c r="J71" s="15">
        <f>+VLOOKUP(B71,'[1]ANALISIS GRAL '!$B$2:$K$122,10,0)</f>
        <v>914199</v>
      </c>
      <c r="K71" s="26">
        <f t="shared" si="7"/>
        <v>914199</v>
      </c>
      <c r="L71" s="23">
        <v>466700</v>
      </c>
      <c r="M71" s="15">
        <f>VLOOKUP(B71,[2]SERVICIOS!$B$2:$E$85,4,0)</f>
        <v>2098399</v>
      </c>
      <c r="N71" s="15" t="s">
        <v>138</v>
      </c>
      <c r="O71" s="22">
        <f>+AVERAGE(M71,L71)</f>
        <v>1282549.5</v>
      </c>
      <c r="P71" s="12">
        <f t="shared" ref="P71:P76" si="10">+AVERAGE(O71,K71)</f>
        <v>1098374.25</v>
      </c>
      <c r="Q71" s="36">
        <f t="shared" si="8"/>
        <v>184175.25</v>
      </c>
    </row>
    <row r="72" spans="1:17" ht="24" hidden="1" x14ac:dyDescent="0.2">
      <c r="A72" s="7">
        <v>71</v>
      </c>
      <c r="B72" s="7">
        <v>881202</v>
      </c>
      <c r="C72" s="8" t="s">
        <v>11</v>
      </c>
      <c r="D72" s="2"/>
      <c r="E72" s="11" t="s">
        <v>4</v>
      </c>
      <c r="F72" s="15" t="s">
        <v>134</v>
      </c>
      <c r="G72" s="16" t="s">
        <v>134</v>
      </c>
      <c r="H72" s="15" t="s">
        <v>134</v>
      </c>
      <c r="I72" s="16" t="s">
        <v>134</v>
      </c>
      <c r="J72" s="15">
        <f>+VLOOKUP(B72,'[1]ANALISIS GRAL '!$B$2:$K$122,10,0)</f>
        <v>322452</v>
      </c>
      <c r="K72" s="26">
        <f t="shared" si="7"/>
        <v>322452</v>
      </c>
      <c r="L72" s="24">
        <v>1203500</v>
      </c>
      <c r="M72" s="15">
        <f>VLOOKUP(B72,[2]SERVICIOS!$B$2:$E$85,4,0)</f>
        <v>329600</v>
      </c>
      <c r="N72" s="15">
        <f>VLOOKUP(B72,'[3]cardiogroup quindio'!$B$1:$E$121,4,0)</f>
        <v>339439</v>
      </c>
      <c r="O72" s="22">
        <f>+AVERAGE(N72,M72,L72)</f>
        <v>624179.66666666663</v>
      </c>
      <c r="P72" s="12">
        <f t="shared" si="10"/>
        <v>473315.83333333331</v>
      </c>
      <c r="Q72" s="36">
        <f t="shared" si="8"/>
        <v>150863.83333333331</v>
      </c>
    </row>
    <row r="73" spans="1:17" ht="24" hidden="1" x14ac:dyDescent="0.2">
      <c r="A73" s="7">
        <v>72</v>
      </c>
      <c r="B73" s="7">
        <v>881205</v>
      </c>
      <c r="C73" s="8" t="s">
        <v>8</v>
      </c>
      <c r="D73" s="2" t="s">
        <v>83</v>
      </c>
      <c r="E73" s="11" t="s">
        <v>4</v>
      </c>
      <c r="F73" s="15" t="s">
        <v>134</v>
      </c>
      <c r="G73" s="16" t="s">
        <v>134</v>
      </c>
      <c r="H73" s="15" t="s">
        <v>134</v>
      </c>
      <c r="I73" s="16" t="s">
        <v>134</v>
      </c>
      <c r="J73" s="15">
        <f>+VLOOKUP(B73,'[1]ANALISIS GRAL '!$B$2:$K$122,10,0)</f>
        <v>405628</v>
      </c>
      <c r="K73" s="26">
        <f t="shared" si="7"/>
        <v>405628</v>
      </c>
      <c r="L73" s="24">
        <v>1570000</v>
      </c>
      <c r="M73" s="15">
        <f>VLOOKUP(B73,[2]SERVICIOS!$B$2:$E$85,4,0)</f>
        <v>982160</v>
      </c>
      <c r="N73" s="15">
        <f>VLOOKUP(B73,'[3]cardiogroup quindio'!$B$1:$E$121,4,0)</f>
        <v>339439</v>
      </c>
      <c r="O73" s="22">
        <f>+AVERAGE(N73,M73,L73)</f>
        <v>963866.33333333337</v>
      </c>
      <c r="P73" s="12">
        <f t="shared" si="10"/>
        <v>684747.16666666674</v>
      </c>
      <c r="Q73" s="36">
        <f t="shared" si="8"/>
        <v>279119.16666666674</v>
      </c>
    </row>
    <row r="74" spans="1:17" ht="48" hidden="1" x14ac:dyDescent="0.2">
      <c r="A74" s="7">
        <v>73</v>
      </c>
      <c r="B74" s="7">
        <v>881210</v>
      </c>
      <c r="C74" s="8" t="s">
        <v>9</v>
      </c>
      <c r="D74" s="2" t="s">
        <v>83</v>
      </c>
      <c r="E74" s="11" t="s">
        <v>4</v>
      </c>
      <c r="F74" s="15" t="s">
        <v>134</v>
      </c>
      <c r="G74" s="16" t="s">
        <v>134</v>
      </c>
      <c r="H74" s="15" t="s">
        <v>134</v>
      </c>
      <c r="I74" s="16" t="s">
        <v>134</v>
      </c>
      <c r="J74" s="15">
        <f>+VLOOKUP(B74,'[1]ANALISIS GRAL '!$B$2:$K$122,10,0)</f>
        <v>492136</v>
      </c>
      <c r="K74" s="26">
        <f t="shared" si="7"/>
        <v>492136</v>
      </c>
      <c r="L74" s="24">
        <v>2762300</v>
      </c>
      <c r="M74" s="15">
        <f>VLOOKUP(B74,[2]SERVICIOS!$B$2:$E$85,4,0)</f>
        <v>1728320</v>
      </c>
      <c r="N74" s="15">
        <f>VLOOKUP(B74,'[3]cardiogroup quindio'!$B$1:$E$121,4,0)</f>
        <v>817479</v>
      </c>
      <c r="O74" s="22">
        <f t="shared" si="9"/>
        <v>817479</v>
      </c>
      <c r="P74" s="12">
        <f t="shared" si="10"/>
        <v>654807.5</v>
      </c>
      <c r="Q74" s="36">
        <f t="shared" si="8"/>
        <v>162671.5</v>
      </c>
    </row>
    <row r="75" spans="1:17" ht="36" hidden="1" x14ac:dyDescent="0.2">
      <c r="A75" s="7">
        <v>74</v>
      </c>
      <c r="B75" s="7">
        <v>890228</v>
      </c>
      <c r="C75" s="8" t="s">
        <v>5</v>
      </c>
      <c r="D75" s="2"/>
      <c r="E75" s="11" t="s">
        <v>4</v>
      </c>
      <c r="F75" s="15" t="s">
        <v>134</v>
      </c>
      <c r="G75" s="16" t="s">
        <v>134</v>
      </c>
      <c r="H75" s="15" t="s">
        <v>134</v>
      </c>
      <c r="I75" s="16" t="s">
        <v>134</v>
      </c>
      <c r="J75" s="15">
        <f>+VLOOKUP(B75,'[1]ANALISIS GRAL '!$B$2:$K$122,10,0)</f>
        <v>85319</v>
      </c>
      <c r="K75" s="26">
        <f t="shared" si="7"/>
        <v>85319</v>
      </c>
      <c r="L75" s="24">
        <v>101000</v>
      </c>
      <c r="M75" s="15">
        <f>VLOOKUP(B75,[2]SERVICIOS!$B$2:$E$85,4,0)</f>
        <v>63280</v>
      </c>
      <c r="N75" s="15">
        <f>VLOOKUP(B75,'[3]cardiogroup quindio'!$B$1:$E$121,4,0)</f>
        <v>112000</v>
      </c>
      <c r="O75" s="22">
        <f>+AVERAGE(N75,M75,L75)</f>
        <v>92093.333333333328</v>
      </c>
      <c r="P75" s="12">
        <f t="shared" si="10"/>
        <v>88706.166666666657</v>
      </c>
      <c r="Q75" s="36">
        <f t="shared" si="8"/>
        <v>3387.166666666657</v>
      </c>
    </row>
    <row r="76" spans="1:17" ht="48" hidden="1" x14ac:dyDescent="0.2">
      <c r="A76" s="7">
        <v>75</v>
      </c>
      <c r="B76" s="7">
        <v>890328</v>
      </c>
      <c r="C76" s="8" t="s">
        <v>6</v>
      </c>
      <c r="D76" s="2"/>
      <c r="E76" s="11" t="s">
        <v>4</v>
      </c>
      <c r="F76" s="15" t="s">
        <v>134</v>
      </c>
      <c r="G76" s="16" t="s">
        <v>134</v>
      </c>
      <c r="H76" s="15" t="s">
        <v>134</v>
      </c>
      <c r="I76" s="16" t="s">
        <v>134</v>
      </c>
      <c r="J76" s="15">
        <f>+VLOOKUP(B76,'[1]ANALISIS GRAL '!$B$2:$K$122,10,0)</f>
        <v>85319</v>
      </c>
      <c r="K76" s="26">
        <f t="shared" si="7"/>
        <v>85319</v>
      </c>
      <c r="L76" s="24">
        <v>101000</v>
      </c>
      <c r="M76" s="15">
        <f>VLOOKUP(B76,[2]SERVICIOS!$B$2:$E$85,4,0)</f>
        <v>63280</v>
      </c>
      <c r="N76" s="15">
        <f>VLOOKUP(B76,'[3]cardiogroup quindio'!$B$1:$E$121,4,0)</f>
        <v>112000</v>
      </c>
      <c r="O76" s="22">
        <f>+AVERAGE(N76,M76,L76)</f>
        <v>92093.333333333328</v>
      </c>
      <c r="P76" s="12">
        <f t="shared" si="10"/>
        <v>88706.166666666657</v>
      </c>
      <c r="Q76" s="36">
        <f t="shared" si="8"/>
        <v>3387.166666666657</v>
      </c>
    </row>
    <row r="77" spans="1:17" ht="36" hidden="1" x14ac:dyDescent="0.2">
      <c r="A77" s="7">
        <v>76</v>
      </c>
      <c r="B77" s="7">
        <v>890402</v>
      </c>
      <c r="C77" s="10" t="s">
        <v>121</v>
      </c>
      <c r="D77" s="1"/>
      <c r="E77" s="11" t="s">
        <v>4</v>
      </c>
      <c r="F77" s="15" t="s">
        <v>134</v>
      </c>
      <c r="G77" s="16" t="s">
        <v>134</v>
      </c>
      <c r="H77" s="15" t="s">
        <v>134</v>
      </c>
      <c r="I77" s="16" t="s">
        <v>134</v>
      </c>
      <c r="J77" s="15" t="s">
        <v>134</v>
      </c>
      <c r="K77" s="27" t="s">
        <v>134</v>
      </c>
      <c r="L77" s="15" t="s">
        <v>138</v>
      </c>
      <c r="M77" s="15">
        <f>VLOOKUP(B77,[2]SERVICIOS!$B$2:$E$85,4,0)</f>
        <v>69920</v>
      </c>
      <c r="N77" s="15" t="s">
        <v>138</v>
      </c>
      <c r="O77" s="22">
        <f t="shared" si="9"/>
        <v>69920</v>
      </c>
      <c r="P77" s="12">
        <f>+O77</f>
        <v>69920</v>
      </c>
      <c r="Q77" s="36" t="e">
        <f t="shared" si="8"/>
        <v>#VALUE!</v>
      </c>
    </row>
    <row r="78" spans="1:17" ht="36" hidden="1" x14ac:dyDescent="0.2">
      <c r="A78" s="7">
        <v>77</v>
      </c>
      <c r="B78" s="7">
        <v>890428</v>
      </c>
      <c r="C78" s="8" t="s">
        <v>7</v>
      </c>
      <c r="D78" s="2"/>
      <c r="E78" s="11" t="s">
        <v>4</v>
      </c>
      <c r="F78" s="15" t="s">
        <v>134</v>
      </c>
      <c r="G78" s="16" t="s">
        <v>134</v>
      </c>
      <c r="H78" s="15">
        <f>+VLOOKUP(B78,'[1]ANALISIS GRAL '!$B$2:$I$122,8,0)</f>
        <v>80478</v>
      </c>
      <c r="I78" s="16">
        <f t="shared" ref="I78:I84" si="11">+H78*(1+5.2%)*(1+5.1%)</f>
        <v>88980.661655999997</v>
      </c>
      <c r="J78" s="15">
        <f>+VLOOKUP(B78,'[1]ANALISIS GRAL '!$B$2:$K$122,10,0)</f>
        <v>92438</v>
      </c>
      <c r="K78" s="26">
        <f t="shared" si="7"/>
        <v>90709.330828000006</v>
      </c>
      <c r="L78" s="24">
        <v>111500</v>
      </c>
      <c r="M78" s="15">
        <f>VLOOKUP(B78,[2]SERVICIOS!$B$2:$E$85,4,0)</f>
        <v>69920</v>
      </c>
      <c r="N78" s="15" t="s">
        <v>138</v>
      </c>
      <c r="O78" s="22">
        <f>+AVERAGE(M78,L78)</f>
        <v>90710</v>
      </c>
      <c r="P78" s="12">
        <f>+O78</f>
        <v>90710</v>
      </c>
      <c r="Q78" s="36">
        <f t="shared" si="8"/>
        <v>0.66917199999443255</v>
      </c>
    </row>
    <row r="79" spans="1:17" ht="24" hidden="1" x14ac:dyDescent="0.2">
      <c r="A79" s="7">
        <v>78</v>
      </c>
      <c r="B79" s="7">
        <v>894102</v>
      </c>
      <c r="C79" s="8" t="s">
        <v>12</v>
      </c>
      <c r="D79" s="2" t="s">
        <v>83</v>
      </c>
      <c r="E79" s="11" t="s">
        <v>4</v>
      </c>
      <c r="F79" s="15" t="s">
        <v>134</v>
      </c>
      <c r="G79" s="16" t="s">
        <v>134</v>
      </c>
      <c r="H79" s="15">
        <f>+VLOOKUP(B79,'[1]ANALISIS GRAL '!$B$2:$I$122,8,0)</f>
        <v>138085</v>
      </c>
      <c r="I79" s="16">
        <f t="shared" si="11"/>
        <v>152673.95642</v>
      </c>
      <c r="J79" s="15">
        <f>+VLOOKUP(B79,'[1]ANALISIS GRAL '!$B$2:$K$122,10,0)</f>
        <v>164622</v>
      </c>
      <c r="K79" s="26">
        <f t="shared" si="7"/>
        <v>158647.97821</v>
      </c>
      <c r="L79" s="15" t="s">
        <v>138</v>
      </c>
      <c r="M79" s="15">
        <f>VLOOKUP(B79,[2]SERVICIOS!$B$2:$E$85,4,0)</f>
        <v>353120</v>
      </c>
      <c r="N79" s="15">
        <f>VLOOKUP(B79,'[3]cardiogroup quindio'!$B$1:$E$121,4,0)</f>
        <v>258151</v>
      </c>
      <c r="O79" s="22">
        <f t="shared" si="9"/>
        <v>258151</v>
      </c>
      <c r="P79" s="12">
        <f t="shared" ref="P79:P84" si="12">+AVERAGE(O79,K79)</f>
        <v>208399.48910499999</v>
      </c>
      <c r="Q79" s="36">
        <f t="shared" si="8"/>
        <v>49751.510894999985</v>
      </c>
    </row>
    <row r="80" spans="1:17" ht="36" hidden="1" x14ac:dyDescent="0.2">
      <c r="A80" s="7">
        <v>79</v>
      </c>
      <c r="B80" s="7">
        <v>895001</v>
      </c>
      <c r="C80" s="8" t="s">
        <v>10</v>
      </c>
      <c r="D80" s="2" t="s">
        <v>83</v>
      </c>
      <c r="E80" s="11" t="s">
        <v>4</v>
      </c>
      <c r="F80" s="15" t="s">
        <v>134</v>
      </c>
      <c r="G80" s="16" t="s">
        <v>134</v>
      </c>
      <c r="H80" s="15">
        <f>+VLOOKUP(B80,'[1]ANALISIS GRAL '!$B$2:$I$122,8,0)</f>
        <v>213782</v>
      </c>
      <c r="I80" s="16">
        <f t="shared" si="11"/>
        <v>236368.495864</v>
      </c>
      <c r="J80" s="15">
        <f>+VLOOKUP(B80,'[1]ANALISIS GRAL '!$B$2:$K$122,10,0)</f>
        <v>260877</v>
      </c>
      <c r="K80" s="26">
        <f t="shared" si="7"/>
        <v>248622.747932</v>
      </c>
      <c r="L80" s="24">
        <v>925600</v>
      </c>
      <c r="M80" s="15">
        <f>VLOOKUP(B80,[2]SERVICIOS!$B$2:$E$85,4,0)</f>
        <v>579120</v>
      </c>
      <c r="N80" s="15">
        <f>VLOOKUP(B80,'[3]cardiogroup quindio'!$B$1:$E$121,4,0)</f>
        <v>301176</v>
      </c>
      <c r="O80" s="22">
        <f t="shared" si="9"/>
        <v>301176</v>
      </c>
      <c r="P80" s="12">
        <f t="shared" si="12"/>
        <v>274899.37396599998</v>
      </c>
      <c r="Q80" s="36">
        <f t="shared" si="8"/>
        <v>26276.626033999986</v>
      </c>
    </row>
    <row r="81" spans="1:17" ht="24" hidden="1" x14ac:dyDescent="0.2">
      <c r="A81" s="7">
        <v>80</v>
      </c>
      <c r="B81" s="7">
        <v>895003</v>
      </c>
      <c r="C81" s="8" t="s">
        <v>13</v>
      </c>
      <c r="D81" s="2"/>
      <c r="E81" s="11" t="s">
        <v>4</v>
      </c>
      <c r="F81" s="15" t="s">
        <v>134</v>
      </c>
      <c r="G81" s="16" t="s">
        <v>134</v>
      </c>
      <c r="H81" s="15">
        <f>+VLOOKUP(B81,'[1]ANALISIS GRAL '!$B$2:$I$122,8,0)</f>
        <v>647937</v>
      </c>
      <c r="I81" s="16">
        <f t="shared" si="11"/>
        <v>716392.83992399997</v>
      </c>
      <c r="J81" s="15">
        <f>+VLOOKUP(B81,'[1]ANALISIS GRAL '!$B$2:$K$122,10,0)</f>
        <v>806963</v>
      </c>
      <c r="K81" s="26">
        <f t="shared" si="7"/>
        <v>761677.91996199999</v>
      </c>
      <c r="L81" s="15" t="s">
        <v>138</v>
      </c>
      <c r="M81" s="15">
        <f>VLOOKUP(B81,[2]SERVICIOS!$B$2:$E$85,4,0)</f>
        <v>616000</v>
      </c>
      <c r="N81" s="15">
        <f>VLOOKUP(B81,'[3]cardiogroup quindio'!$B$1:$E$121,4,0)</f>
        <v>756000</v>
      </c>
      <c r="O81" s="22">
        <f>+N81</f>
        <v>756000</v>
      </c>
      <c r="P81" s="12">
        <f t="shared" si="12"/>
        <v>758838.95998100005</v>
      </c>
      <c r="Q81" s="36">
        <f t="shared" si="8"/>
        <v>-2838.9599809999345</v>
      </c>
    </row>
    <row r="82" spans="1:17" ht="24" hidden="1" x14ac:dyDescent="0.2">
      <c r="A82" s="7">
        <v>81</v>
      </c>
      <c r="B82" s="7">
        <v>895004</v>
      </c>
      <c r="C82" s="8" t="s">
        <v>80</v>
      </c>
      <c r="D82" s="2" t="s">
        <v>83</v>
      </c>
      <c r="E82" s="11" t="s">
        <v>4</v>
      </c>
      <c r="F82" s="15" t="s">
        <v>134</v>
      </c>
      <c r="G82" s="16" t="s">
        <v>134</v>
      </c>
      <c r="H82" s="15">
        <f>+VLOOKUP(B82,'[1]ANALISIS GRAL '!$B$2:$I$122,8,0)</f>
        <v>213094</v>
      </c>
      <c r="I82" s="16">
        <f t="shared" si="11"/>
        <v>235607.80728799998</v>
      </c>
      <c r="J82" s="15">
        <f>+VLOOKUP(B82,'[1]ANALISIS GRAL '!$B$2:$K$122,10,0)</f>
        <v>258238</v>
      </c>
      <c r="K82" s="26">
        <f t="shared" si="7"/>
        <v>246922.90364400001</v>
      </c>
      <c r="L82" s="23">
        <v>827860</v>
      </c>
      <c r="M82" s="15">
        <f>VLOOKUP(B82,[2]SERVICIOS!$B$2:$E$85,4,0)</f>
        <v>579120</v>
      </c>
      <c r="N82" s="15">
        <f>VLOOKUP(B82,'[3]cardiogroup quindio'!$B$1:$E$121,4,0)</f>
        <v>322690</v>
      </c>
      <c r="O82" s="22">
        <f t="shared" si="9"/>
        <v>322690</v>
      </c>
      <c r="P82" s="12">
        <f t="shared" si="12"/>
        <v>284806.45182199997</v>
      </c>
      <c r="Q82" s="36">
        <f t="shared" si="8"/>
        <v>37883.548177999968</v>
      </c>
    </row>
    <row r="83" spans="1:17" ht="24" hidden="1" x14ac:dyDescent="0.2">
      <c r="A83" s="7">
        <v>82</v>
      </c>
      <c r="B83" s="7">
        <v>895101</v>
      </c>
      <c r="C83" s="8" t="s">
        <v>14</v>
      </c>
      <c r="D83" s="2" t="s">
        <v>83</v>
      </c>
      <c r="E83" s="11" t="s">
        <v>4</v>
      </c>
      <c r="F83" s="15" t="s">
        <v>134</v>
      </c>
      <c r="G83" s="16" t="s">
        <v>134</v>
      </c>
      <c r="H83" s="15">
        <f>+VLOOKUP(B83,'[1]ANALISIS GRAL '!$B$2:$I$122,8,0)</f>
        <v>22183</v>
      </c>
      <c r="I83" s="16">
        <f t="shared" si="11"/>
        <v>24526.678315999998</v>
      </c>
      <c r="J83" s="15">
        <f>+VLOOKUP(B83,'[1]ANALISIS GRAL '!$B$2:$K$122,10,0)</f>
        <v>29506</v>
      </c>
      <c r="K83" s="26">
        <f t="shared" si="7"/>
        <v>27016.339157999999</v>
      </c>
      <c r="L83" s="15" t="s">
        <v>138</v>
      </c>
      <c r="M83" s="15">
        <f>VLOOKUP(B83,[2]SERVICIOS!$B$2:$E$85,4,0)</f>
        <v>60000</v>
      </c>
      <c r="N83" s="15">
        <f>VLOOKUP(B83,'[3]cardiogroup quindio'!$B$1:$E$121,4,0)</f>
        <v>53781</v>
      </c>
      <c r="O83" s="22">
        <f t="shared" si="9"/>
        <v>53781</v>
      </c>
      <c r="P83" s="12">
        <f t="shared" si="12"/>
        <v>40398.669579000001</v>
      </c>
      <c r="Q83" s="36">
        <f t="shared" si="8"/>
        <v>13382.330421000002</v>
      </c>
    </row>
    <row r="84" spans="1:17" ht="72" hidden="1" x14ac:dyDescent="0.2">
      <c r="A84" s="7">
        <v>83</v>
      </c>
      <c r="B84" s="7">
        <v>998702</v>
      </c>
      <c r="C84" s="8" t="s">
        <v>78</v>
      </c>
      <c r="D84" s="2"/>
      <c r="E84" s="11" t="s">
        <v>4</v>
      </c>
      <c r="F84" s="15" t="s">
        <v>134</v>
      </c>
      <c r="G84" s="16" t="s">
        <v>134</v>
      </c>
      <c r="H84" s="15">
        <f>+VLOOKUP(B84,'[1]ANALISIS GRAL '!$B$2:$I$122,8,0)</f>
        <v>67900</v>
      </c>
      <c r="I84" s="16">
        <f t="shared" si="11"/>
        <v>75073.770799999998</v>
      </c>
      <c r="J84" s="15">
        <f>+VLOOKUP(B84,'[1]ANALISIS GRAL '!$B$2:$K$122,10,0)</f>
        <v>150949</v>
      </c>
      <c r="K84" s="26">
        <f t="shared" si="7"/>
        <v>113011.3854</v>
      </c>
      <c r="L84" s="23">
        <v>213510</v>
      </c>
      <c r="M84" s="15">
        <f>VLOOKUP(B84,[2]SERVICIOS!$B$2:$E$85,4,0)</f>
        <v>370000</v>
      </c>
      <c r="N84" s="15" t="s">
        <v>138</v>
      </c>
      <c r="O84" s="22">
        <f t="shared" si="9"/>
        <v>213510</v>
      </c>
      <c r="P84" s="12">
        <f t="shared" si="12"/>
        <v>163260.69270000001</v>
      </c>
      <c r="Q84" s="36">
        <f t="shared" si="8"/>
        <v>50249.307300000015</v>
      </c>
    </row>
  </sheetData>
  <autoFilter ref="A1:Q84" xr:uid="{6C854AAB-18DA-4CA9-B1BD-013A6E1DC9F7}">
    <filterColumn colId="16">
      <filters>
        <filter val="$ 10.403.846"/>
        <filter val="$ 14.383.487"/>
        <filter val="$ 16.630.426"/>
        <filter val="$ 18.589.922"/>
        <filter val="$ 2.103.195"/>
        <filter val="$ 2.150.054"/>
        <filter val="$ 2.943.397"/>
        <filter val="$ 3.934.411"/>
        <filter val="$ 4.851.710"/>
        <filter val="$ 40.023.640"/>
        <filter val="$ 5.264.051"/>
        <filter val="$ 53.171.388"/>
        <filter val="$ 6.472.238"/>
        <filter val="$ 62.094.996"/>
        <filter val="$ 65.132.381"/>
        <filter val="$ 7.001.420"/>
        <filter val="$ 7.278.865"/>
        <filter val="$ 7.445.295"/>
        <filter val="$ 7.735.660"/>
        <filter val="$ 9.114.528"/>
      </filters>
    </filterColumn>
  </autoFilter>
  <pageMargins left="0.7" right="0.7" top="0.75" bottom="0.75" header="0.3" footer="0.3"/>
  <pageSetup paperSize="9" orientation="portrait" horizontalDpi="0" verticalDpi="0"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56C232-4F1F-49A6-A84A-704E940B60BB}">
  <dimension ref="A1:R84"/>
  <sheetViews>
    <sheetView tabSelected="1" zoomScale="90" zoomScaleNormal="90" workbookViewId="0">
      <pane ySplit="1" topLeftCell="A2" activePane="bottomLeft" state="frozen"/>
      <selection activeCell="D1" sqref="D1"/>
      <selection pane="bottomLeft" activeCell="U3" sqref="U3"/>
    </sheetView>
  </sheetViews>
  <sheetFormatPr baseColWidth="10" defaultColWidth="11.5703125" defaultRowHeight="12" x14ac:dyDescent="0.2"/>
  <cols>
    <col min="1" max="2" width="11.5703125" style="17"/>
    <col min="3" max="3" width="27" style="17" customWidth="1"/>
    <col min="4" max="4" width="32.7109375" style="21" customWidth="1"/>
    <col min="5" max="5" width="11.5703125" style="18" hidden="1" customWidth="1"/>
    <col min="6" max="6" width="13.28515625" style="19" hidden="1" customWidth="1"/>
    <col min="7" max="7" width="13.28515625" style="20" hidden="1" customWidth="1"/>
    <col min="8" max="8" width="13.28515625" style="19" hidden="1" customWidth="1"/>
    <col min="9" max="9" width="13.28515625" style="20" hidden="1" customWidth="1"/>
    <col min="10" max="10" width="13.28515625" style="19" hidden="1" customWidth="1"/>
    <col min="11" max="11" width="13" style="28" hidden="1" customWidth="1"/>
    <col min="12" max="12" width="14.85546875" style="19" hidden="1" customWidth="1"/>
    <col min="13" max="13" width="14.42578125" style="19" hidden="1" customWidth="1"/>
    <col min="14" max="14" width="15.5703125" style="19" hidden="1" customWidth="1"/>
    <col min="15" max="15" width="14.42578125" style="18" hidden="1" customWidth="1"/>
    <col min="16" max="16" width="15.5703125" style="30" customWidth="1"/>
    <col min="17" max="17" width="11.5703125" style="17"/>
    <col min="18" max="18" width="20.85546875" style="17" customWidth="1"/>
    <col min="19" max="16384" width="11.5703125" style="17"/>
  </cols>
  <sheetData>
    <row r="1" spans="1:18" ht="48" x14ac:dyDescent="0.2">
      <c r="A1" s="4" t="s">
        <v>0</v>
      </c>
      <c r="B1" s="4" t="s">
        <v>1</v>
      </c>
      <c r="C1" s="4" t="s">
        <v>2</v>
      </c>
      <c r="D1" s="3" t="s">
        <v>3</v>
      </c>
      <c r="E1" s="13" t="s">
        <v>128</v>
      </c>
      <c r="F1" s="5" t="s">
        <v>129</v>
      </c>
      <c r="G1" s="6" t="s">
        <v>130</v>
      </c>
      <c r="H1" s="5" t="s">
        <v>131</v>
      </c>
      <c r="I1" s="6" t="s">
        <v>132</v>
      </c>
      <c r="J1" s="6" t="s">
        <v>133</v>
      </c>
      <c r="K1" s="14" t="s">
        <v>135</v>
      </c>
      <c r="L1" s="25" t="s">
        <v>136</v>
      </c>
      <c r="M1" s="25" t="s">
        <v>137</v>
      </c>
      <c r="N1" s="25" t="s">
        <v>139</v>
      </c>
      <c r="O1" s="25" t="s">
        <v>140</v>
      </c>
      <c r="P1" s="29" t="s">
        <v>141</v>
      </c>
    </row>
    <row r="2" spans="1:18" ht="114" customHeight="1" x14ac:dyDescent="0.2">
      <c r="A2" s="7">
        <v>1</v>
      </c>
      <c r="B2" s="7">
        <v>355102</v>
      </c>
      <c r="C2" s="8" t="s">
        <v>71</v>
      </c>
      <c r="D2" s="2" t="s">
        <v>115</v>
      </c>
      <c r="E2" s="11" t="s">
        <v>4</v>
      </c>
      <c r="F2" s="15">
        <f>VLOOKUP(B2,'[1]ANALISIS GRAL '!$B$2:$G$122,6,0)</f>
        <v>30098750</v>
      </c>
      <c r="G2" s="16">
        <f>+F2*(1+9.28%)*(1+5.2%)*(1+5.1%)</f>
        <v>36367010.497928001</v>
      </c>
      <c r="H2" s="15">
        <f>+VLOOKUP(B2,'[1]ANALISIS GRAL '!$B$2:$I$122,8,0)</f>
        <v>32276750</v>
      </c>
      <c r="I2" s="16">
        <f>+H2*(1+5.2%)*(1+5.1%)</f>
        <v>35686853.191</v>
      </c>
      <c r="J2" s="15">
        <f>+VLOOKUP(B2,'[1]ANALISIS GRAL '!$B$2:$K$122,10,0)</f>
        <v>21328422</v>
      </c>
      <c r="K2" s="26">
        <f>+AVERAGE(G2,I2,J2)</f>
        <v>31127428.562976003</v>
      </c>
      <c r="L2" s="15">
        <v>9531900</v>
      </c>
      <c r="M2" s="15">
        <f>VLOOKUP(B2,[2]SERVICIOS!$B$2:$E$85,4,0)</f>
        <v>45787867.200000003</v>
      </c>
      <c r="N2" s="15">
        <f>VLOOKUP(B2,'[3]cardiogroup quindio'!$B$1:$E$121,4,0)</f>
        <v>31357580.800000004</v>
      </c>
      <c r="O2" s="22">
        <f>+AVERAGE(M2,N2)</f>
        <v>38572724</v>
      </c>
      <c r="P2" s="37">
        <f>+O2</f>
        <v>38572724</v>
      </c>
      <c r="R2" s="39" t="s">
        <v>146</v>
      </c>
    </row>
    <row r="3" spans="1:18" ht="123.75" x14ac:dyDescent="0.2">
      <c r="A3" s="7">
        <v>2</v>
      </c>
      <c r="B3" s="7">
        <v>355205</v>
      </c>
      <c r="C3" s="8" t="s">
        <v>72</v>
      </c>
      <c r="D3" s="2" t="s">
        <v>116</v>
      </c>
      <c r="E3" s="11" t="s">
        <v>4</v>
      </c>
      <c r="F3" s="15">
        <f>VLOOKUP(B3,'[1]ANALISIS GRAL '!$B$2:$G$122,6,0)</f>
        <v>30098750</v>
      </c>
      <c r="G3" s="16">
        <f t="shared" ref="G3" si="0">+F3*(1+9.28%)*(1+5.2%)*(1+5.1%)</f>
        <v>36367010.497928001</v>
      </c>
      <c r="H3" s="15">
        <f>+VLOOKUP(B3,'[1]ANALISIS GRAL '!$B$2:$I$122,8,0)</f>
        <v>32276750</v>
      </c>
      <c r="I3" s="16">
        <f t="shared" ref="I3:I14" si="1">+H3*(1+5.2%)*(1+5.1%)</f>
        <v>35686853.191</v>
      </c>
      <c r="J3" s="15">
        <f>+VLOOKUP(B3,'[1]ANALISIS GRAL '!$B$2:$K$122,10,0)</f>
        <v>21328422</v>
      </c>
      <c r="K3" s="26">
        <f t="shared" ref="K3:K66" si="2">+AVERAGE(G3,I3,J3)</f>
        <v>31127428.562976003</v>
      </c>
      <c r="L3" s="15">
        <f>VLOOKUP(B3,'[4]COTIZACION '!$C$3:$H$29,6,0)</f>
        <v>9531900</v>
      </c>
      <c r="M3" s="15">
        <f>VLOOKUP(B3,[2]SERVICIOS!$B$2:$E$85,4,0)</f>
        <v>45685158.600000001</v>
      </c>
      <c r="N3" s="15" t="s">
        <v>138</v>
      </c>
      <c r="O3" s="22">
        <f>+M3</f>
        <v>45685158.600000001</v>
      </c>
      <c r="P3" s="37">
        <f>+AVERAGE(K3,O3)</f>
        <v>38406293.581487998</v>
      </c>
    </row>
    <row r="4" spans="1:18" ht="36" x14ac:dyDescent="0.2">
      <c r="A4" s="7">
        <v>3</v>
      </c>
      <c r="B4" s="7">
        <v>358701</v>
      </c>
      <c r="C4" s="8" t="s">
        <v>77</v>
      </c>
      <c r="D4" s="2" t="s">
        <v>83</v>
      </c>
      <c r="E4" s="11" t="s">
        <v>4</v>
      </c>
      <c r="F4" s="15" t="str">
        <f>VLOOKUP(B4,'[1]ANALISIS GRAL '!$B$2:$G$122,6,0)</f>
        <v>NO REGISTRA</v>
      </c>
      <c r="G4" s="16" t="s">
        <v>134</v>
      </c>
      <c r="H4" s="15" t="str">
        <f>+VLOOKUP(B4,'[1]ANALISIS GRAL '!$B$2:$I$122,8,0)</f>
        <v>NO REGISTRA</v>
      </c>
      <c r="I4" s="16" t="s">
        <v>134</v>
      </c>
      <c r="J4" s="15">
        <f>+VLOOKUP(B4,'[1]ANALISIS GRAL '!$B$2:$K$122,10,0)</f>
        <v>5911795</v>
      </c>
      <c r="K4" s="26">
        <f t="shared" si="2"/>
        <v>5911795</v>
      </c>
      <c r="L4" s="15">
        <f>VLOOKUP(B4,'[4]COTIZACION '!$C$3:$H$29,6,0)</f>
        <v>8524340</v>
      </c>
      <c r="M4" s="15">
        <f>VLOOKUP(B4,[2]SERVICIOS!$B$2:$E$85,4,0)</f>
        <v>4176960</v>
      </c>
      <c r="N4" s="15">
        <f>VLOOKUP(B4,'[3]cardiogroup quindio'!$B$1:$E$121,4,0)</f>
        <v>102860800.00000001</v>
      </c>
      <c r="O4" s="22">
        <f>+M4</f>
        <v>4176960</v>
      </c>
      <c r="P4" s="37">
        <f>+K4</f>
        <v>5911795</v>
      </c>
    </row>
    <row r="5" spans="1:18" ht="112.5" x14ac:dyDescent="0.2">
      <c r="A5" s="7">
        <v>4</v>
      </c>
      <c r="B5" s="7">
        <v>358903</v>
      </c>
      <c r="C5" s="8" t="s">
        <v>73</v>
      </c>
      <c r="D5" s="2" t="s">
        <v>117</v>
      </c>
      <c r="E5" s="11" t="s">
        <v>4</v>
      </c>
      <c r="F5" s="15">
        <f>VLOOKUP(B5,'[1]ANALISIS GRAL '!$B$2:$G$122,6,0)</f>
        <v>19429843</v>
      </c>
      <c r="G5" s="16" t="s">
        <v>134</v>
      </c>
      <c r="H5" s="15">
        <f>+VLOOKUP(B5,'[1]ANALISIS GRAL '!$B$2:$I$122,8,0)</f>
        <v>24200345</v>
      </c>
      <c r="I5" s="16">
        <f t="shared" si="1"/>
        <v>26757159.849939998</v>
      </c>
      <c r="J5" s="15">
        <f>+VLOOKUP(B5,'[1]ANALISIS GRAL '!$B$2:$K$122,10,0)</f>
        <v>15215581</v>
      </c>
      <c r="K5" s="26">
        <f t="shared" si="2"/>
        <v>20986370.424970001</v>
      </c>
      <c r="L5" s="15">
        <f>VLOOKUP(B5,'[4]COTIZACION '!$C$3:$H$29,6,0)</f>
        <v>10039900</v>
      </c>
      <c r="M5" s="15">
        <f>VLOOKUP(B5,[2]SERVICIOS!$B$2:$E$85,4,0)</f>
        <v>21866482.199999999</v>
      </c>
      <c r="N5" s="15">
        <f>VLOOKUP(B5,'[3]cardiogroup quindio'!$B$1:$E$121,4,0)</f>
        <v>25688500.875</v>
      </c>
      <c r="O5" s="22">
        <f>+AVERAGE(M5,N5)</f>
        <v>23777491.537500001</v>
      </c>
      <c r="P5" s="37">
        <f>+AVERAGE(K5,O5)</f>
        <v>22381930.981235001</v>
      </c>
    </row>
    <row r="6" spans="1:18" ht="52.5" customHeight="1" x14ac:dyDescent="0.2">
      <c r="A6" s="7">
        <v>5</v>
      </c>
      <c r="B6" s="7">
        <v>360101</v>
      </c>
      <c r="C6" s="8" t="s">
        <v>42</v>
      </c>
      <c r="D6" s="2" t="s">
        <v>105</v>
      </c>
      <c r="E6" s="11" t="s">
        <v>4</v>
      </c>
      <c r="F6" s="15">
        <f>VLOOKUP(B6,'[1]ANALISIS GRAL '!$B$2:$G$122,6,0)</f>
        <v>7806942</v>
      </c>
      <c r="G6" s="16" t="s">
        <v>134</v>
      </c>
      <c r="H6" s="15">
        <f>+VLOOKUP(B6,'[1]ANALISIS GRAL '!$B$2:$I$122,8,0)</f>
        <v>8314930</v>
      </c>
      <c r="I6" s="16">
        <f t="shared" si="1"/>
        <v>9193418.9843600001</v>
      </c>
      <c r="J6" s="15">
        <f>+VLOOKUP(B6,'[1]ANALISIS GRAL '!$B$2:$K$122,10,0)</f>
        <v>5755728</v>
      </c>
      <c r="K6" s="26">
        <f t="shared" si="2"/>
        <v>7474573.4921800001</v>
      </c>
      <c r="L6" s="15">
        <f>VLOOKUP(B6,'[4]COTIZACION '!$C$3:$H$29,6,0)</f>
        <v>2987600</v>
      </c>
      <c r="M6" s="15">
        <f>VLOOKUP(B6,[2]SERVICIOS!$B$2:$E$85,4,0)</f>
        <v>10093498.48</v>
      </c>
      <c r="N6" s="15">
        <f>VLOOKUP(B6,'[3]cardiogroup quindio'!$B$1:$E$121,4,0)</f>
        <v>17550000</v>
      </c>
      <c r="O6" s="22">
        <f>+M6</f>
        <v>10093498.48</v>
      </c>
      <c r="P6" s="37">
        <f>+AVERAGE(K6,O6)</f>
        <v>8784035.9860900007</v>
      </c>
    </row>
    <row r="7" spans="1:18" ht="146.25" x14ac:dyDescent="0.2">
      <c r="A7" s="7">
        <v>6</v>
      </c>
      <c r="B7" s="7">
        <v>360102</v>
      </c>
      <c r="C7" s="8" t="s">
        <v>44</v>
      </c>
      <c r="D7" s="2" t="s">
        <v>106</v>
      </c>
      <c r="E7" s="11" t="s">
        <v>4</v>
      </c>
      <c r="F7" s="15">
        <f>VLOOKUP(B7,'[1]ANALISIS GRAL '!$B$2:$G$122,6,0)</f>
        <v>9554028</v>
      </c>
      <c r="G7" s="16" t="s">
        <v>134</v>
      </c>
      <c r="H7" s="15">
        <f>+VLOOKUP(B7,'[1]ANALISIS GRAL '!$B$2:$I$122,8,0)</f>
        <v>10240953</v>
      </c>
      <c r="I7" s="16">
        <f t="shared" si="1"/>
        <v>11322930.166355999</v>
      </c>
      <c r="J7" s="15">
        <f>+VLOOKUP(B7,'[1]ANALISIS GRAL '!$B$2:$K$122,10,0)</f>
        <v>6752528</v>
      </c>
      <c r="K7" s="26">
        <f t="shared" si="2"/>
        <v>9037729.0831779987</v>
      </c>
      <c r="L7" s="15">
        <f>VLOOKUP(B7,'[4]COTIZACION '!$C$3:$H$29,6,0)</f>
        <v>2987600</v>
      </c>
      <c r="M7" s="15">
        <f>VLOOKUP(B7,[2]SERVICIOS!$B$2:$E$85,4,0)</f>
        <v>10326889</v>
      </c>
      <c r="N7" s="15">
        <f>VLOOKUP(B7,'[3]cardiogroup quindio'!$B$1:$E$121,4,0)</f>
        <v>24030000</v>
      </c>
      <c r="O7" s="22">
        <v>10326889</v>
      </c>
      <c r="P7" s="37">
        <f>+AVERAGE(K7,O7)</f>
        <v>9682309.0415889993</v>
      </c>
    </row>
    <row r="8" spans="1:18" ht="112.5" x14ac:dyDescent="0.2">
      <c r="A8" s="7">
        <v>7</v>
      </c>
      <c r="B8" s="7">
        <v>360201</v>
      </c>
      <c r="C8" s="8" t="s">
        <v>43</v>
      </c>
      <c r="D8" s="2" t="s">
        <v>105</v>
      </c>
      <c r="E8" s="11" t="s">
        <v>4</v>
      </c>
      <c r="F8" s="15">
        <f>VLOOKUP(B8,'[1]ANALISIS GRAL '!$B$2:$G$122,6,0)</f>
        <v>7546859</v>
      </c>
      <c r="G8" s="16" t="s">
        <v>134</v>
      </c>
      <c r="H8" s="15">
        <f>+VLOOKUP(B8,'[1]ANALISIS GRAL '!$B$2:$I$122,8,0)</f>
        <v>8086083</v>
      </c>
      <c r="I8" s="16">
        <f t="shared" si="1"/>
        <v>8940393.841116</v>
      </c>
      <c r="J8" s="15">
        <f>+VLOOKUP(B8,'[1]ANALISIS GRAL '!$B$2:$K$122,10,0)</f>
        <v>5657971</v>
      </c>
      <c r="K8" s="26">
        <f t="shared" si="2"/>
        <v>7299182.420558</v>
      </c>
      <c r="L8" s="15">
        <f>VLOOKUP(B8,'[4]COTIZACION '!$C$3:$H$29,6,0)</f>
        <v>2987600</v>
      </c>
      <c r="M8" s="15">
        <f>VLOOKUP(B8,[2]SERVICIOS!$B$2:$E$85,4,0)</f>
        <v>10163233</v>
      </c>
      <c r="N8" s="15" t="s">
        <v>138</v>
      </c>
      <c r="O8" s="22">
        <v>10163233</v>
      </c>
      <c r="P8" s="37">
        <f>+AVERAGE(K8,O8)</f>
        <v>8731207.7102789991</v>
      </c>
    </row>
    <row r="9" spans="1:18" ht="112.5" x14ac:dyDescent="0.2">
      <c r="A9" s="7">
        <v>8</v>
      </c>
      <c r="B9" s="7">
        <v>360202</v>
      </c>
      <c r="C9" s="8" t="s">
        <v>45</v>
      </c>
      <c r="D9" s="2" t="s">
        <v>105</v>
      </c>
      <c r="E9" s="11" t="s">
        <v>4</v>
      </c>
      <c r="F9" s="15">
        <f>VLOOKUP(B9,'[1]ANALISIS GRAL '!$B$2:$G$122,6,0)</f>
        <v>9833901</v>
      </c>
      <c r="G9" s="16" t="s">
        <v>134</v>
      </c>
      <c r="H9" s="15">
        <f>+VLOOKUP(B9,'[1]ANALISIS GRAL '!$B$2:$I$122,8,0)</f>
        <v>10476036</v>
      </c>
      <c r="I9" s="16">
        <f t="shared" si="1"/>
        <v>11582850.155472001</v>
      </c>
      <c r="J9" s="15">
        <f>+VLOOKUP(B9,'[1]ANALISIS GRAL '!$B$2:$K$122,10,0)</f>
        <v>6909668</v>
      </c>
      <c r="K9" s="26">
        <f t="shared" si="2"/>
        <v>9246259.0777360015</v>
      </c>
      <c r="L9" s="15">
        <f>VLOOKUP(B9,'[4]COTIZACION '!$C$3:$H$29,6,0)</f>
        <v>2987600</v>
      </c>
      <c r="M9" s="15">
        <f>VLOOKUP(B9,[2]SERVICIOS!$B$2:$E$85,4,0)</f>
        <v>12091463</v>
      </c>
      <c r="N9" s="15" t="s">
        <v>138</v>
      </c>
      <c r="O9" s="22">
        <f>+M9</f>
        <v>12091463</v>
      </c>
      <c r="P9" s="37">
        <f>+AVERAGE(K9,O9)</f>
        <v>10668861.038868001</v>
      </c>
    </row>
    <row r="10" spans="1:18" ht="90" x14ac:dyDescent="0.2">
      <c r="A10" s="7">
        <v>9</v>
      </c>
      <c r="B10" s="7">
        <v>372202</v>
      </c>
      <c r="C10" s="8" t="s">
        <v>36</v>
      </c>
      <c r="D10" s="2" t="s">
        <v>101</v>
      </c>
      <c r="E10" s="11" t="s">
        <v>4</v>
      </c>
      <c r="F10" s="15">
        <f>VLOOKUP(B10,'[1]ANALISIS GRAL '!$B$2:$G$122,6,0)</f>
        <v>1563336</v>
      </c>
      <c r="G10" s="16" t="s">
        <v>134</v>
      </c>
      <c r="H10" s="15">
        <f>+VLOOKUP(B10,'[1]ANALISIS GRAL '!$B$2:$I$122,8,0)</f>
        <v>1672947</v>
      </c>
      <c r="I10" s="16">
        <f t="shared" si="1"/>
        <v>1849697.1964440001</v>
      </c>
      <c r="J10" s="15">
        <f>+VLOOKUP(B10,'[1]ANALISIS GRAL '!$B$2:$K$122,10,0)</f>
        <v>1508721</v>
      </c>
      <c r="K10" s="26">
        <f t="shared" si="2"/>
        <v>1679209.0982220001</v>
      </c>
      <c r="L10" s="15">
        <f>VLOOKUP(B10,'[4]COTIZACION '!$C$3:$H$29,6,0)</f>
        <v>1404200</v>
      </c>
      <c r="M10" s="15">
        <f>VLOOKUP(B10,[2]SERVICIOS!$B$2:$E$85,4,0)</f>
        <v>8680628.6500000004</v>
      </c>
      <c r="N10" s="15">
        <f>VLOOKUP(B10,'[3]cardiogroup quindio'!$B$1:$E$121,4,0)</f>
        <v>1804493.3146239999</v>
      </c>
      <c r="O10" s="22">
        <f>+M10</f>
        <v>8680628.6500000004</v>
      </c>
      <c r="P10" s="37">
        <v>8680628.6500000004</v>
      </c>
    </row>
    <row r="11" spans="1:18" ht="101.25" x14ac:dyDescent="0.2">
      <c r="A11" s="7">
        <v>10</v>
      </c>
      <c r="B11" s="7">
        <v>372302</v>
      </c>
      <c r="C11" s="8" t="s">
        <v>37</v>
      </c>
      <c r="D11" s="2" t="s">
        <v>102</v>
      </c>
      <c r="E11" s="11" t="s">
        <v>4</v>
      </c>
      <c r="F11" s="15">
        <f>VLOOKUP(B11,'[1]ANALISIS GRAL '!$B$2:$G$122,6,0)</f>
        <v>2404432</v>
      </c>
      <c r="G11" s="16" t="s">
        <v>134</v>
      </c>
      <c r="H11" s="15">
        <f>+VLOOKUP(B11,'[1]ANALISIS GRAL '!$B$2:$I$122,8,0)</f>
        <v>2568217</v>
      </c>
      <c r="I11" s="16">
        <f t="shared" si="1"/>
        <v>2839554.2624839996</v>
      </c>
      <c r="J11" s="15">
        <f>+VLOOKUP(B11,'[1]ANALISIS GRAL '!$B$2:$K$122,10,0)</f>
        <v>2115332</v>
      </c>
      <c r="K11" s="26">
        <f t="shared" si="2"/>
        <v>2477443.1312419996</v>
      </c>
      <c r="L11" s="15">
        <f>VLOOKUP(B11,'[4]COTIZACION '!$C$3:$H$29,6,0)</f>
        <v>1678500</v>
      </c>
      <c r="M11" s="15">
        <f>VLOOKUP(B11,[2]SERVICIOS!$B$2:$E$85,4,0)</f>
        <v>3296047</v>
      </c>
      <c r="N11" s="15">
        <f>VLOOKUP(B11,'[3]cardiogroup quindio'!$B$1:$E$121,4,0)</f>
        <v>2340259.2285800003</v>
      </c>
      <c r="O11" s="22">
        <v>3296047</v>
      </c>
      <c r="P11" s="37">
        <f>+AVERAGE(K11,O11)</f>
        <v>2886745.0656209998</v>
      </c>
    </row>
    <row r="12" spans="1:18" ht="71.45" customHeight="1" x14ac:dyDescent="0.2">
      <c r="A12" s="7">
        <v>11</v>
      </c>
      <c r="B12" s="7">
        <v>373601</v>
      </c>
      <c r="C12" s="8" t="s">
        <v>76</v>
      </c>
      <c r="D12" s="2" t="s">
        <v>83</v>
      </c>
      <c r="E12" s="11" t="s">
        <v>4</v>
      </c>
      <c r="F12" s="15" t="s">
        <v>134</v>
      </c>
      <c r="G12" s="16" t="s">
        <v>134</v>
      </c>
      <c r="H12" s="15">
        <f>+VLOOKUP(B12,'[1]ANALISIS GRAL '!$B$2:$I$122,8,0)</f>
        <v>645535</v>
      </c>
      <c r="I12" s="16">
        <f t="shared" si="1"/>
        <v>713737.06382000004</v>
      </c>
      <c r="J12" s="15">
        <f>+VLOOKUP(B12,'[1]ANALISIS GRAL '!$B$2:$K$122,10,0)</f>
        <v>687121</v>
      </c>
      <c r="K12" s="26">
        <f t="shared" si="2"/>
        <v>700429.03191000002</v>
      </c>
      <c r="L12" s="15">
        <f>VLOOKUP(B12,'[4]COTIZACION '!$C$3:$H$29,6,0)</f>
        <v>8524340</v>
      </c>
      <c r="M12" s="15">
        <f>VLOOKUP(B12,[2]SERVICIOS!$B$2:$E$85,4,0)</f>
        <v>5964480</v>
      </c>
      <c r="N12" s="15" t="s">
        <v>138</v>
      </c>
      <c r="O12" s="22">
        <v>5964480</v>
      </c>
      <c r="P12" s="38">
        <v>5964480</v>
      </c>
    </row>
    <row r="13" spans="1:18" ht="135" x14ac:dyDescent="0.2">
      <c r="A13" s="7">
        <v>12</v>
      </c>
      <c r="B13" s="7">
        <v>378001</v>
      </c>
      <c r="C13" s="8" t="s">
        <v>28</v>
      </c>
      <c r="D13" s="2" t="s">
        <v>95</v>
      </c>
      <c r="E13" s="11" t="s">
        <v>4</v>
      </c>
      <c r="F13" s="15" t="s">
        <v>134</v>
      </c>
      <c r="G13" s="16" t="s">
        <v>134</v>
      </c>
      <c r="H13" s="15">
        <f>+VLOOKUP(B13,'[1]ANALISIS GRAL '!$B$2:$I$122,8,0)</f>
        <v>637185</v>
      </c>
      <c r="I13" s="16">
        <f t="shared" si="1"/>
        <v>704504.8696199999</v>
      </c>
      <c r="J13" s="15">
        <f>+VLOOKUP(B13,'[1]ANALISIS GRAL '!$B$2:$K$122,10,0)</f>
        <v>13016187</v>
      </c>
      <c r="K13" s="26">
        <f t="shared" si="2"/>
        <v>6860345.9348099995</v>
      </c>
      <c r="L13" s="15">
        <f>VLOOKUP(B13,'[4]COTIZACION '!$C$3:$H$29,6,0)</f>
        <v>4880400</v>
      </c>
      <c r="M13" s="15">
        <f>VLOOKUP(B13,[2]SERVICIOS!$B$2:$E$85,4,0)</f>
        <v>19804821</v>
      </c>
      <c r="N13" s="15">
        <f>VLOOKUP(B13,'[3]cardiogroup quindio'!$B$1:$E$121,4,0)</f>
        <v>27815531.849999998</v>
      </c>
      <c r="O13" s="15">
        <v>19804821</v>
      </c>
      <c r="P13" s="37">
        <f>+AVERAGE(K13,O13)</f>
        <v>13332583.467404999</v>
      </c>
    </row>
    <row r="14" spans="1:18" ht="48" x14ac:dyDescent="0.2">
      <c r="A14" s="7">
        <v>13</v>
      </c>
      <c r="B14" s="7">
        <v>378102</v>
      </c>
      <c r="C14" s="8" t="s">
        <v>70</v>
      </c>
      <c r="D14" s="2" t="s">
        <v>114</v>
      </c>
      <c r="E14" s="11" t="s">
        <v>4</v>
      </c>
      <c r="F14" s="15" t="s">
        <v>134</v>
      </c>
      <c r="G14" s="16" t="s">
        <v>134</v>
      </c>
      <c r="H14" s="15">
        <f>+VLOOKUP(B14,'[1]ANALISIS GRAL '!$B$2:$I$122,8,0)</f>
        <v>574593</v>
      </c>
      <c r="I14" s="16">
        <f t="shared" si="1"/>
        <v>635299.89963599993</v>
      </c>
      <c r="J14" s="15">
        <f>+VLOOKUP(B14,'[1]ANALISIS GRAL '!$B$2:$K$122,10,0)</f>
        <v>626594</v>
      </c>
      <c r="K14" s="26">
        <f t="shared" si="2"/>
        <v>630946.94981799996</v>
      </c>
      <c r="L14" s="15">
        <f>VLOOKUP(B14,'[4]COTIZACION '!$C$3:$H$29,6,0)</f>
        <v>4880400</v>
      </c>
      <c r="M14" s="15">
        <f>VLOOKUP(B14,[2]SERVICIOS!$B$2:$E$85,4,0)</f>
        <v>2059687.06</v>
      </c>
      <c r="N14" s="15">
        <f>VLOOKUP(B14,'[3]cardiogroup quindio'!$B$1:$E$121,4,0)</f>
        <v>1402916.88992</v>
      </c>
      <c r="O14" s="22">
        <f>+AVERAGE(L14,M14,N14)</f>
        <v>2781001.3166400003</v>
      </c>
      <c r="P14" s="37">
        <v>2781001.3166400003</v>
      </c>
    </row>
    <row r="15" spans="1:18" ht="180" x14ac:dyDescent="0.2">
      <c r="A15" s="7">
        <v>14</v>
      </c>
      <c r="B15" s="7">
        <v>380105</v>
      </c>
      <c r="C15" s="10" t="s">
        <v>122</v>
      </c>
      <c r="D15" s="1" t="s">
        <v>124</v>
      </c>
      <c r="E15" s="11" t="s">
        <v>4</v>
      </c>
      <c r="F15" s="15" t="s">
        <v>134</v>
      </c>
      <c r="G15" s="16" t="s">
        <v>134</v>
      </c>
      <c r="H15" s="15" t="s">
        <v>134</v>
      </c>
      <c r="I15" s="16" t="s">
        <v>134</v>
      </c>
      <c r="J15" s="15" t="s">
        <v>134</v>
      </c>
      <c r="K15" s="27" t="s">
        <v>134</v>
      </c>
      <c r="L15" s="15" t="s">
        <v>138</v>
      </c>
      <c r="M15" s="15">
        <f>VLOOKUP(B15,[2]SERVICIOS!$B$2:$E$85,4,0)</f>
        <v>72116493</v>
      </c>
      <c r="N15" s="15" t="s">
        <v>138</v>
      </c>
      <c r="O15" s="22">
        <f t="shared" ref="O15:P66" si="3">+MIN(L15,M15,N15)</f>
        <v>72116493</v>
      </c>
      <c r="P15" s="38">
        <f t="shared" si="3"/>
        <v>72116493</v>
      </c>
    </row>
    <row r="16" spans="1:18" ht="146.25" x14ac:dyDescent="0.2">
      <c r="A16" s="7">
        <v>15</v>
      </c>
      <c r="B16" s="7">
        <v>381101</v>
      </c>
      <c r="C16" s="10" t="s">
        <v>126</v>
      </c>
      <c r="D16" s="1" t="s">
        <v>127</v>
      </c>
      <c r="E16" s="11" t="s">
        <v>4</v>
      </c>
      <c r="F16" s="15" t="s">
        <v>134</v>
      </c>
      <c r="G16" s="16" t="s">
        <v>134</v>
      </c>
      <c r="H16" s="15" t="s">
        <v>134</v>
      </c>
      <c r="I16" s="16" t="s">
        <v>134</v>
      </c>
      <c r="J16" s="15" t="s">
        <v>134</v>
      </c>
      <c r="K16" s="27" t="s">
        <v>134</v>
      </c>
      <c r="L16" s="15" t="s">
        <v>138</v>
      </c>
      <c r="M16" s="15">
        <f>VLOOKUP(B16,[2]SERVICIOS!$B$2:$E$85,4,0)</f>
        <v>204943604.80000001</v>
      </c>
      <c r="N16" s="15" t="s">
        <v>138</v>
      </c>
      <c r="O16" s="22">
        <f t="shared" si="3"/>
        <v>204943604.80000001</v>
      </c>
      <c r="P16" s="38">
        <f t="shared" si="3"/>
        <v>204943604.80000001</v>
      </c>
    </row>
    <row r="17" spans="1:16" ht="135" x14ac:dyDescent="0.2">
      <c r="A17" s="7">
        <v>16</v>
      </c>
      <c r="B17" s="7">
        <v>385120</v>
      </c>
      <c r="C17" s="8" t="s">
        <v>16</v>
      </c>
      <c r="D17" s="2" t="s">
        <v>85</v>
      </c>
      <c r="E17" s="11" t="s">
        <v>4</v>
      </c>
      <c r="F17" s="15" t="s">
        <v>134</v>
      </c>
      <c r="G17" s="16" t="s">
        <v>134</v>
      </c>
      <c r="H17" s="15" t="s">
        <v>134</v>
      </c>
      <c r="I17" s="16" t="s">
        <v>134</v>
      </c>
      <c r="J17" s="15">
        <f>+VLOOKUP(B17,'[1]ANALISIS GRAL '!$B$2:$K$122,10,0)</f>
        <v>3038777</v>
      </c>
      <c r="K17" s="26">
        <f t="shared" si="2"/>
        <v>3038777</v>
      </c>
      <c r="L17" s="15">
        <v>9533400</v>
      </c>
      <c r="M17" s="15">
        <f>VLOOKUP(B17,[2]SERVICIOS!$B$2:$E$85,4,0)</f>
        <v>48267546.049999997</v>
      </c>
      <c r="N17" s="15">
        <f>VLOOKUP(B17,'[3]cardiogroup quindio'!$B$1:$E$121,4,0)</f>
        <v>82000000</v>
      </c>
      <c r="O17" s="22">
        <f>+AVERAGE(M17,N17)</f>
        <v>65133773.024999999</v>
      </c>
      <c r="P17" s="37">
        <v>65133773.024999999</v>
      </c>
    </row>
    <row r="18" spans="1:16" ht="146.25" x14ac:dyDescent="0.2">
      <c r="A18" s="7">
        <v>17</v>
      </c>
      <c r="B18" s="7">
        <v>385220</v>
      </c>
      <c r="C18" s="8" t="s">
        <v>17</v>
      </c>
      <c r="D18" s="2" t="s">
        <v>86</v>
      </c>
      <c r="E18" s="11" t="s">
        <v>4</v>
      </c>
      <c r="F18" s="15" t="s">
        <v>134</v>
      </c>
      <c r="G18" s="16" t="s">
        <v>134</v>
      </c>
      <c r="H18" s="15" t="s">
        <v>134</v>
      </c>
      <c r="I18" s="16" t="s">
        <v>134</v>
      </c>
      <c r="J18" s="15">
        <f>+VLOOKUP(B18,'[1]ANALISIS GRAL '!$B$2:$K$122,10,0)</f>
        <v>2760728</v>
      </c>
      <c r="K18" s="26">
        <f t="shared" si="2"/>
        <v>2760728</v>
      </c>
      <c r="L18" s="15">
        <v>9533400</v>
      </c>
      <c r="M18" s="15">
        <f>VLOOKUP(B18,[2]SERVICIOS!$B$2:$E$85,4,0)</f>
        <v>53786218</v>
      </c>
      <c r="N18" s="15">
        <f>VLOOKUP(B18,'[3]cardiogroup quindio'!$B$1:$E$121,4,0)</f>
        <v>82000000</v>
      </c>
      <c r="O18" s="22">
        <f>+AVERAGE(M18,N18)</f>
        <v>67893109</v>
      </c>
      <c r="P18" s="37">
        <v>67893109</v>
      </c>
    </row>
    <row r="19" spans="1:16" ht="78.75" x14ac:dyDescent="0.2">
      <c r="A19" s="7">
        <v>18</v>
      </c>
      <c r="B19" s="7">
        <v>385320</v>
      </c>
      <c r="C19" s="8" t="s">
        <v>20</v>
      </c>
      <c r="D19" s="2" t="s">
        <v>88</v>
      </c>
      <c r="E19" s="11" t="s">
        <v>4</v>
      </c>
      <c r="F19" s="15" t="s">
        <v>134</v>
      </c>
      <c r="G19" s="16" t="s">
        <v>134</v>
      </c>
      <c r="H19" s="15" t="s">
        <v>134</v>
      </c>
      <c r="I19" s="16" t="s">
        <v>134</v>
      </c>
      <c r="J19" s="15">
        <f>+VLOOKUP(B19,'[1]ANALISIS GRAL '!$B$2:$K$122,10,0)</f>
        <v>623589</v>
      </c>
      <c r="K19" s="26">
        <f t="shared" si="2"/>
        <v>623589</v>
      </c>
      <c r="L19" s="15">
        <v>9533400</v>
      </c>
      <c r="M19" s="15">
        <f>VLOOKUP(B19,[2]SERVICIOS!$B$2:$E$85,4,0)</f>
        <v>7185097</v>
      </c>
      <c r="N19" s="15">
        <f>VLOOKUP(B19,'[3]cardiogroup quindio'!$B$1:$E$121,4,0)</f>
        <v>45147200</v>
      </c>
      <c r="O19" s="22">
        <f>+AVERAGE(L19,M19)</f>
        <v>8359248.5</v>
      </c>
      <c r="P19" s="37">
        <v>8359248.5</v>
      </c>
    </row>
    <row r="20" spans="1:16" ht="36" x14ac:dyDescent="0.2">
      <c r="A20" s="7">
        <v>19</v>
      </c>
      <c r="B20" s="7">
        <v>385401</v>
      </c>
      <c r="C20" s="8" t="s">
        <v>18</v>
      </c>
      <c r="D20" s="2" t="s">
        <v>83</v>
      </c>
      <c r="E20" s="11" t="s">
        <v>4</v>
      </c>
      <c r="F20" s="15" t="s">
        <v>134</v>
      </c>
      <c r="G20" s="16" t="s">
        <v>134</v>
      </c>
      <c r="H20" s="15" t="s">
        <v>134</v>
      </c>
      <c r="I20" s="16" t="s">
        <v>134</v>
      </c>
      <c r="J20" s="15">
        <f>+VLOOKUP(B20,'[1]ANALISIS GRAL '!$B$2:$K$122,10,0)</f>
        <v>3038777</v>
      </c>
      <c r="K20" s="26">
        <f t="shared" si="2"/>
        <v>3038777</v>
      </c>
      <c r="L20" s="15">
        <v>9531900</v>
      </c>
      <c r="M20" s="15">
        <f>VLOOKUP(B20,[2]SERVICIOS!$B$2:$E$85,4,0)</f>
        <v>1745120</v>
      </c>
      <c r="N20" s="15">
        <f>VLOOKUP(B20,'[3]cardiogroup quindio'!$B$1:$E$121,4,0)</f>
        <v>45147200</v>
      </c>
      <c r="O20" s="22">
        <f>+M20</f>
        <v>1745120</v>
      </c>
      <c r="P20" s="37">
        <f>+AVERAGE(K20,O20)</f>
        <v>2391948.5</v>
      </c>
    </row>
    <row r="21" spans="1:16" ht="146.25" x14ac:dyDescent="0.2">
      <c r="A21" s="7">
        <v>20</v>
      </c>
      <c r="B21" s="7">
        <v>385520</v>
      </c>
      <c r="C21" s="8" t="s">
        <v>21</v>
      </c>
      <c r="D21" s="2" t="s">
        <v>89</v>
      </c>
      <c r="E21" s="11" t="s">
        <v>4</v>
      </c>
      <c r="F21" s="15" t="s">
        <v>134</v>
      </c>
      <c r="G21" s="16" t="s">
        <v>134</v>
      </c>
      <c r="H21" s="15" t="s">
        <v>134</v>
      </c>
      <c r="I21" s="16" t="s">
        <v>134</v>
      </c>
      <c r="J21" s="15">
        <f>+VLOOKUP(B21,'[1]ANALISIS GRAL '!$B$2:$K$122,10,0)</f>
        <v>2281037</v>
      </c>
      <c r="K21" s="26">
        <f t="shared" si="2"/>
        <v>2281037</v>
      </c>
      <c r="L21" s="15">
        <v>6675600</v>
      </c>
      <c r="M21" s="15">
        <f>VLOOKUP(B21,[2]SERVICIOS!$B$2:$E$85,4,0)</f>
        <v>1476490</v>
      </c>
      <c r="N21" s="15">
        <f>VLOOKUP(B21,'[3]cardiogroup quindio'!$B$1:$E$121,4,0)</f>
        <v>45147200</v>
      </c>
      <c r="O21" s="22">
        <f>+M21</f>
        <v>1476490</v>
      </c>
      <c r="P21" s="37">
        <f>+AVERAGE(K21,O21)</f>
        <v>1878763.5</v>
      </c>
    </row>
    <row r="22" spans="1:16" ht="78.75" x14ac:dyDescent="0.2">
      <c r="A22" s="7">
        <v>21</v>
      </c>
      <c r="B22" s="7">
        <v>385620</v>
      </c>
      <c r="C22" s="8" t="s">
        <v>22</v>
      </c>
      <c r="D22" s="2" t="s">
        <v>90</v>
      </c>
      <c r="E22" s="11" t="s">
        <v>4</v>
      </c>
      <c r="F22" s="15" t="s">
        <v>134</v>
      </c>
      <c r="G22" s="16" t="s">
        <v>134</v>
      </c>
      <c r="H22" s="15" t="s">
        <v>134</v>
      </c>
      <c r="I22" s="16" t="s">
        <v>134</v>
      </c>
      <c r="J22" s="15">
        <f>+VLOOKUP(B22,'[1]ANALISIS GRAL '!$B$2:$K$122,10,0)</f>
        <v>2281037</v>
      </c>
      <c r="K22" s="26">
        <f t="shared" si="2"/>
        <v>2281037</v>
      </c>
      <c r="L22" s="15">
        <v>7648700</v>
      </c>
      <c r="M22" s="15">
        <f>VLOOKUP(B22,[2]SERVICIOS!$B$2:$E$85,4,0)</f>
        <v>8686962</v>
      </c>
      <c r="N22" s="15">
        <f>VLOOKUP(B22,'[3]cardiogroup quindio'!$B$1:$E$121,4,0)</f>
        <v>45147200</v>
      </c>
      <c r="O22" s="22">
        <f>+AVERAGE(L22,M22)</f>
        <v>8167831</v>
      </c>
      <c r="P22" s="37">
        <f>+AVERAGE(K22,O22)</f>
        <v>5224434</v>
      </c>
    </row>
    <row r="23" spans="1:16" ht="101.25" x14ac:dyDescent="0.2">
      <c r="A23" s="7">
        <v>22</v>
      </c>
      <c r="B23" s="7">
        <v>385720</v>
      </c>
      <c r="C23" s="8" t="s">
        <v>23</v>
      </c>
      <c r="D23" s="2" t="s">
        <v>91</v>
      </c>
      <c r="E23" s="11" t="s">
        <v>4</v>
      </c>
      <c r="F23" s="15" t="s">
        <v>134</v>
      </c>
      <c r="G23" s="16" t="s">
        <v>134</v>
      </c>
      <c r="H23" s="15" t="s">
        <v>134</v>
      </c>
      <c r="I23" s="16" t="s">
        <v>134</v>
      </c>
      <c r="J23" s="15">
        <f>+VLOOKUP(B23,'[1]ANALISIS GRAL '!$B$2:$K$122,10,0)</f>
        <v>2281037</v>
      </c>
      <c r="K23" s="26">
        <f t="shared" si="2"/>
        <v>2281037</v>
      </c>
      <c r="L23" s="15">
        <v>5764000</v>
      </c>
      <c r="M23" s="15">
        <f>VLOOKUP(B23,[2]SERVICIOS!$B$2:$E$85,4,0)</f>
        <v>17027130.030000001</v>
      </c>
      <c r="N23" s="15">
        <f>VLOOKUP(B23,'[3]cardiogroup quindio'!$B$1:$E$121,4,0)</f>
        <v>45147200</v>
      </c>
      <c r="O23" s="22">
        <f>+AVERAGE(L23,M23)</f>
        <v>11395565.015000001</v>
      </c>
      <c r="P23" s="37">
        <v>11395565.015000001</v>
      </c>
    </row>
    <row r="24" spans="1:16" ht="168.75" x14ac:dyDescent="0.2">
      <c r="A24" s="7">
        <v>23</v>
      </c>
      <c r="B24" s="7">
        <v>385820</v>
      </c>
      <c r="C24" s="8" t="s">
        <v>24</v>
      </c>
      <c r="D24" s="2" t="s">
        <v>92</v>
      </c>
      <c r="E24" s="11" t="s">
        <v>4</v>
      </c>
      <c r="F24" s="15" t="s">
        <v>134</v>
      </c>
      <c r="G24" s="16" t="s">
        <v>134</v>
      </c>
      <c r="H24" s="15" t="s">
        <v>134</v>
      </c>
      <c r="I24" s="16" t="s">
        <v>134</v>
      </c>
      <c r="J24" s="15">
        <f>+VLOOKUP(B24,'[1]ANALISIS GRAL '!$B$2:$K$122,10,0)</f>
        <v>693561</v>
      </c>
      <c r="K24" s="26">
        <f t="shared" si="2"/>
        <v>693561</v>
      </c>
      <c r="L24" s="15">
        <v>9533400</v>
      </c>
      <c r="M24" s="15">
        <f>VLOOKUP(B24,[2]SERVICIOS!$B$2:$E$85,4,0)</f>
        <v>22175613</v>
      </c>
      <c r="N24" s="15">
        <f>VLOOKUP(B24,'[3]cardiogroup quindio'!$B$1:$E$121,4,0)</f>
        <v>19283482.800000001</v>
      </c>
      <c r="O24" s="15">
        <v>19283482.800000001</v>
      </c>
      <c r="P24" s="38">
        <v>19283482.800000001</v>
      </c>
    </row>
    <row r="25" spans="1:16" ht="36" x14ac:dyDescent="0.2">
      <c r="A25" s="7">
        <v>24</v>
      </c>
      <c r="B25" s="7">
        <v>385920</v>
      </c>
      <c r="C25" s="8" t="s">
        <v>25</v>
      </c>
      <c r="D25" s="2" t="s">
        <v>83</v>
      </c>
      <c r="E25" s="11" t="s">
        <v>4</v>
      </c>
      <c r="F25" s="15" t="s">
        <v>134</v>
      </c>
      <c r="G25" s="16" t="s">
        <v>134</v>
      </c>
      <c r="H25" s="15" t="s">
        <v>134</v>
      </c>
      <c r="I25" s="16" t="s">
        <v>134</v>
      </c>
      <c r="J25" s="15">
        <f>+VLOOKUP(B25,'[1]ANALISIS GRAL '!$B$2:$K$122,10,0)</f>
        <v>693561</v>
      </c>
      <c r="K25" s="26">
        <f t="shared" si="2"/>
        <v>693561</v>
      </c>
      <c r="L25" s="15">
        <v>9533400</v>
      </c>
      <c r="M25" s="15">
        <f>VLOOKUP(B25,[2]SERVICIOS!$B$2:$E$85,4,0)</f>
        <v>1528960</v>
      </c>
      <c r="N25" s="15">
        <f>VLOOKUP(B25,'[3]cardiogroup quindio'!$B$1:$E$121,4,0)</f>
        <v>19283482.800000001</v>
      </c>
      <c r="O25" s="22">
        <f>+M25</f>
        <v>1528960</v>
      </c>
      <c r="P25" s="37">
        <v>1528960</v>
      </c>
    </row>
    <row r="26" spans="1:16" ht="123.75" x14ac:dyDescent="0.2">
      <c r="A26" s="7">
        <v>25</v>
      </c>
      <c r="B26" s="7">
        <v>387301</v>
      </c>
      <c r="C26" s="8" t="s">
        <v>35</v>
      </c>
      <c r="D26" s="2" t="s">
        <v>100</v>
      </c>
      <c r="E26" s="11" t="s">
        <v>4</v>
      </c>
      <c r="F26" s="15" t="s">
        <v>134</v>
      </c>
      <c r="G26" s="16" t="s">
        <v>134</v>
      </c>
      <c r="H26" s="15" t="s">
        <v>134</v>
      </c>
      <c r="I26" s="16" t="s">
        <v>134</v>
      </c>
      <c r="J26" s="15">
        <f>+VLOOKUP(B26,'[1]ANALISIS GRAL '!$B$2:$K$122,10,0)</f>
        <v>667734</v>
      </c>
      <c r="K26" s="26">
        <f t="shared" si="2"/>
        <v>667734</v>
      </c>
      <c r="L26" s="15" t="s">
        <v>138</v>
      </c>
      <c r="M26" s="15">
        <f>VLOOKUP(B26,[2]SERVICIOS!$B$2:$E$85,4,0)</f>
        <v>16590442</v>
      </c>
      <c r="N26" s="15">
        <f>VLOOKUP(B26,'[3]cardiogroup quindio'!$B$1:$E$121,4,0)</f>
        <v>15051220.6</v>
      </c>
      <c r="O26" s="22">
        <f>+N26</f>
        <v>15051220.6</v>
      </c>
      <c r="P26" s="38">
        <f>+O26</f>
        <v>15051220.6</v>
      </c>
    </row>
    <row r="27" spans="1:16" ht="146.25" x14ac:dyDescent="0.2">
      <c r="A27" s="7">
        <v>26</v>
      </c>
      <c r="B27" s="7">
        <v>395010</v>
      </c>
      <c r="C27" s="8" t="s">
        <v>19</v>
      </c>
      <c r="D27" s="2" t="s">
        <v>87</v>
      </c>
      <c r="E27" s="11" t="s">
        <v>4</v>
      </c>
      <c r="F27" s="15" t="s">
        <v>134</v>
      </c>
      <c r="G27" s="16" t="s">
        <v>134</v>
      </c>
      <c r="H27" s="15" t="s">
        <v>134</v>
      </c>
      <c r="I27" s="16" t="s">
        <v>134</v>
      </c>
      <c r="J27" s="15">
        <f>+VLOOKUP(B27,'[1]ANALISIS GRAL '!$B$2:$K$122,10,0)</f>
        <v>5252193</v>
      </c>
      <c r="K27" s="26">
        <f t="shared" si="2"/>
        <v>5252193</v>
      </c>
      <c r="L27" s="15">
        <v>12501000</v>
      </c>
      <c r="M27" s="15">
        <f>VLOOKUP(B27,[2]SERVICIOS!$B$2:$E$85,4,0)</f>
        <v>104058666.95</v>
      </c>
      <c r="N27" s="15">
        <f>VLOOKUP(B27,'[3]cardiogroup quindio'!$B$1:$E$121,4,0)</f>
        <v>58423581.0656</v>
      </c>
      <c r="O27" s="22">
        <v>58423581.0656</v>
      </c>
      <c r="P27" s="38">
        <v>58423581.0656</v>
      </c>
    </row>
    <row r="28" spans="1:16" ht="146.25" x14ac:dyDescent="0.2">
      <c r="A28" s="7">
        <v>27</v>
      </c>
      <c r="B28" s="7">
        <v>395018</v>
      </c>
      <c r="C28" s="8" t="s">
        <v>46</v>
      </c>
      <c r="D28" s="2" t="s">
        <v>89</v>
      </c>
      <c r="E28" s="11" t="s">
        <v>4</v>
      </c>
      <c r="F28" s="15" t="s">
        <v>134</v>
      </c>
      <c r="G28" s="16" t="s">
        <v>134</v>
      </c>
      <c r="H28" s="15" t="s">
        <v>134</v>
      </c>
      <c r="I28" s="16" t="s">
        <v>134</v>
      </c>
      <c r="J28" s="15">
        <f>+VLOOKUP(B28,'[1]ANALISIS GRAL '!$B$2:$K$122,10,0)</f>
        <v>5608845</v>
      </c>
      <c r="K28" s="26">
        <f t="shared" si="2"/>
        <v>5608845</v>
      </c>
      <c r="L28" s="15">
        <v>5208900</v>
      </c>
      <c r="M28" s="15">
        <f>VLOOKUP(B28,[2]SERVICIOS!$B$2:$E$85,4,0)</f>
        <v>3769600</v>
      </c>
      <c r="N28" s="15">
        <f>VLOOKUP(B28,'[3]cardiogroup quindio'!$B$1:$E$121,4,0)</f>
        <v>26030218</v>
      </c>
      <c r="O28" s="22">
        <f>+M28</f>
        <v>3769600</v>
      </c>
      <c r="P28" s="37">
        <f>+AVERAGE(K28,O28)</f>
        <v>4689222.5</v>
      </c>
    </row>
    <row r="29" spans="1:16" ht="112.5" x14ac:dyDescent="0.2">
      <c r="A29" s="7">
        <v>28</v>
      </c>
      <c r="B29" s="7">
        <v>395030</v>
      </c>
      <c r="C29" s="8" t="s">
        <v>47</v>
      </c>
      <c r="D29" s="2" t="s">
        <v>107</v>
      </c>
      <c r="E29" s="11" t="s">
        <v>4</v>
      </c>
      <c r="F29" s="15" t="s">
        <v>134</v>
      </c>
      <c r="G29" s="16" t="s">
        <v>134</v>
      </c>
      <c r="H29" s="15" t="s">
        <v>134</v>
      </c>
      <c r="I29" s="16" t="s">
        <v>134</v>
      </c>
      <c r="J29" s="15">
        <f>+VLOOKUP(B29,'[1]ANALISIS GRAL '!$B$2:$K$122,10,0)</f>
        <v>5743994</v>
      </c>
      <c r="K29" s="26">
        <f t="shared" si="2"/>
        <v>5743994</v>
      </c>
      <c r="L29" s="15">
        <v>4880400</v>
      </c>
      <c r="M29" s="15">
        <f>VLOOKUP(B29,[2]SERVICIOS!$B$2:$E$85,4,0)</f>
        <v>13612815</v>
      </c>
      <c r="N29" s="15">
        <f>VLOOKUP(B29,'[3]cardiogroup quindio'!$B$1:$E$121,4,0)</f>
        <v>16169180.4704</v>
      </c>
      <c r="O29" s="15">
        <f>+M29</f>
        <v>13612815</v>
      </c>
      <c r="P29" s="37">
        <f>+AVERAGE(K29,O29)</f>
        <v>9678404.5</v>
      </c>
    </row>
    <row r="30" spans="1:16" ht="112.5" x14ac:dyDescent="0.2">
      <c r="A30" s="7">
        <v>29</v>
      </c>
      <c r="B30" s="7">
        <v>395031</v>
      </c>
      <c r="C30" s="8" t="s">
        <v>48</v>
      </c>
      <c r="D30" s="2" t="s">
        <v>107</v>
      </c>
      <c r="E30" s="11" t="s">
        <v>4</v>
      </c>
      <c r="F30" s="15" t="s">
        <v>134</v>
      </c>
      <c r="G30" s="16" t="s">
        <v>134</v>
      </c>
      <c r="H30" s="15" t="s">
        <v>134</v>
      </c>
      <c r="I30" s="16" t="s">
        <v>134</v>
      </c>
      <c r="J30" s="15">
        <f>+VLOOKUP(B30,'[1]ANALISIS GRAL '!$B$2:$K$122,10,0)</f>
        <v>4943635</v>
      </c>
      <c r="K30" s="26">
        <f t="shared" si="2"/>
        <v>4943635</v>
      </c>
      <c r="L30" s="15">
        <v>4880400</v>
      </c>
      <c r="M30" s="15">
        <f>VLOOKUP(B30,[2]SERVICIOS!$B$2:$E$85,4,0)</f>
        <v>14647055</v>
      </c>
      <c r="N30" s="15">
        <f>VLOOKUP(B30,'[3]cardiogroup quindio'!$B$1:$E$121,4,0)</f>
        <v>21994180.470399998</v>
      </c>
      <c r="O30" s="22">
        <f>+M30</f>
        <v>14647055</v>
      </c>
      <c r="P30" s="37">
        <f>+AVERAGE(K30,O30)</f>
        <v>9795345</v>
      </c>
    </row>
    <row r="31" spans="1:16" ht="36" x14ac:dyDescent="0.2">
      <c r="A31" s="7">
        <v>30</v>
      </c>
      <c r="B31" s="7">
        <v>395060</v>
      </c>
      <c r="C31" s="8" t="s">
        <v>49</v>
      </c>
      <c r="D31" s="2" t="s">
        <v>83</v>
      </c>
      <c r="E31" s="11" t="s">
        <v>4</v>
      </c>
      <c r="F31" s="15" t="s">
        <v>134</v>
      </c>
      <c r="G31" s="16" t="s">
        <v>134</v>
      </c>
      <c r="H31" s="15" t="s">
        <v>134</v>
      </c>
      <c r="I31" s="16" t="s">
        <v>134</v>
      </c>
      <c r="J31" s="15">
        <f>+VLOOKUP(B31,'[1]ANALISIS GRAL '!$B$2:$K$122,10,0)</f>
        <v>5889179</v>
      </c>
      <c r="K31" s="26">
        <f t="shared" si="2"/>
        <v>5889179</v>
      </c>
      <c r="L31" s="15">
        <v>5208900</v>
      </c>
      <c r="M31" s="15">
        <f>VLOOKUP(B31,[2]SERVICIOS!$B$2:$E$85,4,0)</f>
        <v>3730000</v>
      </c>
      <c r="N31" s="15">
        <f>VLOOKUP(B31,'[3]cardiogroup quindio'!$B$1:$E$121,4,0)</f>
        <v>21710358.617606081</v>
      </c>
      <c r="O31" s="22">
        <v>3730000</v>
      </c>
      <c r="P31" s="37">
        <f>+AVERAGE(K31,O31)</f>
        <v>4809589.5</v>
      </c>
    </row>
    <row r="32" spans="1:16" ht="112.5" x14ac:dyDescent="0.2">
      <c r="A32" s="7">
        <v>31</v>
      </c>
      <c r="B32" s="7">
        <v>395061</v>
      </c>
      <c r="C32" s="8" t="s">
        <v>50</v>
      </c>
      <c r="D32" s="2" t="s">
        <v>108</v>
      </c>
      <c r="E32" s="11" t="s">
        <v>4</v>
      </c>
      <c r="F32" s="15" t="s">
        <v>134</v>
      </c>
      <c r="G32" s="16" t="s">
        <v>134</v>
      </c>
      <c r="H32" s="15" t="s">
        <v>134</v>
      </c>
      <c r="I32" s="16" t="s">
        <v>134</v>
      </c>
      <c r="J32" s="15">
        <f>+VLOOKUP(B32,'[1]ANALISIS GRAL '!$B$2:$K$122,10,0)</f>
        <v>6537071</v>
      </c>
      <c r="K32" s="26">
        <f t="shared" si="2"/>
        <v>6537071</v>
      </c>
      <c r="L32" s="15">
        <v>6675600</v>
      </c>
      <c r="M32" s="15">
        <f>VLOOKUP(B32,[2]SERVICIOS!$B$2:$E$85,4,0)</f>
        <v>10604932</v>
      </c>
      <c r="N32" s="15">
        <f>VLOOKUP(B32,'[3]cardiogroup quindio'!$B$1:$E$121,4,0)</f>
        <v>29532600.827529553</v>
      </c>
      <c r="O32" s="22">
        <f>AVERAGE(L32:M32)</f>
        <v>8640266</v>
      </c>
      <c r="P32" s="37">
        <f t="shared" ref="P32:P38" si="4">+O32</f>
        <v>8640266</v>
      </c>
    </row>
    <row r="33" spans="1:16" ht="36" x14ac:dyDescent="0.2">
      <c r="A33" s="7">
        <v>32</v>
      </c>
      <c r="B33" s="7">
        <v>395063</v>
      </c>
      <c r="C33" s="8" t="s">
        <v>51</v>
      </c>
      <c r="D33" s="2" t="s">
        <v>83</v>
      </c>
      <c r="E33" s="11" t="s">
        <v>4</v>
      </c>
      <c r="F33" s="15" t="s">
        <v>134</v>
      </c>
      <c r="G33" s="16" t="s">
        <v>134</v>
      </c>
      <c r="H33" s="15" t="s">
        <v>134</v>
      </c>
      <c r="I33" s="16" t="s">
        <v>134</v>
      </c>
      <c r="J33" s="15">
        <f>+VLOOKUP(B33,'[1]ANALISIS GRAL '!$B$2:$K$122,10,0)</f>
        <v>5889179</v>
      </c>
      <c r="K33" s="26">
        <f t="shared" si="2"/>
        <v>5889179</v>
      </c>
      <c r="L33" s="15">
        <v>5208900</v>
      </c>
      <c r="M33" s="15">
        <f>VLOOKUP(B33,[2]SERVICIOS!$B$2:$E$85,4,0)</f>
        <v>3053840</v>
      </c>
      <c r="N33" s="15">
        <f>VLOOKUP(B33,'[3]cardiogroup quindio'!$B$1:$E$121,4,0)</f>
        <v>29276043.003529601</v>
      </c>
      <c r="O33" s="22">
        <f>+M33</f>
        <v>3053840</v>
      </c>
      <c r="P33" s="37">
        <f t="shared" si="4"/>
        <v>3053840</v>
      </c>
    </row>
    <row r="34" spans="1:16" ht="157.5" x14ac:dyDescent="0.2">
      <c r="A34" s="7">
        <v>33</v>
      </c>
      <c r="B34" s="7">
        <v>395080</v>
      </c>
      <c r="C34" s="8" t="s">
        <v>52</v>
      </c>
      <c r="D34" s="2" t="s">
        <v>109</v>
      </c>
      <c r="E34" s="11" t="s">
        <v>4</v>
      </c>
      <c r="F34" s="15" t="s">
        <v>134</v>
      </c>
      <c r="G34" s="16" t="s">
        <v>134</v>
      </c>
      <c r="H34" s="15" t="s">
        <v>134</v>
      </c>
      <c r="I34" s="16" t="s">
        <v>134</v>
      </c>
      <c r="J34" s="15">
        <f>+VLOOKUP(B34,'[1]ANALISIS GRAL '!$B$2:$K$122,10,0)</f>
        <v>5765334</v>
      </c>
      <c r="K34" s="26">
        <f t="shared" si="2"/>
        <v>5765334</v>
      </c>
      <c r="L34" s="15">
        <v>4880400</v>
      </c>
      <c r="M34" s="15">
        <f>VLOOKUP(B34,[2]SERVICIOS!$B$2:$E$85,4,0)</f>
        <v>22135717</v>
      </c>
      <c r="N34" s="15">
        <f>VLOOKUP(B34,'[3]cardiogroup quindio'!$B$1:$E$121,4,0)</f>
        <v>16169180.4704</v>
      </c>
      <c r="O34" s="22">
        <f>+N34</f>
        <v>16169180.4704</v>
      </c>
      <c r="P34" s="37">
        <f t="shared" si="4"/>
        <v>16169180.4704</v>
      </c>
    </row>
    <row r="35" spans="1:16" ht="168.75" x14ac:dyDescent="0.2">
      <c r="A35" s="7">
        <v>34</v>
      </c>
      <c r="B35" s="7">
        <v>395081</v>
      </c>
      <c r="C35" s="8" t="s">
        <v>53</v>
      </c>
      <c r="D35" s="2" t="s">
        <v>110</v>
      </c>
      <c r="E35" s="11" t="s">
        <v>4</v>
      </c>
      <c r="F35" s="15" t="s">
        <v>134</v>
      </c>
      <c r="G35" s="16" t="s">
        <v>134</v>
      </c>
      <c r="H35" s="15" t="s">
        <v>134</v>
      </c>
      <c r="I35" s="16" t="s">
        <v>134</v>
      </c>
      <c r="J35" s="15">
        <f>+VLOOKUP(B35,'[1]ANALISIS GRAL '!$B$2:$K$122,10,0)</f>
        <v>5765334</v>
      </c>
      <c r="K35" s="26">
        <f t="shared" si="2"/>
        <v>5765334</v>
      </c>
      <c r="L35" s="15">
        <v>4880400</v>
      </c>
      <c r="M35" s="15">
        <f>VLOOKUP(B35,[2]SERVICIOS!$B$2:$E$85,4,0)</f>
        <v>22797339.059999999</v>
      </c>
      <c r="N35" s="15">
        <f>VLOOKUP(B35,'[3]cardiogroup quindio'!$B$1:$E$121,4,0)</f>
        <v>21994180.470399998</v>
      </c>
      <c r="O35" s="22">
        <f>AVERAGE(N35,M35)</f>
        <v>22395759.765199997</v>
      </c>
      <c r="P35" s="37">
        <f t="shared" si="4"/>
        <v>22395759.765199997</v>
      </c>
    </row>
    <row r="36" spans="1:16" ht="146.25" x14ac:dyDescent="0.2">
      <c r="A36" s="7">
        <v>35</v>
      </c>
      <c r="B36" s="7">
        <v>395205</v>
      </c>
      <c r="C36" s="10" t="s">
        <v>123</v>
      </c>
      <c r="D36" s="1" t="s">
        <v>87</v>
      </c>
      <c r="E36" s="11" t="s">
        <v>4</v>
      </c>
      <c r="F36" s="15" t="s">
        <v>134</v>
      </c>
      <c r="G36" s="16" t="s">
        <v>134</v>
      </c>
      <c r="H36" s="15" t="s">
        <v>134</v>
      </c>
      <c r="I36" s="16" t="s">
        <v>134</v>
      </c>
      <c r="J36" s="15" t="s">
        <v>134</v>
      </c>
      <c r="K36" s="27" t="s">
        <v>134</v>
      </c>
      <c r="L36" s="15" t="s">
        <v>138</v>
      </c>
      <c r="M36" s="15">
        <f>VLOOKUP(B36,[2]SERVICIOS!$B$2:$E$85,4,0)</f>
        <v>106636003.7</v>
      </c>
      <c r="N36" s="15" t="s">
        <v>138</v>
      </c>
      <c r="O36" s="22">
        <f t="shared" si="3"/>
        <v>106636003.7</v>
      </c>
      <c r="P36" s="37">
        <f t="shared" si="4"/>
        <v>106636003.7</v>
      </c>
    </row>
    <row r="37" spans="1:16" ht="112.5" x14ac:dyDescent="0.2">
      <c r="A37" s="7">
        <v>36</v>
      </c>
      <c r="B37" s="7">
        <v>395220</v>
      </c>
      <c r="C37" s="8" t="s">
        <v>81</v>
      </c>
      <c r="D37" s="2" t="s">
        <v>120</v>
      </c>
      <c r="E37" s="11" t="s">
        <v>4</v>
      </c>
      <c r="F37" s="15" t="s">
        <v>134</v>
      </c>
      <c r="G37" s="16" t="s">
        <v>134</v>
      </c>
      <c r="H37" s="15" t="s">
        <v>134</v>
      </c>
      <c r="I37" s="16" t="s">
        <v>134</v>
      </c>
      <c r="J37" s="15">
        <f>+VLOOKUP(B37,'[1]ANALISIS GRAL '!$B$2:$K$122,10,0)</f>
        <v>11757169</v>
      </c>
      <c r="K37" s="26">
        <f t="shared" si="2"/>
        <v>11757169</v>
      </c>
      <c r="L37" s="15">
        <v>9780257</v>
      </c>
      <c r="M37" s="15">
        <f>VLOOKUP(B37,[2]SERVICIOS!$B$2:$E$85,4,0)</f>
        <v>51780809</v>
      </c>
      <c r="N37" s="15">
        <f>VLOOKUP(B37,'[3]cardiogroup quindio'!$B$1:$E$121,4,0)</f>
        <v>119392000</v>
      </c>
      <c r="O37" s="22">
        <f>+M37</f>
        <v>51780809</v>
      </c>
      <c r="P37" s="37">
        <f t="shared" si="4"/>
        <v>51780809</v>
      </c>
    </row>
    <row r="38" spans="1:16" ht="135" x14ac:dyDescent="0.2">
      <c r="A38" s="7">
        <v>37</v>
      </c>
      <c r="B38" s="7">
        <v>399201</v>
      </c>
      <c r="C38" s="8" t="s">
        <v>15</v>
      </c>
      <c r="D38" s="2" t="s">
        <v>84</v>
      </c>
      <c r="E38" s="11" t="s">
        <v>4</v>
      </c>
      <c r="F38" s="15" t="s">
        <v>134</v>
      </c>
      <c r="G38" s="16" t="s">
        <v>134</v>
      </c>
      <c r="H38" s="15" t="s">
        <v>134</v>
      </c>
      <c r="I38" s="16" t="s">
        <v>134</v>
      </c>
      <c r="J38" s="15">
        <f>+VLOOKUP(B38,'[1]ANALISIS GRAL '!$B$2:$K$122,10,0)</f>
        <v>239075</v>
      </c>
      <c r="K38" s="26">
        <f t="shared" si="2"/>
        <v>239075</v>
      </c>
      <c r="L38" s="15" t="s">
        <v>138</v>
      </c>
      <c r="M38" s="15">
        <f>VLOOKUP(B38,[2]SERVICIOS!$B$2:$E$85,4,0)</f>
        <v>391300</v>
      </c>
      <c r="N38" s="15" t="s">
        <v>138</v>
      </c>
      <c r="O38" s="22">
        <f t="shared" si="3"/>
        <v>391300</v>
      </c>
      <c r="P38" s="37">
        <f t="shared" si="4"/>
        <v>391300</v>
      </c>
    </row>
    <row r="39" spans="1:16" ht="157.5" x14ac:dyDescent="0.2">
      <c r="A39" s="7">
        <v>38</v>
      </c>
      <c r="B39" s="7">
        <v>549002</v>
      </c>
      <c r="C39" s="8" t="s">
        <v>75</v>
      </c>
      <c r="D39" s="2" t="s">
        <v>119</v>
      </c>
      <c r="E39" s="11" t="s">
        <v>4</v>
      </c>
      <c r="F39" s="15" t="s">
        <v>134</v>
      </c>
      <c r="G39" s="16" t="s">
        <v>134</v>
      </c>
      <c r="H39" s="15" t="s">
        <v>134</v>
      </c>
      <c r="I39" s="16" t="s">
        <v>134</v>
      </c>
      <c r="J39" s="15">
        <f>+VLOOKUP(B39,'[1]ANALISIS GRAL '!$B$2:$K$122,10,0)</f>
        <v>445922</v>
      </c>
      <c r="K39" s="26">
        <f t="shared" si="2"/>
        <v>445922</v>
      </c>
      <c r="L39" s="15">
        <v>2269080</v>
      </c>
      <c r="M39" s="15">
        <f>VLOOKUP(B39,[2]SERVICIOS!$B$2:$E$85,4,0)</f>
        <v>1286000</v>
      </c>
      <c r="N39" s="15" t="s">
        <v>138</v>
      </c>
      <c r="O39" s="22">
        <f t="shared" si="3"/>
        <v>1286000</v>
      </c>
      <c r="P39" s="38">
        <f t="shared" si="3"/>
        <v>1286000</v>
      </c>
    </row>
    <row r="40" spans="1:16" ht="157.5" x14ac:dyDescent="0.2">
      <c r="A40" s="7">
        <v>39</v>
      </c>
      <c r="B40" s="7">
        <v>549012</v>
      </c>
      <c r="C40" s="8" t="s">
        <v>79</v>
      </c>
      <c r="D40" s="2" t="s">
        <v>119</v>
      </c>
      <c r="E40" s="11" t="s">
        <v>4</v>
      </c>
      <c r="F40" s="15" t="s">
        <v>134</v>
      </c>
      <c r="G40" s="16" t="s">
        <v>134</v>
      </c>
      <c r="H40" s="15" t="s">
        <v>134</v>
      </c>
      <c r="I40" s="16" t="s">
        <v>134</v>
      </c>
      <c r="J40" s="15">
        <f>+VLOOKUP(B40,'[1]ANALISIS GRAL '!$B$2:$K$122,10,0)</f>
        <v>1084434</v>
      </c>
      <c r="K40" s="26">
        <f t="shared" si="2"/>
        <v>1084434</v>
      </c>
      <c r="L40" s="15">
        <v>2848340</v>
      </c>
      <c r="M40" s="15">
        <f>VLOOKUP(B40,[2]SERVICIOS!$B$2:$E$85,4,0)</f>
        <v>1286000</v>
      </c>
      <c r="N40" s="15" t="s">
        <v>138</v>
      </c>
      <c r="O40" s="22">
        <f t="shared" si="3"/>
        <v>1286000</v>
      </c>
      <c r="P40" s="37">
        <f>+O40</f>
        <v>1286000</v>
      </c>
    </row>
    <row r="41" spans="1:16" ht="67.5" x14ac:dyDescent="0.2">
      <c r="A41" s="7">
        <v>40</v>
      </c>
      <c r="B41" s="7">
        <v>872202</v>
      </c>
      <c r="C41" s="8" t="s">
        <v>27</v>
      </c>
      <c r="D41" s="2" t="s">
        <v>94</v>
      </c>
      <c r="E41" s="11" t="s">
        <v>4</v>
      </c>
      <c r="F41" s="15" t="s">
        <v>134</v>
      </c>
      <c r="G41" s="16" t="s">
        <v>134</v>
      </c>
      <c r="H41" s="15" t="s">
        <v>134</v>
      </c>
      <c r="I41" s="16" t="s">
        <v>134</v>
      </c>
      <c r="J41" s="15">
        <f>+VLOOKUP(B41,'[1]ANALISIS GRAL '!$B$2:$K$122,10,0)</f>
        <v>2335323</v>
      </c>
      <c r="K41" s="26">
        <f t="shared" si="2"/>
        <v>2335323</v>
      </c>
      <c r="L41" s="15">
        <v>2601500</v>
      </c>
      <c r="M41" s="15">
        <f>VLOOKUP(B41,[2]SERVICIOS!$B$2:$E$85,4,0)</f>
        <v>3196535.34</v>
      </c>
      <c r="N41" s="15">
        <f>VLOOKUP(B41,'[3]cardiogroup quindio'!$B$1:$E$121,4,0)</f>
        <v>2615140.4742000005</v>
      </c>
      <c r="O41" s="22">
        <f t="shared" si="3"/>
        <v>2601500</v>
      </c>
      <c r="P41" s="37">
        <f>+O41</f>
        <v>2601500</v>
      </c>
    </row>
    <row r="42" spans="1:16" ht="56.25" x14ac:dyDescent="0.2">
      <c r="A42" s="7">
        <v>41</v>
      </c>
      <c r="B42" s="7">
        <v>874111</v>
      </c>
      <c r="C42" s="8" t="s">
        <v>57</v>
      </c>
      <c r="D42" s="2" t="s">
        <v>112</v>
      </c>
      <c r="E42" s="11" t="s">
        <v>4</v>
      </c>
      <c r="F42" s="15" t="s">
        <v>134</v>
      </c>
      <c r="G42" s="16" t="s">
        <v>134</v>
      </c>
      <c r="H42" s="15" t="s">
        <v>134</v>
      </c>
      <c r="I42" s="16" t="s">
        <v>134</v>
      </c>
      <c r="J42" s="15">
        <f>+VLOOKUP(B42,'[1]ANALISIS GRAL '!$B$2:$K$122,10,0)</f>
        <v>2204532</v>
      </c>
      <c r="K42" s="26">
        <f t="shared" si="2"/>
        <v>2204532</v>
      </c>
      <c r="L42" s="15">
        <v>3926100</v>
      </c>
      <c r="M42" s="15">
        <f>VLOOKUP(B42,[2]SERVICIOS!$B$2:$E$85,4,0)</f>
        <v>3105367</v>
      </c>
      <c r="N42" s="15">
        <f>VLOOKUP(B42,'[3]cardiogroup quindio'!$B$1:$E$121,4,0)</f>
        <v>2602776.7000000002</v>
      </c>
      <c r="O42" s="22">
        <f t="shared" si="3"/>
        <v>2602776.7000000002</v>
      </c>
      <c r="P42" s="37">
        <f>+O42</f>
        <v>2602776.7000000002</v>
      </c>
    </row>
    <row r="43" spans="1:16" ht="56.25" x14ac:dyDescent="0.2">
      <c r="A43" s="7">
        <v>42</v>
      </c>
      <c r="B43" s="7">
        <v>874112</v>
      </c>
      <c r="C43" s="8" t="s">
        <v>58</v>
      </c>
      <c r="D43" s="2" t="s">
        <v>112</v>
      </c>
      <c r="E43" s="11" t="s">
        <v>4</v>
      </c>
      <c r="F43" s="15" t="s">
        <v>134</v>
      </c>
      <c r="G43" s="16" t="s">
        <v>134</v>
      </c>
      <c r="H43" s="15" t="s">
        <v>134</v>
      </c>
      <c r="I43" s="16" t="s">
        <v>134</v>
      </c>
      <c r="J43" s="15">
        <f>+VLOOKUP(B43,'[1]ANALISIS GRAL '!$B$2:$K$122,10,0)</f>
        <v>2448768</v>
      </c>
      <c r="K43" s="26">
        <f t="shared" si="2"/>
        <v>2448768</v>
      </c>
      <c r="L43" s="15">
        <v>3926100</v>
      </c>
      <c r="M43" s="15">
        <f>VLOOKUP(B43,[2]SERVICIOS!$B$2:$E$85,4,0)</f>
        <v>1930407</v>
      </c>
      <c r="N43" s="15">
        <f>VLOOKUP(B43,'[3]cardiogroup quindio'!$B$1:$E$121,4,0)</f>
        <v>2602776.7000000002</v>
      </c>
      <c r="O43" s="22">
        <f>+AVERAGE(N43,M43,L43)</f>
        <v>2819761.2333333329</v>
      </c>
      <c r="P43" s="37">
        <f>+AVERAGE(O43,K43)</f>
        <v>2634264.6166666662</v>
      </c>
    </row>
    <row r="44" spans="1:16" ht="56.25" x14ac:dyDescent="0.2">
      <c r="A44" s="7">
        <v>43</v>
      </c>
      <c r="B44" s="7">
        <v>874113</v>
      </c>
      <c r="C44" s="8" t="s">
        <v>59</v>
      </c>
      <c r="D44" s="2" t="s">
        <v>112</v>
      </c>
      <c r="E44" s="11" t="s">
        <v>4</v>
      </c>
      <c r="F44" s="15" t="s">
        <v>134</v>
      </c>
      <c r="G44" s="16" t="s">
        <v>134</v>
      </c>
      <c r="H44" s="15" t="s">
        <v>134</v>
      </c>
      <c r="I44" s="16" t="s">
        <v>134</v>
      </c>
      <c r="J44" s="15">
        <f>+VLOOKUP(B44,'[1]ANALISIS GRAL '!$B$2:$K$122,10,0)</f>
        <v>2099364</v>
      </c>
      <c r="K44" s="26">
        <f t="shared" si="2"/>
        <v>2099364</v>
      </c>
      <c r="L44" s="15">
        <v>3926100</v>
      </c>
      <c r="M44" s="15">
        <f>VLOOKUP(B44,[2]SERVICIOS!$B$2:$E$85,4,0)</f>
        <v>1930407</v>
      </c>
      <c r="N44" s="15">
        <f>VLOOKUP(B44,'[3]cardiogroup quindio'!$B$1:$E$121,4,0)</f>
        <v>2602776.7000000002</v>
      </c>
      <c r="O44" s="22">
        <f>+AVERAGE(N44,M44,L44)</f>
        <v>2819761.2333333329</v>
      </c>
      <c r="P44" s="37">
        <f>+AVERAGE(O44,K44)</f>
        <v>2459562.6166666662</v>
      </c>
    </row>
    <row r="45" spans="1:16" ht="56.25" x14ac:dyDescent="0.2">
      <c r="A45" s="7">
        <v>44</v>
      </c>
      <c r="B45" s="7">
        <v>874114</v>
      </c>
      <c r="C45" s="8" t="s">
        <v>60</v>
      </c>
      <c r="D45" s="2" t="s">
        <v>112</v>
      </c>
      <c r="E45" s="11" t="s">
        <v>4</v>
      </c>
      <c r="F45" s="15" t="s">
        <v>134</v>
      </c>
      <c r="G45" s="16" t="s">
        <v>134</v>
      </c>
      <c r="H45" s="15" t="s">
        <v>134</v>
      </c>
      <c r="I45" s="16" t="s">
        <v>134</v>
      </c>
      <c r="J45" s="15">
        <f>+VLOOKUP(B45,'[1]ANALISIS GRAL '!$B$2:$K$122,10,0)</f>
        <v>2042798</v>
      </c>
      <c r="K45" s="26">
        <f t="shared" si="2"/>
        <v>2042798</v>
      </c>
      <c r="L45" s="15">
        <v>3926100</v>
      </c>
      <c r="M45" s="15">
        <f>VLOOKUP(B45,[2]SERVICIOS!$B$2:$E$85,4,0)</f>
        <v>1930407</v>
      </c>
      <c r="N45" s="15">
        <f>VLOOKUP(B45,'[3]cardiogroup quindio'!$B$1:$E$121,4,0)</f>
        <v>2602776.7000000002</v>
      </c>
      <c r="O45" s="22">
        <f>+AVERAGE(N45,M45,L45)</f>
        <v>2819761.2333333329</v>
      </c>
      <c r="P45" s="37">
        <f>+AVERAGE(O45,K45)</f>
        <v>2431279.6166666662</v>
      </c>
    </row>
    <row r="46" spans="1:16" ht="56.25" x14ac:dyDescent="0.2">
      <c r="A46" s="7">
        <v>45</v>
      </c>
      <c r="B46" s="7">
        <v>874121</v>
      </c>
      <c r="C46" s="8" t="s">
        <v>61</v>
      </c>
      <c r="D46" s="2" t="s">
        <v>112</v>
      </c>
      <c r="E46" s="11" t="s">
        <v>4</v>
      </c>
      <c r="F46" s="15" t="s">
        <v>134</v>
      </c>
      <c r="G46" s="16" t="s">
        <v>134</v>
      </c>
      <c r="H46" s="15" t="s">
        <v>134</v>
      </c>
      <c r="I46" s="16" t="s">
        <v>134</v>
      </c>
      <c r="J46" s="15">
        <f>+VLOOKUP(B46,'[1]ANALISIS GRAL '!$B$2:$K$122,10,0)</f>
        <v>2204532</v>
      </c>
      <c r="K46" s="26">
        <f t="shared" si="2"/>
        <v>2204532</v>
      </c>
      <c r="L46" s="15">
        <v>3926100</v>
      </c>
      <c r="M46" s="15">
        <f>VLOOKUP(B46,[2]SERVICIOS!$B$2:$E$85,4,0)</f>
        <v>3105367</v>
      </c>
      <c r="N46" s="15">
        <f>VLOOKUP(B46,'[3]cardiogroup quindio'!$B$1:$E$121,4,0)</f>
        <v>2602776.7000000002</v>
      </c>
      <c r="O46" s="22">
        <f t="shared" si="3"/>
        <v>2602776.7000000002</v>
      </c>
      <c r="P46" s="37">
        <f>+O46</f>
        <v>2602776.7000000002</v>
      </c>
    </row>
    <row r="47" spans="1:16" ht="56.25" x14ac:dyDescent="0.2">
      <c r="A47" s="7">
        <v>46</v>
      </c>
      <c r="B47" s="7">
        <v>874122</v>
      </c>
      <c r="C47" s="8" t="s">
        <v>62</v>
      </c>
      <c r="D47" s="2" t="s">
        <v>112</v>
      </c>
      <c r="E47" s="11" t="s">
        <v>4</v>
      </c>
      <c r="F47" s="15" t="s">
        <v>134</v>
      </c>
      <c r="G47" s="16" t="s">
        <v>134</v>
      </c>
      <c r="H47" s="15" t="s">
        <v>134</v>
      </c>
      <c r="I47" s="16" t="s">
        <v>134</v>
      </c>
      <c r="J47" s="15">
        <f>+VLOOKUP(B47,'[1]ANALISIS GRAL '!$B$2:$K$122,10,0)</f>
        <v>2448770</v>
      </c>
      <c r="K47" s="26">
        <f t="shared" si="2"/>
        <v>2448770</v>
      </c>
      <c r="L47" s="15">
        <v>3926100</v>
      </c>
      <c r="M47" s="15">
        <f>VLOOKUP(B47,[2]SERVICIOS!$B$2:$E$85,4,0)</f>
        <v>3105367</v>
      </c>
      <c r="N47" s="15">
        <f>VLOOKUP(B47,'[3]cardiogroup quindio'!$B$1:$E$121,4,0)</f>
        <v>2602776.7000000002</v>
      </c>
      <c r="O47" s="22">
        <f t="shared" si="3"/>
        <v>2602776.7000000002</v>
      </c>
      <c r="P47" s="37">
        <f>+O47</f>
        <v>2602776.7000000002</v>
      </c>
    </row>
    <row r="48" spans="1:16" ht="56.25" x14ac:dyDescent="0.2">
      <c r="A48" s="7">
        <v>47</v>
      </c>
      <c r="B48" s="7">
        <v>874123</v>
      </c>
      <c r="C48" s="8" t="s">
        <v>63</v>
      </c>
      <c r="D48" s="2" t="s">
        <v>112</v>
      </c>
      <c r="E48" s="11" t="s">
        <v>4</v>
      </c>
      <c r="F48" s="15" t="s">
        <v>134</v>
      </c>
      <c r="G48" s="16" t="s">
        <v>134</v>
      </c>
      <c r="H48" s="15" t="s">
        <v>134</v>
      </c>
      <c r="I48" s="16" t="s">
        <v>134</v>
      </c>
      <c r="J48" s="15">
        <f>+VLOOKUP(B48,'[1]ANALISIS GRAL '!$B$2:$K$122,10,0)</f>
        <v>2099401</v>
      </c>
      <c r="K48" s="26">
        <f t="shared" si="2"/>
        <v>2099401</v>
      </c>
      <c r="L48" s="15">
        <v>3926100</v>
      </c>
      <c r="M48" s="15">
        <f>VLOOKUP(B48,[2]SERVICIOS!$B$2:$E$85,4,0)</f>
        <v>1930407</v>
      </c>
      <c r="N48" s="15">
        <f>VLOOKUP(B48,'[3]cardiogroup quindio'!$B$1:$E$121,4,0)</f>
        <v>2602776.7000000002</v>
      </c>
      <c r="O48" s="22">
        <f>+AVERAGE(N48,M48,L48)</f>
        <v>2819761.2333333329</v>
      </c>
      <c r="P48" s="37">
        <f>+AVERAGE(O48,K48)</f>
        <v>2459581.1166666662</v>
      </c>
    </row>
    <row r="49" spans="1:16" ht="56.25" x14ac:dyDescent="0.2">
      <c r="A49" s="7">
        <v>48</v>
      </c>
      <c r="B49" s="7">
        <v>874124</v>
      </c>
      <c r="C49" s="8" t="s">
        <v>64</v>
      </c>
      <c r="D49" s="2" t="s">
        <v>112</v>
      </c>
      <c r="E49" s="11" t="s">
        <v>4</v>
      </c>
      <c r="F49" s="15" t="s">
        <v>134</v>
      </c>
      <c r="G49" s="16" t="s">
        <v>134</v>
      </c>
      <c r="H49" s="15" t="s">
        <v>134</v>
      </c>
      <c r="I49" s="16" t="s">
        <v>134</v>
      </c>
      <c r="J49" s="15">
        <f>+VLOOKUP(B49,'[1]ANALISIS GRAL '!$B$2:$K$122,10,0)</f>
        <v>2042798</v>
      </c>
      <c r="K49" s="26">
        <f t="shared" si="2"/>
        <v>2042798</v>
      </c>
      <c r="L49" s="15">
        <v>3926100</v>
      </c>
      <c r="M49" s="15">
        <f>VLOOKUP(B49,[2]SERVICIOS!$B$2:$E$85,4,0)</f>
        <v>1930407</v>
      </c>
      <c r="N49" s="15">
        <f>VLOOKUP(B49,'[3]cardiogroup quindio'!$B$1:$E$121,4,0)</f>
        <v>2602776.7000000002</v>
      </c>
      <c r="O49" s="22">
        <f>+AVERAGE(N49,M49,L49)</f>
        <v>2819761.2333333329</v>
      </c>
      <c r="P49" s="37">
        <f>+AVERAGE(O49,K49)</f>
        <v>2431279.6166666662</v>
      </c>
    </row>
    <row r="50" spans="1:16" ht="56.25" x14ac:dyDescent="0.2">
      <c r="A50" s="7">
        <v>49</v>
      </c>
      <c r="B50" s="7">
        <v>874125</v>
      </c>
      <c r="C50" s="8" t="s">
        <v>65</v>
      </c>
      <c r="D50" s="2" t="s">
        <v>112</v>
      </c>
      <c r="E50" s="11" t="s">
        <v>4</v>
      </c>
      <c r="F50" s="15" t="s">
        <v>134</v>
      </c>
      <c r="G50" s="16" t="s">
        <v>134</v>
      </c>
      <c r="H50" s="15" t="s">
        <v>134</v>
      </c>
      <c r="I50" s="16" t="s">
        <v>134</v>
      </c>
      <c r="J50" s="15">
        <f>+VLOOKUP(B50,'[1]ANALISIS GRAL '!$B$2:$K$122,10,0)</f>
        <v>2204532</v>
      </c>
      <c r="K50" s="26">
        <f t="shared" si="2"/>
        <v>2204532</v>
      </c>
      <c r="L50" s="23">
        <v>7052900</v>
      </c>
      <c r="M50" s="15">
        <f>VLOOKUP(B50,[2]SERVICIOS!$B$2:$E$85,4,0)</f>
        <v>3105367</v>
      </c>
      <c r="N50" s="15">
        <f>VLOOKUP(B50,'[3]cardiogroup quindio'!$B$1:$E$121,4,0)</f>
        <v>2602776.7000000002</v>
      </c>
      <c r="O50" s="22">
        <f>+N50</f>
        <v>2602776.7000000002</v>
      </c>
      <c r="P50" s="37">
        <f>+O50</f>
        <v>2602776.7000000002</v>
      </c>
    </row>
    <row r="51" spans="1:16" ht="56.25" x14ac:dyDescent="0.2">
      <c r="A51" s="7">
        <v>50</v>
      </c>
      <c r="B51" s="7">
        <v>874131</v>
      </c>
      <c r="C51" s="8" t="s">
        <v>66</v>
      </c>
      <c r="D51" s="2" t="s">
        <v>112</v>
      </c>
      <c r="E51" s="11" t="s">
        <v>4</v>
      </c>
      <c r="F51" s="15" t="s">
        <v>134</v>
      </c>
      <c r="G51" s="16" t="s">
        <v>134</v>
      </c>
      <c r="H51" s="15" t="s">
        <v>134</v>
      </c>
      <c r="I51" s="16" t="s">
        <v>134</v>
      </c>
      <c r="J51" s="15">
        <f>+VLOOKUP(B51,'[1]ANALISIS GRAL '!$B$2:$K$122,10,0)</f>
        <v>2107989</v>
      </c>
      <c r="K51" s="26">
        <f t="shared" si="2"/>
        <v>2107989</v>
      </c>
      <c r="L51" s="23">
        <v>7052900</v>
      </c>
      <c r="M51" s="15">
        <f>VLOOKUP(B51,[2]SERVICIOS!$B$2:$E$85,4,0)</f>
        <v>3105367</v>
      </c>
      <c r="N51" s="15">
        <f>VLOOKUP(B51,'[3]cardiogroup quindio'!$B$1:$E$121,4,0)</f>
        <v>2602776.7000000002</v>
      </c>
      <c r="O51" s="22">
        <f t="shared" si="3"/>
        <v>2602776.7000000002</v>
      </c>
      <c r="P51" s="37">
        <f>+O51</f>
        <v>2602776.7000000002</v>
      </c>
    </row>
    <row r="52" spans="1:16" ht="56.25" x14ac:dyDescent="0.2">
      <c r="A52" s="7">
        <v>51</v>
      </c>
      <c r="B52" s="7">
        <v>874132</v>
      </c>
      <c r="C52" s="8" t="s">
        <v>67</v>
      </c>
      <c r="D52" s="2" t="s">
        <v>112</v>
      </c>
      <c r="E52" s="11" t="s">
        <v>4</v>
      </c>
      <c r="F52" s="15" t="s">
        <v>134</v>
      </c>
      <c r="G52" s="16" t="s">
        <v>134</v>
      </c>
      <c r="H52" s="15" t="s">
        <v>134</v>
      </c>
      <c r="I52" s="16" t="s">
        <v>134</v>
      </c>
      <c r="J52" s="15">
        <f>+VLOOKUP(B52,'[1]ANALISIS GRAL '!$B$2:$K$122,10,0)</f>
        <v>2042798</v>
      </c>
      <c r="K52" s="26">
        <f t="shared" si="2"/>
        <v>2042798</v>
      </c>
      <c r="L52" s="23">
        <v>7052900</v>
      </c>
      <c r="M52" s="15">
        <f>VLOOKUP(B52,[2]SERVICIOS!$B$2:$E$85,4,0)</f>
        <v>3105367</v>
      </c>
      <c r="N52" s="15">
        <f>VLOOKUP(B52,'[3]cardiogroup quindio'!$B$1:$E$121,4,0)</f>
        <v>2602776.7000000002</v>
      </c>
      <c r="O52" s="22">
        <f t="shared" si="3"/>
        <v>2602776.7000000002</v>
      </c>
      <c r="P52" s="37">
        <f>+O52</f>
        <v>2602776.7000000002</v>
      </c>
    </row>
    <row r="53" spans="1:16" ht="48" x14ac:dyDescent="0.2">
      <c r="A53" s="7">
        <v>52</v>
      </c>
      <c r="B53" s="7">
        <v>874133</v>
      </c>
      <c r="C53" s="8" t="s">
        <v>55</v>
      </c>
      <c r="D53" s="2" t="s">
        <v>111</v>
      </c>
      <c r="E53" s="11" t="s">
        <v>4</v>
      </c>
      <c r="F53" s="15" t="s">
        <v>134</v>
      </c>
      <c r="G53" s="16" t="s">
        <v>134</v>
      </c>
      <c r="H53" s="15" t="s">
        <v>134</v>
      </c>
      <c r="I53" s="16" t="s">
        <v>134</v>
      </c>
      <c r="J53" s="15">
        <f>+VLOOKUP(B53,'[1]ANALISIS GRAL '!$B$2:$K$122,10,0)</f>
        <v>2303789</v>
      </c>
      <c r="K53" s="26">
        <f t="shared" si="2"/>
        <v>2303789</v>
      </c>
      <c r="L53" s="15">
        <v>7720400</v>
      </c>
      <c r="M53" s="15">
        <f>VLOOKUP(B53,[2]SERVICIOS!$B$2:$E$85,4,0)</f>
        <v>2526373.375</v>
      </c>
      <c r="N53" s="15">
        <f>VLOOKUP(B53,'[3]cardiogroup quindio'!$B$1:$E$121,4,0)</f>
        <v>2720040.7</v>
      </c>
      <c r="O53" s="22">
        <f t="shared" si="3"/>
        <v>2526373.375</v>
      </c>
      <c r="P53" s="37">
        <f>+O53</f>
        <v>2526373.375</v>
      </c>
    </row>
    <row r="54" spans="1:16" ht="56.25" x14ac:dyDescent="0.2">
      <c r="A54" s="7">
        <v>53</v>
      </c>
      <c r="B54" s="7">
        <v>874134</v>
      </c>
      <c r="C54" s="8" t="s">
        <v>56</v>
      </c>
      <c r="D54" s="2" t="s">
        <v>112</v>
      </c>
      <c r="E54" s="11" t="s">
        <v>4</v>
      </c>
      <c r="F54" s="15" t="s">
        <v>134</v>
      </c>
      <c r="G54" s="16" t="s">
        <v>134</v>
      </c>
      <c r="H54" s="15" t="s">
        <v>134</v>
      </c>
      <c r="I54" s="16" t="s">
        <v>134</v>
      </c>
      <c r="J54" s="15">
        <f>+VLOOKUP(B54,'[1]ANALISIS GRAL '!$B$2:$K$122,10,0)</f>
        <v>2204532</v>
      </c>
      <c r="K54" s="26">
        <f t="shared" si="2"/>
        <v>2204532</v>
      </c>
      <c r="L54" s="23">
        <v>7052900</v>
      </c>
      <c r="M54" s="15">
        <f>VLOOKUP(B54,[2]SERVICIOS!$B$2:$E$85,4,0)</f>
        <v>3105367</v>
      </c>
      <c r="N54" s="15" t="s">
        <v>138</v>
      </c>
      <c r="O54" s="22">
        <f t="shared" si="3"/>
        <v>3105367</v>
      </c>
      <c r="P54" s="37">
        <f>+AVERAGE(O54,K54)</f>
        <v>2654949.5</v>
      </c>
    </row>
    <row r="55" spans="1:16" ht="45" x14ac:dyDescent="0.2">
      <c r="A55" s="7">
        <v>54</v>
      </c>
      <c r="B55" s="7">
        <v>875101</v>
      </c>
      <c r="C55" s="10" t="s">
        <v>125</v>
      </c>
      <c r="D55" s="1" t="s">
        <v>111</v>
      </c>
      <c r="E55" s="11" t="s">
        <v>4</v>
      </c>
      <c r="F55" s="15" t="s">
        <v>134</v>
      </c>
      <c r="G55" s="16" t="s">
        <v>134</v>
      </c>
      <c r="H55" s="15" t="s">
        <v>134</v>
      </c>
      <c r="I55" s="16" t="s">
        <v>134</v>
      </c>
      <c r="J55" s="15" t="s">
        <v>134</v>
      </c>
      <c r="K55" s="27" t="s">
        <v>134</v>
      </c>
      <c r="L55" s="15" t="s">
        <v>138</v>
      </c>
      <c r="M55" s="15">
        <f>VLOOKUP(B55,[2]SERVICIOS!$B$2:$E$85,4,0)</f>
        <v>1870694.125</v>
      </c>
      <c r="N55" s="15" t="s">
        <v>138</v>
      </c>
      <c r="O55" s="22">
        <f t="shared" si="3"/>
        <v>1870694.125</v>
      </c>
      <c r="P55" s="37">
        <f>+O55</f>
        <v>1870694.125</v>
      </c>
    </row>
    <row r="56" spans="1:16" ht="67.5" x14ac:dyDescent="0.2">
      <c r="A56" s="7">
        <v>55</v>
      </c>
      <c r="B56" s="7">
        <v>876110</v>
      </c>
      <c r="C56" s="8" t="s">
        <v>26</v>
      </c>
      <c r="D56" s="2" t="s">
        <v>93</v>
      </c>
      <c r="E56" s="11" t="s">
        <v>4</v>
      </c>
      <c r="F56" s="15" t="s">
        <v>134</v>
      </c>
      <c r="G56" s="16" t="s">
        <v>134</v>
      </c>
      <c r="H56" s="15" t="s">
        <v>134</v>
      </c>
      <c r="I56" s="16" t="s">
        <v>134</v>
      </c>
      <c r="J56" s="15">
        <f>+VLOOKUP(B56,'[1]ANALISIS GRAL '!$B$2:$K$122,10,0)</f>
        <v>1775748</v>
      </c>
      <c r="K56" s="26">
        <f t="shared" si="2"/>
        <v>1775748</v>
      </c>
      <c r="L56" s="23">
        <v>2020500</v>
      </c>
      <c r="M56" s="15">
        <f>VLOOKUP(B56,[2]SERVICIOS!$B$2:$E$85,4,0)</f>
        <v>1811759</v>
      </c>
      <c r="N56" s="15">
        <f>VLOOKUP(B56,'[3]cardiogroup quindio'!$B$1:$E$121,4,0)</f>
        <v>2245719.6</v>
      </c>
      <c r="O56" s="22">
        <f t="shared" si="3"/>
        <v>1811759</v>
      </c>
      <c r="P56" s="37">
        <f>+O56</f>
        <v>1811759</v>
      </c>
    </row>
    <row r="57" spans="1:16" ht="67.5" x14ac:dyDescent="0.2">
      <c r="A57" s="7">
        <v>56</v>
      </c>
      <c r="B57" s="7">
        <v>876121</v>
      </c>
      <c r="C57" s="8" t="s">
        <v>38</v>
      </c>
      <c r="D57" s="2" t="s">
        <v>103</v>
      </c>
      <c r="E57" s="11" t="s">
        <v>4</v>
      </c>
      <c r="F57" s="15" t="s">
        <v>134</v>
      </c>
      <c r="G57" s="16" t="s">
        <v>134</v>
      </c>
      <c r="H57" s="15" t="s">
        <v>134</v>
      </c>
      <c r="I57" s="16" t="s">
        <v>134</v>
      </c>
      <c r="J57" s="15">
        <f>+VLOOKUP(B57,'[1]ANALISIS GRAL '!$B$2:$K$122,10,0)</f>
        <v>2725613</v>
      </c>
      <c r="K57" s="26">
        <f t="shared" si="2"/>
        <v>2725613</v>
      </c>
      <c r="L57" s="24">
        <v>2941500</v>
      </c>
      <c r="M57" s="15">
        <f>VLOOKUP(B57,[2]SERVICIOS!$B$2:$E$85,4,0)</f>
        <v>3442427</v>
      </c>
      <c r="N57" s="15">
        <f>VLOOKUP(B57,'[3]cardiogroup quindio'!$B$1:$E$121,4,0)</f>
        <v>2340259.2285800003</v>
      </c>
      <c r="O57" s="22">
        <f>+AVERAGE(N57,M57,L57)</f>
        <v>2908062.0761933331</v>
      </c>
      <c r="P57" s="37">
        <f>+AVERAGE(O57,K57)</f>
        <v>2816837.5380966663</v>
      </c>
    </row>
    <row r="58" spans="1:16" ht="67.5" x14ac:dyDescent="0.2">
      <c r="A58" s="7">
        <v>57</v>
      </c>
      <c r="B58" s="7">
        <v>876122</v>
      </c>
      <c r="C58" s="8" t="s">
        <v>54</v>
      </c>
      <c r="D58" s="2" t="s">
        <v>103</v>
      </c>
      <c r="E58" s="11" t="s">
        <v>4</v>
      </c>
      <c r="F58" s="15" t="s">
        <v>134</v>
      </c>
      <c r="G58" s="16" t="s">
        <v>134</v>
      </c>
      <c r="H58" s="15" t="s">
        <v>134</v>
      </c>
      <c r="I58" s="16" t="s">
        <v>134</v>
      </c>
      <c r="J58" s="15">
        <f>+VLOOKUP(B58,'[1]ANALISIS GRAL '!$B$2:$K$122,10,0)</f>
        <v>2158545</v>
      </c>
      <c r="K58" s="26">
        <f t="shared" si="2"/>
        <v>2158545</v>
      </c>
      <c r="L58" s="23">
        <v>2008900</v>
      </c>
      <c r="M58" s="15">
        <f>VLOOKUP(B58,[2]SERVICIOS!$B$2:$E$85,4,0)</f>
        <v>2608232.7550079999</v>
      </c>
      <c r="N58" s="15">
        <f>VLOOKUP(B58,'[3]cardiogroup quindio'!$B$1:$E$121,4,0)</f>
        <v>1807085.0560000003</v>
      </c>
      <c r="O58" s="22">
        <f>+M58</f>
        <v>2608232.7550079999</v>
      </c>
      <c r="P58" s="37">
        <f>+O58</f>
        <v>2608232.7550079999</v>
      </c>
    </row>
    <row r="59" spans="1:16" ht="67.5" x14ac:dyDescent="0.2">
      <c r="A59" s="7">
        <v>58</v>
      </c>
      <c r="B59" s="7">
        <v>876123</v>
      </c>
      <c r="C59" s="8" t="s">
        <v>74</v>
      </c>
      <c r="D59" s="2" t="s">
        <v>118</v>
      </c>
      <c r="E59" s="11" t="s">
        <v>4</v>
      </c>
      <c r="F59" s="15" t="s">
        <v>134</v>
      </c>
      <c r="G59" s="16" t="s">
        <v>134</v>
      </c>
      <c r="H59" s="15" t="s">
        <v>134</v>
      </c>
      <c r="I59" s="16" t="s">
        <v>134</v>
      </c>
      <c r="J59" s="15">
        <f>+VLOOKUP(B59,'[1]ANALISIS GRAL '!$B$2:$K$122,10,0)</f>
        <v>3560046</v>
      </c>
      <c r="K59" s="26">
        <f t="shared" si="2"/>
        <v>3560046</v>
      </c>
      <c r="L59" s="23">
        <v>5879315.09088</v>
      </c>
      <c r="M59" s="15">
        <f>VLOOKUP(B59,[2]SERVICIOS!$B$2:$E$85,4,0)</f>
        <v>10910822</v>
      </c>
      <c r="N59" s="15" t="s">
        <v>138</v>
      </c>
      <c r="O59" s="22">
        <f t="shared" si="3"/>
        <v>5879315.09088</v>
      </c>
      <c r="P59" s="37">
        <f t="shared" ref="P59:P69" si="5">+AVERAGE(O59,K59)</f>
        <v>4719680.5454399996</v>
      </c>
    </row>
    <row r="60" spans="1:16" ht="146.25" x14ac:dyDescent="0.2">
      <c r="A60" s="7">
        <v>59</v>
      </c>
      <c r="B60" s="7">
        <v>876131</v>
      </c>
      <c r="C60" s="8" t="s">
        <v>69</v>
      </c>
      <c r="D60" s="2" t="s">
        <v>89</v>
      </c>
      <c r="E60" s="11" t="s">
        <v>4</v>
      </c>
      <c r="F60" s="15" t="s">
        <v>134</v>
      </c>
      <c r="G60" s="16" t="s">
        <v>134</v>
      </c>
      <c r="H60" s="15" t="s">
        <v>134</v>
      </c>
      <c r="I60" s="16" t="s">
        <v>134</v>
      </c>
      <c r="J60" s="15">
        <f>+VLOOKUP(B60,'[1]ANALISIS GRAL '!$B$2:$K$122,10,0)</f>
        <v>2163066</v>
      </c>
      <c r="K60" s="26">
        <f t="shared" si="2"/>
        <v>2163066</v>
      </c>
      <c r="L60" s="23">
        <v>4064600</v>
      </c>
      <c r="M60" s="15">
        <f>VLOOKUP(B60,[2]SERVICIOS!$B$2:$E$85,4,0)</f>
        <v>2616300</v>
      </c>
      <c r="N60" s="15">
        <f>VLOOKUP(B60,'[3]cardiogroup quindio'!$B$1:$E$121,4,0)</f>
        <v>1994925.6320000002</v>
      </c>
      <c r="O60" s="22">
        <f>+M60</f>
        <v>2616300</v>
      </c>
      <c r="P60" s="37">
        <f t="shared" si="5"/>
        <v>2389683</v>
      </c>
    </row>
    <row r="61" spans="1:16" ht="56.25" x14ac:dyDescent="0.2">
      <c r="A61" s="7">
        <v>60</v>
      </c>
      <c r="B61" s="7">
        <v>876241</v>
      </c>
      <c r="C61" s="8" t="s">
        <v>29</v>
      </c>
      <c r="D61" s="2" t="s">
        <v>96</v>
      </c>
      <c r="E61" s="11" t="s">
        <v>4</v>
      </c>
      <c r="F61" s="15" t="s">
        <v>134</v>
      </c>
      <c r="G61" s="16" t="s">
        <v>134</v>
      </c>
      <c r="H61" s="15" t="s">
        <v>134</v>
      </c>
      <c r="I61" s="16" t="s">
        <v>134</v>
      </c>
      <c r="J61" s="15">
        <f>+VLOOKUP(B61,'[1]ANALISIS GRAL '!$B$2:$K$122,10,0)</f>
        <v>950183</v>
      </c>
      <c r="K61" s="26">
        <f t="shared" si="2"/>
        <v>950183</v>
      </c>
      <c r="L61" s="23">
        <v>2170600</v>
      </c>
      <c r="M61" s="15">
        <f>VLOOKUP(B61,[2]SERVICIOS!$B$2:$E$85,4,0)</f>
        <v>2153176</v>
      </c>
      <c r="N61" s="15" t="s">
        <v>138</v>
      </c>
      <c r="O61" s="22">
        <f>+M61</f>
        <v>2153176</v>
      </c>
      <c r="P61" s="37">
        <f t="shared" si="5"/>
        <v>1551679.5</v>
      </c>
    </row>
    <row r="62" spans="1:16" ht="67.5" x14ac:dyDescent="0.2">
      <c r="A62" s="7">
        <v>61</v>
      </c>
      <c r="B62" s="7">
        <v>877110</v>
      </c>
      <c r="C62" s="8" t="s">
        <v>31</v>
      </c>
      <c r="D62" s="2" t="s">
        <v>98</v>
      </c>
      <c r="E62" s="11" t="s">
        <v>4</v>
      </c>
      <c r="F62" s="15" t="s">
        <v>134</v>
      </c>
      <c r="G62" s="16" t="s">
        <v>134</v>
      </c>
      <c r="H62" s="15" t="s">
        <v>134</v>
      </c>
      <c r="I62" s="16" t="s">
        <v>134</v>
      </c>
      <c r="J62" s="15">
        <f>+VLOOKUP(B62,'[1]ANALISIS GRAL '!$B$2:$K$122,10,0)</f>
        <v>1553803</v>
      </c>
      <c r="K62" s="26">
        <f t="shared" si="2"/>
        <v>1553803</v>
      </c>
      <c r="L62" s="23">
        <v>1497100</v>
      </c>
      <c r="M62" s="15">
        <f>VLOOKUP(B62,[2]SERVICIOS!$B$2:$E$85,4,0)</f>
        <v>4212069</v>
      </c>
      <c r="N62" s="15">
        <f>VLOOKUP(B62,'[3]cardiogroup quindio'!$B$1:$E$121,4,0)</f>
        <v>1995429.0496000003</v>
      </c>
      <c r="O62" s="22">
        <f t="shared" si="3"/>
        <v>1497100</v>
      </c>
      <c r="P62" s="37">
        <f t="shared" si="5"/>
        <v>1525451.5</v>
      </c>
    </row>
    <row r="63" spans="1:16" ht="78.75" x14ac:dyDescent="0.2">
      <c r="A63" s="7">
        <v>62</v>
      </c>
      <c r="B63" s="7">
        <v>877112</v>
      </c>
      <c r="C63" s="8" t="s">
        <v>39</v>
      </c>
      <c r="D63" s="2" t="s">
        <v>104</v>
      </c>
      <c r="E63" s="11" t="s">
        <v>4</v>
      </c>
      <c r="F63" s="15" t="s">
        <v>134</v>
      </c>
      <c r="G63" s="16" t="s">
        <v>134</v>
      </c>
      <c r="H63" s="15" t="s">
        <v>134</v>
      </c>
      <c r="I63" s="16" t="s">
        <v>134</v>
      </c>
      <c r="J63" s="15">
        <f>+VLOOKUP(B63,'[1]ANALISIS GRAL '!$B$2:$K$122,10,0)</f>
        <v>1843028</v>
      </c>
      <c r="K63" s="26">
        <f t="shared" si="2"/>
        <v>1843028</v>
      </c>
      <c r="L63" s="24">
        <v>1497100</v>
      </c>
      <c r="M63" s="15">
        <f>VLOOKUP(B63,[2]SERVICIOS!$B$2:$E$85,4,0)</f>
        <v>3722447</v>
      </c>
      <c r="N63" s="15">
        <f>VLOOKUP(B63,'[3]cardiogroup quindio'!$B$1:$E$121,4,0)</f>
        <v>2124665.0880000005</v>
      </c>
      <c r="O63" s="22">
        <f>+N63</f>
        <v>2124665.0880000005</v>
      </c>
      <c r="P63" s="37">
        <f t="shared" si="5"/>
        <v>1983846.5440000002</v>
      </c>
    </row>
    <row r="64" spans="1:16" ht="67.5" x14ac:dyDescent="0.2">
      <c r="A64" s="7">
        <v>63</v>
      </c>
      <c r="B64" s="7">
        <v>877171</v>
      </c>
      <c r="C64" s="8" t="s">
        <v>40</v>
      </c>
      <c r="D64" s="2" t="s">
        <v>94</v>
      </c>
      <c r="E64" s="11" t="s">
        <v>4</v>
      </c>
      <c r="F64" s="15" t="s">
        <v>134</v>
      </c>
      <c r="G64" s="16" t="s">
        <v>134</v>
      </c>
      <c r="H64" s="15" t="s">
        <v>134</v>
      </c>
      <c r="I64" s="16" t="s">
        <v>134</v>
      </c>
      <c r="J64" s="15">
        <f>+VLOOKUP(B64,'[1]ANALISIS GRAL '!$B$2:$K$122,10,0)</f>
        <v>2214719</v>
      </c>
      <c r="K64" s="26">
        <f t="shared" si="2"/>
        <v>2214719</v>
      </c>
      <c r="L64" s="15" t="s">
        <v>138</v>
      </c>
      <c r="M64" s="15">
        <f>VLOOKUP(B64,[2]SERVICIOS!$B$2:$E$85,4,0)</f>
        <v>3693247</v>
      </c>
      <c r="N64" s="15">
        <f>VLOOKUP(B64,'[3]cardiogroup quindio'!$B$1:$E$121,4,0)</f>
        <v>2124665.0880000005</v>
      </c>
      <c r="O64" s="22">
        <f>+M64</f>
        <v>3693247</v>
      </c>
      <c r="P64" s="37">
        <f t="shared" si="5"/>
        <v>2953983</v>
      </c>
    </row>
    <row r="65" spans="1:16" ht="45" x14ac:dyDescent="0.2">
      <c r="A65" s="7">
        <v>64</v>
      </c>
      <c r="B65" s="7">
        <v>877201</v>
      </c>
      <c r="C65" s="8" t="s">
        <v>32</v>
      </c>
      <c r="D65" s="2" t="s">
        <v>99</v>
      </c>
      <c r="E65" s="11" t="s">
        <v>4</v>
      </c>
      <c r="F65" s="15" t="s">
        <v>134</v>
      </c>
      <c r="G65" s="16" t="s">
        <v>134</v>
      </c>
      <c r="H65" s="15" t="s">
        <v>134</v>
      </c>
      <c r="I65" s="16" t="s">
        <v>134</v>
      </c>
      <c r="J65" s="15">
        <f>+VLOOKUP(B65,'[1]ANALISIS GRAL '!$B$2:$K$122,10,0)</f>
        <v>1352554</v>
      </c>
      <c r="K65" s="26">
        <f t="shared" si="2"/>
        <v>1352554</v>
      </c>
      <c r="L65" s="23">
        <v>1629000</v>
      </c>
      <c r="M65" s="15">
        <f>VLOOKUP(B65,[2]SERVICIOS!$B$2:$E$85,4,0)</f>
        <v>2847139</v>
      </c>
      <c r="N65" s="15">
        <f>VLOOKUP(B65,'[3]cardiogroup quindio'!$B$1:$E$121,4,0)</f>
        <v>2608795.8000000003</v>
      </c>
      <c r="O65" s="22">
        <f t="shared" si="3"/>
        <v>1629000</v>
      </c>
      <c r="P65" s="37">
        <f t="shared" si="5"/>
        <v>1490777</v>
      </c>
    </row>
    <row r="66" spans="1:16" ht="78.75" x14ac:dyDescent="0.2">
      <c r="A66" s="7">
        <v>65</v>
      </c>
      <c r="B66" s="7">
        <v>878101</v>
      </c>
      <c r="C66" s="8" t="s">
        <v>41</v>
      </c>
      <c r="D66" s="2" t="s">
        <v>104</v>
      </c>
      <c r="E66" s="11" t="s">
        <v>4</v>
      </c>
      <c r="F66" s="15" t="s">
        <v>134</v>
      </c>
      <c r="G66" s="16" t="s">
        <v>134</v>
      </c>
      <c r="H66" s="15" t="s">
        <v>134</v>
      </c>
      <c r="I66" s="16" t="s">
        <v>134</v>
      </c>
      <c r="J66" s="15">
        <f>+VLOOKUP(B66,'[1]ANALISIS GRAL '!$B$2:$K$122,10,0)</f>
        <v>2017974</v>
      </c>
      <c r="K66" s="26">
        <f t="shared" si="2"/>
        <v>2017974</v>
      </c>
      <c r="L66" s="24">
        <v>2759600</v>
      </c>
      <c r="M66" s="15">
        <f>VLOOKUP(B66,[2]SERVICIOS!$B$2:$E$85,4,0)</f>
        <v>3021347</v>
      </c>
      <c r="N66" s="15">
        <f>VLOOKUP(B66,'[3]cardiogroup quindio'!$B$1:$E$121,4,0)</f>
        <v>2189036.4384000003</v>
      </c>
      <c r="O66" s="22">
        <f t="shared" si="3"/>
        <v>2189036.4384000003</v>
      </c>
      <c r="P66" s="37">
        <f t="shared" si="5"/>
        <v>2103505.2192000002</v>
      </c>
    </row>
    <row r="67" spans="1:16" ht="67.5" x14ac:dyDescent="0.2">
      <c r="A67" s="7">
        <v>66</v>
      </c>
      <c r="B67" s="7">
        <v>878111</v>
      </c>
      <c r="C67" s="8" t="s">
        <v>68</v>
      </c>
      <c r="D67" s="2" t="s">
        <v>113</v>
      </c>
      <c r="E67" s="11" t="s">
        <v>4</v>
      </c>
      <c r="F67" s="15" t="s">
        <v>134</v>
      </c>
      <c r="G67" s="16" t="s">
        <v>134</v>
      </c>
      <c r="H67" s="15" t="s">
        <v>134</v>
      </c>
      <c r="I67" s="16" t="s">
        <v>134</v>
      </c>
      <c r="J67" s="15">
        <f>+VLOOKUP(B67,'[1]ANALISIS GRAL '!$B$2:$K$122,10,0)</f>
        <v>2388181</v>
      </c>
      <c r="K67" s="26">
        <f t="shared" ref="K67:K84" si="6">+AVERAGE(G67,I67,J67)</f>
        <v>2388181</v>
      </c>
      <c r="L67" s="23">
        <v>2759600</v>
      </c>
      <c r="M67" s="15">
        <f>VLOOKUP(B67,[2]SERVICIOS!$B$2:$E$85,4,0)</f>
        <v>3502099</v>
      </c>
      <c r="N67" s="15">
        <f>VLOOKUP(B67,'[3]cardiogroup quindio'!$B$1:$E$121,4,0)</f>
        <v>2362780.2592765954</v>
      </c>
      <c r="O67" s="22">
        <f>+AVERAGE(N67,M67,L67)</f>
        <v>2874826.4197588651</v>
      </c>
      <c r="P67" s="37">
        <f t="shared" si="5"/>
        <v>2631503.7098794328</v>
      </c>
    </row>
    <row r="68" spans="1:16" ht="67.5" x14ac:dyDescent="0.2">
      <c r="A68" s="7">
        <v>67</v>
      </c>
      <c r="B68" s="7">
        <v>878201</v>
      </c>
      <c r="C68" s="8" t="s">
        <v>82</v>
      </c>
      <c r="D68" s="2" t="s">
        <v>94</v>
      </c>
      <c r="E68" s="11" t="s">
        <v>4</v>
      </c>
      <c r="F68" s="15" t="s">
        <v>134</v>
      </c>
      <c r="G68" s="16" t="s">
        <v>134</v>
      </c>
      <c r="H68" s="15" t="s">
        <v>134</v>
      </c>
      <c r="I68" s="16" t="s">
        <v>134</v>
      </c>
      <c r="J68" s="15">
        <f>+VLOOKUP(B68,'[1]ANALISIS GRAL '!$B$2:$K$122,10,0)</f>
        <v>1281938</v>
      </c>
      <c r="K68" s="26">
        <f t="shared" si="6"/>
        <v>1281938</v>
      </c>
      <c r="L68" s="23">
        <v>1061610</v>
      </c>
      <c r="M68" s="15">
        <f>VLOOKUP(B68,[2]SERVICIOS!$B$2:$E$85,4,0)</f>
        <v>2716661.71</v>
      </c>
      <c r="N68" s="15">
        <f>VLOOKUP(B68,'[3]cardiogroup quindio'!$B$1:$E$121,4,0)</f>
        <v>2189036.4384000003</v>
      </c>
      <c r="O68" s="22">
        <f>+AVERAGE(N68,M68,L68)</f>
        <v>1989102.7161333335</v>
      </c>
      <c r="P68" s="37">
        <f t="shared" si="5"/>
        <v>1635520.3580666669</v>
      </c>
    </row>
    <row r="69" spans="1:16" ht="45" x14ac:dyDescent="0.2">
      <c r="A69" s="7">
        <v>68</v>
      </c>
      <c r="B69" s="7">
        <v>878301</v>
      </c>
      <c r="C69" s="8" t="s">
        <v>33</v>
      </c>
      <c r="D69" s="2" t="s">
        <v>99</v>
      </c>
      <c r="E69" s="11" t="s">
        <v>4</v>
      </c>
      <c r="F69" s="15" t="s">
        <v>134</v>
      </c>
      <c r="G69" s="16" t="s">
        <v>134</v>
      </c>
      <c r="H69" s="15" t="s">
        <v>134</v>
      </c>
      <c r="I69" s="16" t="s">
        <v>134</v>
      </c>
      <c r="J69" s="15">
        <f>+VLOOKUP(B69,'[1]ANALISIS GRAL '!$B$2:$K$122,10,0)</f>
        <v>1265654</v>
      </c>
      <c r="K69" s="26">
        <f t="shared" si="6"/>
        <v>1265654</v>
      </c>
      <c r="L69" s="23">
        <v>1485000</v>
      </c>
      <c r="M69" s="15">
        <f>VLOOKUP(B69,[2]SERVICIOS!$B$2:$E$85,4,0)</f>
        <v>2847139</v>
      </c>
      <c r="N69" s="15">
        <f>VLOOKUP(B69,'[3]cardiogroup quindio'!$B$1:$E$121,4,0)</f>
        <v>2608795.8000000003</v>
      </c>
      <c r="O69" s="22">
        <f t="shared" ref="O69:O84" si="7">+MIN(L69,M69,N69)</f>
        <v>1485000</v>
      </c>
      <c r="P69" s="37">
        <f t="shared" si="5"/>
        <v>1375327</v>
      </c>
    </row>
    <row r="70" spans="1:16" ht="45" x14ac:dyDescent="0.2">
      <c r="A70" s="7">
        <v>69</v>
      </c>
      <c r="B70" s="7">
        <v>878401</v>
      </c>
      <c r="C70" s="8" t="s">
        <v>34</v>
      </c>
      <c r="D70" s="2" t="s">
        <v>99</v>
      </c>
      <c r="E70" s="11" t="s">
        <v>4</v>
      </c>
      <c r="F70" s="15" t="s">
        <v>134</v>
      </c>
      <c r="G70" s="16" t="s">
        <v>134</v>
      </c>
      <c r="H70" s="15" t="s">
        <v>134</v>
      </c>
      <c r="I70" s="16" t="s">
        <v>134</v>
      </c>
      <c r="J70" s="15">
        <f>+VLOOKUP(B70,'[1]ANALISIS GRAL '!$B$2:$K$122,10,0)</f>
        <v>1265654</v>
      </c>
      <c r="K70" s="26">
        <f t="shared" si="6"/>
        <v>1265654</v>
      </c>
      <c r="L70" s="23">
        <v>1485000</v>
      </c>
      <c r="M70" s="15">
        <f>VLOOKUP(B70,[2]SERVICIOS!$B$2:$E$85,4,0)</f>
        <v>2847139</v>
      </c>
      <c r="N70" s="15">
        <f>VLOOKUP(B70,'[3]cardiogroup quindio'!$B$1:$E$121,4,0)</f>
        <v>2608795.8000000003</v>
      </c>
      <c r="O70" s="22">
        <f t="shared" si="7"/>
        <v>1485000</v>
      </c>
      <c r="P70" s="37">
        <f>+O70</f>
        <v>1485000</v>
      </c>
    </row>
    <row r="71" spans="1:16" ht="56.25" x14ac:dyDescent="0.2">
      <c r="A71" s="7">
        <v>70</v>
      </c>
      <c r="B71" s="7">
        <v>878903</v>
      </c>
      <c r="C71" s="8" t="s">
        <v>30</v>
      </c>
      <c r="D71" s="2" t="s">
        <v>97</v>
      </c>
      <c r="E71" s="11" t="s">
        <v>4</v>
      </c>
      <c r="F71" s="15" t="s">
        <v>134</v>
      </c>
      <c r="G71" s="16" t="s">
        <v>134</v>
      </c>
      <c r="H71" s="15" t="s">
        <v>134</v>
      </c>
      <c r="I71" s="16" t="s">
        <v>134</v>
      </c>
      <c r="J71" s="15">
        <f>+VLOOKUP(B71,'[1]ANALISIS GRAL '!$B$2:$K$122,10,0)</f>
        <v>914199</v>
      </c>
      <c r="K71" s="26">
        <f t="shared" si="6"/>
        <v>914199</v>
      </c>
      <c r="L71" s="23">
        <v>466700</v>
      </c>
      <c r="M71" s="15">
        <f>VLOOKUP(B71,[2]SERVICIOS!$B$2:$E$85,4,0)</f>
        <v>2098399</v>
      </c>
      <c r="N71" s="15" t="s">
        <v>138</v>
      </c>
      <c r="O71" s="22">
        <f>+AVERAGE(M71,L71)</f>
        <v>1282549.5</v>
      </c>
      <c r="P71" s="37">
        <f t="shared" ref="P71:P76" si="8">+AVERAGE(O71,K71)</f>
        <v>1098374.25</v>
      </c>
    </row>
    <row r="72" spans="1:16" ht="24" x14ac:dyDescent="0.2">
      <c r="A72" s="7">
        <v>71</v>
      </c>
      <c r="B72" s="7">
        <v>881202</v>
      </c>
      <c r="C72" s="8" t="s">
        <v>11</v>
      </c>
      <c r="D72" s="2"/>
      <c r="E72" s="11" t="s">
        <v>4</v>
      </c>
      <c r="F72" s="15" t="s">
        <v>134</v>
      </c>
      <c r="G72" s="16" t="s">
        <v>134</v>
      </c>
      <c r="H72" s="15" t="s">
        <v>134</v>
      </c>
      <c r="I72" s="16" t="s">
        <v>134</v>
      </c>
      <c r="J72" s="15">
        <f>+VLOOKUP(B72,'[1]ANALISIS GRAL '!$B$2:$K$122,10,0)</f>
        <v>322452</v>
      </c>
      <c r="K72" s="26">
        <f t="shared" si="6"/>
        <v>322452</v>
      </c>
      <c r="L72" s="24">
        <v>1203500</v>
      </c>
      <c r="M72" s="15">
        <f>VLOOKUP(B72,[2]SERVICIOS!$B$2:$E$85,4,0)</f>
        <v>329600</v>
      </c>
      <c r="N72" s="15">
        <f>VLOOKUP(B72,'[3]cardiogroup quindio'!$B$1:$E$121,4,0)</f>
        <v>339439</v>
      </c>
      <c r="O72" s="22">
        <f>+AVERAGE(N72,M72,L72)</f>
        <v>624179.66666666663</v>
      </c>
      <c r="P72" s="37">
        <f t="shared" si="8"/>
        <v>473315.83333333331</v>
      </c>
    </row>
    <row r="73" spans="1:16" ht="24" x14ac:dyDescent="0.2">
      <c r="A73" s="7">
        <v>72</v>
      </c>
      <c r="B73" s="7">
        <v>881205</v>
      </c>
      <c r="C73" s="8" t="s">
        <v>8</v>
      </c>
      <c r="D73" s="2" t="s">
        <v>83</v>
      </c>
      <c r="E73" s="11" t="s">
        <v>4</v>
      </c>
      <c r="F73" s="15" t="s">
        <v>134</v>
      </c>
      <c r="G73" s="16" t="s">
        <v>134</v>
      </c>
      <c r="H73" s="15" t="s">
        <v>134</v>
      </c>
      <c r="I73" s="16" t="s">
        <v>134</v>
      </c>
      <c r="J73" s="15">
        <f>+VLOOKUP(B73,'[1]ANALISIS GRAL '!$B$2:$K$122,10,0)</f>
        <v>405628</v>
      </c>
      <c r="K73" s="26">
        <f t="shared" si="6"/>
        <v>405628</v>
      </c>
      <c r="L73" s="24">
        <v>1570000</v>
      </c>
      <c r="M73" s="15">
        <f>VLOOKUP(B73,[2]SERVICIOS!$B$2:$E$85,4,0)</f>
        <v>982160</v>
      </c>
      <c r="N73" s="15">
        <f>VLOOKUP(B73,'[3]cardiogroup quindio'!$B$1:$E$121,4,0)</f>
        <v>339439</v>
      </c>
      <c r="O73" s="22">
        <f>+AVERAGE(N73,M73,L73)</f>
        <v>963866.33333333337</v>
      </c>
      <c r="P73" s="37">
        <f t="shared" si="8"/>
        <v>684747.16666666674</v>
      </c>
    </row>
    <row r="74" spans="1:16" ht="48" x14ac:dyDescent="0.2">
      <c r="A74" s="7">
        <v>73</v>
      </c>
      <c r="B74" s="7">
        <v>881210</v>
      </c>
      <c r="C74" s="8" t="s">
        <v>9</v>
      </c>
      <c r="D74" s="2" t="s">
        <v>83</v>
      </c>
      <c r="E74" s="11" t="s">
        <v>4</v>
      </c>
      <c r="F74" s="15" t="s">
        <v>134</v>
      </c>
      <c r="G74" s="16" t="s">
        <v>134</v>
      </c>
      <c r="H74" s="15" t="s">
        <v>134</v>
      </c>
      <c r="I74" s="16" t="s">
        <v>134</v>
      </c>
      <c r="J74" s="15">
        <f>+VLOOKUP(B74,'[1]ANALISIS GRAL '!$B$2:$K$122,10,0)</f>
        <v>492136</v>
      </c>
      <c r="K74" s="26">
        <f t="shared" si="6"/>
        <v>492136</v>
      </c>
      <c r="L74" s="24">
        <v>2762300</v>
      </c>
      <c r="M74" s="15">
        <f>VLOOKUP(B74,[2]SERVICIOS!$B$2:$E$85,4,0)</f>
        <v>1728320</v>
      </c>
      <c r="N74" s="15">
        <f>VLOOKUP(B74,'[3]cardiogroup quindio'!$B$1:$E$121,4,0)</f>
        <v>817479</v>
      </c>
      <c r="O74" s="22">
        <f t="shared" si="7"/>
        <v>817479</v>
      </c>
      <c r="P74" s="37">
        <f t="shared" si="8"/>
        <v>654807.5</v>
      </c>
    </row>
    <row r="75" spans="1:16" ht="36" x14ac:dyDescent="0.2">
      <c r="A75" s="7">
        <v>74</v>
      </c>
      <c r="B75" s="7">
        <v>890228</v>
      </c>
      <c r="C75" s="8" t="s">
        <v>5</v>
      </c>
      <c r="D75" s="2"/>
      <c r="E75" s="11" t="s">
        <v>4</v>
      </c>
      <c r="F75" s="15" t="s">
        <v>134</v>
      </c>
      <c r="G75" s="16" t="s">
        <v>134</v>
      </c>
      <c r="H75" s="15" t="s">
        <v>134</v>
      </c>
      <c r="I75" s="16" t="s">
        <v>134</v>
      </c>
      <c r="J75" s="15">
        <f>+VLOOKUP(B75,'[1]ANALISIS GRAL '!$B$2:$K$122,10,0)</f>
        <v>85319</v>
      </c>
      <c r="K75" s="26">
        <f t="shared" si="6"/>
        <v>85319</v>
      </c>
      <c r="L75" s="24">
        <v>101000</v>
      </c>
      <c r="M75" s="15">
        <f>VLOOKUP(B75,[2]SERVICIOS!$B$2:$E$85,4,0)</f>
        <v>63280</v>
      </c>
      <c r="N75" s="15">
        <f>VLOOKUP(B75,'[3]cardiogroup quindio'!$B$1:$E$121,4,0)</f>
        <v>112000</v>
      </c>
      <c r="O75" s="22">
        <f>+AVERAGE(N75,M75,L75)</f>
        <v>92093.333333333328</v>
      </c>
      <c r="P75" s="37">
        <f t="shared" si="8"/>
        <v>88706.166666666657</v>
      </c>
    </row>
    <row r="76" spans="1:16" ht="48" x14ac:dyDescent="0.2">
      <c r="A76" s="7">
        <v>75</v>
      </c>
      <c r="B76" s="7">
        <v>890328</v>
      </c>
      <c r="C76" s="8" t="s">
        <v>6</v>
      </c>
      <c r="D76" s="2"/>
      <c r="E76" s="11" t="s">
        <v>4</v>
      </c>
      <c r="F76" s="15" t="s">
        <v>134</v>
      </c>
      <c r="G76" s="16" t="s">
        <v>134</v>
      </c>
      <c r="H76" s="15" t="s">
        <v>134</v>
      </c>
      <c r="I76" s="16" t="s">
        <v>134</v>
      </c>
      <c r="J76" s="15">
        <f>+VLOOKUP(B76,'[1]ANALISIS GRAL '!$B$2:$K$122,10,0)</f>
        <v>85319</v>
      </c>
      <c r="K76" s="26">
        <f t="shared" si="6"/>
        <v>85319</v>
      </c>
      <c r="L76" s="24">
        <v>101000</v>
      </c>
      <c r="M76" s="15">
        <f>VLOOKUP(B76,[2]SERVICIOS!$B$2:$E$85,4,0)</f>
        <v>63280</v>
      </c>
      <c r="N76" s="15">
        <f>VLOOKUP(B76,'[3]cardiogroup quindio'!$B$1:$E$121,4,0)</f>
        <v>112000</v>
      </c>
      <c r="O76" s="22">
        <f>+AVERAGE(N76,M76,L76)</f>
        <v>92093.333333333328</v>
      </c>
      <c r="P76" s="37">
        <f t="shared" si="8"/>
        <v>88706.166666666657</v>
      </c>
    </row>
    <row r="77" spans="1:16" ht="36" x14ac:dyDescent="0.2">
      <c r="A77" s="7">
        <v>76</v>
      </c>
      <c r="B77" s="7">
        <v>890402</v>
      </c>
      <c r="C77" s="10" t="s">
        <v>121</v>
      </c>
      <c r="D77" s="1"/>
      <c r="E77" s="11" t="s">
        <v>4</v>
      </c>
      <c r="F77" s="15" t="s">
        <v>134</v>
      </c>
      <c r="G77" s="16" t="s">
        <v>134</v>
      </c>
      <c r="H77" s="15" t="s">
        <v>134</v>
      </c>
      <c r="I77" s="16" t="s">
        <v>134</v>
      </c>
      <c r="J77" s="15" t="s">
        <v>134</v>
      </c>
      <c r="K77" s="27" t="s">
        <v>134</v>
      </c>
      <c r="L77" s="15" t="s">
        <v>138</v>
      </c>
      <c r="M77" s="15">
        <f>VLOOKUP(B77,[2]SERVICIOS!$B$2:$E$85,4,0)</f>
        <v>69920</v>
      </c>
      <c r="N77" s="15" t="s">
        <v>138</v>
      </c>
      <c r="O77" s="22">
        <f t="shared" si="7"/>
        <v>69920</v>
      </c>
      <c r="P77" s="37">
        <f>+O77</f>
        <v>69920</v>
      </c>
    </row>
    <row r="78" spans="1:16" ht="36" x14ac:dyDescent="0.2">
      <c r="A78" s="7">
        <v>77</v>
      </c>
      <c r="B78" s="7">
        <v>890428</v>
      </c>
      <c r="C78" s="8" t="s">
        <v>7</v>
      </c>
      <c r="D78" s="2"/>
      <c r="E78" s="11" t="s">
        <v>4</v>
      </c>
      <c r="F78" s="15" t="s">
        <v>134</v>
      </c>
      <c r="G78" s="16" t="s">
        <v>134</v>
      </c>
      <c r="H78" s="15">
        <f>+VLOOKUP(B78,'[1]ANALISIS GRAL '!$B$2:$I$122,8,0)</f>
        <v>80478</v>
      </c>
      <c r="I78" s="16">
        <f t="shared" ref="I78:I84" si="9">+H78*(1+5.2%)*(1+5.1%)</f>
        <v>88980.661655999997</v>
      </c>
      <c r="J78" s="15">
        <f>+VLOOKUP(B78,'[1]ANALISIS GRAL '!$B$2:$K$122,10,0)</f>
        <v>92438</v>
      </c>
      <c r="K78" s="26">
        <f t="shared" si="6"/>
        <v>90709.330828000006</v>
      </c>
      <c r="L78" s="24">
        <v>111500</v>
      </c>
      <c r="M78" s="15">
        <f>VLOOKUP(B78,[2]SERVICIOS!$B$2:$E$85,4,0)</f>
        <v>69920</v>
      </c>
      <c r="N78" s="15" t="s">
        <v>138</v>
      </c>
      <c r="O78" s="22">
        <f>+AVERAGE(M78,L78)</f>
        <v>90710</v>
      </c>
      <c r="P78" s="37">
        <f>+O78</f>
        <v>90710</v>
      </c>
    </row>
    <row r="79" spans="1:16" ht="24" x14ac:dyDescent="0.2">
      <c r="A79" s="7">
        <v>78</v>
      </c>
      <c r="B79" s="7">
        <v>894102</v>
      </c>
      <c r="C79" s="8" t="s">
        <v>12</v>
      </c>
      <c r="D79" s="2" t="s">
        <v>83</v>
      </c>
      <c r="E79" s="11" t="s">
        <v>4</v>
      </c>
      <c r="F79" s="15" t="s">
        <v>134</v>
      </c>
      <c r="G79" s="16" t="s">
        <v>134</v>
      </c>
      <c r="H79" s="15">
        <f>+VLOOKUP(B79,'[1]ANALISIS GRAL '!$B$2:$I$122,8,0)</f>
        <v>138085</v>
      </c>
      <c r="I79" s="16">
        <f t="shared" si="9"/>
        <v>152673.95642</v>
      </c>
      <c r="J79" s="15">
        <f>+VLOOKUP(B79,'[1]ANALISIS GRAL '!$B$2:$K$122,10,0)</f>
        <v>164622</v>
      </c>
      <c r="K79" s="26">
        <f t="shared" si="6"/>
        <v>158647.97821</v>
      </c>
      <c r="L79" s="15" t="s">
        <v>138</v>
      </c>
      <c r="M79" s="15">
        <f>VLOOKUP(B79,[2]SERVICIOS!$B$2:$E$85,4,0)</f>
        <v>353120</v>
      </c>
      <c r="N79" s="15">
        <f>VLOOKUP(B79,'[3]cardiogroup quindio'!$B$1:$E$121,4,0)</f>
        <v>258151</v>
      </c>
      <c r="O79" s="22">
        <f t="shared" si="7"/>
        <v>258151</v>
      </c>
      <c r="P79" s="37">
        <f t="shared" ref="P79:P84" si="10">+AVERAGE(O79,K79)</f>
        <v>208399.48910499999</v>
      </c>
    </row>
    <row r="80" spans="1:16" ht="36" x14ac:dyDescent="0.2">
      <c r="A80" s="7">
        <v>79</v>
      </c>
      <c r="B80" s="7">
        <v>895001</v>
      </c>
      <c r="C80" s="8" t="s">
        <v>10</v>
      </c>
      <c r="D80" s="2" t="s">
        <v>83</v>
      </c>
      <c r="E80" s="11" t="s">
        <v>4</v>
      </c>
      <c r="F80" s="15" t="s">
        <v>134</v>
      </c>
      <c r="G80" s="16" t="s">
        <v>134</v>
      </c>
      <c r="H80" s="15">
        <f>+VLOOKUP(B80,'[1]ANALISIS GRAL '!$B$2:$I$122,8,0)</f>
        <v>213782</v>
      </c>
      <c r="I80" s="16">
        <f t="shared" si="9"/>
        <v>236368.495864</v>
      </c>
      <c r="J80" s="15">
        <f>+VLOOKUP(B80,'[1]ANALISIS GRAL '!$B$2:$K$122,10,0)</f>
        <v>260877</v>
      </c>
      <c r="K80" s="26">
        <f t="shared" si="6"/>
        <v>248622.747932</v>
      </c>
      <c r="L80" s="24">
        <v>925600</v>
      </c>
      <c r="M80" s="15">
        <f>VLOOKUP(B80,[2]SERVICIOS!$B$2:$E$85,4,0)</f>
        <v>579120</v>
      </c>
      <c r="N80" s="15">
        <f>VLOOKUP(B80,'[3]cardiogroup quindio'!$B$1:$E$121,4,0)</f>
        <v>301176</v>
      </c>
      <c r="O80" s="22">
        <f t="shared" si="7"/>
        <v>301176</v>
      </c>
      <c r="P80" s="37">
        <f t="shared" si="10"/>
        <v>274899.37396599998</v>
      </c>
    </row>
    <row r="81" spans="1:16" ht="24" x14ac:dyDescent="0.2">
      <c r="A81" s="7">
        <v>80</v>
      </c>
      <c r="B81" s="7">
        <v>895003</v>
      </c>
      <c r="C81" s="8" t="s">
        <v>13</v>
      </c>
      <c r="D81" s="2"/>
      <c r="E81" s="11" t="s">
        <v>4</v>
      </c>
      <c r="F81" s="15" t="s">
        <v>134</v>
      </c>
      <c r="G81" s="16" t="s">
        <v>134</v>
      </c>
      <c r="H81" s="15">
        <f>+VLOOKUP(B81,'[1]ANALISIS GRAL '!$B$2:$I$122,8,0)</f>
        <v>647937</v>
      </c>
      <c r="I81" s="16">
        <f t="shared" si="9"/>
        <v>716392.83992399997</v>
      </c>
      <c r="J81" s="15">
        <f>+VLOOKUP(B81,'[1]ANALISIS GRAL '!$B$2:$K$122,10,0)</f>
        <v>806963</v>
      </c>
      <c r="K81" s="26">
        <f t="shared" si="6"/>
        <v>761677.91996199999</v>
      </c>
      <c r="L81" s="15" t="s">
        <v>138</v>
      </c>
      <c r="M81" s="15">
        <f>VLOOKUP(B81,[2]SERVICIOS!$B$2:$E$85,4,0)</f>
        <v>616000</v>
      </c>
      <c r="N81" s="15">
        <f>VLOOKUP(B81,'[3]cardiogroup quindio'!$B$1:$E$121,4,0)</f>
        <v>756000</v>
      </c>
      <c r="O81" s="22">
        <f>+N81</f>
        <v>756000</v>
      </c>
      <c r="P81" s="37">
        <f t="shared" si="10"/>
        <v>758838.95998100005</v>
      </c>
    </row>
    <row r="82" spans="1:16" ht="24" x14ac:dyDescent="0.2">
      <c r="A82" s="7">
        <v>81</v>
      </c>
      <c r="B82" s="7">
        <v>895004</v>
      </c>
      <c r="C82" s="8" t="s">
        <v>80</v>
      </c>
      <c r="D82" s="2" t="s">
        <v>83</v>
      </c>
      <c r="E82" s="11" t="s">
        <v>4</v>
      </c>
      <c r="F82" s="15" t="s">
        <v>134</v>
      </c>
      <c r="G82" s="16" t="s">
        <v>134</v>
      </c>
      <c r="H82" s="15">
        <f>+VLOOKUP(B82,'[1]ANALISIS GRAL '!$B$2:$I$122,8,0)</f>
        <v>213094</v>
      </c>
      <c r="I82" s="16">
        <f t="shared" si="9"/>
        <v>235607.80728799998</v>
      </c>
      <c r="J82" s="15">
        <f>+VLOOKUP(B82,'[1]ANALISIS GRAL '!$B$2:$K$122,10,0)</f>
        <v>258238</v>
      </c>
      <c r="K82" s="26">
        <f t="shared" si="6"/>
        <v>246922.90364400001</v>
      </c>
      <c r="L82" s="23">
        <v>827860</v>
      </c>
      <c r="M82" s="15">
        <f>VLOOKUP(B82,[2]SERVICIOS!$B$2:$E$85,4,0)</f>
        <v>579120</v>
      </c>
      <c r="N82" s="15">
        <f>VLOOKUP(B82,'[3]cardiogroup quindio'!$B$1:$E$121,4,0)</f>
        <v>322690</v>
      </c>
      <c r="O82" s="22">
        <f t="shared" si="7"/>
        <v>322690</v>
      </c>
      <c r="P82" s="37">
        <f t="shared" si="10"/>
        <v>284806.45182199997</v>
      </c>
    </row>
    <row r="83" spans="1:16" ht="24" x14ac:dyDescent="0.2">
      <c r="A83" s="7">
        <v>82</v>
      </c>
      <c r="B83" s="7">
        <v>895101</v>
      </c>
      <c r="C83" s="8" t="s">
        <v>14</v>
      </c>
      <c r="D83" s="2" t="s">
        <v>83</v>
      </c>
      <c r="E83" s="11" t="s">
        <v>4</v>
      </c>
      <c r="F83" s="15" t="s">
        <v>134</v>
      </c>
      <c r="G83" s="16" t="s">
        <v>134</v>
      </c>
      <c r="H83" s="15">
        <f>+VLOOKUP(B83,'[1]ANALISIS GRAL '!$B$2:$I$122,8,0)</f>
        <v>22183</v>
      </c>
      <c r="I83" s="16">
        <f t="shared" si="9"/>
        <v>24526.678315999998</v>
      </c>
      <c r="J83" s="15">
        <f>+VLOOKUP(B83,'[1]ANALISIS GRAL '!$B$2:$K$122,10,0)</f>
        <v>29506</v>
      </c>
      <c r="K83" s="26">
        <f t="shared" si="6"/>
        <v>27016.339157999999</v>
      </c>
      <c r="L83" s="15" t="s">
        <v>138</v>
      </c>
      <c r="M83" s="15">
        <f>VLOOKUP(B83,[2]SERVICIOS!$B$2:$E$85,4,0)</f>
        <v>60000</v>
      </c>
      <c r="N83" s="15">
        <f>VLOOKUP(B83,'[3]cardiogroup quindio'!$B$1:$E$121,4,0)</f>
        <v>53781</v>
      </c>
      <c r="O83" s="22">
        <f t="shared" si="7"/>
        <v>53781</v>
      </c>
      <c r="P83" s="37">
        <f t="shared" si="10"/>
        <v>40398.669579000001</v>
      </c>
    </row>
    <row r="84" spans="1:16" ht="72" x14ac:dyDescent="0.2">
      <c r="A84" s="7">
        <v>83</v>
      </c>
      <c r="B84" s="7">
        <v>998702</v>
      </c>
      <c r="C84" s="8" t="s">
        <v>78</v>
      </c>
      <c r="D84" s="2"/>
      <c r="E84" s="11" t="s">
        <v>4</v>
      </c>
      <c r="F84" s="15" t="s">
        <v>134</v>
      </c>
      <c r="G84" s="16" t="s">
        <v>134</v>
      </c>
      <c r="H84" s="15">
        <f>+VLOOKUP(B84,'[1]ANALISIS GRAL '!$B$2:$I$122,8,0)</f>
        <v>67900</v>
      </c>
      <c r="I84" s="16">
        <f t="shared" si="9"/>
        <v>75073.770799999998</v>
      </c>
      <c r="J84" s="15">
        <f>+VLOOKUP(B84,'[1]ANALISIS GRAL '!$B$2:$K$122,10,0)</f>
        <v>150949</v>
      </c>
      <c r="K84" s="26">
        <f t="shared" si="6"/>
        <v>113011.3854</v>
      </c>
      <c r="L84" s="23">
        <v>213510</v>
      </c>
      <c r="M84" s="15">
        <f>VLOOKUP(B84,[2]SERVICIOS!$B$2:$E$85,4,0)</f>
        <v>370000</v>
      </c>
      <c r="N84" s="15" t="s">
        <v>138</v>
      </c>
      <c r="O84" s="22">
        <f t="shared" si="7"/>
        <v>213510</v>
      </c>
      <c r="P84" s="37">
        <f t="shared" si="10"/>
        <v>163260.69270000001</v>
      </c>
    </row>
  </sheetData>
  <autoFilter ref="A1:P84" xr:uid="{3556C232-4F1F-49A6-A84A-704E940B60BB}"/>
  <pageMargins left="0.7" right="0.7" top="0.75" bottom="0.75" header="0.3" footer="0.3"/>
  <pageSetup paperSize="9" orientation="portrait" horizontalDpi="0" verticalDpi="0" r:id="rId1"/>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3A9D7E-5465-4439-B995-68532E74AB8C}">
  <dimension ref="A1:F85"/>
  <sheetViews>
    <sheetView workbookViewId="0">
      <selection sqref="A1:F2"/>
    </sheetView>
  </sheetViews>
  <sheetFormatPr baseColWidth="10" defaultColWidth="11.5703125" defaultRowHeight="12" x14ac:dyDescent="0.2"/>
  <cols>
    <col min="1" max="2" width="11.5703125" style="17"/>
    <col min="3" max="3" width="27" style="17" customWidth="1"/>
    <col min="4" max="4" width="32.7109375" style="21" customWidth="1"/>
    <col min="5" max="16384" width="11.5703125" style="17"/>
  </cols>
  <sheetData>
    <row r="1" spans="1:6" ht="14.45" customHeight="1" x14ac:dyDescent="0.2">
      <c r="A1" s="33" t="s">
        <v>0</v>
      </c>
      <c r="B1" s="33" t="s">
        <v>1</v>
      </c>
      <c r="C1" s="33" t="s">
        <v>2</v>
      </c>
      <c r="D1" s="34" t="s">
        <v>3</v>
      </c>
      <c r="E1" s="32" t="s">
        <v>144</v>
      </c>
      <c r="F1" s="32"/>
    </row>
    <row r="2" spans="1:6" x14ac:dyDescent="0.2">
      <c r="A2" s="33"/>
      <c r="B2" s="33"/>
      <c r="C2" s="33"/>
      <c r="D2" s="34"/>
      <c r="E2" s="31" t="s">
        <v>142</v>
      </c>
      <c r="F2" s="31" t="s">
        <v>143</v>
      </c>
    </row>
    <row r="3" spans="1:6" ht="114" customHeight="1" x14ac:dyDescent="0.2">
      <c r="A3" s="7">
        <v>1</v>
      </c>
      <c r="B3" s="7">
        <v>355102</v>
      </c>
      <c r="C3" s="8" t="s">
        <v>71</v>
      </c>
      <c r="D3" s="2" t="s">
        <v>115</v>
      </c>
      <c r="E3" s="9"/>
      <c r="F3" s="9"/>
    </row>
    <row r="4" spans="1:6" ht="123.75" x14ac:dyDescent="0.2">
      <c r="A4" s="7">
        <v>2</v>
      </c>
      <c r="B4" s="7">
        <v>355205</v>
      </c>
      <c r="C4" s="8" t="s">
        <v>72</v>
      </c>
      <c r="D4" s="2" t="s">
        <v>116</v>
      </c>
      <c r="E4" s="9"/>
      <c r="F4" s="9"/>
    </row>
    <row r="5" spans="1:6" ht="36" x14ac:dyDescent="0.2">
      <c r="A5" s="7">
        <v>3</v>
      </c>
      <c r="B5" s="7">
        <v>358701</v>
      </c>
      <c r="C5" s="8" t="s">
        <v>77</v>
      </c>
      <c r="D5" s="2" t="s">
        <v>83</v>
      </c>
      <c r="E5" s="9"/>
      <c r="F5" s="9"/>
    </row>
    <row r="6" spans="1:6" ht="112.5" x14ac:dyDescent="0.2">
      <c r="A6" s="7">
        <v>4</v>
      </c>
      <c r="B6" s="7">
        <v>358903</v>
      </c>
      <c r="C6" s="8" t="s">
        <v>73</v>
      </c>
      <c r="D6" s="2" t="s">
        <v>117</v>
      </c>
      <c r="E6" s="9"/>
      <c r="F6" s="9"/>
    </row>
    <row r="7" spans="1:6" ht="52.5" customHeight="1" x14ac:dyDescent="0.2">
      <c r="A7" s="7">
        <v>5</v>
      </c>
      <c r="B7" s="7">
        <v>360101</v>
      </c>
      <c r="C7" s="8" t="s">
        <v>42</v>
      </c>
      <c r="D7" s="2" t="s">
        <v>105</v>
      </c>
      <c r="E7" s="9"/>
      <c r="F7" s="9"/>
    </row>
    <row r="8" spans="1:6" ht="146.25" x14ac:dyDescent="0.2">
      <c r="A8" s="7">
        <v>6</v>
      </c>
      <c r="B8" s="7">
        <v>360102</v>
      </c>
      <c r="C8" s="8" t="s">
        <v>44</v>
      </c>
      <c r="D8" s="2" t="s">
        <v>106</v>
      </c>
      <c r="E8" s="9"/>
      <c r="F8" s="9"/>
    </row>
    <row r="9" spans="1:6" ht="112.5" x14ac:dyDescent="0.2">
      <c r="A9" s="7">
        <v>7</v>
      </c>
      <c r="B9" s="7">
        <v>360201</v>
      </c>
      <c r="C9" s="8" t="s">
        <v>43</v>
      </c>
      <c r="D9" s="2" t="s">
        <v>105</v>
      </c>
      <c r="E9" s="9"/>
      <c r="F9" s="9"/>
    </row>
    <row r="10" spans="1:6" ht="112.5" x14ac:dyDescent="0.2">
      <c r="A10" s="7">
        <v>8</v>
      </c>
      <c r="B10" s="7">
        <v>360202</v>
      </c>
      <c r="C10" s="8" t="s">
        <v>45</v>
      </c>
      <c r="D10" s="2" t="s">
        <v>105</v>
      </c>
      <c r="E10" s="9"/>
      <c r="F10" s="9"/>
    </row>
    <row r="11" spans="1:6" ht="90" x14ac:dyDescent="0.2">
      <c r="A11" s="7">
        <v>9</v>
      </c>
      <c r="B11" s="7">
        <v>372202</v>
      </c>
      <c r="C11" s="8" t="s">
        <v>36</v>
      </c>
      <c r="D11" s="2" t="s">
        <v>101</v>
      </c>
      <c r="E11" s="9"/>
      <c r="F11" s="9"/>
    </row>
    <row r="12" spans="1:6" ht="101.25" x14ac:dyDescent="0.2">
      <c r="A12" s="7">
        <v>10</v>
      </c>
      <c r="B12" s="7">
        <v>372302</v>
      </c>
      <c r="C12" s="8" t="s">
        <v>37</v>
      </c>
      <c r="D12" s="2" t="s">
        <v>102</v>
      </c>
      <c r="E12" s="9"/>
      <c r="F12" s="9"/>
    </row>
    <row r="13" spans="1:6" ht="71.45" customHeight="1" x14ac:dyDescent="0.2">
      <c r="A13" s="7">
        <v>11</v>
      </c>
      <c r="B13" s="7">
        <v>373601</v>
      </c>
      <c r="C13" s="8" t="s">
        <v>76</v>
      </c>
      <c r="D13" s="2" t="s">
        <v>83</v>
      </c>
      <c r="E13" s="9"/>
      <c r="F13" s="9"/>
    </row>
    <row r="14" spans="1:6" ht="135" x14ac:dyDescent="0.2">
      <c r="A14" s="7">
        <v>12</v>
      </c>
      <c r="B14" s="7">
        <v>378001</v>
      </c>
      <c r="C14" s="8" t="s">
        <v>28</v>
      </c>
      <c r="D14" s="2" t="s">
        <v>95</v>
      </c>
      <c r="E14" s="9"/>
      <c r="F14" s="9"/>
    </row>
    <row r="15" spans="1:6" ht="48" x14ac:dyDescent="0.2">
      <c r="A15" s="7">
        <v>13</v>
      </c>
      <c r="B15" s="7">
        <v>378102</v>
      </c>
      <c r="C15" s="8" t="s">
        <v>70</v>
      </c>
      <c r="D15" s="2" t="s">
        <v>114</v>
      </c>
      <c r="E15" s="9"/>
      <c r="F15" s="9"/>
    </row>
    <row r="16" spans="1:6" ht="180" x14ac:dyDescent="0.2">
      <c r="A16" s="7">
        <v>14</v>
      </c>
      <c r="B16" s="7">
        <v>380105</v>
      </c>
      <c r="C16" s="10" t="s">
        <v>122</v>
      </c>
      <c r="D16" s="1" t="s">
        <v>124</v>
      </c>
      <c r="E16" s="9"/>
      <c r="F16" s="9"/>
    </row>
    <row r="17" spans="1:6" ht="146.25" x14ac:dyDescent="0.2">
      <c r="A17" s="7">
        <v>15</v>
      </c>
      <c r="B17" s="7">
        <v>381101</v>
      </c>
      <c r="C17" s="10" t="s">
        <v>126</v>
      </c>
      <c r="D17" s="1" t="s">
        <v>127</v>
      </c>
      <c r="E17" s="9"/>
      <c r="F17" s="9"/>
    </row>
    <row r="18" spans="1:6" ht="135" x14ac:dyDescent="0.2">
      <c r="A18" s="7">
        <v>16</v>
      </c>
      <c r="B18" s="7">
        <v>385120</v>
      </c>
      <c r="C18" s="8" t="s">
        <v>16</v>
      </c>
      <c r="D18" s="2" t="s">
        <v>85</v>
      </c>
      <c r="E18" s="9"/>
      <c r="F18" s="9"/>
    </row>
    <row r="19" spans="1:6" ht="146.25" x14ac:dyDescent="0.2">
      <c r="A19" s="7">
        <v>17</v>
      </c>
      <c r="B19" s="7">
        <v>385220</v>
      </c>
      <c r="C19" s="8" t="s">
        <v>17</v>
      </c>
      <c r="D19" s="2" t="s">
        <v>86</v>
      </c>
      <c r="E19" s="9"/>
      <c r="F19" s="9"/>
    </row>
    <row r="20" spans="1:6" ht="78.75" x14ac:dyDescent="0.2">
      <c r="A20" s="7">
        <v>18</v>
      </c>
      <c r="B20" s="7">
        <v>385320</v>
      </c>
      <c r="C20" s="8" t="s">
        <v>20</v>
      </c>
      <c r="D20" s="2" t="s">
        <v>88</v>
      </c>
      <c r="E20" s="9"/>
      <c r="F20" s="9"/>
    </row>
    <row r="21" spans="1:6" ht="36" x14ac:dyDescent="0.2">
      <c r="A21" s="7">
        <v>19</v>
      </c>
      <c r="B21" s="7">
        <v>385401</v>
      </c>
      <c r="C21" s="8" t="s">
        <v>18</v>
      </c>
      <c r="D21" s="2" t="s">
        <v>83</v>
      </c>
      <c r="E21" s="9"/>
      <c r="F21" s="9"/>
    </row>
    <row r="22" spans="1:6" ht="146.25" x14ac:dyDescent="0.2">
      <c r="A22" s="7">
        <v>20</v>
      </c>
      <c r="B22" s="7">
        <v>385520</v>
      </c>
      <c r="C22" s="8" t="s">
        <v>21</v>
      </c>
      <c r="D22" s="2" t="s">
        <v>89</v>
      </c>
      <c r="E22" s="9"/>
      <c r="F22" s="9"/>
    </row>
    <row r="23" spans="1:6" ht="78.75" x14ac:dyDescent="0.2">
      <c r="A23" s="7">
        <v>21</v>
      </c>
      <c r="B23" s="7">
        <v>385620</v>
      </c>
      <c r="C23" s="8" t="s">
        <v>22</v>
      </c>
      <c r="D23" s="2" t="s">
        <v>90</v>
      </c>
      <c r="E23" s="9"/>
      <c r="F23" s="9"/>
    </row>
    <row r="24" spans="1:6" ht="101.25" x14ac:dyDescent="0.2">
      <c r="A24" s="7">
        <v>22</v>
      </c>
      <c r="B24" s="7">
        <v>385720</v>
      </c>
      <c r="C24" s="8" t="s">
        <v>23</v>
      </c>
      <c r="D24" s="2" t="s">
        <v>91</v>
      </c>
      <c r="E24" s="9"/>
      <c r="F24" s="9"/>
    </row>
    <row r="25" spans="1:6" ht="168.75" x14ac:dyDescent="0.2">
      <c r="A25" s="7">
        <v>23</v>
      </c>
      <c r="B25" s="7">
        <v>385820</v>
      </c>
      <c r="C25" s="8" t="s">
        <v>24</v>
      </c>
      <c r="D25" s="2" t="s">
        <v>92</v>
      </c>
      <c r="E25" s="9"/>
      <c r="F25" s="9"/>
    </row>
    <row r="26" spans="1:6" ht="36" x14ac:dyDescent="0.2">
      <c r="A26" s="7">
        <v>24</v>
      </c>
      <c r="B26" s="7">
        <v>385920</v>
      </c>
      <c r="C26" s="8" t="s">
        <v>25</v>
      </c>
      <c r="D26" s="2" t="s">
        <v>83</v>
      </c>
      <c r="E26" s="9"/>
      <c r="F26" s="9"/>
    </row>
    <row r="27" spans="1:6" ht="123.75" x14ac:dyDescent="0.2">
      <c r="A27" s="7">
        <v>25</v>
      </c>
      <c r="B27" s="7">
        <v>387301</v>
      </c>
      <c r="C27" s="8" t="s">
        <v>35</v>
      </c>
      <c r="D27" s="2" t="s">
        <v>100</v>
      </c>
      <c r="E27" s="9"/>
      <c r="F27" s="9"/>
    </row>
    <row r="28" spans="1:6" ht="146.25" x14ac:dyDescent="0.2">
      <c r="A28" s="7">
        <v>26</v>
      </c>
      <c r="B28" s="7">
        <v>395010</v>
      </c>
      <c r="C28" s="8" t="s">
        <v>19</v>
      </c>
      <c r="D28" s="2" t="s">
        <v>87</v>
      </c>
      <c r="E28" s="9"/>
      <c r="F28" s="9"/>
    </row>
    <row r="29" spans="1:6" ht="146.25" x14ac:dyDescent="0.2">
      <c r="A29" s="7">
        <v>27</v>
      </c>
      <c r="B29" s="7">
        <v>395018</v>
      </c>
      <c r="C29" s="8" t="s">
        <v>46</v>
      </c>
      <c r="D29" s="2" t="s">
        <v>89</v>
      </c>
      <c r="E29" s="9"/>
      <c r="F29" s="9"/>
    </row>
    <row r="30" spans="1:6" ht="112.5" x14ac:dyDescent="0.2">
      <c r="A30" s="7">
        <v>28</v>
      </c>
      <c r="B30" s="7">
        <v>395030</v>
      </c>
      <c r="C30" s="8" t="s">
        <v>47</v>
      </c>
      <c r="D30" s="2" t="s">
        <v>107</v>
      </c>
      <c r="E30" s="9"/>
      <c r="F30" s="9"/>
    </row>
    <row r="31" spans="1:6" ht="112.5" x14ac:dyDescent="0.2">
      <c r="A31" s="7">
        <v>29</v>
      </c>
      <c r="B31" s="7">
        <v>395031</v>
      </c>
      <c r="C31" s="8" t="s">
        <v>48</v>
      </c>
      <c r="D31" s="2" t="s">
        <v>107</v>
      </c>
      <c r="E31" s="9"/>
      <c r="F31" s="9"/>
    </row>
    <row r="32" spans="1:6" ht="36" x14ac:dyDescent="0.2">
      <c r="A32" s="7">
        <v>30</v>
      </c>
      <c r="B32" s="7">
        <v>395060</v>
      </c>
      <c r="C32" s="8" t="s">
        <v>49</v>
      </c>
      <c r="D32" s="2" t="s">
        <v>83</v>
      </c>
      <c r="E32" s="9"/>
      <c r="F32" s="9"/>
    </row>
    <row r="33" spans="1:6" ht="112.5" x14ac:dyDescent="0.2">
      <c r="A33" s="7">
        <v>31</v>
      </c>
      <c r="B33" s="7">
        <v>395061</v>
      </c>
      <c r="C33" s="8" t="s">
        <v>50</v>
      </c>
      <c r="D33" s="2" t="s">
        <v>108</v>
      </c>
      <c r="E33" s="9"/>
      <c r="F33" s="9"/>
    </row>
    <row r="34" spans="1:6" ht="36" x14ac:dyDescent="0.2">
      <c r="A34" s="7">
        <v>32</v>
      </c>
      <c r="B34" s="7">
        <v>395063</v>
      </c>
      <c r="C34" s="8" t="s">
        <v>51</v>
      </c>
      <c r="D34" s="2" t="s">
        <v>83</v>
      </c>
      <c r="E34" s="9"/>
      <c r="F34" s="9"/>
    </row>
    <row r="35" spans="1:6" ht="157.5" x14ac:dyDescent="0.2">
      <c r="A35" s="7">
        <v>33</v>
      </c>
      <c r="B35" s="7">
        <v>395080</v>
      </c>
      <c r="C35" s="8" t="s">
        <v>52</v>
      </c>
      <c r="D35" s="2" t="s">
        <v>109</v>
      </c>
      <c r="E35" s="9"/>
      <c r="F35" s="9"/>
    </row>
    <row r="36" spans="1:6" ht="168.75" x14ac:dyDescent="0.2">
      <c r="A36" s="7">
        <v>34</v>
      </c>
      <c r="B36" s="7">
        <v>395081</v>
      </c>
      <c r="C36" s="8" t="s">
        <v>53</v>
      </c>
      <c r="D36" s="2" t="s">
        <v>110</v>
      </c>
      <c r="E36" s="9"/>
      <c r="F36" s="9"/>
    </row>
    <row r="37" spans="1:6" ht="146.25" x14ac:dyDescent="0.2">
      <c r="A37" s="7">
        <v>35</v>
      </c>
      <c r="B37" s="7">
        <v>395205</v>
      </c>
      <c r="C37" s="10" t="s">
        <v>123</v>
      </c>
      <c r="D37" s="1" t="s">
        <v>87</v>
      </c>
      <c r="E37" s="9"/>
      <c r="F37" s="9"/>
    </row>
    <row r="38" spans="1:6" ht="112.5" x14ac:dyDescent="0.2">
      <c r="A38" s="7">
        <v>36</v>
      </c>
      <c r="B38" s="7">
        <v>395220</v>
      </c>
      <c r="C38" s="8" t="s">
        <v>81</v>
      </c>
      <c r="D38" s="2" t="s">
        <v>120</v>
      </c>
      <c r="E38" s="9"/>
      <c r="F38" s="9"/>
    </row>
    <row r="39" spans="1:6" ht="135" x14ac:dyDescent="0.2">
      <c r="A39" s="7">
        <v>37</v>
      </c>
      <c r="B39" s="7">
        <v>399201</v>
      </c>
      <c r="C39" s="8" t="s">
        <v>15</v>
      </c>
      <c r="D39" s="2" t="s">
        <v>84</v>
      </c>
      <c r="E39" s="9"/>
      <c r="F39" s="9"/>
    </row>
    <row r="40" spans="1:6" ht="157.5" x14ac:dyDescent="0.2">
      <c r="A40" s="7">
        <v>38</v>
      </c>
      <c r="B40" s="7">
        <v>549002</v>
      </c>
      <c r="C40" s="8" t="s">
        <v>75</v>
      </c>
      <c r="D40" s="2" t="s">
        <v>119</v>
      </c>
      <c r="E40" s="9"/>
      <c r="F40" s="9"/>
    </row>
    <row r="41" spans="1:6" ht="157.5" x14ac:dyDescent="0.2">
      <c r="A41" s="7">
        <v>39</v>
      </c>
      <c r="B41" s="7">
        <v>549012</v>
      </c>
      <c r="C41" s="8" t="s">
        <v>79</v>
      </c>
      <c r="D41" s="2" t="s">
        <v>119</v>
      </c>
      <c r="E41" s="9"/>
      <c r="F41" s="9"/>
    </row>
    <row r="42" spans="1:6" ht="67.5" x14ac:dyDescent="0.2">
      <c r="A42" s="7">
        <v>40</v>
      </c>
      <c r="B42" s="7">
        <v>872202</v>
      </c>
      <c r="C42" s="8" t="s">
        <v>27</v>
      </c>
      <c r="D42" s="2" t="s">
        <v>94</v>
      </c>
      <c r="E42" s="9"/>
      <c r="F42" s="9"/>
    </row>
    <row r="43" spans="1:6" ht="56.25" x14ac:dyDescent="0.2">
      <c r="A43" s="7">
        <v>41</v>
      </c>
      <c r="B43" s="7">
        <v>874111</v>
      </c>
      <c r="C43" s="8" t="s">
        <v>57</v>
      </c>
      <c r="D43" s="2" t="s">
        <v>112</v>
      </c>
      <c r="E43" s="9"/>
      <c r="F43" s="9"/>
    </row>
    <row r="44" spans="1:6" ht="56.25" x14ac:dyDescent="0.2">
      <c r="A44" s="7">
        <v>42</v>
      </c>
      <c r="B44" s="7">
        <v>874112</v>
      </c>
      <c r="C44" s="8" t="s">
        <v>58</v>
      </c>
      <c r="D44" s="2" t="s">
        <v>112</v>
      </c>
      <c r="E44" s="9"/>
      <c r="F44" s="9"/>
    </row>
    <row r="45" spans="1:6" ht="56.25" x14ac:dyDescent="0.2">
      <c r="A45" s="7">
        <v>43</v>
      </c>
      <c r="B45" s="7">
        <v>874113</v>
      </c>
      <c r="C45" s="8" t="s">
        <v>59</v>
      </c>
      <c r="D45" s="2" t="s">
        <v>112</v>
      </c>
      <c r="E45" s="9"/>
      <c r="F45" s="9"/>
    </row>
    <row r="46" spans="1:6" ht="56.25" x14ac:dyDescent="0.2">
      <c r="A46" s="7">
        <v>44</v>
      </c>
      <c r="B46" s="7">
        <v>874114</v>
      </c>
      <c r="C46" s="8" t="s">
        <v>60</v>
      </c>
      <c r="D46" s="2" t="s">
        <v>112</v>
      </c>
      <c r="E46" s="9"/>
      <c r="F46" s="9"/>
    </row>
    <row r="47" spans="1:6" ht="56.25" x14ac:dyDescent="0.2">
      <c r="A47" s="7">
        <v>45</v>
      </c>
      <c r="B47" s="7">
        <v>874121</v>
      </c>
      <c r="C47" s="8" t="s">
        <v>61</v>
      </c>
      <c r="D47" s="2" t="s">
        <v>112</v>
      </c>
      <c r="E47" s="9"/>
      <c r="F47" s="9"/>
    </row>
    <row r="48" spans="1:6" ht="56.25" x14ac:dyDescent="0.2">
      <c r="A48" s="7">
        <v>46</v>
      </c>
      <c r="B48" s="7">
        <v>874122</v>
      </c>
      <c r="C48" s="8" t="s">
        <v>62</v>
      </c>
      <c r="D48" s="2" t="s">
        <v>112</v>
      </c>
      <c r="E48" s="9"/>
      <c r="F48" s="9"/>
    </row>
    <row r="49" spans="1:6" ht="56.25" x14ac:dyDescent="0.2">
      <c r="A49" s="7">
        <v>47</v>
      </c>
      <c r="B49" s="7">
        <v>874123</v>
      </c>
      <c r="C49" s="8" t="s">
        <v>63</v>
      </c>
      <c r="D49" s="2" t="s">
        <v>112</v>
      </c>
      <c r="E49" s="9"/>
      <c r="F49" s="9"/>
    </row>
    <row r="50" spans="1:6" ht="56.25" x14ac:dyDescent="0.2">
      <c r="A50" s="7">
        <v>48</v>
      </c>
      <c r="B50" s="7">
        <v>874124</v>
      </c>
      <c r="C50" s="8" t="s">
        <v>64</v>
      </c>
      <c r="D50" s="2" t="s">
        <v>112</v>
      </c>
      <c r="E50" s="9"/>
      <c r="F50" s="9"/>
    </row>
    <row r="51" spans="1:6" ht="56.25" x14ac:dyDescent="0.2">
      <c r="A51" s="7">
        <v>49</v>
      </c>
      <c r="B51" s="7">
        <v>874125</v>
      </c>
      <c r="C51" s="8" t="s">
        <v>65</v>
      </c>
      <c r="D51" s="2" t="s">
        <v>112</v>
      </c>
      <c r="E51" s="9"/>
      <c r="F51" s="9"/>
    </row>
    <row r="52" spans="1:6" ht="56.25" x14ac:dyDescent="0.2">
      <c r="A52" s="7">
        <v>50</v>
      </c>
      <c r="B52" s="7">
        <v>874131</v>
      </c>
      <c r="C52" s="8" t="s">
        <v>66</v>
      </c>
      <c r="D52" s="2" t="s">
        <v>112</v>
      </c>
      <c r="E52" s="9"/>
      <c r="F52" s="9"/>
    </row>
    <row r="53" spans="1:6" ht="56.25" x14ac:dyDescent="0.2">
      <c r="A53" s="7">
        <v>51</v>
      </c>
      <c r="B53" s="7">
        <v>874132</v>
      </c>
      <c r="C53" s="8" t="s">
        <v>67</v>
      </c>
      <c r="D53" s="2" t="s">
        <v>112</v>
      </c>
      <c r="E53" s="9"/>
      <c r="F53" s="9"/>
    </row>
    <row r="54" spans="1:6" ht="48" x14ac:dyDescent="0.2">
      <c r="A54" s="7">
        <v>52</v>
      </c>
      <c r="B54" s="7">
        <v>874133</v>
      </c>
      <c r="C54" s="8" t="s">
        <v>55</v>
      </c>
      <c r="D54" s="2" t="s">
        <v>111</v>
      </c>
      <c r="E54" s="9"/>
      <c r="F54" s="9"/>
    </row>
    <row r="55" spans="1:6" ht="56.25" x14ac:dyDescent="0.2">
      <c r="A55" s="7">
        <v>53</v>
      </c>
      <c r="B55" s="7">
        <v>874134</v>
      </c>
      <c r="C55" s="8" t="s">
        <v>56</v>
      </c>
      <c r="D55" s="2" t="s">
        <v>112</v>
      </c>
      <c r="E55" s="9"/>
      <c r="F55" s="9"/>
    </row>
    <row r="56" spans="1:6" ht="45" x14ac:dyDescent="0.2">
      <c r="A56" s="7">
        <v>54</v>
      </c>
      <c r="B56" s="7">
        <v>875101</v>
      </c>
      <c r="C56" s="10" t="s">
        <v>125</v>
      </c>
      <c r="D56" s="1" t="s">
        <v>111</v>
      </c>
      <c r="E56" s="9"/>
      <c r="F56" s="9"/>
    </row>
    <row r="57" spans="1:6" ht="67.5" x14ac:dyDescent="0.2">
      <c r="A57" s="7">
        <v>55</v>
      </c>
      <c r="B57" s="7">
        <v>876110</v>
      </c>
      <c r="C57" s="8" t="s">
        <v>26</v>
      </c>
      <c r="D57" s="2" t="s">
        <v>93</v>
      </c>
      <c r="E57" s="9"/>
      <c r="F57" s="9"/>
    </row>
    <row r="58" spans="1:6" ht="67.5" x14ac:dyDescent="0.2">
      <c r="A58" s="7">
        <v>56</v>
      </c>
      <c r="B58" s="7">
        <v>876121</v>
      </c>
      <c r="C58" s="8" t="s">
        <v>38</v>
      </c>
      <c r="D58" s="2" t="s">
        <v>103</v>
      </c>
      <c r="E58" s="9"/>
      <c r="F58" s="9"/>
    </row>
    <row r="59" spans="1:6" ht="67.5" x14ac:dyDescent="0.2">
      <c r="A59" s="7">
        <v>57</v>
      </c>
      <c r="B59" s="7">
        <v>876122</v>
      </c>
      <c r="C59" s="8" t="s">
        <v>54</v>
      </c>
      <c r="D59" s="2" t="s">
        <v>103</v>
      </c>
      <c r="E59" s="9"/>
      <c r="F59" s="9"/>
    </row>
    <row r="60" spans="1:6" ht="67.5" x14ac:dyDescent="0.2">
      <c r="A60" s="7">
        <v>58</v>
      </c>
      <c r="B60" s="7">
        <v>876123</v>
      </c>
      <c r="C60" s="8" t="s">
        <v>74</v>
      </c>
      <c r="D60" s="2" t="s">
        <v>118</v>
      </c>
      <c r="E60" s="9"/>
      <c r="F60" s="9"/>
    </row>
    <row r="61" spans="1:6" ht="146.25" x14ac:dyDescent="0.2">
      <c r="A61" s="7">
        <v>59</v>
      </c>
      <c r="B61" s="7">
        <v>876131</v>
      </c>
      <c r="C61" s="8" t="s">
        <v>69</v>
      </c>
      <c r="D61" s="2" t="s">
        <v>89</v>
      </c>
      <c r="E61" s="9"/>
      <c r="F61" s="9"/>
    </row>
    <row r="62" spans="1:6" ht="56.25" x14ac:dyDescent="0.2">
      <c r="A62" s="7">
        <v>60</v>
      </c>
      <c r="B62" s="7">
        <v>876241</v>
      </c>
      <c r="C62" s="8" t="s">
        <v>29</v>
      </c>
      <c r="D62" s="2" t="s">
        <v>96</v>
      </c>
      <c r="E62" s="9"/>
      <c r="F62" s="9"/>
    </row>
    <row r="63" spans="1:6" ht="67.5" x14ac:dyDescent="0.2">
      <c r="A63" s="7">
        <v>61</v>
      </c>
      <c r="B63" s="7">
        <v>877110</v>
      </c>
      <c r="C63" s="8" t="s">
        <v>31</v>
      </c>
      <c r="D63" s="2" t="s">
        <v>98</v>
      </c>
      <c r="E63" s="9"/>
      <c r="F63" s="9"/>
    </row>
    <row r="64" spans="1:6" ht="78.75" x14ac:dyDescent="0.2">
      <c r="A64" s="7">
        <v>62</v>
      </c>
      <c r="B64" s="7">
        <v>877112</v>
      </c>
      <c r="C64" s="8" t="s">
        <v>39</v>
      </c>
      <c r="D64" s="2" t="s">
        <v>104</v>
      </c>
      <c r="E64" s="9"/>
      <c r="F64" s="9"/>
    </row>
    <row r="65" spans="1:6" ht="67.5" x14ac:dyDescent="0.2">
      <c r="A65" s="7">
        <v>63</v>
      </c>
      <c r="B65" s="7">
        <v>877171</v>
      </c>
      <c r="C65" s="8" t="s">
        <v>40</v>
      </c>
      <c r="D65" s="2" t="s">
        <v>94</v>
      </c>
      <c r="E65" s="9"/>
      <c r="F65" s="9"/>
    </row>
    <row r="66" spans="1:6" ht="45" x14ac:dyDescent="0.2">
      <c r="A66" s="7">
        <v>64</v>
      </c>
      <c r="B66" s="7">
        <v>877201</v>
      </c>
      <c r="C66" s="8" t="s">
        <v>32</v>
      </c>
      <c r="D66" s="2" t="s">
        <v>99</v>
      </c>
      <c r="E66" s="9"/>
      <c r="F66" s="9"/>
    </row>
    <row r="67" spans="1:6" ht="78.75" x14ac:dyDescent="0.2">
      <c r="A67" s="7">
        <v>65</v>
      </c>
      <c r="B67" s="7">
        <v>878101</v>
      </c>
      <c r="C67" s="8" t="s">
        <v>41</v>
      </c>
      <c r="D67" s="2" t="s">
        <v>104</v>
      </c>
      <c r="E67" s="9"/>
      <c r="F67" s="9"/>
    </row>
    <row r="68" spans="1:6" ht="67.5" x14ac:dyDescent="0.2">
      <c r="A68" s="7">
        <v>66</v>
      </c>
      <c r="B68" s="7">
        <v>878111</v>
      </c>
      <c r="C68" s="8" t="s">
        <v>68</v>
      </c>
      <c r="D68" s="2" t="s">
        <v>113</v>
      </c>
      <c r="E68" s="9"/>
      <c r="F68" s="9"/>
    </row>
    <row r="69" spans="1:6" ht="67.5" x14ac:dyDescent="0.2">
      <c r="A69" s="7">
        <v>67</v>
      </c>
      <c r="B69" s="7">
        <v>878201</v>
      </c>
      <c r="C69" s="8" t="s">
        <v>82</v>
      </c>
      <c r="D69" s="2" t="s">
        <v>94</v>
      </c>
      <c r="E69" s="9"/>
      <c r="F69" s="9"/>
    </row>
    <row r="70" spans="1:6" ht="45" x14ac:dyDescent="0.2">
      <c r="A70" s="7">
        <v>68</v>
      </c>
      <c r="B70" s="7">
        <v>878301</v>
      </c>
      <c r="C70" s="8" t="s">
        <v>33</v>
      </c>
      <c r="D70" s="2" t="s">
        <v>99</v>
      </c>
      <c r="E70" s="9"/>
      <c r="F70" s="9"/>
    </row>
    <row r="71" spans="1:6" ht="45" x14ac:dyDescent="0.2">
      <c r="A71" s="7">
        <v>69</v>
      </c>
      <c r="B71" s="7">
        <v>878401</v>
      </c>
      <c r="C71" s="8" t="s">
        <v>34</v>
      </c>
      <c r="D71" s="2" t="s">
        <v>99</v>
      </c>
      <c r="E71" s="9"/>
      <c r="F71" s="9"/>
    </row>
    <row r="72" spans="1:6" ht="56.25" x14ac:dyDescent="0.2">
      <c r="A72" s="7">
        <v>70</v>
      </c>
      <c r="B72" s="7">
        <v>878903</v>
      </c>
      <c r="C72" s="8" t="s">
        <v>30</v>
      </c>
      <c r="D72" s="2" t="s">
        <v>97</v>
      </c>
      <c r="E72" s="9"/>
      <c r="F72" s="9"/>
    </row>
    <row r="73" spans="1:6" ht="24" x14ac:dyDescent="0.2">
      <c r="A73" s="7">
        <v>71</v>
      </c>
      <c r="B73" s="7">
        <v>881202</v>
      </c>
      <c r="C73" s="8" t="s">
        <v>11</v>
      </c>
      <c r="D73" s="2"/>
      <c r="E73" s="9"/>
      <c r="F73" s="9"/>
    </row>
    <row r="74" spans="1:6" ht="24" x14ac:dyDescent="0.2">
      <c r="A74" s="7">
        <v>72</v>
      </c>
      <c r="B74" s="7">
        <v>881205</v>
      </c>
      <c r="C74" s="8" t="s">
        <v>8</v>
      </c>
      <c r="D74" s="2" t="s">
        <v>83</v>
      </c>
      <c r="E74" s="9"/>
      <c r="F74" s="9"/>
    </row>
    <row r="75" spans="1:6" ht="48" x14ac:dyDescent="0.2">
      <c r="A75" s="7">
        <v>73</v>
      </c>
      <c r="B75" s="7">
        <v>881210</v>
      </c>
      <c r="C75" s="8" t="s">
        <v>9</v>
      </c>
      <c r="D75" s="2" t="s">
        <v>83</v>
      </c>
      <c r="E75" s="9"/>
      <c r="F75" s="9"/>
    </row>
    <row r="76" spans="1:6" ht="36" x14ac:dyDescent="0.2">
      <c r="A76" s="7">
        <v>74</v>
      </c>
      <c r="B76" s="7">
        <v>890228</v>
      </c>
      <c r="C76" s="8" t="s">
        <v>5</v>
      </c>
      <c r="D76" s="2"/>
      <c r="E76" s="9"/>
      <c r="F76" s="9"/>
    </row>
    <row r="77" spans="1:6" ht="48" x14ac:dyDescent="0.2">
      <c r="A77" s="7">
        <v>75</v>
      </c>
      <c r="B77" s="7">
        <v>890328</v>
      </c>
      <c r="C77" s="8" t="s">
        <v>6</v>
      </c>
      <c r="D77" s="2"/>
      <c r="E77" s="9"/>
      <c r="F77" s="9"/>
    </row>
    <row r="78" spans="1:6" ht="36" x14ac:dyDescent="0.2">
      <c r="A78" s="7">
        <v>76</v>
      </c>
      <c r="B78" s="7">
        <v>890402</v>
      </c>
      <c r="C78" s="10" t="s">
        <v>121</v>
      </c>
      <c r="D78" s="1"/>
      <c r="E78" s="9"/>
      <c r="F78" s="9"/>
    </row>
    <row r="79" spans="1:6" ht="36" x14ac:dyDescent="0.2">
      <c r="A79" s="7">
        <v>77</v>
      </c>
      <c r="B79" s="7">
        <v>890428</v>
      </c>
      <c r="C79" s="8" t="s">
        <v>7</v>
      </c>
      <c r="D79" s="2"/>
      <c r="E79" s="9"/>
      <c r="F79" s="9"/>
    </row>
    <row r="80" spans="1:6" ht="24" x14ac:dyDescent="0.2">
      <c r="A80" s="7">
        <v>78</v>
      </c>
      <c r="B80" s="7">
        <v>894102</v>
      </c>
      <c r="C80" s="8" t="s">
        <v>12</v>
      </c>
      <c r="D80" s="2" t="s">
        <v>83</v>
      </c>
      <c r="E80" s="9"/>
      <c r="F80" s="9"/>
    </row>
    <row r="81" spans="1:6" ht="36" x14ac:dyDescent="0.2">
      <c r="A81" s="7">
        <v>79</v>
      </c>
      <c r="B81" s="7">
        <v>895001</v>
      </c>
      <c r="C81" s="8" t="s">
        <v>10</v>
      </c>
      <c r="D81" s="2" t="s">
        <v>83</v>
      </c>
      <c r="E81" s="9"/>
      <c r="F81" s="9"/>
    </row>
    <row r="82" spans="1:6" ht="24" x14ac:dyDescent="0.2">
      <c r="A82" s="7">
        <v>80</v>
      </c>
      <c r="B82" s="7">
        <v>895003</v>
      </c>
      <c r="C82" s="8" t="s">
        <v>13</v>
      </c>
      <c r="D82" s="2"/>
      <c r="E82" s="9"/>
      <c r="F82" s="9"/>
    </row>
    <row r="83" spans="1:6" ht="24" x14ac:dyDescent="0.2">
      <c r="A83" s="7">
        <v>81</v>
      </c>
      <c r="B83" s="7">
        <v>895004</v>
      </c>
      <c r="C83" s="8" t="s">
        <v>80</v>
      </c>
      <c r="D83" s="2" t="s">
        <v>83</v>
      </c>
      <c r="E83" s="9"/>
      <c r="F83" s="9"/>
    </row>
    <row r="84" spans="1:6" ht="24" x14ac:dyDescent="0.2">
      <c r="A84" s="7">
        <v>82</v>
      </c>
      <c r="B84" s="7">
        <v>895101</v>
      </c>
      <c r="C84" s="8" t="s">
        <v>14</v>
      </c>
      <c r="D84" s="2" t="s">
        <v>83</v>
      </c>
      <c r="E84" s="9"/>
      <c r="F84" s="9"/>
    </row>
    <row r="85" spans="1:6" ht="72" x14ac:dyDescent="0.2">
      <c r="A85" s="7">
        <v>83</v>
      </c>
      <c r="B85" s="7">
        <v>998702</v>
      </c>
      <c r="C85" s="8" t="s">
        <v>78</v>
      </c>
      <c r="D85" s="2"/>
      <c r="E85" s="9"/>
      <c r="F85" s="9"/>
    </row>
  </sheetData>
  <mergeCells count="5">
    <mergeCell ref="E1:F1"/>
    <mergeCell ref="A1:A2"/>
    <mergeCell ref="B1:B2"/>
    <mergeCell ref="C1:C2"/>
    <mergeCell ref="D1:D2"/>
  </mergeCells>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PRECIOS SECOP</vt:lpstr>
      <vt:lpstr>PRECIOS HISTORICOS </vt:lpstr>
      <vt:lpstr>PRECIOS MERCADO </vt:lpstr>
      <vt:lpstr>PRECIO ESTIMADO </vt:lpstr>
      <vt:lpstr>PRECIO TECHO </vt:lpstr>
      <vt:lpstr>MARCAR </vt:lpstr>
    </vt:vector>
  </TitlesOfParts>
  <Company>policia nacional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MARILYN PAULINE URBINA URBINA</dc:creator>
  <cp:lastModifiedBy>MD</cp:lastModifiedBy>
  <dcterms:created xsi:type="dcterms:W3CDTF">2026-08-04T19:53:09Z</dcterms:created>
  <dcterms:modified xsi:type="dcterms:W3CDTF">2026-09-18T14:55:35Z</dcterms:modified>
</cp:coreProperties>
</file>