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SKTOP\Desktop\CTO SECRETARIA DISTRITAL DE SEGURIDAD\INFORME_SEPTIEMBRE\ELEMENTOS DE PROTECCION PROCESO_AJUSTADO_4_9_2026\AJUSTES_RADICADO 8_9_2026\AJUSTES COMITE_16_9_2026\"/>
    </mc:Choice>
  </mc:AlternateContent>
  <bookViews>
    <workbookView xWindow="0" yWindow="0" windowWidth="19200" windowHeight="7890"/>
  </bookViews>
  <sheets>
    <sheet name="ESTUDIO DE MERCADO EPP" sheetId="1" r:id="rId1"/>
    <sheet name="CONDICIONES COMPARABLES" sheetId="8" state="hidden" r:id="rId2"/>
    <sheet name="Hoja9" sheetId="9" state="hidden" r:id="rId3"/>
    <sheet name="Hoja10" sheetId="10" state="hidden" r:id="rId4"/>
    <sheet name="COTIZACION 1" sheetId="2" state="hidden" r:id="rId5"/>
    <sheet name="COTIZACION 2" sheetId="3" state="hidden" r:id="rId6"/>
    <sheet name="COTIZACION 3" sheetId="4" state="hidden" r:id="rId7"/>
    <sheet name="COTIZACION 7 MEDIOS DIGITALES" sheetId="6" state="hidden" r:id="rId8"/>
    <sheet name="CONVENCIONES" sheetId="5" state="hidden" r:id="rId9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F5" i="1" l="1"/>
  <c r="CG10" i="1"/>
  <c r="CH5" i="1"/>
  <c r="BS5" i="1"/>
  <c r="BH10" i="1"/>
  <c r="BV6" i="1" l="1"/>
  <c r="CD5" i="1"/>
  <c r="BV5" i="1"/>
  <c r="BW5" i="1" s="1"/>
  <c r="CD6" i="1"/>
  <c r="AG10" i="1"/>
  <c r="Y10" i="1"/>
  <c r="AC10" i="1"/>
  <c r="AC9" i="1"/>
  <c r="AC8" i="1"/>
  <c r="AC7" i="1"/>
  <c r="AC6" i="1"/>
  <c r="AC5" i="1"/>
  <c r="X5" i="1" l="1"/>
  <c r="Y5" i="1"/>
  <c r="X6" i="1"/>
  <c r="X7" i="1"/>
  <c r="X8" i="1"/>
  <c r="X9" i="1"/>
  <c r="BG5" i="1" l="1"/>
  <c r="H3" i="2"/>
  <c r="H4" i="2"/>
  <c r="H5" i="2"/>
  <c r="H6" i="2"/>
  <c r="H2" i="2"/>
  <c r="H11" i="6" l="1"/>
  <c r="BI9" i="1" l="1"/>
  <c r="BI4" i="1"/>
  <c r="AQ9" i="1"/>
  <c r="AP9" i="1"/>
  <c r="AS9" i="1" s="1"/>
  <c r="F20" i="6" l="1"/>
  <c r="E20" i="6"/>
  <c r="D20" i="6"/>
  <c r="AQ6" i="1"/>
  <c r="AP6" i="1"/>
  <c r="AR6" i="1" s="1"/>
  <c r="AS6" i="1" l="1"/>
  <c r="BC6" i="1" l="1"/>
  <c r="BD6" i="1"/>
  <c r="BE6" i="1"/>
  <c r="BI6" i="1"/>
  <c r="BJ6" i="1"/>
  <c r="BK6" i="1"/>
  <c r="BB7" i="1"/>
  <c r="BC7" i="1"/>
  <c r="BD7" i="1"/>
  <c r="BE7" i="1"/>
  <c r="BJ7" i="1"/>
  <c r="BK7" i="1"/>
  <c r="BB8" i="1"/>
  <c r="BC8" i="1"/>
  <c r="BD8" i="1"/>
  <c r="BE8" i="1"/>
  <c r="BJ8" i="1"/>
  <c r="BK8" i="1"/>
  <c r="BB9" i="1"/>
  <c r="BC9" i="1"/>
  <c r="BD9" i="1"/>
  <c r="BE9" i="1"/>
  <c r="BJ9" i="1"/>
  <c r="BK9" i="1"/>
  <c r="BK5" i="1"/>
  <c r="BJ5" i="1"/>
  <c r="BE5" i="1"/>
  <c r="BD5" i="1"/>
  <c r="BC5" i="1"/>
  <c r="AF6" i="1"/>
  <c r="AG6" i="1" s="1"/>
  <c r="AF7" i="1"/>
  <c r="AG7" i="1" s="1"/>
  <c r="BH7" i="1" s="1"/>
  <c r="AF8" i="1"/>
  <c r="AG8" i="1" s="1"/>
  <c r="BH8" i="1" s="1"/>
  <c r="AF9" i="1"/>
  <c r="AG9" i="1" s="1"/>
  <c r="BH9" i="1" s="1"/>
  <c r="AF5" i="1"/>
  <c r="AG5" i="1" s="1"/>
  <c r="BE4" i="1"/>
  <c r="BD4" i="1"/>
  <c r="BC4" i="1"/>
  <c r="BB4" i="1"/>
  <c r="BK4" i="1"/>
  <c r="BJ4" i="1"/>
  <c r="BH4" i="1"/>
  <c r="BG4" i="1"/>
  <c r="BF4" i="1"/>
  <c r="AB5" i="1"/>
  <c r="AB6" i="1"/>
  <c r="BG6" i="1" s="1"/>
  <c r="AB7" i="1"/>
  <c r="BG7" i="1" s="1"/>
  <c r="AB8" i="1"/>
  <c r="BG8" i="1" s="1"/>
  <c r="AB9" i="1"/>
  <c r="BG9" i="1" s="1"/>
  <c r="Y6" i="1"/>
  <c r="BF6" i="1" s="1"/>
  <c r="Y7" i="1"/>
  <c r="BF7" i="1" s="1"/>
  <c r="Y8" i="1"/>
  <c r="BF8" i="1" s="1"/>
  <c r="Y9" i="1"/>
  <c r="BF9" i="1" s="1"/>
  <c r="CA9" i="1" l="1"/>
  <c r="CF9" i="1" s="1"/>
  <c r="BU9" i="1"/>
  <c r="BL9" i="1"/>
  <c r="BU8" i="1"/>
  <c r="BL8" i="1"/>
  <c r="BU7" i="1"/>
  <c r="BL7" i="1"/>
  <c r="BU6" i="1"/>
  <c r="BL6" i="1"/>
  <c r="BL5" i="1"/>
  <c r="BU5" i="1"/>
  <c r="BG10" i="1"/>
  <c r="BH5" i="1"/>
  <c r="BF10" i="1"/>
  <c r="CA6" i="1"/>
  <c r="CF6" i="1" s="1"/>
  <c r="CA8" i="1"/>
  <c r="CF8" i="1" s="1"/>
  <c r="CA7" i="1"/>
  <c r="CF7" i="1" s="1"/>
  <c r="BS8" i="1"/>
  <c r="BT8" i="1" s="1"/>
  <c r="CG8" i="1" s="1"/>
  <c r="CH8" i="1" s="1"/>
  <c r="BM8" i="1"/>
  <c r="BZ5" i="1"/>
  <c r="BM5" i="1"/>
  <c r="BS6" i="1"/>
  <c r="BT6" i="1" s="1"/>
  <c r="CG6" i="1" s="1"/>
  <c r="CH6" i="1" s="1"/>
  <c r="BM6" i="1"/>
  <c r="BS7" i="1"/>
  <c r="BT7" i="1" s="1"/>
  <c r="CG7" i="1" s="1"/>
  <c r="CH7" i="1" s="1"/>
  <c r="BM7" i="1"/>
  <c r="BM9" i="1"/>
  <c r="BS9" i="1"/>
  <c r="BT9" i="1" s="1"/>
  <c r="CG9" i="1" s="1"/>
  <c r="CH9" i="1" s="1"/>
  <c r="BZ9" i="1"/>
  <c r="BZ8" i="1"/>
  <c r="BZ7" i="1"/>
  <c r="BZ6" i="1"/>
  <c r="BT5" i="1" l="1"/>
  <c r="CG5" i="1" s="1"/>
  <c r="CA5" i="1"/>
  <c r="CF5" i="1" s="1"/>
  <c r="BY6" i="1"/>
  <c r="CA10" i="1"/>
  <c r="BN5" i="1"/>
  <c r="BN7" i="1"/>
  <c r="BO7" i="1" s="1"/>
  <c r="BP7" i="1" s="1"/>
  <c r="BN6" i="1"/>
  <c r="BO6" i="1" s="1"/>
  <c r="BP6" i="1" s="1"/>
  <c r="BW6" i="1"/>
  <c r="BX6" i="1" s="1"/>
  <c r="BR7" i="1"/>
  <c r="BN9" i="1"/>
  <c r="BO9" i="1" s="1"/>
  <c r="BP9" i="1" s="1"/>
  <c r="BR8" i="1"/>
  <c r="BQ8" i="1"/>
  <c r="BV9" i="1"/>
  <c r="BW9" i="1" s="1"/>
  <c r="BX9" i="1" s="1"/>
  <c r="BY9" i="1"/>
  <c r="BV7" i="1"/>
  <c r="BW7" i="1" s="1"/>
  <c r="BX7" i="1" s="1"/>
  <c r="BY7" i="1"/>
  <c r="BQ7" i="1"/>
  <c r="BY8" i="1"/>
  <c r="BV8" i="1"/>
  <c r="BW8" i="1" s="1"/>
  <c r="BX8" i="1" s="1"/>
  <c r="BQ9" i="1"/>
  <c r="BR9" i="1"/>
  <c r="BN8" i="1"/>
  <c r="BO8" i="1" s="1"/>
  <c r="BP8" i="1" s="1"/>
  <c r="BQ6" i="1"/>
  <c r="BR6" i="1"/>
  <c r="BR5" i="1"/>
  <c r="BY5" i="1" l="1"/>
  <c r="BQ5" i="1"/>
  <c r="BX5" i="1"/>
  <c r="CB9" i="1"/>
  <c r="CC9" i="1" s="1"/>
  <c r="CD9" i="1" s="1"/>
  <c r="CE9" i="1" s="1"/>
  <c r="CB8" i="1"/>
  <c r="CC8" i="1" s="1"/>
  <c r="CD8" i="1" s="1"/>
  <c r="CE8" i="1" s="1"/>
  <c r="CB6" i="1"/>
  <c r="CC6" i="1" s="1"/>
  <c r="CE6" i="1" s="1"/>
  <c r="CB7" i="1"/>
  <c r="CC7" i="1" s="1"/>
  <c r="CD7" i="1" s="1"/>
  <c r="CE7" i="1" s="1"/>
  <c r="BO5" i="1"/>
  <c r="CH10" i="1" l="1"/>
  <c r="CG11" i="1"/>
  <c r="BP5" i="1"/>
  <c r="CB5" i="1"/>
  <c r="CC5" i="1" s="1"/>
  <c r="CE5" i="1" s="1"/>
  <c r="CH14" i="1" l="1"/>
  <c r="CH17" i="1"/>
</calcChain>
</file>

<file path=xl/sharedStrings.xml><?xml version="1.0" encoding="utf-8"?>
<sst xmlns="http://schemas.openxmlformats.org/spreadsheetml/2006/main" count="766" uniqueCount="507">
  <si>
    <t>ESTUDIO DE MERCADO Y ANÁLISIS ESTADÍSTICO</t>
  </si>
  <si>
    <t>OBJETO:</t>
  </si>
  <si>
    <t>13209-ADQUISICIÓN DE ELEMENTOS DE PROTECCIÓN PERSONAL; DESTINADOS A LOS GESTORES DEL ORDEN DE LA SECRETARÍA DISTRITAL DE SEGURIDAD; CONVIVENCIA Y JUSTICIA</t>
  </si>
  <si>
    <t>CARACTERISTICAS DE LA COMPRA</t>
  </si>
  <si>
    <t>SIN FUENTE HISTORICA 1 (De la Entidad)</t>
  </si>
  <si>
    <t>SIN FUENTE HISTORICA 2 (De la Entidad)</t>
  </si>
  <si>
    <t>SIN FUENTE HISTORICA 1 (De Otras Entidades)</t>
  </si>
  <si>
    <t>SIN FUENTE HISTORICA 2 (De Otras Entidades)</t>
  </si>
  <si>
    <t>COTIZACION 1 ATLANTIC TACTICAL GROUP SAS</t>
  </si>
  <si>
    <t>COTZACION 2 GLOBAL BUSINESS SOLUTIONS</t>
  </si>
  <si>
    <t>COTIZACION 3 INVERSIONES MPX SAS</t>
  </si>
  <si>
    <t xml:space="preserve">PLATAFORMA COMERCIALES - INTERNET </t>
  </si>
  <si>
    <t>PLATAFORMA COMERCIAL EN INTERNET 2 _ NOMBRE</t>
  </si>
  <si>
    <t>PLATAFORMA COMERCIAL EN INTERNET 3 _ NOMBRE</t>
  </si>
  <si>
    <t xml:space="preserve"> VALORES ESTUDIO DE MERCADO (Valores Incluidos Iva)</t>
  </si>
  <si>
    <t>MEDIA ARITMÉTICA</t>
  </si>
  <si>
    <t>MEDIA GEOMETRICA</t>
  </si>
  <si>
    <t>MEDIA ARMONICA</t>
  </si>
  <si>
    <t>ÍTEM</t>
  </si>
  <si>
    <t>PRODUCTO</t>
  </si>
  <si>
    <t>DESCRIPCIÓN</t>
  </si>
  <si>
    <t>UNIDAD</t>
  </si>
  <si>
    <t>CANTIDAD</t>
  </si>
  <si>
    <t>HISTÓRICO 1 VALOR ANTES IVA</t>
  </si>
  <si>
    <t>HISTÓRICO 1 IVA</t>
  </si>
  <si>
    <t>HISTÓRICO 1 VALOR IVA INCLUIDO</t>
  </si>
  <si>
    <t>HISTÓRICO 1 INDEXADO 2026</t>
  </si>
  <si>
    <t>HISTÓRICO 2 VALOR ANTES IVA</t>
  </si>
  <si>
    <t>HISTÓRICO 2 IVA</t>
  </si>
  <si>
    <t>HISTÓRICO 2 VALOR IVA INCLUIDO</t>
  </si>
  <si>
    <t>HISTÓRICO 2 INDEXADO 2026</t>
  </si>
  <si>
    <t>COTIZACIÓN 1 VALOR ANTES IVA</t>
  </si>
  <si>
    <t>COTIZACIÓN 1 IVA OFERTADO</t>
  </si>
  <si>
    <t>VERIFICACIÓN ARITMÉTICA IVA</t>
  </si>
  <si>
    <t>COTIZACIÓN 1 VALOR IVA INCLUIDO</t>
  </si>
  <si>
    <t>COTIZACIÓN 2 VALOR ANTES IVA</t>
  </si>
  <si>
    <t>COTIZACIÓN 2 IVA OFERTADO</t>
  </si>
  <si>
    <t>COTIZACIÓN 2 VALOR IVA INCLUIDO</t>
  </si>
  <si>
    <t>COTIZACIÓN 3 VALOR ANTES IVA</t>
  </si>
  <si>
    <t>COTIZACIÓN 3 IVA OFERTADO</t>
  </si>
  <si>
    <t>COTIZACIÓN 3 VALOR IVA INCLUIDO</t>
  </si>
  <si>
    <t>COTIZACIÓN 4 VALOR ANTES IVA</t>
  </si>
  <si>
    <t>COTIZACIÓN 4 IVA OFERTADO</t>
  </si>
  <si>
    <t>COTIZACIÓN 4 VALOR IVA INCLUIDO</t>
  </si>
  <si>
    <t>COTIZACIÓN 5 VALOR ANTES IVA</t>
  </si>
  <si>
    <t>COTIZACIÓN 5 IVA OFERTADO</t>
  </si>
  <si>
    <t>COTIZACIÓN 5 VALOR IVA INCLUIDO</t>
  </si>
  <si>
    <t>PLATAFORMA COMERCIAL EN INTERNET 1 VALOR ANTES IVA</t>
  </si>
  <si>
    <t>PLATAFORMA COMERCIAL EN INTERNET 1 IVA OFERTADO</t>
  </si>
  <si>
    <t>PLATAFORMA COMERCIAL EN INTERNET 1 VALOR IVA INCLUIDO</t>
  </si>
  <si>
    <t>PLATAFORMA COMERCIAL EN INTERNET 2 VALOR ANTES IVA</t>
  </si>
  <si>
    <t>PLATAFORMA COMERCIAL EN INTERNET 2 IVA OFERTADO</t>
  </si>
  <si>
    <t>PLATAFORMA COMERCIAL EN INTERNET 2 VALOR IVA INCLUIDO</t>
  </si>
  <si>
    <t>PLATAFORMA COMERCIAL EN INTERNET 3 VALOR ANTES IVA</t>
  </si>
  <si>
    <t>PLATAFORMA COMERCIAL EN INTERNET 3 IVA OFERTADO</t>
  </si>
  <si>
    <t>PLATAFORMA COMERCIAL EN INTERNET 3 VALOR IVA INCLUIDO</t>
  </si>
  <si>
    <t>DESVIACIÓN ESTÁNDAR</t>
  </si>
  <si>
    <t>COEFICIENTE DE VARIACIÓN</t>
  </si>
  <si>
    <t>MARGEN DE CONFIABILIDAD</t>
  </si>
  <si>
    <t>NIVEL DE CONFIABILIDAD</t>
  </si>
  <si>
    <t>LÍMITE SUPERIOR</t>
  </si>
  <si>
    <t>LÍMITE INFERIOR</t>
  </si>
  <si>
    <t>REDONDEO</t>
  </si>
  <si>
    <t>DESVIACIÓN ESTÁNDAR SIN ATÍPICOS</t>
  </si>
  <si>
    <t>COEFICIENTE DE VARIACIÓN SIN ATÍPICOS</t>
  </si>
  <si>
    <t>MARGEN DE CONFIABILIDAD SIN ATÍPICOS</t>
  </si>
  <si>
    <t>NIVEL DE CONFIABILIDAD SIN ATÍPICOS</t>
  </si>
  <si>
    <t>PROMEDIO REDONDEADO</t>
  </si>
  <si>
    <t>MENOR VALOR</t>
  </si>
  <si>
    <t>MEDIA  ARMONICA</t>
  </si>
  <si>
    <t>VALOR UNITARIO DE REFERENCIA</t>
  </si>
  <si>
    <t>Sistema de chaleco de protección antipunzante</t>
  </si>
  <si>
    <t>Chaleco de protección corporal anti-punzante (no balístico)</t>
  </si>
  <si>
    <t>Unidad</t>
  </si>
  <si>
    <t>Sistema de cinturón operativo con accesorios</t>
  </si>
  <si>
    <t>Kit</t>
  </si>
  <si>
    <t>Botas de seguridad</t>
  </si>
  <si>
    <t>Bota tipo ingeniero</t>
  </si>
  <si>
    <t>Par</t>
  </si>
  <si>
    <t>Tapaoídos tipo copa</t>
  </si>
  <si>
    <t>Protector auditivo tipo orejera</t>
  </si>
  <si>
    <t>Casco interno adaptable</t>
  </si>
  <si>
    <t>Casco para gorra tipo baseball (no industrial)</t>
  </si>
  <si>
    <t>ELEMENTO</t>
  </si>
  <si>
    <t>DOCUMENTO / CERTIFICADO SOLICITADO</t>
  </si>
  <si>
    <t>CONTENIDO O REQUISITO EXIGIDO</t>
  </si>
  <si>
    <t>Certificados de prueba de laboratorio</t>
  </si>
  <si>
    <t>Certificados o reportes de ensayo emitidos por laboratorio acreditado o reconocido nacional o internacionalmente.</t>
  </si>
  <si>
    <t>1.1</t>
  </si>
  <si>
    <t>Norma técnica aplicable</t>
  </si>
  <si>
    <t>NIJ Standard 0115.00 o estándar equivalente internacional para protección anti-punzante.</t>
  </si>
  <si>
    <t>1.2</t>
  </si>
  <si>
    <t>Ensayos mínimos</t>
  </si>
  <si>
    <t>Resistencia anti-punzante, resistencia a perforación, cobertura, desempeño del panel y penetración.</t>
  </si>
  <si>
    <t>1.3</t>
  </si>
  <si>
    <t>Información del certificado</t>
  </si>
  <si>
    <t>Nombre del laboratorio, número del ensayo, fecha, modelo evaluado y resultado de cumplimiento.</t>
  </si>
  <si>
    <t>Ficha técnica del fabricante</t>
  </si>
  <si>
    <t>Debe acreditar materiales, dimensiones, compatibilidad y resistencia operativa.</t>
  </si>
  <si>
    <t>2.1</t>
  </si>
  <si>
    <t>Certificación de materiales (cuando aplique)</t>
  </si>
  <si>
    <t>Resistencia mecánica y uso táctico u operativo.</t>
  </si>
  <si>
    <t>Guantes tácticos de protección mecánica</t>
  </si>
  <si>
    <t>Certificados de ensayo o conformidad</t>
  </si>
  <si>
    <t>Certificación de protección mecánica y resistencia al desgaste.</t>
  </si>
  <si>
    <t>3.1</t>
  </si>
  <si>
    <t>EN 388 o estándar equivalente para riesgos mecánicos.</t>
  </si>
  <si>
    <t>3.2</t>
  </si>
  <si>
    <t>Laboratorio, referencia del producto, fecha y resultado de conformidad.</t>
  </si>
  <si>
    <t>Dispositivo para anclaje al cinturón</t>
  </si>
  <si>
    <t>Ficha técnica</t>
  </si>
  <si>
    <t>Compatibilidad con cinturón operativo, material y sistema de fijación.</t>
  </si>
  <si>
    <t>4.1</t>
  </si>
  <si>
    <t>Certificación de resistencia (cuando aplique)</t>
  </si>
  <si>
    <t>Resistencia mecánica y capacidad de sujeción.</t>
  </si>
  <si>
    <t>Gafas de protección</t>
  </si>
  <si>
    <t>Certificados de conformidad o ensayo</t>
  </si>
  <si>
    <t>Protección ocular contra impactos y riesgos mecánicos.</t>
  </si>
  <si>
    <t>5.1</t>
  </si>
  <si>
    <t>ANSI Z87.1, EN 166 o estándar equivalente.</t>
  </si>
  <si>
    <t>5.2</t>
  </si>
  <si>
    <t>Laboratorio, referencia del producto y resultado de cumplimiento.</t>
  </si>
  <si>
    <t>Bastón luminoso</t>
  </si>
  <si>
    <t>Intensidad lumínica, autonomía, dimensiones y sistema de iluminación.</t>
  </si>
  <si>
    <t>6.1</t>
  </si>
  <si>
    <t>Certificación eléctrica o seguridad (cuando aplique)</t>
  </si>
  <si>
    <t>Cumplimiento de condiciones de funcionamiento y seguridad eléctrica.</t>
  </si>
  <si>
    <t>Silbato</t>
  </si>
  <si>
    <t>Material, capacidad sonora y características operativas.</t>
  </si>
  <si>
    <t>Linterna</t>
  </si>
  <si>
    <t>Ficha técnica y certificado de funcionamiento</t>
  </si>
  <si>
    <t>Potencia lumínica, autonomía, resistencia y sistema de carga o batería.</t>
  </si>
  <si>
    <t>8.1</t>
  </si>
  <si>
    <t>Certificación de seguridad eléctrica (cuando aplique)</t>
  </si>
  <si>
    <t>Certificado de funcionamiento o conformidad eléctrica.</t>
  </si>
  <si>
    <t>Carpa para lluvia / capa impermeable</t>
  </si>
  <si>
    <t>Material impermeable, resistencia y cobertura.</t>
  </si>
  <si>
    <t>9.1</t>
  </si>
  <si>
    <t>Certificación de impermeabilidad (cuando aplique)</t>
  </si>
  <si>
    <t>Resistencia al agua y condiciones de uso exterior.</t>
  </si>
  <si>
    <t>Certificación de protección contra impactos y absorción de energía.</t>
  </si>
  <si>
    <t>10.1</t>
  </si>
  <si>
    <t>EN 812, ANSI o estándar equivalente aplicable.</t>
  </si>
  <si>
    <t>10.2</t>
  </si>
  <si>
    <t>Laboratorio, modelo evaluado y resultado de cumplimiento.</t>
  </si>
  <si>
    <t>Botas de seguridad (cuando aplique en la ficha técnica)</t>
  </si>
  <si>
    <t>Certificados de conformidad</t>
  </si>
  <si>
    <t>Protección del pie frente a riesgos mecánicos y condiciones operativas.</t>
  </si>
  <si>
    <t>11.1</t>
  </si>
  <si>
    <t>ASTM F2413, EN ISO 20345 o estándar equivalente.</t>
  </si>
  <si>
    <t>11.2</t>
  </si>
  <si>
    <t>Resistencia de suela, puntera, deslizamiento y condiciones de seguridad.</t>
  </si>
  <si>
    <t>Protectores auditivos tipo copa (cuando aplique en la ficha técnica)</t>
  </si>
  <si>
    <t>Certificación de reducción de ruido y protección auditiva.</t>
  </si>
  <si>
    <t>12.1</t>
  </si>
  <si>
    <t>Protectores auditivos tipo copa</t>
  </si>
  <si>
    <t>ANSI S3.19, EN 352 o estándar equivalente.</t>
  </si>
  <si>
    <t>12.2</t>
  </si>
  <si>
    <t>Nivel de atenuación, laboratorio y resultado de ensayo.</t>
  </si>
  <si>
    <t>La relación anterior se estructura con base en los elementos identificados en la ficha técnica y en el análisis del sector para la adquisición de Elementos de Protección Personal destinados a los Gestores del Orden y personal operativo de la Secretaría Distrital de Seguridad, Convivencia y Justicia.</t>
  </si>
  <si>
    <t>No.</t>
  </si>
  <si>
    <t>DESCRIPCIÓN DEL RIESGO</t>
  </si>
  <si>
    <t>TRATAMIENTO / CONTROLES</t>
  </si>
  <si>
    <t>IMPACTO DESPUÉS DEL TRATAMIENTO – PROBABILIDAD</t>
  </si>
  <si>
    <t>IMPACTO DESPUÉS DEL TRATAMIENTO – IMPACTO</t>
  </si>
  <si>
    <t>VALORACIÓN DEL RIESGO</t>
  </si>
  <si>
    <t>CATEGORÍA</t>
  </si>
  <si>
    <t>¿AFECTA LA EJECUCIÓN DEL CONTRATO?</t>
  </si>
  <si>
    <t>RESPONSABLE</t>
  </si>
  <si>
    <t>FECHA INICIO DEL TRATAMIENTO</t>
  </si>
  <si>
    <t>FECHA ESTIMADA DE FINALIZACIÓN</t>
  </si>
  <si>
    <t>¿CÓMO SE REALIZA EL MONITOREO?</t>
  </si>
  <si>
    <t>PERIODICIDAD</t>
  </si>
  <si>
    <t>Incumplimiento en los tiempos de entrega de los EPP y elementos de seguridad</t>
  </si>
  <si>
    <t>Cronograma de entregas, multas y seguimiento contractual</t>
  </si>
  <si>
    <t>Raro (1)</t>
  </si>
  <si>
    <t>Menor (2)</t>
  </si>
  <si>
    <t>Medio</t>
  </si>
  <si>
    <t>Sí</t>
  </si>
  <si>
    <t>Contratista</t>
  </si>
  <si>
    <t>Desde la suscripción del contrato</t>
  </si>
  <si>
    <t>Fecha de terminación del plazo de ejecución del contrato</t>
  </si>
  <si>
    <t>Informes semanales y actas</t>
  </si>
  <si>
    <t>Cada vez que se requiera</t>
  </si>
  <si>
    <t>Desabastecimiento o indisponibilidad de paneles antipunzantes o insumos especializados</t>
  </si>
  <si>
    <t>Inventario mínimo y proveedores alternos</t>
  </si>
  <si>
    <t>Posible (3)</t>
  </si>
  <si>
    <t>Seguimiento de órdenes</t>
  </si>
  <si>
    <t>Incumplimiento de especificaciones técnicas o normas NIJ</t>
  </si>
  <si>
    <t>Verificación técnica, muestras y pruebas de laboratorio</t>
  </si>
  <si>
    <t>Improbable (2)</t>
  </si>
  <si>
    <t>Moderado (3)</t>
  </si>
  <si>
    <t>Evaluación técnica</t>
  </si>
  <si>
    <t>Entrega de bienes defectuosos o de baja calidad</t>
  </si>
  <si>
    <t>Garantías y control de calidad</t>
  </si>
  <si>
    <t>No</t>
  </si>
  <si>
    <t>Historial de fallas</t>
  </si>
  <si>
    <t>Variación de precios por TRM o incremento de insumos importados</t>
  </si>
  <si>
    <t>Validación financiera y planeación presupuestal</t>
  </si>
  <si>
    <t>Desde que se advierte la posibilidad de suspensión</t>
  </si>
  <si>
    <t>Validación técnica y financiera</t>
  </si>
  <si>
    <t>Sobrecostos o desequilibrio financiero del contrato</t>
  </si>
  <si>
    <t>Control presupuestal y seguimiento financiero</t>
  </si>
  <si>
    <t>Compartido</t>
  </si>
  <si>
    <t>Control presupuestal</t>
  </si>
  <si>
    <t>Demoras en importación o nacionalización de bienes</t>
  </si>
  <si>
    <t>Control de disponibilidad y planeación logística</t>
  </si>
  <si>
    <t>Control de disponibilidad</t>
  </si>
  <si>
    <t>Presentación de certificados falsos o documentación inválida</t>
  </si>
  <si>
    <t>Verificación documental y auditorías</t>
  </si>
  <si>
    <t>Liquidación del contrato</t>
  </si>
  <si>
    <t>Auditorías</t>
  </si>
  <si>
    <t>Incumplimiento contractual por deficiencias técnicas o logísticas</t>
  </si>
  <si>
    <t>Supervisión y verificación contractual</t>
  </si>
  <si>
    <t>Supervisión</t>
  </si>
  <si>
    <t>Falta de previsión de impuestos, tasas y estampillas</t>
  </si>
  <si>
    <t>Seguimiento financiero</t>
  </si>
  <si>
    <t>Bajo</t>
  </si>
  <si>
    <t>No aplica</t>
  </si>
  <si>
    <t>Entidad</t>
  </si>
  <si>
    <t>Al momento de la presentación de la oferta</t>
  </si>
  <si>
    <t>Dentro del proceso de liquidación</t>
  </si>
  <si>
    <t>Etapa precontractual y cuando se requiera</t>
  </si>
  <si>
    <t>Hurto, pérdida o daño de bienes durante almacenamiento o transporte</t>
  </si>
  <si>
    <t>Pólizas y control de inventario</t>
  </si>
  <si>
    <t>Fecha de aprobación de estudios previos</t>
  </si>
  <si>
    <t>Fecha de adjudicación del contrato</t>
  </si>
  <si>
    <t>Revisión de pólizas y fechas de vencimiento</t>
  </si>
  <si>
    <t>Ocasional</t>
  </si>
  <si>
    <t>Inventario insuficiente o inexistencia de elementos requeridos</t>
  </si>
  <si>
    <t>Mantener inventario mínimo</t>
  </si>
  <si>
    <t>Fecha de terminación del contrato</t>
  </si>
  <si>
    <t>Mantener inventario mínimo de los bienes requeridos</t>
  </si>
  <si>
    <t>Incumplimiento de terceros o fabricantes asociados</t>
  </si>
  <si>
    <t>Seguimiento a cronogramas y proveedores</t>
  </si>
  <si>
    <t>Probable (4)</t>
  </si>
  <si>
    <t>Revisión de cronograma de entregas y salidas</t>
  </si>
  <si>
    <t>Falta de personal o capacidad logística para ejecutar el contrato</t>
  </si>
  <si>
    <t>Disponibilidad de personal y capacidad operativa</t>
  </si>
  <si>
    <t>Revisión de cronograma y capacidad operativa</t>
  </si>
  <si>
    <t>CMPARABLE SI/NO</t>
  </si>
  <si>
    <t>SISTEMA DE CHALECO DE PROTECCIÓN ANTIPUNZANTE</t>
  </si>
  <si>
    <t>SI</t>
  </si>
  <si>
    <t>OK</t>
  </si>
  <si>
    <t>SISTEMA DE CINTURÓN OPERATIVO CON ACCESORIOS</t>
  </si>
  <si>
    <t>BOTAS DE SEGURIDAD</t>
  </si>
  <si>
    <t>TAPAOIDOS DE TIPO COPA</t>
  </si>
  <si>
    <t>CASCO INTERNO ADAPTABLE</t>
  </si>
  <si>
    <t>Datos extraídos textualmente de la cotización de ATLANTIC TACTICAL GROUP SAS.</t>
  </si>
  <si>
    <t>Datos extraídos textualmente de la cotización de GLOBAL BUSINESS SOLUTIONS.</t>
  </si>
  <si>
    <t>COMPARABLE</t>
  </si>
  <si>
    <t>COSTIO SOLO EL CINTURON LE FALTARON LOS OTRO ELEMENTO NO SE TOMA VALOR</t>
  </si>
  <si>
    <t>Datos extraídos textualmente de la cotización de INVERSIONES MPX SAS.</t>
  </si>
  <si>
    <t>Ítem</t>
  </si>
  <si>
    <t>Especificación técnica concreta</t>
  </si>
  <si>
    <t>Valor sin IVA (COP)</t>
  </si>
  <si>
    <t>IVA 19% (COP)</t>
  </si>
  <si>
    <t>Valor total unitario (COP)</t>
  </si>
  <si>
    <t>Link exacto</t>
  </si>
  <si>
    <t>Cinturón táctico modular en nylon 1680D o poliéster reforzado, sistema MOLLE, hebilla de seguridad, compatible con porta accesorios, peso aprox. ≤ 1.200 g</t>
  </si>
  <si>
    <t>KIT</t>
  </si>
  <si>
    <t>Sistema de cinturón doble interno y externo ajustable, nylon reforzado, sistema MOLLE, paquete 7 en 1 con 2 cinturones y 5 bolsas desmontables</t>
  </si>
  <si>
    <t>https://www.mercadolibre.com.co/tactical-combat-belt-5-in-1-law-enforcement-tactical-belt-a/p/MCO2060432895#polycard_client=recommendations_vip-v2p&amp;wid=MCO1787319289&amp;sid=recos</t>
  </si>
  <si>
    <t>Guantes EPP tácticos, compatibles con pantallas táctiles, palma en microfibra, nylon resistente, cumplimiento EN 388 y EN ISO 21420</t>
  </si>
  <si>
    <t>Guantes tácticos Mechanix Wear Specialty 0.5 mm</t>
  </si>
  <si>
    <t>PAR</t>
  </si>
  <si>
    <t>Guantes tácticos transpirables, palma AX-Suede™ 0.5 mm, certificados EN ISO 21420:2020 y EN388:2016+A1:2018 (1121X)</t>
  </si>
  <si>
    <t>https://www.ebay.com/itm/267653123882?_skw=EN+ISO+21420%3A2020&amp;itmmeta=01KQZKWMGBG9WNF3VNN0ZXXR8G&amp;hash=item3e515e8f2a</t>
  </si>
  <si>
    <t>Mosquetón táctico portaguantes en polímero técnico o metal anticorrosivo, sistema de retención rápida</t>
  </si>
  <si>
    <t>Dispositivo para anclaje al cinturón (mosquetón)</t>
  </si>
  <si>
    <t>Mosquetón acero al carbono, cierre rápido, carga de trabajo 540 kg, espesor 1/2”</t>
  </si>
  <si>
    <t>https://www.homecenter.com.co/homecenter-co/product/431770/mosqueton-para-seguro-de-gancho-1-2-pulg-lg-51-2-pulg/431770/</t>
  </si>
  <si>
    <t>Gafas tácticas en policarbonato, ANSI Z87.1 y EN166:2001, antiempañante, protección UV ≥99%</t>
  </si>
  <si>
    <t>Gafas de protección ANSI Z87.1</t>
  </si>
  <si>
    <t>Gafas tácticas policarbonato, antiempañante, protección frontal, ventilación directa, ANSI Z87.1</t>
  </si>
  <si>
    <t>https://www.mercadolibre.com.co/copkim-ansi-z871--ansi-z871-gafas-de-seguridad-tacticas/p/MCO34269044</t>
  </si>
  <si>
    <t>Bastón luminoso recargable</t>
  </si>
  <si>
    <t>Bastón LED bicolor, recargable, alcance ≥200 m, modos fijo e intermitente</t>
  </si>
  <si>
    <t>Bastón luminoso LED rojo/verde recargable, señalización operativa</t>
  </si>
  <si>
    <t>https://listado.mercadolibre.com.co/baston-luminoso-control-vial</t>
  </si>
  <si>
    <t>Silbato institucional</t>
  </si>
  <si>
    <t>Silbato pealess ≥100 dB, polímero técnico, cordón y anillo metálico</t>
  </si>
  <si>
    <t>Silbato profesional pealess</t>
  </si>
  <si>
    <t>Silbato profesional de emergencia y deportes acuáticos, polímero resistente</t>
  </si>
  <si>
    <t>https://articulo.mercadolibre.com.co/MCO-3525356342-silbato-de-buceo-para-deportes-acuaticos-_JM</t>
  </si>
  <si>
    <t>Linterna LED táctica</t>
  </si>
  <si>
    <t>Linterna LED ≥500 lúmenes, IPX7, aluminio resistente, alcance ≥260 m</t>
  </si>
  <si>
    <t>Linterna táctica Pelican 7000</t>
  </si>
  <si>
    <t>Linterna táctica Pelican 7000, 602 lúmenes, resistente al agua y golpes, 4 modos de iluminación programables</t>
  </si>
  <si>
    <t>https://ferrelam.com/products/linterna-tactica-de-bolsillo-pelican-7000?srsltid=AfmBOooV3eJmqqHT4t0aOCkZ5heEUy60zms5Rl7_xPISAsPKIIT-Qmce</t>
  </si>
  <si>
    <t>Capa impermeable multipropósito</t>
  </si>
  <si>
    <t>Poncho impermeable PVC/poliéster, 210x140 cm aprox., azul institucional, reutilizable</t>
  </si>
  <si>
    <t>Capa impermeable multipropósito PVC</t>
  </si>
  <si>
    <t>Impermeable tipo ruana con capucha, PVC y poliéster, electrosellado, talla única</t>
  </si>
  <si>
    <t>https://mundodotaciones.com/producto/capa-pvc/</t>
  </si>
  <si>
    <t>Carpa impermeable multipropósito</t>
  </si>
  <si>
    <t>Carpa impermeable portátil camping capacidad 2–3 personas</t>
  </si>
  <si>
    <t>https://listado.mercadolibre.com.co/carpa-camping-impermeable</t>
  </si>
  <si>
    <t>Resumen</t>
  </si>
  <si>
    <t>TOTAL</t>
  </si>
  <si>
    <t>Producto</t>
  </si>
  <si>
    <t>Modalidad importación</t>
  </si>
  <si>
    <t>TRM aplicada</t>
  </si>
  <si>
    <t>Subtotal antes de IVA COP</t>
  </si>
  <si>
    <t>IVA 19% COP</t>
  </si>
  <si>
    <t>Total puesto Bogotá COP</t>
  </si>
  <si>
    <t>Total puesto Bogotá USD</t>
  </si>
  <si>
    <t>Valor de referencia estadístico COP</t>
  </si>
  <si>
    <t>Chaleco anti-punzante EDI Level 1</t>
  </si>
  <si>
    <t>Marítima CIF</t>
  </si>
  <si>
    <t>$3.800 COP/USD</t>
  </si>
  <si>
    <t>USD 297,29</t>
  </si>
  <si>
    <t>Aérea CIF</t>
  </si>
  <si>
    <t>USD 334,25</t>
  </si>
  <si>
    <t>Método estadístico aplicado</t>
  </si>
  <si>
    <r>
      <t xml:space="preserve">Se utilizó el método de </t>
    </r>
    <r>
      <rPr>
        <b/>
        <sz val="11"/>
        <color theme="1"/>
        <rFont val="Calibri"/>
        <family val="2"/>
        <scheme val="minor"/>
      </rPr>
      <t>media aritmética simple</t>
    </r>
    <r>
      <rPr>
        <sz val="11"/>
        <color theme="1"/>
        <rFont val="Calibri"/>
        <family val="2"/>
        <scheme val="minor"/>
      </rPr>
      <t xml:space="preserve"> entre los dos escenarios de importación (marítimo y aéreo):</t>
    </r>
  </si>
  <si>
    <t>1.129.686+1.270.1392=1.199.913\frac{1.129.686 + 1.270.139}{2} = 1.199.91321.129.686+1.270.139​=1.199.913</t>
  </si>
  <si>
    <t>Resultado</t>
  </si>
  <si>
    <t>Método estadístico</t>
  </si>
  <si>
    <t>Valor</t>
  </si>
  <si>
    <t>Media aritmética simple</t>
  </si>
  <si>
    <t>$1.199.913 COP</t>
  </si>
  <si>
    <t>Elemento</t>
  </si>
  <si>
    <t>Link referencia</t>
  </si>
  <si>
    <t>Valor producto USD</t>
  </si>
  <si>
    <t>TRM aplicada (COP/USD)</t>
  </si>
  <si>
    <t>Valor producto COP</t>
  </si>
  <si>
    <t>Envío internacional USD</t>
  </si>
  <si>
    <t>Valor envío COP</t>
  </si>
  <si>
    <t>Valor total estimado COP</t>
  </si>
  <si>
    <t>Casco interno adaptable tipo bump cap Matrix Lite Series EN 812</t>
  </si>
  <si>
    <t>US $24.91</t>
  </si>
  <si>
    <t>US $46.99</t>
  </si>
  <si>
    <t>Observaciones</t>
  </si>
  <si>
    <t>El subtotal antes de IVA corresponde a:</t>
  </si>
  <si>
    <t>valor producto en pesos +</t>
  </si>
  <si>
    <t>valor envío internacional en pesos.</t>
  </si>
  <si>
    <t>El IVA se calculó posteriormente sobre el subtotal en COP.</t>
  </si>
  <si>
    <t>La publicación advierte posibles costos adicionales por:</t>
  </si>
  <si>
    <t>aranceles,</t>
  </si>
  <si>
    <t>impuestos de importación,</t>
  </si>
  <si>
    <t>corretaje,</t>
  </si>
  <si>
    <t>inspecciones aduaneras,</t>
  </si>
  <si>
    <t>los cuales no están incluidos en el valor mostrado.</t>
  </si>
  <si>
    <t>FILA</t>
  </si>
  <si>
    <t>COLUMNA</t>
  </si>
  <si>
    <t>ENCABEZADO</t>
  </si>
  <si>
    <t>EXPLICACIÓN DENTRO DEL ESTUDIO DE MERCADO</t>
  </si>
  <si>
    <t>A</t>
  </si>
  <si>
    <t>Número consecutivo utilizado para identificar cada bien o elemento analizado dentro del estudio de mercado.</t>
  </si>
  <si>
    <t>B</t>
  </si>
  <si>
    <t>Nombre general del bien o elemento requerido por la entidad.</t>
  </si>
  <si>
    <t>C</t>
  </si>
  <si>
    <t>Características técnicas, funcionales y condiciones mínimas exigidas para el producto objeto de análisis.</t>
  </si>
  <si>
    <t>D</t>
  </si>
  <si>
    <t>Unidad de medida utilizada para la adquisición del bien.</t>
  </si>
  <si>
    <t>E</t>
  </si>
  <si>
    <t>Número total de unidades requeridas por la entidad.</t>
  </si>
  <si>
    <t>F</t>
  </si>
  <si>
    <t>Valor unitario histórico sin IVA de la entidad.</t>
  </si>
  <si>
    <t>G</t>
  </si>
  <si>
    <t>Tarifa IVA aplicada en el histórico 1.</t>
  </si>
  <si>
    <t>H</t>
  </si>
  <si>
    <t>Valor histórico incluyendo IVA.</t>
  </si>
  <si>
    <t>I</t>
  </si>
  <si>
    <t>Valor histórico actualizado a vigencia 2026.</t>
  </si>
  <si>
    <t>J</t>
  </si>
  <si>
    <t>Segundo valor histórico sin IVA de la entidad.</t>
  </si>
  <si>
    <t>K</t>
  </si>
  <si>
    <t>IVA aplicado en el histórico 2.</t>
  </si>
  <si>
    <t>L</t>
  </si>
  <si>
    <t>Valor histórico 2 incluyendo IVA.</t>
  </si>
  <si>
    <t>M</t>
  </si>
  <si>
    <t>Valor histórico 2 actualizado a 2026.</t>
  </si>
  <si>
    <t>N</t>
  </si>
  <si>
    <t>HISTÓRICO 1 VALOR ANTES IVA (Otras Entidades)</t>
  </si>
  <si>
    <t>Valor histórico externo sin IVA.</t>
  </si>
  <si>
    <t>O</t>
  </si>
  <si>
    <t>HISTÓRICO 1 IVA (Otras Entidades)</t>
  </si>
  <si>
    <t>IVA aplicado en histórico externo.</t>
  </si>
  <si>
    <t>P</t>
  </si>
  <si>
    <t>HISTÓRICO 1 VALOR IVA INCLUIDO (Otras Entidades)</t>
  </si>
  <si>
    <t>Valor histórico externo incluyendo IVA.</t>
  </si>
  <si>
    <t>Q</t>
  </si>
  <si>
    <t>HISTÓRICO 1 INDEXADO 2026 (Otras Entidades)</t>
  </si>
  <si>
    <t>Valor externo indexado a 2026.</t>
  </si>
  <si>
    <t>R</t>
  </si>
  <si>
    <t>HISTÓRICO 2 VALOR ANTES IVA (Otras Entidades)</t>
  </si>
  <si>
    <t>Segundo valor histórico externo sin IVA.</t>
  </si>
  <si>
    <t>S</t>
  </si>
  <si>
    <t>HISTÓRICO 2 IVA (Otras Entidades)</t>
  </si>
  <si>
    <t>IVA aplicado al segundo histórico externo.</t>
  </si>
  <si>
    <t>T</t>
  </si>
  <si>
    <t>HISTÓRICO 2 VALOR IVA INCLUIDO (Otras Entidades)</t>
  </si>
  <si>
    <t>Segundo histórico externo incluyendo IVA.</t>
  </si>
  <si>
    <t>U</t>
  </si>
  <si>
    <t>HISTÓRICO 2 INDEXADO 2026 (Otras Entidades)</t>
  </si>
  <si>
    <t>Segundo histórico externo actualizado a 2026.</t>
  </si>
  <si>
    <t>V</t>
  </si>
  <si>
    <t>Valor ofertado sin IVA por ATLANTIC TACTICAL GROUP SAS.</t>
  </si>
  <si>
    <t>W</t>
  </si>
  <si>
    <t>IVA ofertado en cotización 1.</t>
  </si>
  <si>
    <t>X</t>
  </si>
  <si>
    <t>Validación matemática del IVA cotización 1.</t>
  </si>
  <si>
    <t>Y</t>
  </si>
  <si>
    <t>Valor total incluyendo IVA cotización 1.</t>
  </si>
  <si>
    <t>Z</t>
  </si>
  <si>
    <t>Valor ofertado sin IVA por GLOBAL BUSINESS SOLUTIONS.</t>
  </si>
  <si>
    <t>AA</t>
  </si>
  <si>
    <t>IVA ofertado en cotización 2.</t>
  </si>
  <si>
    <t>AB</t>
  </si>
  <si>
    <t>Validación matemática del IVA cotización 2.</t>
  </si>
  <si>
    <t>AC</t>
  </si>
  <si>
    <t>Valor total incluyendo IVA cotización 2.</t>
  </si>
  <si>
    <t>AD</t>
  </si>
  <si>
    <t>Valor ofertado sin IVA por INVERSIONES MPX SAS.</t>
  </si>
  <si>
    <t>AE</t>
  </si>
  <si>
    <t>IVA ofertado en cotización 3.</t>
  </si>
  <si>
    <t>AF</t>
  </si>
  <si>
    <t>Validación matemática del IVA cotización 3.</t>
  </si>
  <si>
    <t>AG</t>
  </si>
  <si>
    <t>Valor total incluyendo IVA cotización 3.</t>
  </si>
  <si>
    <t>AH</t>
  </si>
  <si>
    <t>Precio consultado en plataforma comercial 1 sin IVA.</t>
  </si>
  <si>
    <t>AI</t>
  </si>
  <si>
    <t>IVA identificado en plataforma comercial 1.</t>
  </si>
  <si>
    <t>AJ</t>
  </si>
  <si>
    <t>Validación matemática IVA plataforma 1.</t>
  </si>
  <si>
    <t>AK</t>
  </si>
  <si>
    <t>Valor total incluyendo IVA plataforma 1.</t>
  </si>
  <si>
    <t>AL</t>
  </si>
  <si>
    <t>Precio consultado en plataforma comercial 2 sin IVA.</t>
  </si>
  <si>
    <t>AM</t>
  </si>
  <si>
    <t>IVA identificado en plataforma comercial 2.</t>
  </si>
  <si>
    <t>AN</t>
  </si>
  <si>
    <t>Validación matemática IVA plataforma 2.</t>
  </si>
  <si>
    <t>AO</t>
  </si>
  <si>
    <t>Valor total incluyendo IVA plataforma 2.</t>
  </si>
  <si>
    <t>AP</t>
  </si>
  <si>
    <t>Precio consultado en plataforma comercial 3 sin IVA.</t>
  </si>
  <si>
    <t>AQ</t>
  </si>
  <si>
    <t>IVA identificado en plataforma comercial 3.</t>
  </si>
  <si>
    <t>AR</t>
  </si>
  <si>
    <t>Validación matemática IVA plataforma 3.</t>
  </si>
  <si>
    <t>AS</t>
  </si>
  <si>
    <t>Valor total incluyendo IVA plataforma 3.</t>
  </si>
  <si>
    <t>AT</t>
  </si>
  <si>
    <t>SIN FUENTE HISTÓRICA 1 (De la Entidad)</t>
  </si>
  <si>
    <t>Registro de ausencia de histórico institucional.</t>
  </si>
  <si>
    <t>AU</t>
  </si>
  <si>
    <t>SIN FUENTE HISTÓRICA 2 (De la Entidad)</t>
  </si>
  <si>
    <t>Registro adicional de ausencia histórica institucional.</t>
  </si>
  <si>
    <t>AV</t>
  </si>
  <si>
    <t>SIN FUENTE HISTÓRICA 1 (De Otras Entidades)</t>
  </si>
  <si>
    <t>Registro de ausencia de referencias externas.</t>
  </si>
  <si>
    <t>AW</t>
  </si>
  <si>
    <t>SIN FUENTE HISTÓRICA 2 (De Otras Entidades)</t>
  </si>
  <si>
    <t>Registro adicional de ausencia externa.</t>
  </si>
  <si>
    <t>AX</t>
  </si>
  <si>
    <t>COTIZACIÓN 1 ATLANTIC TACTICAL GROUP SAS</t>
  </si>
  <si>
    <t>Identificación de fuente comercial 1.</t>
  </si>
  <si>
    <t>AY</t>
  </si>
  <si>
    <t>COTIZACIÓN 2 GLOBAL BUSINESS SOLUTIONS</t>
  </si>
  <si>
    <t>Identificación de fuente comercial 2.</t>
  </si>
  <si>
    <t>AZ</t>
  </si>
  <si>
    <t>COTIZACIÓN 3 INVERSIONES MPX SAS</t>
  </si>
  <si>
    <t>Identificación de fuente comercial 3.</t>
  </si>
  <si>
    <t>BA</t>
  </si>
  <si>
    <t>PLATAFORMA COMERCIAL EN INTERNET 1 _ NOMBRE</t>
  </si>
  <si>
    <t>Nombre de la plataforma comercial 1 consultada.</t>
  </si>
  <si>
    <t>BB</t>
  </si>
  <si>
    <t>Nombre de la plataforma comercial 2 consultada.</t>
  </si>
  <si>
    <t>BC</t>
  </si>
  <si>
    <t>Nombre de la plataforma comercial 3 consultada.</t>
  </si>
  <si>
    <t>BD</t>
  </si>
  <si>
    <t>Promedio simple de los valores analizados.</t>
  </si>
  <si>
    <t>BE</t>
  </si>
  <si>
    <t>Medida estadística de dispersión de los datos.</t>
  </si>
  <si>
    <t>BF</t>
  </si>
  <si>
    <t>Indicador porcentual de variabilidad respecto a la media.</t>
  </si>
  <si>
    <t>BG</t>
  </si>
  <si>
    <t>Indicador de estabilidad estadística de la muestra.</t>
  </si>
  <si>
    <t>BH</t>
  </si>
  <si>
    <t>Clasificación técnica de confiabilidad de la información.</t>
  </si>
  <si>
    <t>BI</t>
  </si>
  <si>
    <t>Valor máximo permitido dentro del rango estadístico.</t>
  </si>
  <si>
    <t>BJ</t>
  </si>
  <si>
    <t>Valor mínimo permitido dentro del rango estadístico.</t>
  </si>
  <si>
    <t>BK</t>
  </si>
  <si>
    <t>MEDIA ARITMÉTICA SIN DATOS ATÍPICOS</t>
  </si>
  <si>
    <t>Promedio recalculado sin valores extremos.</t>
  </si>
  <si>
    <t>BL</t>
  </si>
  <si>
    <t>Dispersión estadística sin datos extremos.</t>
  </si>
  <si>
    <t>BM</t>
  </si>
  <si>
    <t>Variabilidad porcentual sin datos atípicos.</t>
  </si>
  <si>
    <t>BN</t>
  </si>
  <si>
    <t>Estabilidad estadística depurada.</t>
  </si>
  <si>
    <t>BO</t>
  </si>
  <si>
    <t>Confiabilidad final luego de excluir atípicos.</t>
  </si>
  <si>
    <t>BP</t>
  </si>
  <si>
    <t>Promedio ajustado conforme criterios presupuestales.</t>
  </si>
  <si>
    <t>BQ</t>
  </si>
  <si>
    <t>Valor más bajo identificado en las fuentes analizadas.</t>
  </si>
  <si>
    <t>BR</t>
  </si>
  <si>
    <t>Valor final adoptado como referencia económica oficial.</t>
  </si>
  <si>
    <t>Sistema modular con porta linterna, radio, bastón, guantes Tacticos, gafas, linterna, silbato, carpa, etc.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</si>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</sst>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FFC000"/>
      <name val="Arial"/>
      <family val="2"/>
    </font>
    <font>
      <sz val="11"/>
      <name val="Arial"/>
      <family val="2"/>
    </font>
    <font>
      <b/>
      <sz val="10"/>
      <color theme="4" tint="-0.499984740745262"/>
      <name val="Arial"/>
      <family val="2"/>
    </font>
    <font>
      <sz val="11"/>
      <color rgb="FFFF000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93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7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8" fontId="0" fillId="0" borderId="1" xfId="0" applyNumberFormat="1" applyBorder="1" applyAlignment="1">
      <alignment vertical="center" wrapText="1"/>
    </xf>
    <xf numFmtId="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6" fontId="0" fillId="0" borderId="0" xfId="0" applyNumberFormat="1" applyAlignment="1">
      <alignment vertical="center" wrapText="1"/>
    </xf>
    <xf numFmtId="0" fontId="7" fillId="0" borderId="0" xfId="4" applyAlignment="1">
      <alignment vertical="center" wrapText="1"/>
    </xf>
    <xf numFmtId="0" fontId="0" fillId="0" borderId="0" xfId="0" applyAlignment="1">
      <alignment horizontal="left" vertical="center" inden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2"/>
    </xf>
    <xf numFmtId="0" fontId="2" fillId="7" borderId="4" xfId="0" applyFont="1" applyFill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7" fillId="0" borderId="1" xfId="4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6" fontId="4" fillId="10" borderId="1" xfId="0" applyNumberFormat="1" applyFont="1" applyFill="1" applyBorder="1"/>
    <xf numFmtId="164" fontId="2" fillId="10" borderId="1" xfId="2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165" fontId="12" fillId="7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44" fontId="11" fillId="0" borderId="0" xfId="2" applyFont="1" applyAlignment="1">
      <alignment horizontal="center"/>
    </xf>
    <xf numFmtId="44" fontId="11" fillId="0" borderId="0" xfId="2" applyFont="1" applyAlignment="1">
      <alignment horizontal="right"/>
    </xf>
    <xf numFmtId="44" fontId="12" fillId="7" borderId="1" xfId="2" applyFont="1" applyFill="1" applyBorder="1" applyAlignment="1">
      <alignment horizontal="center" vertical="center"/>
    </xf>
    <xf numFmtId="44" fontId="8" fillId="0" borderId="1" xfId="2" applyFont="1" applyBorder="1" applyAlignment="1">
      <alignment horizontal="center" vertical="center"/>
    </xf>
    <xf numFmtId="44" fontId="8" fillId="0" borderId="1" xfId="2" applyFont="1" applyBorder="1" applyAlignment="1">
      <alignment horizontal="center" vertical="center" wrapText="1"/>
    </xf>
    <xf numFmtId="44" fontId="8" fillId="9" borderId="1" xfId="2" applyFont="1" applyFill="1" applyBorder="1" applyAlignment="1">
      <alignment horizontal="center" vertical="center"/>
    </xf>
    <xf numFmtId="44" fontId="8" fillId="9" borderId="1" xfId="2" applyFont="1" applyFill="1" applyBorder="1" applyAlignment="1">
      <alignment horizontal="right" vertical="center"/>
    </xf>
    <xf numFmtId="9" fontId="8" fillId="0" borderId="1" xfId="3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0" fontId="16" fillId="7" borderId="3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2" fillId="7" borderId="1" xfId="2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44" fontId="0" fillId="0" borderId="0" xfId="0" applyNumberFormat="1"/>
    <xf numFmtId="44" fontId="17" fillId="0" borderId="1" xfId="2" applyFont="1" applyBorder="1" applyAlignment="1">
      <alignment horizontal="center" vertical="center" wrapText="1"/>
    </xf>
    <xf numFmtId="44" fontId="17" fillId="0" borderId="1" xfId="2" applyFont="1" applyBorder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5" fillId="11" borderId="1" xfId="0" applyFont="1" applyFill="1" applyBorder="1" applyAlignment="1">
      <alignment horizontal="left" vertical="center" wrapText="1"/>
    </xf>
    <xf numFmtId="164" fontId="8" fillId="12" borderId="1" xfId="2" applyNumberFormat="1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44" fontId="8" fillId="13" borderId="1" xfId="2" applyFont="1" applyFill="1" applyBorder="1" applyAlignment="1">
      <alignment horizontal="center" vertical="center" wrapText="1"/>
    </xf>
    <xf numFmtId="44" fontId="11" fillId="13" borderId="0" xfId="2" applyFont="1" applyFill="1" applyAlignment="1">
      <alignment horizontal="center"/>
    </xf>
    <xf numFmtId="0" fontId="12" fillId="14" borderId="1" xfId="0" applyFont="1" applyFill="1" applyBorder="1" applyAlignment="1">
      <alignment horizontal="center" vertical="center" wrapText="1"/>
    </xf>
    <xf numFmtId="44" fontId="18" fillId="14" borderId="1" xfId="2" applyFont="1" applyFill="1" applyBorder="1" applyAlignment="1">
      <alignment horizontal="center" vertical="center"/>
    </xf>
    <xf numFmtId="44" fontId="19" fillId="14" borderId="0" xfId="2" applyFont="1" applyFill="1" applyAlignment="1">
      <alignment horizontal="center"/>
    </xf>
    <xf numFmtId="0" fontId="10" fillId="15" borderId="1" xfId="0" applyFont="1" applyFill="1" applyBorder="1" applyAlignment="1">
      <alignment horizontal="center" vertical="center" wrapText="1"/>
    </xf>
    <xf numFmtId="44" fontId="8" fillId="15" borderId="1" xfId="2" applyFont="1" applyFill="1" applyBorder="1" applyAlignment="1">
      <alignment horizontal="center" vertical="center"/>
    </xf>
    <xf numFmtId="44" fontId="17" fillId="15" borderId="1" xfId="2" applyFont="1" applyFill="1" applyBorder="1" applyAlignment="1">
      <alignment horizontal="center" vertical="center"/>
    </xf>
    <xf numFmtId="44" fontId="10" fillId="15" borderId="0" xfId="2" applyFont="1" applyFill="1" applyAlignment="1">
      <alignment horizontal="center"/>
    </xf>
    <xf numFmtId="0" fontId="12" fillId="13" borderId="0" xfId="0" applyFont="1" applyFill="1" applyAlignment="1">
      <alignment horizontal="center"/>
    </xf>
    <xf numFmtId="0" fontId="12" fillId="14" borderId="0" xfId="0" applyFont="1" applyFill="1" applyAlignment="1">
      <alignment horizontal="center"/>
    </xf>
    <xf numFmtId="0" fontId="13" fillId="15" borderId="3" xfId="0" applyFont="1" applyFill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2" fillId="7" borderId="0" xfId="0" applyFont="1" applyFill="1" applyAlignment="1">
      <alignment horizontal="center"/>
    </xf>
    <xf numFmtId="0" fontId="12" fillId="7" borderId="4" xfId="0" applyFont="1" applyFill="1" applyBorder="1" applyAlignment="1">
      <alignment horizontal="center"/>
    </xf>
    <xf numFmtId="0" fontId="0" fillId="0" borderId="0" xfId="0" applyAlignment="1">
      <alignment horizontal="center" wrapText="1"/>
    </xf>
  </cellXfs>
  <cellStyles count="5">
    <cellStyle name="Hipervínculo" xfId="4" builtinId="8"/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3</xdr:col>
          <xdr:colOff>12700</xdr:colOff>
          <xdr:row>20</xdr:row>
          <xdr:rowOff>6350</xdr:rowOff>
        </xdr:to>
        <xdr:sp macro="" textlink="">
          <xdr:nvSpPr>
            <xdr:cNvPr id="10241" name="Control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articulo.mercadolibre.com.co/MCO-3525356342-silbato-de-buceo-para-deportes-acuaticos-_JM" TargetMode="External"/><Relationship Id="rId2" Type="http://schemas.openxmlformats.org/officeDocument/2006/relationships/hyperlink" Target="https://www.homecenter.com.co/homecenter-co/product/431770/mosqueton-para-seguro-de-gancho-1-2-pulg-lg-51-2-pulg/431770/" TargetMode="External"/><Relationship Id="rId1" Type="http://schemas.openxmlformats.org/officeDocument/2006/relationships/hyperlink" Target="https://www.ebay.com/itm/267653123882?_skw=EN+ISO+21420%3A2020&amp;itmmeta=01KQZKWMGBG9WNF3VNN0ZXXR8G&amp;hash=item3e515e8f2a" TargetMode="External"/><Relationship Id="rId6" Type="http://schemas.openxmlformats.org/officeDocument/2006/relationships/hyperlink" Target="https://listado.mercadolibre.com.co/carpa-camping-impermeable" TargetMode="External"/><Relationship Id="rId5" Type="http://schemas.openxmlformats.org/officeDocument/2006/relationships/hyperlink" Target="https://mundodotaciones.com/producto/capa-pvc/" TargetMode="External"/><Relationship Id="rId4" Type="http://schemas.openxmlformats.org/officeDocument/2006/relationships/hyperlink" Target="https://ferrelam.com/products/linterna-tactica-de-bolsillo-pelican-7000?srsltid=AfmBOooV3eJmqqHT4t0aOCkZ5heEUy60zms5Rl7_xPISAsPKIIT-Qm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7"/>
  <sheetViews>
    <sheetView tabSelected="1" zoomScale="52" zoomScaleNormal="52" workbookViewId="0">
      <selection activeCell="V9" sqref="V9"/>
    </sheetView>
  </sheetViews>
  <sheetFormatPr baseColWidth="10" defaultColWidth="10.81640625" defaultRowHeight="12.5" x14ac:dyDescent="0.25"/>
  <cols>
    <col min="1" max="1" width="15" style="42" customWidth="1"/>
    <col min="2" max="2" width="30.1796875" style="42" customWidth="1"/>
    <col min="3" max="3" width="34.1796875" style="42" customWidth="1"/>
    <col min="4" max="4" width="16.453125" style="42" customWidth="1"/>
    <col min="5" max="5" width="13.81640625" style="42" customWidth="1"/>
    <col min="6" max="6" width="18.453125" style="42" hidden="1" customWidth="1"/>
    <col min="7" max="7" width="13.54296875" style="42" hidden="1" customWidth="1"/>
    <col min="8" max="8" width="15.1796875" style="42" hidden="1" customWidth="1"/>
    <col min="9" max="9" width="16.7265625" style="42" hidden="1" customWidth="1"/>
    <col min="10" max="10" width="24.7265625" style="42" hidden="1" customWidth="1"/>
    <col min="11" max="11" width="13.26953125" style="42" hidden="1" customWidth="1"/>
    <col min="12" max="12" width="17.54296875" style="42" hidden="1" customWidth="1"/>
    <col min="13" max="13" width="20" style="42" hidden="1" customWidth="1"/>
    <col min="14" max="14" width="20.81640625" style="42" hidden="1" customWidth="1"/>
    <col min="15" max="15" width="17.453125" style="42" hidden="1" customWidth="1"/>
    <col min="16" max="16" width="17.7265625" style="42" hidden="1" customWidth="1"/>
    <col min="17" max="17" width="19.1796875" style="42" hidden="1" customWidth="1"/>
    <col min="18" max="18" width="18.7265625" style="42" hidden="1" customWidth="1"/>
    <col min="19" max="19" width="13.81640625" style="42" hidden="1" customWidth="1"/>
    <col min="20" max="20" width="17.54296875" style="42" hidden="1" customWidth="1"/>
    <col min="21" max="21" width="10.7265625" style="42" hidden="1" customWidth="1"/>
    <col min="22" max="22" width="17.81640625" style="42" customWidth="1"/>
    <col min="23" max="23" width="19.1796875" style="42" customWidth="1"/>
    <col min="24" max="24" width="16" style="42" customWidth="1"/>
    <col min="25" max="25" width="18.54296875" style="42" customWidth="1"/>
    <col min="26" max="26" width="18" style="42" customWidth="1"/>
    <col min="27" max="27" width="17.453125" style="42" customWidth="1"/>
    <col min="28" max="28" width="23.54296875" style="42" customWidth="1"/>
    <col min="29" max="29" width="20.54296875" style="42" customWidth="1"/>
    <col min="30" max="30" width="18.26953125" style="42" customWidth="1"/>
    <col min="31" max="31" width="26.54296875" style="42" customWidth="1"/>
    <col min="32" max="32" width="22.453125" style="42" customWidth="1"/>
    <col min="33" max="33" width="20.1796875" style="42" customWidth="1"/>
    <col min="34" max="34" width="21.81640625" style="42" hidden="1" customWidth="1"/>
    <col min="35" max="35" width="17.1796875" style="42" hidden="1" customWidth="1"/>
    <col min="36" max="36" width="19.54296875" style="42" hidden="1" customWidth="1"/>
    <col min="37" max="37" width="23.54296875" style="42" hidden="1" customWidth="1"/>
    <col min="38" max="38" width="19.1796875" style="42" hidden="1" customWidth="1"/>
    <col min="39" max="39" width="23.1796875" style="42" hidden="1" customWidth="1"/>
    <col min="40" max="40" width="26.453125" style="42" hidden="1" customWidth="1"/>
    <col min="41" max="41" width="17.81640625" style="42" hidden="1" customWidth="1"/>
    <col min="42" max="42" width="21.1796875" style="42" customWidth="1"/>
    <col min="43" max="43" width="24.81640625" style="42" customWidth="1"/>
    <col min="44" max="44" width="23.54296875" style="42" customWidth="1"/>
    <col min="45" max="45" width="24.453125" style="44" customWidth="1"/>
    <col min="46" max="46" width="21.81640625" style="42" hidden="1" customWidth="1"/>
    <col min="47" max="47" width="22" style="42" hidden="1" customWidth="1"/>
    <col min="48" max="63" width="17.81640625" style="42" hidden="1" customWidth="1"/>
    <col min="64" max="64" width="17.1796875" style="42" hidden="1" customWidth="1"/>
    <col min="65" max="65" width="19.1796875" style="42" hidden="1" customWidth="1"/>
    <col min="66" max="66" width="16.453125" style="42" hidden="1" customWidth="1"/>
    <col min="67" max="67" width="15.54296875" style="42" hidden="1" customWidth="1"/>
    <col min="68" max="68" width="18.81640625" style="42" hidden="1" customWidth="1"/>
    <col min="69" max="69" width="16.453125" style="42" hidden="1" customWidth="1"/>
    <col min="70" max="70" width="23.81640625" style="42" hidden="1" customWidth="1"/>
    <col min="71" max="72" width="18.7265625" style="42" hidden="1" customWidth="1"/>
    <col min="73" max="73" width="15.7265625" style="42" hidden="1" customWidth="1"/>
    <col min="74" max="74" width="15.1796875" style="42" hidden="1" customWidth="1"/>
    <col min="75" max="75" width="15.90625" style="42" hidden="1" customWidth="1"/>
    <col min="76" max="76" width="19.453125" style="42" hidden="1" customWidth="1"/>
    <col min="77" max="77" width="16.54296875" style="42" hidden="1" customWidth="1"/>
    <col min="78" max="78" width="22.54296875" style="42" hidden="1" customWidth="1"/>
    <col min="79" max="79" width="26.81640625" style="42" hidden="1" customWidth="1"/>
    <col min="80" max="83" width="14.54296875" style="42" hidden="1" customWidth="1"/>
    <col min="84" max="84" width="19.81640625" style="42" hidden="1" customWidth="1"/>
    <col min="85" max="85" width="18.453125" style="42" customWidth="1"/>
    <col min="86" max="86" width="19.54296875" style="42" customWidth="1"/>
    <col min="87" max="87" width="21.81640625" style="42" customWidth="1"/>
    <col min="88" max="88" width="13.7265625" style="42" customWidth="1"/>
    <col min="89" max="89" width="17.36328125" style="42" bestFit="1" customWidth="1"/>
    <col min="90" max="90" width="13.7265625" style="42" bestFit="1" customWidth="1"/>
    <col min="91" max="16384" width="10.81640625" style="42"/>
  </cols>
  <sheetData>
    <row r="1" spans="1:90" ht="13" x14ac:dyDescent="0.25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</row>
    <row r="2" spans="1:90" ht="59.5" customHeight="1" x14ac:dyDescent="0.25">
      <c r="A2" s="59" t="s">
        <v>1</v>
      </c>
      <c r="B2" s="85" t="s">
        <v>2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7"/>
    </row>
    <row r="3" spans="1:90" ht="13" x14ac:dyDescent="0.3">
      <c r="A3" s="90" t="s">
        <v>3</v>
      </c>
      <c r="B3" s="90"/>
      <c r="C3" s="90"/>
      <c r="D3" s="90"/>
      <c r="E3" s="90"/>
      <c r="F3" s="91" t="s">
        <v>4</v>
      </c>
      <c r="G3" s="91"/>
      <c r="H3" s="91"/>
      <c r="I3" s="91"/>
      <c r="J3" s="91" t="s">
        <v>5</v>
      </c>
      <c r="K3" s="91"/>
      <c r="L3" s="91"/>
      <c r="M3" s="91"/>
      <c r="N3" s="91" t="s">
        <v>6</v>
      </c>
      <c r="O3" s="91"/>
      <c r="P3" s="91"/>
      <c r="Q3" s="91"/>
      <c r="R3" s="91" t="s">
        <v>7</v>
      </c>
      <c r="S3" s="91"/>
      <c r="T3" s="91"/>
      <c r="U3" s="91"/>
      <c r="V3" s="81" t="s">
        <v>8</v>
      </c>
      <c r="W3" s="81"/>
      <c r="X3" s="81"/>
      <c r="Y3" s="81"/>
      <c r="Z3" s="82" t="s">
        <v>9</v>
      </c>
      <c r="AA3" s="82"/>
      <c r="AB3" s="82"/>
      <c r="AC3" s="82"/>
      <c r="AD3" s="83" t="s">
        <v>10</v>
      </c>
      <c r="AE3" s="83"/>
      <c r="AF3" s="83"/>
      <c r="AG3" s="83"/>
      <c r="AH3" s="56"/>
      <c r="AI3" s="56"/>
      <c r="AJ3" s="56"/>
      <c r="AK3" s="56"/>
      <c r="AL3" s="56"/>
      <c r="AM3" s="56"/>
      <c r="AN3" s="56"/>
      <c r="AO3" s="56"/>
      <c r="AP3" s="84" t="s">
        <v>11</v>
      </c>
      <c r="AQ3" s="84"/>
      <c r="AR3" s="84"/>
      <c r="AS3" s="84"/>
      <c r="AT3" s="84" t="s">
        <v>12</v>
      </c>
      <c r="AU3" s="84"/>
      <c r="AV3" s="84"/>
      <c r="AW3" s="84"/>
      <c r="AX3" s="84" t="s">
        <v>13</v>
      </c>
      <c r="AY3" s="84"/>
      <c r="AZ3" s="84"/>
      <c r="BA3" s="84"/>
      <c r="BB3" s="57"/>
      <c r="BC3" s="57"/>
      <c r="BD3" s="57"/>
      <c r="BE3" s="57"/>
      <c r="BF3" s="84" t="s">
        <v>14</v>
      </c>
      <c r="BG3" s="84"/>
      <c r="BH3" s="84"/>
      <c r="BI3" s="84"/>
      <c r="BJ3" s="84"/>
      <c r="BK3" s="84"/>
      <c r="BL3" s="84" t="s">
        <v>15</v>
      </c>
      <c r="BM3" s="84"/>
      <c r="BN3" s="84"/>
      <c r="BO3" s="84"/>
      <c r="BP3" s="84"/>
      <c r="BQ3" s="84"/>
      <c r="BR3" s="84"/>
      <c r="BS3" s="84" t="s">
        <v>16</v>
      </c>
      <c r="BT3" s="84"/>
      <c r="BU3" s="84"/>
      <c r="BV3" s="84"/>
      <c r="BW3" s="84"/>
      <c r="BX3" s="84"/>
      <c r="BY3" s="84"/>
      <c r="BZ3" s="84"/>
      <c r="CA3" s="89" t="s">
        <v>17</v>
      </c>
      <c r="CB3" s="89"/>
      <c r="CC3" s="89"/>
      <c r="CD3" s="89"/>
      <c r="CE3" s="89"/>
      <c r="CF3" s="89"/>
      <c r="CG3" s="89"/>
      <c r="CH3" s="58"/>
    </row>
    <row r="4" spans="1:90" ht="91.5" customHeight="1" x14ac:dyDescent="0.25">
      <c r="A4" s="32" t="s">
        <v>18</v>
      </c>
      <c r="B4" s="32" t="s">
        <v>19</v>
      </c>
      <c r="C4" s="32" t="s">
        <v>20</v>
      </c>
      <c r="D4" s="32" t="s">
        <v>21</v>
      </c>
      <c r="E4" s="32" t="s">
        <v>22</v>
      </c>
      <c r="F4" s="33" t="s">
        <v>23</v>
      </c>
      <c r="G4" s="33" t="s">
        <v>24</v>
      </c>
      <c r="H4" s="33" t="s">
        <v>25</v>
      </c>
      <c r="I4" s="33" t="s">
        <v>26</v>
      </c>
      <c r="J4" s="34" t="s">
        <v>27</v>
      </c>
      <c r="K4" s="34" t="s">
        <v>28</v>
      </c>
      <c r="L4" s="34" t="s">
        <v>29</v>
      </c>
      <c r="M4" s="34" t="s">
        <v>30</v>
      </c>
      <c r="N4" s="33" t="s">
        <v>23</v>
      </c>
      <c r="O4" s="33" t="s">
        <v>24</v>
      </c>
      <c r="P4" s="33" t="s">
        <v>25</v>
      </c>
      <c r="Q4" s="33" t="s">
        <v>26</v>
      </c>
      <c r="R4" s="34" t="s">
        <v>27</v>
      </c>
      <c r="S4" s="34" t="s">
        <v>28</v>
      </c>
      <c r="T4" s="34" t="s">
        <v>29</v>
      </c>
      <c r="U4" s="34" t="s">
        <v>30</v>
      </c>
      <c r="V4" s="71" t="s">
        <v>31</v>
      </c>
      <c r="W4" s="71" t="s">
        <v>32</v>
      </c>
      <c r="X4" s="71" t="s">
        <v>33</v>
      </c>
      <c r="Y4" s="71" t="s">
        <v>34</v>
      </c>
      <c r="Z4" s="74" t="s">
        <v>35</v>
      </c>
      <c r="AA4" s="74" t="s">
        <v>36</v>
      </c>
      <c r="AB4" s="74" t="s">
        <v>33</v>
      </c>
      <c r="AC4" s="74" t="s">
        <v>37</v>
      </c>
      <c r="AD4" s="77" t="s">
        <v>38</v>
      </c>
      <c r="AE4" s="77" t="s">
        <v>39</v>
      </c>
      <c r="AF4" s="77" t="s">
        <v>33</v>
      </c>
      <c r="AG4" s="77" t="s">
        <v>40</v>
      </c>
      <c r="AH4" s="37" t="s">
        <v>41</v>
      </c>
      <c r="AI4" s="37" t="s">
        <v>42</v>
      </c>
      <c r="AJ4" s="37" t="s">
        <v>33</v>
      </c>
      <c r="AK4" s="37" t="s">
        <v>43</v>
      </c>
      <c r="AL4" s="33" t="s">
        <v>44</v>
      </c>
      <c r="AM4" s="33" t="s">
        <v>45</v>
      </c>
      <c r="AN4" s="33" t="s">
        <v>33</v>
      </c>
      <c r="AO4" s="33" t="s">
        <v>46</v>
      </c>
      <c r="AP4" s="35" t="s">
        <v>47</v>
      </c>
      <c r="AQ4" s="35" t="s">
        <v>48</v>
      </c>
      <c r="AR4" s="35" t="s">
        <v>33</v>
      </c>
      <c r="AS4" s="36" t="s">
        <v>49</v>
      </c>
      <c r="AT4" s="33" t="s">
        <v>50</v>
      </c>
      <c r="AU4" s="33" t="s">
        <v>51</v>
      </c>
      <c r="AV4" s="33" t="s">
        <v>33</v>
      </c>
      <c r="AW4" s="36" t="s">
        <v>52</v>
      </c>
      <c r="AX4" s="35" t="s">
        <v>53</v>
      </c>
      <c r="AY4" s="35" t="s">
        <v>54</v>
      </c>
      <c r="AZ4" s="35" t="s">
        <v>33</v>
      </c>
      <c r="BA4" s="36" t="s">
        <v>55</v>
      </c>
      <c r="BB4" s="38" t="str">
        <f>+F3</f>
        <v>SIN FUENTE HISTORICA 1 (De la Entidad)</v>
      </c>
      <c r="BC4" s="38" t="str">
        <f>+J3</f>
        <v>SIN FUENTE HISTORICA 2 (De la Entidad)</v>
      </c>
      <c r="BD4" s="38" t="str">
        <f>+N3</f>
        <v>SIN FUENTE HISTORICA 1 (De Otras Entidades)</v>
      </c>
      <c r="BE4" s="38" t="str">
        <f>+R3</f>
        <v>SIN FUENTE HISTORICA 2 (De Otras Entidades)</v>
      </c>
      <c r="BF4" s="38" t="str">
        <f>+V3</f>
        <v>COTIZACION 1 ATLANTIC TACTICAL GROUP SAS</v>
      </c>
      <c r="BG4" s="38" t="str">
        <f>+Z3</f>
        <v>COTZACION 2 GLOBAL BUSINESS SOLUTIONS</v>
      </c>
      <c r="BH4" s="38" t="str">
        <f>+AD3</f>
        <v>COTIZACION 3 INVERSIONES MPX SAS</v>
      </c>
      <c r="BI4" s="38" t="str">
        <f>+AP3</f>
        <v xml:space="preserve">PLATAFORMA COMERCIALES - INTERNET </v>
      </c>
      <c r="BJ4" s="38" t="str">
        <f>+AT3</f>
        <v>PLATAFORMA COMERCIAL EN INTERNET 2 _ NOMBRE</v>
      </c>
      <c r="BK4" s="39" t="str">
        <f>+AX3</f>
        <v>PLATAFORMA COMERCIAL EN INTERNET 3 _ NOMBRE</v>
      </c>
      <c r="BL4" s="54" t="s">
        <v>15</v>
      </c>
      <c r="BM4" s="55" t="s">
        <v>56</v>
      </c>
      <c r="BN4" s="55" t="s">
        <v>57</v>
      </c>
      <c r="BO4" s="55" t="s">
        <v>58</v>
      </c>
      <c r="BP4" s="55" t="s">
        <v>59</v>
      </c>
      <c r="BQ4" s="55" t="s">
        <v>60</v>
      </c>
      <c r="BR4" s="55" t="s">
        <v>61</v>
      </c>
      <c r="BS4" s="54" t="s">
        <v>16</v>
      </c>
      <c r="BT4" s="54" t="s">
        <v>62</v>
      </c>
      <c r="BU4" s="55" t="s">
        <v>63</v>
      </c>
      <c r="BV4" s="55" t="s">
        <v>64</v>
      </c>
      <c r="BW4" s="55" t="s">
        <v>65</v>
      </c>
      <c r="BX4" s="55" t="s">
        <v>66</v>
      </c>
      <c r="BY4" s="55" t="s">
        <v>67</v>
      </c>
      <c r="BZ4" s="55" t="s">
        <v>68</v>
      </c>
      <c r="CA4" s="54" t="s">
        <v>69</v>
      </c>
      <c r="CB4" s="55" t="s">
        <v>63</v>
      </c>
      <c r="CC4" s="55" t="s">
        <v>64</v>
      </c>
      <c r="CD4" s="55" t="s">
        <v>65</v>
      </c>
      <c r="CE4" s="55" t="s">
        <v>66</v>
      </c>
      <c r="CF4" s="55" t="s">
        <v>67</v>
      </c>
      <c r="CG4" s="40" t="s">
        <v>70</v>
      </c>
      <c r="CH4" s="41" t="s">
        <v>506</v>
      </c>
    </row>
    <row r="5" spans="1:90" s="43" customFormat="1" ht="40" customHeight="1" x14ac:dyDescent="0.35">
      <c r="A5" s="30">
        <v>1</v>
      </c>
      <c r="B5" s="53" t="s">
        <v>71</v>
      </c>
      <c r="C5" s="53" t="s">
        <v>72</v>
      </c>
      <c r="D5" s="6" t="s">
        <v>73</v>
      </c>
      <c r="E5" s="6">
        <v>935</v>
      </c>
      <c r="F5" s="48">
        <v>0</v>
      </c>
      <c r="G5" s="48">
        <v>0</v>
      </c>
      <c r="H5" s="48">
        <v>0</v>
      </c>
      <c r="I5" s="48">
        <v>0</v>
      </c>
      <c r="J5" s="48">
        <v>0</v>
      </c>
      <c r="K5" s="48">
        <v>0</v>
      </c>
      <c r="L5" s="48">
        <v>0</v>
      </c>
      <c r="M5" s="48">
        <v>0</v>
      </c>
      <c r="N5" s="48">
        <v>0</v>
      </c>
      <c r="O5" s="48">
        <v>0</v>
      </c>
      <c r="P5" s="48">
        <v>0</v>
      </c>
      <c r="Q5" s="48">
        <v>0</v>
      </c>
      <c r="R5" s="48">
        <v>0</v>
      </c>
      <c r="S5" s="48">
        <v>0</v>
      </c>
      <c r="T5" s="48">
        <v>0</v>
      </c>
      <c r="U5" s="48">
        <v>0</v>
      </c>
      <c r="V5" s="49">
        <v>2896700</v>
      </c>
      <c r="W5" s="49">
        <v>550373</v>
      </c>
      <c r="X5" s="49">
        <f>+V5*0.19</f>
        <v>550373</v>
      </c>
      <c r="Y5" s="72">
        <f>+V5+X5</f>
        <v>3447073</v>
      </c>
      <c r="Z5" s="49">
        <v>2969000</v>
      </c>
      <c r="AA5" s="49">
        <v>564110</v>
      </c>
      <c r="AB5" s="48">
        <f>+Z5*0.19</f>
        <v>564110</v>
      </c>
      <c r="AC5" s="75">
        <f>+Z5+AB5</f>
        <v>3533110</v>
      </c>
      <c r="AD5" s="49">
        <v>2932500</v>
      </c>
      <c r="AE5" s="49">
        <v>557175</v>
      </c>
      <c r="AF5" s="48">
        <f>+AD5*0.19</f>
        <v>557175</v>
      </c>
      <c r="AG5" s="78">
        <f>+AD5+AF5</f>
        <v>3489675</v>
      </c>
      <c r="AH5" s="48"/>
      <c r="AI5" s="48"/>
      <c r="AJ5" s="48"/>
      <c r="AK5" s="48"/>
      <c r="AL5" s="48"/>
      <c r="AM5" s="48"/>
      <c r="AN5" s="48"/>
      <c r="AO5" s="48"/>
      <c r="AP5" s="48">
        <v>0</v>
      </c>
      <c r="AQ5" s="48">
        <v>0</v>
      </c>
      <c r="AR5" s="48"/>
      <c r="AS5" s="51">
        <v>0</v>
      </c>
      <c r="AT5" s="48">
        <v>0</v>
      </c>
      <c r="AU5" s="48">
        <v>0</v>
      </c>
      <c r="AV5" s="48">
        <v>0</v>
      </c>
      <c r="AW5" s="50">
        <v>0</v>
      </c>
      <c r="AX5" s="48">
        <v>0</v>
      </c>
      <c r="AY5" s="48">
        <v>0</v>
      </c>
      <c r="AZ5" s="48">
        <v>0</v>
      </c>
      <c r="BA5" s="50">
        <v>0</v>
      </c>
      <c r="BB5" s="48"/>
      <c r="BC5" s="48">
        <f>+M5</f>
        <v>0</v>
      </c>
      <c r="BD5" s="48">
        <f>+Q5</f>
        <v>0</v>
      </c>
      <c r="BE5" s="48">
        <f>+U5</f>
        <v>0</v>
      </c>
      <c r="BF5" s="70">
        <f>+Y5</f>
        <v>3447073</v>
      </c>
      <c r="BG5" s="70">
        <f>+AC5</f>
        <v>3533110</v>
      </c>
      <c r="BH5" s="70">
        <f>+AG5</f>
        <v>3489675</v>
      </c>
      <c r="BI5" s="70"/>
      <c r="BJ5" s="48">
        <f>+AW5</f>
        <v>0</v>
      </c>
      <c r="BK5" s="48">
        <f>+BA5</f>
        <v>0</v>
      </c>
      <c r="BL5" s="31">
        <f>AVERAGE(BF5,BG5,BH5:BI5)</f>
        <v>3489952.6666666665</v>
      </c>
      <c r="BM5" s="31">
        <f>_xlfn.STDEV.P(BF5,BG5,BH5,BI5)</f>
        <v>35125.00691656713</v>
      </c>
      <c r="BN5" s="52">
        <f>(BM5/BL5)*100%</f>
        <v>1.0064608397716703E-2</v>
      </c>
      <c r="BO5" s="52">
        <f>100%-BN5</f>
        <v>0.98993539160228328</v>
      </c>
      <c r="BP5" s="31" t="str">
        <f>IF(BO5&gt;70%,"ALTO","BAJO")</f>
        <v>ALTO</v>
      </c>
      <c r="BQ5" s="31">
        <f>+BL5+BM5</f>
        <v>3525077.6735832337</v>
      </c>
      <c r="BR5" s="48">
        <f>+BL5-BM5</f>
        <v>3454827.6597500993</v>
      </c>
      <c r="BS5" s="48">
        <f>GEOMEAN(BF5,BG5,BH5,BI5)</f>
        <v>3489775.9120577108</v>
      </c>
      <c r="BT5" s="48">
        <f>ROUND(BS5,0)</f>
        <v>3489776</v>
      </c>
      <c r="BU5" s="31">
        <f>_xlfn.STDEV.P(BF5,BG5,BH5,BI5)</f>
        <v>35125.00691656713</v>
      </c>
      <c r="BV5" s="52">
        <f>(BS5/BU5)*0.01</f>
        <v>0.99353031313190043</v>
      </c>
      <c r="BW5" s="52">
        <f>100%-BV5</f>
        <v>6.4696868680995667E-3</v>
      </c>
      <c r="BX5" s="48" t="str">
        <f>IF(BW5&gt;70%,"ALTO","BAJO")</f>
        <v>BAJO</v>
      </c>
      <c r="BY5" s="48">
        <f>ROUND(BS5,0)</f>
        <v>3489776</v>
      </c>
      <c r="BZ5" s="48">
        <f>MIN(BF5,B65,BH5,BI5)</f>
        <v>3447073</v>
      </c>
      <c r="CA5" s="48">
        <f>HARMEAN(BF5,BG5,BH5,BI5)</f>
        <v>3489599.1715113702</v>
      </c>
      <c r="CB5" s="48">
        <f>_xlfn.STDEV.P(BM5,BN5,BO5,BJ5)</f>
        <v>15209.429816673617</v>
      </c>
      <c r="CC5" s="52">
        <f>(CA5/CB5)*0.01</f>
        <v>2.2943655439902377</v>
      </c>
      <c r="CD5" s="52">
        <f>100%-CC5</f>
        <v>-1.2943655439902377</v>
      </c>
      <c r="CE5" s="48" t="str">
        <f>IF(CD5&gt;70%,"ALTO","BAJO")</f>
        <v>BAJO</v>
      </c>
      <c r="CF5" s="48">
        <f>ROUND(CA5,0)</f>
        <v>3489599</v>
      </c>
      <c r="CG5" s="31">
        <f>BT5</f>
        <v>3489776</v>
      </c>
      <c r="CH5" s="31">
        <f>+CG5*E5</f>
        <v>3262940560</v>
      </c>
      <c r="CI5" s="60"/>
    </row>
    <row r="6" spans="1:90" ht="40" customHeight="1" x14ac:dyDescent="0.25">
      <c r="A6" s="30">
        <v>2</v>
      </c>
      <c r="B6" s="53" t="s">
        <v>74</v>
      </c>
      <c r="C6" s="53" t="s">
        <v>505</v>
      </c>
      <c r="D6" s="6" t="s">
        <v>75</v>
      </c>
      <c r="E6" s="6">
        <v>940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9">
        <v>973200</v>
      </c>
      <c r="W6" s="49">
        <v>184908</v>
      </c>
      <c r="X6" s="49">
        <f t="shared" ref="X6:X9" si="0">+V6*0.19</f>
        <v>184908</v>
      </c>
      <c r="Y6" s="72">
        <f t="shared" ref="Y6:Y9" si="1">+V6+X6</f>
        <v>1158108</v>
      </c>
      <c r="Z6" s="49">
        <v>1210000</v>
      </c>
      <c r="AA6" s="49">
        <v>229900</v>
      </c>
      <c r="AB6" s="48">
        <f t="shared" ref="AB6:AB9" si="2">+Z6*0.19</f>
        <v>229900</v>
      </c>
      <c r="AC6" s="75">
        <f>+Z6+AB6</f>
        <v>1439900</v>
      </c>
      <c r="AD6" s="66">
        <v>170000</v>
      </c>
      <c r="AE6" s="66">
        <v>32300</v>
      </c>
      <c r="AF6" s="67">
        <f t="shared" ref="AF6:AF9" si="3">+AD6*0.19</f>
        <v>32300</v>
      </c>
      <c r="AG6" s="79">
        <f t="shared" ref="AG6:AG9" si="4">+AD6+AF6</f>
        <v>202300</v>
      </c>
      <c r="AH6" s="48"/>
      <c r="AI6" s="48"/>
      <c r="AJ6" s="48"/>
      <c r="AK6" s="48"/>
      <c r="AL6" s="48"/>
      <c r="AM6" s="48"/>
      <c r="AN6" s="48"/>
      <c r="AO6" s="48"/>
      <c r="AP6" s="48">
        <f>+'COTIZACION 7 MEDIOS DIGITALES'!F11</f>
        <v>862484</v>
      </c>
      <c r="AQ6" s="48">
        <f>+'COTIZACION 7 MEDIOS DIGITALES'!G11</f>
        <v>163871</v>
      </c>
      <c r="AR6" s="48">
        <f>+AP6*0.19</f>
        <v>163871.96</v>
      </c>
      <c r="AS6" s="51">
        <f>+AP6+AR6</f>
        <v>1026355.96</v>
      </c>
      <c r="AT6" s="48">
        <v>0</v>
      </c>
      <c r="AU6" s="48">
        <v>0</v>
      </c>
      <c r="AV6" s="48">
        <v>0</v>
      </c>
      <c r="AW6" s="50">
        <v>0</v>
      </c>
      <c r="AX6" s="48">
        <v>0</v>
      </c>
      <c r="AY6" s="48">
        <v>0</v>
      </c>
      <c r="AZ6" s="48">
        <v>0</v>
      </c>
      <c r="BA6" s="50">
        <v>0</v>
      </c>
      <c r="BB6" s="48"/>
      <c r="BC6" s="48">
        <f t="shared" ref="BC6:BC9" si="5">+M6</f>
        <v>0</v>
      </c>
      <c r="BD6" s="48">
        <f t="shared" ref="BD6:BD9" si="6">+Q6</f>
        <v>0</v>
      </c>
      <c r="BE6" s="48">
        <f t="shared" ref="BE6:BE9" si="7">+U6</f>
        <v>0</v>
      </c>
      <c r="BF6" s="70">
        <f>+Y6</f>
        <v>1158108</v>
      </c>
      <c r="BG6" s="70">
        <f t="shared" ref="BG6:BG10" si="8">+AC6</f>
        <v>1439900</v>
      </c>
      <c r="BH6" s="70"/>
      <c r="BI6" s="70">
        <f t="shared" ref="BI6" si="9">+AS6</f>
        <v>1026355.96</v>
      </c>
      <c r="BJ6" s="48">
        <f t="shared" ref="BJ6:BJ9" si="10">+AW6</f>
        <v>0</v>
      </c>
      <c r="BK6" s="48">
        <f t="shared" ref="BK6:BK9" si="11">+BA6</f>
        <v>0</v>
      </c>
      <c r="BL6" s="31">
        <f>AVERAGE(BF6,BG6,BH6:BI6)</f>
        <v>1208121.32</v>
      </c>
      <c r="BM6" s="31">
        <f t="shared" ref="BM6:BM9" si="12">_xlfn.STDEV.P(BF6,BG6,BH6,BI6)</f>
        <v>172492.83538347762</v>
      </c>
      <c r="BN6" s="52">
        <f t="shared" ref="BN6:BN9" si="13">(BM6/BL6)*100%</f>
        <v>0.14277774303616925</v>
      </c>
      <c r="BO6" s="52">
        <f t="shared" ref="BO6:BO9" si="14">100%-BN6</f>
        <v>0.85722225696383081</v>
      </c>
      <c r="BP6" s="31" t="str">
        <f t="shared" ref="BP6:BP9" si="15">IF(BO6&gt;70%,"ALTO","BAJO")</f>
        <v>ALTO</v>
      </c>
      <c r="BQ6" s="31">
        <f t="shared" ref="BQ6:BQ9" si="16">+BL6+BM6</f>
        <v>1380614.1553834777</v>
      </c>
      <c r="BR6" s="48">
        <f t="shared" ref="BR6:BR9" si="17">+BL6-BM6</f>
        <v>1035628.4846165224</v>
      </c>
      <c r="BS6" s="48">
        <f t="shared" ref="BS6:BS9" si="18">GEOMEAN(BF6,BG6,BH6,BI6)</f>
        <v>1196170.6276887227</v>
      </c>
      <c r="BT6" s="48">
        <f>ROUND(BS6,0)</f>
        <v>1196171</v>
      </c>
      <c r="BU6" s="31">
        <f>_xlfn.STDEV.P(BF6,BG6,BI6)</f>
        <v>172492.83538347762</v>
      </c>
      <c r="BV6" s="52">
        <f>(BS6/BU6)*0.01</f>
        <v>6.934610501528686E-2</v>
      </c>
      <c r="BW6" s="52">
        <f t="shared" ref="BW6:BW9" si="19">100%-BV6</f>
        <v>0.93065389498471318</v>
      </c>
      <c r="BX6" s="48" t="str">
        <f t="shared" ref="BX6:BX9" si="20">IF(BW6&gt;70%,"ALTO","BAJO")</f>
        <v>ALTO</v>
      </c>
      <c r="BY6" s="48">
        <f t="shared" ref="BY6:BY9" si="21">ROUND(BS6,0)</f>
        <v>1196171</v>
      </c>
      <c r="BZ6" s="48">
        <f t="shared" ref="BZ6:BZ9" si="22">MIN(BF6,B66,BH6)</f>
        <v>1158108</v>
      </c>
      <c r="CA6" s="48">
        <f t="shared" ref="CA6:CA10" si="23">HARMEAN(BF6,BG6,BH6,BI6)</f>
        <v>1184698.0425656375</v>
      </c>
      <c r="CB6" s="48">
        <f t="shared" ref="CB6:CB9" si="24">_xlfn.STDEV.P(BM6,BN6,BO6,BJ6)</f>
        <v>74691.444369588193</v>
      </c>
      <c r="CC6" s="52">
        <f t="shared" ref="CC6:CC9" si="25">(CA6/CB6)*0.01</f>
        <v>0.15861228184362253</v>
      </c>
      <c r="CD6" s="52">
        <f>100%-CC6</f>
        <v>0.84138771815637747</v>
      </c>
      <c r="CE6" s="48" t="str">
        <f t="shared" ref="CE6:CE9" si="26">IF(CD6&gt;70%,"ALTO","BAJO")</f>
        <v>ALTO</v>
      </c>
      <c r="CF6" s="48">
        <f t="shared" ref="CF6:CF9" si="27">ROUND(CA6,0)</f>
        <v>1184698</v>
      </c>
      <c r="CG6" s="31">
        <f>BT6</f>
        <v>1196171</v>
      </c>
      <c r="CH6" s="31">
        <f>+CG6*E6</f>
        <v>1124400740</v>
      </c>
      <c r="CI6" s="60"/>
    </row>
    <row r="7" spans="1:90" ht="40" customHeight="1" x14ac:dyDescent="0.25">
      <c r="A7" s="30">
        <v>3</v>
      </c>
      <c r="B7" s="53" t="s">
        <v>76</v>
      </c>
      <c r="C7" s="69" t="s">
        <v>77</v>
      </c>
      <c r="D7" s="6" t="s">
        <v>78</v>
      </c>
      <c r="E7" s="6">
        <v>37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9">
        <v>162000</v>
      </c>
      <c r="W7" s="49">
        <v>30780</v>
      </c>
      <c r="X7" s="49">
        <f t="shared" si="0"/>
        <v>30780</v>
      </c>
      <c r="Y7" s="72">
        <f t="shared" si="1"/>
        <v>192780</v>
      </c>
      <c r="Z7" s="49">
        <v>390000</v>
      </c>
      <c r="AA7" s="49">
        <v>74100</v>
      </c>
      <c r="AB7" s="48">
        <f t="shared" si="2"/>
        <v>74100</v>
      </c>
      <c r="AC7" s="75">
        <f>+Z7+AB7</f>
        <v>464100</v>
      </c>
      <c r="AD7" s="49">
        <v>372000</v>
      </c>
      <c r="AE7" s="49">
        <v>70680</v>
      </c>
      <c r="AF7" s="48">
        <f t="shared" si="3"/>
        <v>70680</v>
      </c>
      <c r="AG7" s="78">
        <f t="shared" si="4"/>
        <v>442680</v>
      </c>
      <c r="AH7" s="48"/>
      <c r="AI7" s="48"/>
      <c r="AJ7" s="48"/>
      <c r="AK7" s="48"/>
      <c r="AL7" s="48"/>
      <c r="AM7" s="48"/>
      <c r="AN7" s="48"/>
      <c r="AO7" s="48"/>
      <c r="AP7" s="48">
        <v>0</v>
      </c>
      <c r="AQ7" s="48">
        <v>0</v>
      </c>
      <c r="AR7" s="48">
        <v>0</v>
      </c>
      <c r="AS7" s="51">
        <v>0</v>
      </c>
      <c r="AT7" s="48">
        <v>0</v>
      </c>
      <c r="AU7" s="48">
        <v>0</v>
      </c>
      <c r="AV7" s="48">
        <v>0</v>
      </c>
      <c r="AW7" s="50">
        <v>0</v>
      </c>
      <c r="AX7" s="48">
        <v>0</v>
      </c>
      <c r="AY7" s="48">
        <v>0</v>
      </c>
      <c r="AZ7" s="48">
        <v>0</v>
      </c>
      <c r="BA7" s="50">
        <v>0</v>
      </c>
      <c r="BB7" s="48">
        <f t="shared" ref="BB7:BB9" si="28">+I7</f>
        <v>0</v>
      </c>
      <c r="BC7" s="48">
        <f t="shared" si="5"/>
        <v>0</v>
      </c>
      <c r="BD7" s="48">
        <f t="shared" si="6"/>
        <v>0</v>
      </c>
      <c r="BE7" s="48">
        <f t="shared" si="7"/>
        <v>0</v>
      </c>
      <c r="BF7" s="70">
        <f t="shared" ref="BF7:BF10" si="29">+Y7</f>
        <v>192780</v>
      </c>
      <c r="BG7" s="70">
        <f t="shared" si="8"/>
        <v>464100</v>
      </c>
      <c r="BH7" s="70">
        <f t="shared" ref="BH7:BH9" si="30">+AG7</f>
        <v>442680</v>
      </c>
      <c r="BI7" s="70"/>
      <c r="BJ7" s="48">
        <f t="shared" si="10"/>
        <v>0</v>
      </c>
      <c r="BK7" s="48">
        <f t="shared" si="11"/>
        <v>0</v>
      </c>
      <c r="BL7" s="31">
        <f>AVERAGE(BF7,BG7,BH7)</f>
        <v>366520</v>
      </c>
      <c r="BM7" s="31">
        <f t="shared" si="12"/>
        <v>123163.56279354703</v>
      </c>
      <c r="BN7" s="52">
        <f t="shared" si="13"/>
        <v>0.3360350398165094</v>
      </c>
      <c r="BO7" s="52">
        <f t="shared" si="14"/>
        <v>0.6639649601834906</v>
      </c>
      <c r="BP7" s="31" t="str">
        <f t="shared" si="15"/>
        <v>BAJO</v>
      </c>
      <c r="BQ7" s="31">
        <f t="shared" si="16"/>
        <v>489683.56279354705</v>
      </c>
      <c r="BR7" s="48">
        <f t="shared" si="17"/>
        <v>243356.43720645297</v>
      </c>
      <c r="BS7" s="48">
        <f>GEOMEAN(BF7,BG7,BH7,BI7)</f>
        <v>340869.24227244896</v>
      </c>
      <c r="BT7" s="48">
        <f>ROUND(BS7,0)</f>
        <v>340869</v>
      </c>
      <c r="BU7" s="31">
        <f>_xlfn.STDEV.P(BF7,BG7,BH7)</f>
        <v>123163.56279354703</v>
      </c>
      <c r="BV7" s="52">
        <f t="shared" ref="BV7:BV9" si="31">(BS7/BU7)*0.01</f>
        <v>2.7676143377228471E-2</v>
      </c>
      <c r="BW7" s="52">
        <f t="shared" si="19"/>
        <v>0.97232385662277154</v>
      </c>
      <c r="BX7" s="48" t="str">
        <f t="shared" si="20"/>
        <v>ALTO</v>
      </c>
      <c r="BY7" s="48">
        <f t="shared" si="21"/>
        <v>340869</v>
      </c>
      <c r="BZ7" s="48">
        <f t="shared" si="22"/>
        <v>192780</v>
      </c>
      <c r="CA7" s="48">
        <f t="shared" si="23"/>
        <v>312469.52674621268</v>
      </c>
      <c r="CB7" s="48">
        <f t="shared" si="24"/>
        <v>53331.242762855181</v>
      </c>
      <c r="CC7" s="52">
        <f t="shared" si="25"/>
        <v>5.8590332900294875E-2</v>
      </c>
      <c r="CD7" s="52">
        <f t="shared" ref="CD7:CD9" si="32">100%-CC7</f>
        <v>0.94140966709970508</v>
      </c>
      <c r="CE7" s="48" t="str">
        <f t="shared" si="26"/>
        <v>ALTO</v>
      </c>
      <c r="CF7" s="48">
        <f t="shared" si="27"/>
        <v>312470</v>
      </c>
      <c r="CG7" s="31">
        <f>BT7</f>
        <v>340869</v>
      </c>
      <c r="CH7" s="31">
        <f>+CG7*E7</f>
        <v>12612153</v>
      </c>
      <c r="CI7" s="60"/>
    </row>
    <row r="8" spans="1:90" ht="40" customHeight="1" x14ac:dyDescent="0.25">
      <c r="A8" s="30">
        <v>4</v>
      </c>
      <c r="B8" s="53" t="s">
        <v>79</v>
      </c>
      <c r="C8" s="69" t="s">
        <v>80</v>
      </c>
      <c r="D8" s="6" t="s">
        <v>78</v>
      </c>
      <c r="E8" s="6">
        <v>10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9">
        <v>116700</v>
      </c>
      <c r="W8" s="49">
        <v>22173</v>
      </c>
      <c r="X8" s="49">
        <f t="shared" si="0"/>
        <v>22173</v>
      </c>
      <c r="Y8" s="72">
        <f t="shared" si="1"/>
        <v>138873</v>
      </c>
      <c r="Z8" s="49">
        <v>122400</v>
      </c>
      <c r="AA8" s="49">
        <v>23256</v>
      </c>
      <c r="AB8" s="48">
        <f t="shared" si="2"/>
        <v>23256</v>
      </c>
      <c r="AC8" s="75">
        <f>+Z8+AB8</f>
        <v>145656</v>
      </c>
      <c r="AD8" s="49">
        <v>151300</v>
      </c>
      <c r="AE8" s="49">
        <v>28747</v>
      </c>
      <c r="AF8" s="48">
        <f t="shared" si="3"/>
        <v>28747</v>
      </c>
      <c r="AG8" s="78">
        <f t="shared" si="4"/>
        <v>180047</v>
      </c>
      <c r="AH8" s="48"/>
      <c r="AI8" s="48"/>
      <c r="AJ8" s="48"/>
      <c r="AK8" s="48"/>
      <c r="AL8" s="48"/>
      <c r="AM8" s="48"/>
      <c r="AN8" s="48"/>
      <c r="AO8" s="48"/>
      <c r="AP8" s="48">
        <v>0</v>
      </c>
      <c r="AQ8" s="48">
        <v>0</v>
      </c>
      <c r="AR8" s="48">
        <v>0</v>
      </c>
      <c r="AS8" s="51">
        <v>0</v>
      </c>
      <c r="AT8" s="48">
        <v>0</v>
      </c>
      <c r="AU8" s="48">
        <v>0</v>
      </c>
      <c r="AV8" s="48">
        <v>0</v>
      </c>
      <c r="AW8" s="50">
        <v>0</v>
      </c>
      <c r="AX8" s="48">
        <v>0</v>
      </c>
      <c r="AY8" s="48">
        <v>0</v>
      </c>
      <c r="AZ8" s="48">
        <v>0</v>
      </c>
      <c r="BA8" s="50">
        <v>0</v>
      </c>
      <c r="BB8" s="48">
        <f t="shared" si="28"/>
        <v>0</v>
      </c>
      <c r="BC8" s="48">
        <f t="shared" si="5"/>
        <v>0</v>
      </c>
      <c r="BD8" s="48">
        <f t="shared" si="6"/>
        <v>0</v>
      </c>
      <c r="BE8" s="48">
        <f t="shared" si="7"/>
        <v>0</v>
      </c>
      <c r="BF8" s="70">
        <f t="shared" si="29"/>
        <v>138873</v>
      </c>
      <c r="BG8" s="70">
        <f t="shared" si="8"/>
        <v>145656</v>
      </c>
      <c r="BH8" s="70">
        <f t="shared" si="30"/>
        <v>180047</v>
      </c>
      <c r="BI8" s="70"/>
      <c r="BJ8" s="48">
        <f t="shared" si="10"/>
        <v>0</v>
      </c>
      <c r="BK8" s="48">
        <f t="shared" si="11"/>
        <v>0</v>
      </c>
      <c r="BL8" s="31">
        <f>AVERAGE(BF8,BG8,BH8)</f>
        <v>154858.66666666666</v>
      </c>
      <c r="BM8" s="31">
        <f t="shared" si="12"/>
        <v>18024.823149078482</v>
      </c>
      <c r="BN8" s="52">
        <f t="shared" si="13"/>
        <v>0.11639531410842456</v>
      </c>
      <c r="BO8" s="52">
        <f t="shared" si="14"/>
        <v>0.88360468589157548</v>
      </c>
      <c r="BP8" s="31" t="str">
        <f t="shared" si="15"/>
        <v>ALTO</v>
      </c>
      <c r="BQ8" s="31">
        <f t="shared" si="16"/>
        <v>172883.48981574515</v>
      </c>
      <c r="BR8" s="48">
        <f t="shared" si="17"/>
        <v>136833.84351758816</v>
      </c>
      <c r="BS8" s="48">
        <f t="shared" si="18"/>
        <v>153854.67435356503</v>
      </c>
      <c r="BT8" s="48">
        <f>ROUND(BS8,0)</f>
        <v>153855</v>
      </c>
      <c r="BU8" s="31">
        <f>_xlfn.STDEV.P(BF8,BG8,BH8)</f>
        <v>18024.823149078482</v>
      </c>
      <c r="BV8" s="52">
        <f t="shared" si="31"/>
        <v>8.5357106186881429E-2</v>
      </c>
      <c r="BW8" s="52">
        <f t="shared" si="19"/>
        <v>0.91464289381311858</v>
      </c>
      <c r="BX8" s="48" t="str">
        <f t="shared" si="20"/>
        <v>ALTO</v>
      </c>
      <c r="BY8" s="48">
        <f t="shared" si="21"/>
        <v>153855</v>
      </c>
      <c r="BZ8" s="48">
        <f t="shared" si="22"/>
        <v>138873</v>
      </c>
      <c r="CA8" s="48">
        <f t="shared" si="23"/>
        <v>152901.92264076573</v>
      </c>
      <c r="CB8" s="48">
        <f t="shared" si="24"/>
        <v>7804.8330427273913</v>
      </c>
      <c r="CC8" s="52">
        <f t="shared" si="25"/>
        <v>0.19590671806008847</v>
      </c>
      <c r="CD8" s="52">
        <f t="shared" si="32"/>
        <v>0.80409328193991159</v>
      </c>
      <c r="CE8" s="48" t="str">
        <f t="shared" si="26"/>
        <v>ALTO</v>
      </c>
      <c r="CF8" s="48">
        <f t="shared" si="27"/>
        <v>152902</v>
      </c>
      <c r="CG8" s="31">
        <f t="shared" ref="CG8:CG9" si="33">BT8</f>
        <v>153855</v>
      </c>
      <c r="CH8" s="31">
        <f>+CG8*E8</f>
        <v>1538550</v>
      </c>
      <c r="CI8" s="60"/>
    </row>
    <row r="9" spans="1:90" ht="40" customHeight="1" x14ac:dyDescent="0.25">
      <c r="A9" s="30">
        <v>5</v>
      </c>
      <c r="B9" s="53" t="s">
        <v>81</v>
      </c>
      <c r="C9" s="53" t="s">
        <v>82</v>
      </c>
      <c r="D9" s="6" t="s">
        <v>73</v>
      </c>
      <c r="E9" s="6">
        <v>937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9">
        <v>313400</v>
      </c>
      <c r="W9" s="49">
        <v>59546</v>
      </c>
      <c r="X9" s="49">
        <f t="shared" si="0"/>
        <v>59546</v>
      </c>
      <c r="Y9" s="72">
        <f t="shared" si="1"/>
        <v>372946</v>
      </c>
      <c r="Z9" s="49">
        <v>540500</v>
      </c>
      <c r="AA9" s="49">
        <v>102695</v>
      </c>
      <c r="AB9" s="48">
        <f t="shared" si="2"/>
        <v>102695</v>
      </c>
      <c r="AC9" s="75">
        <f>+Z9+AB9</f>
        <v>643195</v>
      </c>
      <c r="AD9" s="49">
        <v>115000</v>
      </c>
      <c r="AE9" s="49">
        <v>21850</v>
      </c>
      <c r="AF9" s="48">
        <f t="shared" si="3"/>
        <v>21850</v>
      </c>
      <c r="AG9" s="78">
        <f t="shared" si="4"/>
        <v>136850</v>
      </c>
      <c r="AH9" s="48"/>
      <c r="AI9" s="48"/>
      <c r="AJ9" s="48"/>
      <c r="AK9" s="48"/>
      <c r="AL9" s="48"/>
      <c r="AM9" s="48"/>
      <c r="AN9" s="48"/>
      <c r="AO9" s="48"/>
      <c r="AP9" s="48">
        <f>+'COTIZACION 7 MEDIOS DIGITALES'!H34</f>
        <v>266706</v>
      </c>
      <c r="AQ9" s="48">
        <f>+'COTIZACION 7 MEDIOS DIGITALES'!I34</f>
        <v>50674</v>
      </c>
      <c r="AR9" s="48">
        <v>0</v>
      </c>
      <c r="AS9" s="51">
        <f>+AP9+AQ9</f>
        <v>317380</v>
      </c>
      <c r="AT9" s="48">
        <v>0</v>
      </c>
      <c r="AU9" s="48">
        <v>0</v>
      </c>
      <c r="AV9" s="48">
        <v>0</v>
      </c>
      <c r="AW9" s="50">
        <v>0</v>
      </c>
      <c r="AX9" s="48">
        <v>0</v>
      </c>
      <c r="AY9" s="48">
        <v>0</v>
      </c>
      <c r="AZ9" s="48">
        <v>0</v>
      </c>
      <c r="BA9" s="50">
        <v>0</v>
      </c>
      <c r="BB9" s="48">
        <f t="shared" si="28"/>
        <v>0</v>
      </c>
      <c r="BC9" s="48">
        <f t="shared" si="5"/>
        <v>0</v>
      </c>
      <c r="BD9" s="48">
        <f t="shared" si="6"/>
        <v>0</v>
      </c>
      <c r="BE9" s="48">
        <f t="shared" si="7"/>
        <v>0</v>
      </c>
      <c r="BF9" s="70">
        <f t="shared" si="29"/>
        <v>372946</v>
      </c>
      <c r="BG9" s="70">
        <f t="shared" si="8"/>
        <v>643195</v>
      </c>
      <c r="BH9" s="70">
        <f t="shared" si="30"/>
        <v>136850</v>
      </c>
      <c r="BI9" s="70">
        <f>+'COTIZACION 7 MEDIOS DIGITALES'!J34</f>
        <v>317380</v>
      </c>
      <c r="BJ9" s="48">
        <f t="shared" si="10"/>
        <v>0</v>
      </c>
      <c r="BK9" s="48">
        <f t="shared" si="11"/>
        <v>0</v>
      </c>
      <c r="BL9" s="31">
        <f>AVERAGE(BF9,BG9,BH9)</f>
        <v>384330.33333333331</v>
      </c>
      <c r="BM9" s="31">
        <f t="shared" si="12"/>
        <v>181486.08378519688</v>
      </c>
      <c r="BN9" s="52">
        <f t="shared" si="13"/>
        <v>0.47221379122264673</v>
      </c>
      <c r="BO9" s="52">
        <f t="shared" si="14"/>
        <v>0.52778620877735327</v>
      </c>
      <c r="BP9" s="31" t="str">
        <f t="shared" si="15"/>
        <v>BAJO</v>
      </c>
      <c r="BQ9" s="31">
        <f t="shared" si="16"/>
        <v>565816.41711853025</v>
      </c>
      <c r="BR9" s="48">
        <f t="shared" si="17"/>
        <v>202844.24954813643</v>
      </c>
      <c r="BS9" s="48">
        <f t="shared" si="18"/>
        <v>319487.03779642418</v>
      </c>
      <c r="BT9" s="48">
        <f>ROUND(BS9,0)</f>
        <v>319487</v>
      </c>
      <c r="BU9" s="31">
        <f>_xlfn.STDEV.P(BF9,BG9,BH9,BI9)</f>
        <v>181486.08378519688</v>
      </c>
      <c r="BV9" s="52">
        <f t="shared" si="31"/>
        <v>1.7603941367458364E-2</v>
      </c>
      <c r="BW9" s="52">
        <f t="shared" si="19"/>
        <v>0.98239605863254165</v>
      </c>
      <c r="BX9" s="48" t="str">
        <f t="shared" si="20"/>
        <v>ALTO</v>
      </c>
      <c r="BY9" s="48">
        <f t="shared" si="21"/>
        <v>319487</v>
      </c>
      <c r="BZ9" s="48">
        <f t="shared" si="22"/>
        <v>136850</v>
      </c>
      <c r="CA9" s="48">
        <f t="shared" si="23"/>
        <v>272216.99566760811</v>
      </c>
      <c r="CB9" s="48">
        <f t="shared" si="24"/>
        <v>78585.635158366058</v>
      </c>
      <c r="CC9" s="52">
        <f t="shared" si="25"/>
        <v>3.4639536235730031E-2</v>
      </c>
      <c r="CD9" s="52">
        <f t="shared" si="32"/>
        <v>0.96536046376426998</v>
      </c>
      <c r="CE9" s="48" t="str">
        <f t="shared" si="26"/>
        <v>ALTO</v>
      </c>
      <c r="CF9" s="48">
        <f t="shared" si="27"/>
        <v>272217</v>
      </c>
      <c r="CG9" s="31">
        <f t="shared" si="33"/>
        <v>319487</v>
      </c>
      <c r="CH9" s="31">
        <f>+CG9*E9</f>
        <v>299359319</v>
      </c>
      <c r="CI9" s="60"/>
    </row>
    <row r="10" spans="1:90" ht="25" customHeight="1" x14ac:dyDescent="0.3">
      <c r="V10" s="45"/>
      <c r="W10" s="45"/>
      <c r="X10" s="45"/>
      <c r="Y10" s="73">
        <f>SUM(Y5:Y9)</f>
        <v>5309780</v>
      </c>
      <c r="Z10" s="45"/>
      <c r="AA10" s="45"/>
      <c r="AB10" s="45"/>
      <c r="AC10" s="76">
        <f>SUM(AC5:AC9)</f>
        <v>6225961</v>
      </c>
      <c r="AD10" s="45"/>
      <c r="AE10" s="45"/>
      <c r="AF10" s="45"/>
      <c r="AG10" s="80">
        <f>SUM(AG5:AG9)</f>
        <v>4451552</v>
      </c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6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7">
        <f t="shared" si="29"/>
        <v>5309780</v>
      </c>
      <c r="BG10" s="47">
        <f t="shared" si="8"/>
        <v>6225961</v>
      </c>
      <c r="BH10" s="47">
        <f>+AG10</f>
        <v>4451552</v>
      </c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>
        <f t="shared" si="23"/>
        <v>5230214.4350833381</v>
      </c>
      <c r="CB10" s="45"/>
      <c r="CC10" s="45"/>
      <c r="CD10" s="45"/>
      <c r="CE10" s="45"/>
      <c r="CF10" s="45"/>
      <c r="CG10" s="47">
        <f>SUM(CG5:CG9)</f>
        <v>5500158</v>
      </c>
      <c r="CH10" s="61">
        <f>SUM(CH5:CH9)</f>
        <v>4700851322</v>
      </c>
      <c r="CI10" s="60"/>
      <c r="CJ10" s="68"/>
      <c r="CK10" s="68"/>
      <c r="CL10" s="68"/>
    </row>
    <row r="11" spans="1:90" ht="13" hidden="1" x14ac:dyDescent="0.25">
      <c r="CG11" s="68">
        <f>CH5+CH6+CH9</f>
        <v>4686700619</v>
      </c>
      <c r="CH11" s="61">
        <v>4686937170</v>
      </c>
      <c r="CK11" s="68"/>
    </row>
    <row r="12" spans="1:90" hidden="1" x14ac:dyDescent="0.25"/>
    <row r="13" spans="1:90" hidden="1" x14ac:dyDescent="0.25">
      <c r="CH13" s="68"/>
    </row>
    <row r="14" spans="1:90" hidden="1" x14ac:dyDescent="0.25">
      <c r="CG14" s="68">
        <v>1750905</v>
      </c>
      <c r="CH14" s="42">
        <f>CH10/CG14</f>
        <v>2684.8123239124911</v>
      </c>
    </row>
    <row r="15" spans="1:90" hidden="1" x14ac:dyDescent="0.25">
      <c r="CH15" s="68"/>
      <c r="CJ15" s="68"/>
    </row>
    <row r="16" spans="1:90" hidden="1" x14ac:dyDescent="0.25"/>
    <row r="17" spans="85:86" hidden="1" x14ac:dyDescent="0.25">
      <c r="CG17" s="68">
        <v>4701277170</v>
      </c>
      <c r="CH17" s="68">
        <f>CG17-CH10</f>
        <v>425848</v>
      </c>
    </row>
  </sheetData>
  <sheetProtection algorithmName="SHA-512" hashValue="e0j9LxaFaRkSyCVKL0BGhV+KGFE/GvmW0/VM9r/TIeBCzqkEgRrVPTSxYzh2K+iXUAVDNKN6SQK7JLVjIlO5Vw==" saltValue="bhq5Chnm5QfODaM2iZB6Sw==" spinCount="100000" sheet="1" formatCells="0" formatColumns="0" formatRows="0" insertColumns="0" insertRows="0" insertHyperlinks="0" deleteColumns="0" deleteRows="0" sort="0" autoFilter="0" pivotTables="0"/>
  <mergeCells count="17">
    <mergeCell ref="A1:CH1"/>
    <mergeCell ref="BL3:BR3"/>
    <mergeCell ref="BS3:BZ3"/>
    <mergeCell ref="CA3:CG3"/>
    <mergeCell ref="AT3:AW3"/>
    <mergeCell ref="AX3:BA3"/>
    <mergeCell ref="BF3:BK3"/>
    <mergeCell ref="A3:E3"/>
    <mergeCell ref="N3:Q3"/>
    <mergeCell ref="R3:U3"/>
    <mergeCell ref="F3:I3"/>
    <mergeCell ref="J3:M3"/>
    <mergeCell ref="V3:Y3"/>
    <mergeCell ref="Z3:AC3"/>
    <mergeCell ref="AD3:AG3"/>
    <mergeCell ref="AP3:AS3"/>
    <mergeCell ref="B2:C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30" workbookViewId="0">
      <selection activeCell="C37" sqref="C37"/>
    </sheetView>
  </sheetViews>
  <sheetFormatPr baseColWidth="10" defaultColWidth="11.453125" defaultRowHeight="14.5" x14ac:dyDescent="0.35"/>
  <cols>
    <col min="1" max="1" width="10.81640625" style="64"/>
    <col min="2" max="2" width="16" style="64" customWidth="1"/>
    <col min="3" max="3" width="27.54296875" style="64" customWidth="1"/>
    <col min="4" max="4" width="24.54296875" style="64" customWidth="1"/>
  </cols>
  <sheetData>
    <row r="1" spans="1:4" ht="29" x14ac:dyDescent="0.35">
      <c r="A1" s="62" t="s">
        <v>18</v>
      </c>
      <c r="B1" s="62" t="s">
        <v>83</v>
      </c>
      <c r="C1" s="62" t="s">
        <v>84</v>
      </c>
      <c r="D1" s="62" t="s">
        <v>85</v>
      </c>
    </row>
    <row r="2" spans="1:4" ht="72.5" x14ac:dyDescent="0.35">
      <c r="A2" s="63">
        <v>1</v>
      </c>
      <c r="B2" s="63" t="s">
        <v>72</v>
      </c>
      <c r="C2" s="63" t="s">
        <v>86</v>
      </c>
      <c r="D2" s="63" t="s">
        <v>87</v>
      </c>
    </row>
    <row r="3" spans="1:4" ht="72.5" x14ac:dyDescent="0.35">
      <c r="A3" s="63" t="s">
        <v>88</v>
      </c>
      <c r="B3" s="63" t="s">
        <v>72</v>
      </c>
      <c r="C3" s="63" t="s">
        <v>89</v>
      </c>
      <c r="D3" s="63" t="s">
        <v>90</v>
      </c>
    </row>
    <row r="4" spans="1:4" ht="72.5" x14ac:dyDescent="0.35">
      <c r="A4" s="63" t="s">
        <v>91</v>
      </c>
      <c r="B4" s="63" t="s">
        <v>72</v>
      </c>
      <c r="C4" s="63" t="s">
        <v>92</v>
      </c>
      <c r="D4" s="63" t="s">
        <v>93</v>
      </c>
    </row>
    <row r="5" spans="1:4" ht="72.5" x14ac:dyDescent="0.35">
      <c r="A5" s="63" t="s">
        <v>94</v>
      </c>
      <c r="B5" s="63" t="s">
        <v>72</v>
      </c>
      <c r="C5" s="63" t="s">
        <v>95</v>
      </c>
      <c r="D5" s="63" t="s">
        <v>96</v>
      </c>
    </row>
    <row r="6" spans="1:4" ht="58" x14ac:dyDescent="0.35">
      <c r="A6" s="63">
        <v>2</v>
      </c>
      <c r="B6" s="63" t="s">
        <v>74</v>
      </c>
      <c r="C6" s="63" t="s">
        <v>97</v>
      </c>
      <c r="D6" s="63" t="s">
        <v>98</v>
      </c>
    </row>
    <row r="7" spans="1:4" ht="58" x14ac:dyDescent="0.35">
      <c r="A7" s="63" t="s">
        <v>99</v>
      </c>
      <c r="B7" s="63" t="s">
        <v>74</v>
      </c>
      <c r="C7" s="63" t="s">
        <v>100</v>
      </c>
      <c r="D7" s="63" t="s">
        <v>101</v>
      </c>
    </row>
    <row r="8" spans="1:4" ht="43.5" x14ac:dyDescent="0.35">
      <c r="A8" s="63">
        <v>3</v>
      </c>
      <c r="B8" s="63" t="s">
        <v>102</v>
      </c>
      <c r="C8" s="63" t="s">
        <v>103</v>
      </c>
      <c r="D8" s="63" t="s">
        <v>104</v>
      </c>
    </row>
    <row r="9" spans="1:4" ht="43.5" x14ac:dyDescent="0.35">
      <c r="A9" s="63" t="s">
        <v>105</v>
      </c>
      <c r="B9" s="63" t="s">
        <v>102</v>
      </c>
      <c r="C9" s="63" t="s">
        <v>89</v>
      </c>
      <c r="D9" s="63" t="s">
        <v>106</v>
      </c>
    </row>
    <row r="10" spans="1:4" ht="43.5" x14ac:dyDescent="0.35">
      <c r="A10" s="63" t="s">
        <v>107</v>
      </c>
      <c r="B10" s="63" t="s">
        <v>102</v>
      </c>
      <c r="C10" s="63" t="s">
        <v>95</v>
      </c>
      <c r="D10" s="63" t="s">
        <v>108</v>
      </c>
    </row>
    <row r="11" spans="1:4" ht="43.5" x14ac:dyDescent="0.35">
      <c r="A11" s="63">
        <v>4</v>
      </c>
      <c r="B11" s="63" t="s">
        <v>109</v>
      </c>
      <c r="C11" s="63" t="s">
        <v>110</v>
      </c>
      <c r="D11" s="63" t="s">
        <v>111</v>
      </c>
    </row>
    <row r="12" spans="1:4" ht="43.5" x14ac:dyDescent="0.35">
      <c r="A12" s="63" t="s">
        <v>112</v>
      </c>
      <c r="B12" s="63" t="s">
        <v>109</v>
      </c>
      <c r="C12" s="63" t="s">
        <v>113</v>
      </c>
      <c r="D12" s="63" t="s">
        <v>114</v>
      </c>
    </row>
    <row r="13" spans="1:4" ht="43.5" x14ac:dyDescent="0.35">
      <c r="A13" s="63">
        <v>5</v>
      </c>
      <c r="B13" s="63" t="s">
        <v>115</v>
      </c>
      <c r="C13" s="63" t="s">
        <v>116</v>
      </c>
      <c r="D13" s="63" t="s">
        <v>117</v>
      </c>
    </row>
    <row r="14" spans="1:4" ht="29" x14ac:dyDescent="0.35">
      <c r="A14" s="63" t="s">
        <v>118</v>
      </c>
      <c r="B14" s="63" t="s">
        <v>115</v>
      </c>
      <c r="C14" s="63" t="s">
        <v>89</v>
      </c>
      <c r="D14" s="63" t="s">
        <v>119</v>
      </c>
    </row>
    <row r="15" spans="1:4" ht="43.5" x14ac:dyDescent="0.35">
      <c r="A15" s="63" t="s">
        <v>120</v>
      </c>
      <c r="B15" s="63" t="s">
        <v>115</v>
      </c>
      <c r="C15" s="63" t="s">
        <v>95</v>
      </c>
      <c r="D15" s="63" t="s">
        <v>121</v>
      </c>
    </row>
    <row r="16" spans="1:4" ht="43.5" x14ac:dyDescent="0.35">
      <c r="A16" s="63">
        <v>6</v>
      </c>
      <c r="B16" s="63" t="s">
        <v>122</v>
      </c>
      <c r="C16" s="63" t="s">
        <v>97</v>
      </c>
      <c r="D16" s="63" t="s">
        <v>123</v>
      </c>
    </row>
    <row r="17" spans="1:4" ht="58" x14ac:dyDescent="0.35">
      <c r="A17" s="63" t="s">
        <v>124</v>
      </c>
      <c r="B17" s="63" t="s">
        <v>122</v>
      </c>
      <c r="C17" s="63" t="s">
        <v>125</v>
      </c>
      <c r="D17" s="63" t="s">
        <v>126</v>
      </c>
    </row>
    <row r="18" spans="1:4" ht="29" x14ac:dyDescent="0.35">
      <c r="A18" s="63">
        <v>7</v>
      </c>
      <c r="B18" s="63" t="s">
        <v>127</v>
      </c>
      <c r="C18" s="63" t="s">
        <v>110</v>
      </c>
      <c r="D18" s="63" t="s">
        <v>128</v>
      </c>
    </row>
    <row r="19" spans="1:4" ht="43.5" x14ac:dyDescent="0.35">
      <c r="A19" s="63">
        <v>8</v>
      </c>
      <c r="B19" s="63" t="s">
        <v>129</v>
      </c>
      <c r="C19" s="63" t="s">
        <v>130</v>
      </c>
      <c r="D19" s="63" t="s">
        <v>131</v>
      </c>
    </row>
    <row r="20" spans="1:4" ht="43.5" x14ac:dyDescent="0.35">
      <c r="A20" s="63" t="s">
        <v>132</v>
      </c>
      <c r="B20" s="63" t="s">
        <v>129</v>
      </c>
      <c r="C20" s="63" t="s">
        <v>133</v>
      </c>
      <c r="D20" s="63" t="s">
        <v>134</v>
      </c>
    </row>
    <row r="21" spans="1:4" ht="43.5" x14ac:dyDescent="0.35">
      <c r="A21" s="63">
        <v>9</v>
      </c>
      <c r="B21" s="63" t="s">
        <v>135</v>
      </c>
      <c r="C21" s="63" t="s">
        <v>97</v>
      </c>
      <c r="D21" s="63" t="s">
        <v>136</v>
      </c>
    </row>
    <row r="22" spans="1:4" ht="43.5" x14ac:dyDescent="0.35">
      <c r="A22" s="63" t="s">
        <v>137</v>
      </c>
      <c r="B22" s="63" t="s">
        <v>135</v>
      </c>
      <c r="C22" s="63" t="s">
        <v>138</v>
      </c>
      <c r="D22" s="63" t="s">
        <v>139</v>
      </c>
    </row>
    <row r="23" spans="1:4" ht="43.5" x14ac:dyDescent="0.35">
      <c r="A23" s="63">
        <v>10</v>
      </c>
      <c r="B23" s="63" t="s">
        <v>81</v>
      </c>
      <c r="C23" s="63" t="s">
        <v>103</v>
      </c>
      <c r="D23" s="63" t="s">
        <v>140</v>
      </c>
    </row>
    <row r="24" spans="1:4" ht="29" x14ac:dyDescent="0.35">
      <c r="A24" s="63" t="s">
        <v>141</v>
      </c>
      <c r="B24" s="63" t="s">
        <v>81</v>
      </c>
      <c r="C24" s="63" t="s">
        <v>89</v>
      </c>
      <c r="D24" s="63" t="s">
        <v>142</v>
      </c>
    </row>
    <row r="25" spans="1:4" ht="43.5" x14ac:dyDescent="0.35">
      <c r="A25" s="63" t="s">
        <v>143</v>
      </c>
      <c r="B25" s="63" t="s">
        <v>81</v>
      </c>
      <c r="C25" s="63" t="s">
        <v>95</v>
      </c>
      <c r="D25" s="63" t="s">
        <v>144</v>
      </c>
    </row>
    <row r="26" spans="1:4" ht="72.5" x14ac:dyDescent="0.35">
      <c r="A26" s="63">
        <v>11</v>
      </c>
      <c r="B26" s="63" t="s">
        <v>145</v>
      </c>
      <c r="C26" s="63" t="s">
        <v>146</v>
      </c>
      <c r="D26" s="63" t="s">
        <v>147</v>
      </c>
    </row>
    <row r="27" spans="1:4" ht="29" x14ac:dyDescent="0.35">
      <c r="A27" s="63" t="s">
        <v>148</v>
      </c>
      <c r="B27" s="63" t="s">
        <v>76</v>
      </c>
      <c r="C27" s="63" t="s">
        <v>89</v>
      </c>
      <c r="D27" s="63" t="s">
        <v>149</v>
      </c>
    </row>
    <row r="28" spans="1:4" ht="43.5" x14ac:dyDescent="0.35">
      <c r="A28" s="63" t="s">
        <v>150</v>
      </c>
      <c r="B28" s="63" t="s">
        <v>76</v>
      </c>
      <c r="C28" s="63" t="s">
        <v>92</v>
      </c>
      <c r="D28" s="63" t="s">
        <v>151</v>
      </c>
    </row>
    <row r="29" spans="1:4" ht="72.5" x14ac:dyDescent="0.35">
      <c r="A29" s="63">
        <v>12</v>
      </c>
      <c r="B29" s="63" t="s">
        <v>152</v>
      </c>
      <c r="C29" s="63" t="s">
        <v>146</v>
      </c>
      <c r="D29" s="63" t="s">
        <v>153</v>
      </c>
    </row>
    <row r="30" spans="1:4" ht="43.5" x14ac:dyDescent="0.35">
      <c r="A30" s="63" t="s">
        <v>154</v>
      </c>
      <c r="B30" s="63" t="s">
        <v>155</v>
      </c>
      <c r="C30" s="63" t="s">
        <v>89</v>
      </c>
      <c r="D30" s="63" t="s">
        <v>156</v>
      </c>
    </row>
    <row r="31" spans="1:4" ht="43.5" x14ac:dyDescent="0.35">
      <c r="A31" s="63" t="s">
        <v>157</v>
      </c>
      <c r="B31" s="63" t="s">
        <v>155</v>
      </c>
      <c r="C31" s="63" t="s">
        <v>95</v>
      </c>
      <c r="D31" s="63" t="s">
        <v>158</v>
      </c>
    </row>
    <row r="33" spans="1:4" x14ac:dyDescent="0.35">
      <c r="A33" s="92" t="s">
        <v>159</v>
      </c>
      <c r="B33" s="92"/>
      <c r="C33" s="92"/>
      <c r="D33" s="92"/>
    </row>
    <row r="34" spans="1:4" x14ac:dyDescent="0.35">
      <c r="A34" s="92"/>
      <c r="B34" s="92"/>
      <c r="C34" s="92"/>
      <c r="D34" s="92"/>
    </row>
    <row r="35" spans="1:4" x14ac:dyDescent="0.35">
      <c r="A35" s="92"/>
      <c r="B35" s="92"/>
      <c r="C35" s="92"/>
      <c r="D35" s="92"/>
    </row>
  </sheetData>
  <mergeCells count="1">
    <mergeCell ref="A33:D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baseColWidth="10" defaultColWidth="11.4531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M15"/>
  <sheetViews>
    <sheetView topLeftCell="A3" workbookViewId="0">
      <selection activeCell="D2" sqref="D2"/>
    </sheetView>
  </sheetViews>
  <sheetFormatPr baseColWidth="10" defaultColWidth="11.453125" defaultRowHeight="14.5" x14ac:dyDescent="0.35"/>
  <sheetData>
    <row r="1" spans="1:13" ht="101.5" x14ac:dyDescent="0.35">
      <c r="A1" s="3" t="s">
        <v>160</v>
      </c>
      <c r="B1" s="3" t="s">
        <v>161</v>
      </c>
      <c r="C1" s="3" t="s">
        <v>162</v>
      </c>
      <c r="D1" s="3" t="s">
        <v>163</v>
      </c>
      <c r="E1" s="3" t="s">
        <v>164</v>
      </c>
      <c r="F1" s="3" t="s">
        <v>165</v>
      </c>
      <c r="G1" s="3" t="s">
        <v>166</v>
      </c>
      <c r="H1" s="3" t="s">
        <v>167</v>
      </c>
      <c r="I1" s="3" t="s">
        <v>168</v>
      </c>
      <c r="J1" s="3" t="s">
        <v>169</v>
      </c>
      <c r="K1" s="3" t="s">
        <v>170</v>
      </c>
      <c r="L1" s="3" t="s">
        <v>171</v>
      </c>
      <c r="M1" s="3" t="s">
        <v>172</v>
      </c>
    </row>
    <row r="2" spans="1:13" ht="116" x14ac:dyDescent="0.35">
      <c r="A2" s="4">
        <v>1</v>
      </c>
      <c r="B2" s="4" t="s">
        <v>173</v>
      </c>
      <c r="C2" s="4" t="s">
        <v>174</v>
      </c>
      <c r="D2" s="4" t="s">
        <v>175</v>
      </c>
      <c r="E2" s="4" t="s">
        <v>176</v>
      </c>
      <c r="F2" s="4">
        <v>3</v>
      </c>
      <c r="G2" s="4" t="s">
        <v>177</v>
      </c>
      <c r="H2" s="4" t="s">
        <v>178</v>
      </c>
      <c r="I2" s="4" t="s">
        <v>179</v>
      </c>
      <c r="J2" s="4" t="s">
        <v>180</v>
      </c>
      <c r="K2" s="4" t="s">
        <v>181</v>
      </c>
      <c r="L2" s="4" t="s">
        <v>182</v>
      </c>
      <c r="M2" s="4" t="s">
        <v>183</v>
      </c>
    </row>
    <row r="3" spans="1:13" ht="145" x14ac:dyDescent="0.35">
      <c r="A3" s="4">
        <v>2</v>
      </c>
      <c r="B3" s="4" t="s">
        <v>184</v>
      </c>
      <c r="C3" s="4" t="s">
        <v>185</v>
      </c>
      <c r="D3" s="4" t="s">
        <v>186</v>
      </c>
      <c r="E3" s="4" t="s">
        <v>176</v>
      </c>
      <c r="F3" s="4">
        <v>5</v>
      </c>
      <c r="G3" s="4" t="s">
        <v>177</v>
      </c>
      <c r="H3" s="4" t="s">
        <v>178</v>
      </c>
      <c r="I3" s="4" t="s">
        <v>179</v>
      </c>
      <c r="J3" s="4" t="s">
        <v>180</v>
      </c>
      <c r="K3" s="4" t="s">
        <v>181</v>
      </c>
      <c r="L3" s="4" t="s">
        <v>187</v>
      </c>
      <c r="M3" s="4" t="s">
        <v>183</v>
      </c>
    </row>
    <row r="4" spans="1:13" ht="87" x14ac:dyDescent="0.35">
      <c r="A4" s="4">
        <v>3</v>
      </c>
      <c r="B4" s="4" t="s">
        <v>188</v>
      </c>
      <c r="C4" s="4" t="s">
        <v>189</v>
      </c>
      <c r="D4" s="4" t="s">
        <v>190</v>
      </c>
      <c r="E4" s="4" t="s">
        <v>191</v>
      </c>
      <c r="F4" s="4">
        <v>5</v>
      </c>
      <c r="G4" s="4" t="s">
        <v>177</v>
      </c>
      <c r="H4" s="4" t="s">
        <v>178</v>
      </c>
      <c r="I4" s="4" t="s">
        <v>179</v>
      </c>
      <c r="J4" s="4" t="s">
        <v>180</v>
      </c>
      <c r="K4" s="4" t="s">
        <v>181</v>
      </c>
      <c r="L4" s="4" t="s">
        <v>192</v>
      </c>
      <c r="M4" s="4" t="s">
        <v>183</v>
      </c>
    </row>
    <row r="5" spans="1:13" ht="72.5" x14ac:dyDescent="0.35">
      <c r="A5" s="4">
        <v>4</v>
      </c>
      <c r="B5" s="4" t="s">
        <v>193</v>
      </c>
      <c r="C5" s="4" t="s">
        <v>194</v>
      </c>
      <c r="D5" s="4" t="s">
        <v>190</v>
      </c>
      <c r="E5" s="4" t="s">
        <v>176</v>
      </c>
      <c r="F5" s="4">
        <v>4</v>
      </c>
      <c r="G5" s="4" t="s">
        <v>177</v>
      </c>
      <c r="H5" s="4" t="s">
        <v>195</v>
      </c>
      <c r="I5" s="4" t="s">
        <v>179</v>
      </c>
      <c r="J5" s="4" t="s">
        <v>180</v>
      </c>
      <c r="K5" s="4" t="s">
        <v>181</v>
      </c>
      <c r="L5" s="4" t="s">
        <v>196</v>
      </c>
      <c r="M5" s="4" t="s">
        <v>183</v>
      </c>
    </row>
    <row r="6" spans="1:13" ht="87" x14ac:dyDescent="0.35">
      <c r="A6" s="4">
        <v>5</v>
      </c>
      <c r="B6" s="4" t="s">
        <v>197</v>
      </c>
      <c r="C6" s="4" t="s">
        <v>198</v>
      </c>
      <c r="D6" s="4" t="s">
        <v>175</v>
      </c>
      <c r="E6" s="4" t="s">
        <v>176</v>
      </c>
      <c r="F6" s="4">
        <v>3</v>
      </c>
      <c r="G6" s="4" t="s">
        <v>177</v>
      </c>
      <c r="H6" s="4" t="s">
        <v>178</v>
      </c>
      <c r="I6" s="4" t="s">
        <v>179</v>
      </c>
      <c r="J6" s="4" t="s">
        <v>199</v>
      </c>
      <c r="K6" s="4" t="s">
        <v>181</v>
      </c>
      <c r="L6" s="4" t="s">
        <v>200</v>
      </c>
      <c r="M6" s="4" t="s">
        <v>183</v>
      </c>
    </row>
    <row r="7" spans="1:13" ht="87" x14ac:dyDescent="0.35">
      <c r="A7" s="4">
        <v>6</v>
      </c>
      <c r="B7" s="4" t="s">
        <v>201</v>
      </c>
      <c r="C7" s="4" t="s">
        <v>202</v>
      </c>
      <c r="D7" s="4" t="s">
        <v>175</v>
      </c>
      <c r="E7" s="4" t="s">
        <v>176</v>
      </c>
      <c r="F7" s="4">
        <v>3</v>
      </c>
      <c r="G7" s="4" t="s">
        <v>177</v>
      </c>
      <c r="H7" s="4" t="s">
        <v>178</v>
      </c>
      <c r="I7" s="4" t="s">
        <v>203</v>
      </c>
      <c r="J7" s="4" t="s">
        <v>199</v>
      </c>
      <c r="K7" s="4" t="s">
        <v>181</v>
      </c>
      <c r="L7" s="4" t="s">
        <v>204</v>
      </c>
      <c r="M7" s="4" t="s">
        <v>183</v>
      </c>
    </row>
    <row r="8" spans="1:13" ht="87" x14ac:dyDescent="0.35">
      <c r="A8" s="4">
        <v>7</v>
      </c>
      <c r="B8" s="4" t="s">
        <v>205</v>
      </c>
      <c r="C8" s="4" t="s">
        <v>206</v>
      </c>
      <c r="D8" s="4" t="s">
        <v>175</v>
      </c>
      <c r="E8" s="4" t="s">
        <v>176</v>
      </c>
      <c r="F8" s="4">
        <v>3</v>
      </c>
      <c r="G8" s="4" t="s">
        <v>177</v>
      </c>
      <c r="H8" s="4" t="s">
        <v>178</v>
      </c>
      <c r="I8" s="4" t="s">
        <v>179</v>
      </c>
      <c r="J8" s="4" t="s">
        <v>199</v>
      </c>
      <c r="K8" s="4" t="s">
        <v>181</v>
      </c>
      <c r="L8" s="4" t="s">
        <v>207</v>
      </c>
      <c r="M8" s="4" t="s">
        <v>183</v>
      </c>
    </row>
    <row r="9" spans="1:13" ht="87" x14ac:dyDescent="0.35">
      <c r="A9" s="4">
        <v>8</v>
      </c>
      <c r="B9" s="4" t="s">
        <v>208</v>
      </c>
      <c r="C9" s="4" t="s">
        <v>209</v>
      </c>
      <c r="D9" s="4" t="s">
        <v>175</v>
      </c>
      <c r="E9" s="4" t="s">
        <v>176</v>
      </c>
      <c r="F9" s="4">
        <v>3</v>
      </c>
      <c r="G9" s="4" t="s">
        <v>177</v>
      </c>
      <c r="H9" s="4" t="s">
        <v>178</v>
      </c>
      <c r="I9" s="4" t="s">
        <v>179</v>
      </c>
      <c r="J9" s="4" t="s">
        <v>180</v>
      </c>
      <c r="K9" s="4" t="s">
        <v>210</v>
      </c>
      <c r="L9" s="4" t="s">
        <v>211</v>
      </c>
      <c r="M9" s="4" t="s">
        <v>183</v>
      </c>
    </row>
    <row r="10" spans="1:13" ht="101.5" x14ac:dyDescent="0.35">
      <c r="A10" s="4">
        <v>9</v>
      </c>
      <c r="B10" s="4" t="s">
        <v>212</v>
      </c>
      <c r="C10" s="4" t="s">
        <v>213</v>
      </c>
      <c r="D10" s="4" t="s">
        <v>175</v>
      </c>
      <c r="E10" s="4" t="s">
        <v>176</v>
      </c>
      <c r="F10" s="4">
        <v>3</v>
      </c>
      <c r="G10" s="4" t="s">
        <v>177</v>
      </c>
      <c r="H10" s="4" t="s">
        <v>178</v>
      </c>
      <c r="I10" s="4" t="s">
        <v>179</v>
      </c>
      <c r="J10" s="4" t="s">
        <v>180</v>
      </c>
      <c r="K10" s="4" t="s">
        <v>210</v>
      </c>
      <c r="L10" s="4" t="s">
        <v>214</v>
      </c>
      <c r="M10" s="4" t="s">
        <v>183</v>
      </c>
    </row>
    <row r="11" spans="1:13" ht="72.5" x14ac:dyDescent="0.35">
      <c r="A11" s="4">
        <v>10</v>
      </c>
      <c r="B11" s="4" t="s">
        <v>215</v>
      </c>
      <c r="C11" s="4" t="s">
        <v>216</v>
      </c>
      <c r="D11" s="4" t="s">
        <v>190</v>
      </c>
      <c r="E11" s="4" t="s">
        <v>176</v>
      </c>
      <c r="F11" s="4">
        <v>4</v>
      </c>
      <c r="G11" s="4" t="s">
        <v>217</v>
      </c>
      <c r="H11" s="4" t="s">
        <v>218</v>
      </c>
      <c r="I11" s="4" t="s">
        <v>219</v>
      </c>
      <c r="J11" s="4" t="s">
        <v>220</v>
      </c>
      <c r="K11" s="4" t="s">
        <v>221</v>
      </c>
      <c r="L11" s="4" t="s">
        <v>216</v>
      </c>
      <c r="M11" s="4" t="s">
        <v>222</v>
      </c>
    </row>
    <row r="12" spans="1:13" ht="116" x14ac:dyDescent="0.35">
      <c r="A12" s="4">
        <v>11</v>
      </c>
      <c r="B12" s="4" t="s">
        <v>223</v>
      </c>
      <c r="C12" s="4" t="s">
        <v>224</v>
      </c>
      <c r="D12" s="4">
        <v>1</v>
      </c>
      <c r="E12" s="4">
        <v>2</v>
      </c>
      <c r="F12" s="4">
        <v>3</v>
      </c>
      <c r="G12" s="4" t="s">
        <v>217</v>
      </c>
      <c r="H12" s="4" t="s">
        <v>178</v>
      </c>
      <c r="I12" s="4" t="s">
        <v>179</v>
      </c>
      <c r="J12" s="4" t="s">
        <v>225</v>
      </c>
      <c r="K12" s="4" t="s">
        <v>226</v>
      </c>
      <c r="L12" s="4" t="s">
        <v>227</v>
      </c>
      <c r="M12" s="4" t="s">
        <v>228</v>
      </c>
    </row>
    <row r="13" spans="1:13" ht="101.5" x14ac:dyDescent="0.35">
      <c r="A13" s="4">
        <v>12</v>
      </c>
      <c r="B13" s="4" t="s">
        <v>229</v>
      </c>
      <c r="C13" s="4" t="s">
        <v>230</v>
      </c>
      <c r="D13" s="4">
        <v>1</v>
      </c>
      <c r="E13" s="4">
        <v>2</v>
      </c>
      <c r="F13" s="4">
        <v>3</v>
      </c>
      <c r="G13" s="4" t="s">
        <v>177</v>
      </c>
      <c r="H13" s="4" t="s">
        <v>178</v>
      </c>
      <c r="I13" s="4" t="s">
        <v>179</v>
      </c>
      <c r="J13" s="4" t="s">
        <v>180</v>
      </c>
      <c r="K13" s="4" t="s">
        <v>231</v>
      </c>
      <c r="L13" s="4" t="s">
        <v>232</v>
      </c>
      <c r="M13" s="4" t="s">
        <v>228</v>
      </c>
    </row>
    <row r="14" spans="1:13" ht="72.5" x14ac:dyDescent="0.35">
      <c r="A14" s="4">
        <v>13</v>
      </c>
      <c r="B14" s="4" t="s">
        <v>233</v>
      </c>
      <c r="C14" s="4" t="s">
        <v>234</v>
      </c>
      <c r="D14" s="4" t="s">
        <v>235</v>
      </c>
      <c r="E14" s="4" t="s">
        <v>176</v>
      </c>
      <c r="F14" s="4">
        <v>3</v>
      </c>
      <c r="G14" s="4" t="s">
        <v>177</v>
      </c>
      <c r="H14" s="4" t="s">
        <v>178</v>
      </c>
      <c r="I14" s="4" t="s">
        <v>179</v>
      </c>
      <c r="J14" s="4" t="s">
        <v>180</v>
      </c>
      <c r="K14" s="4" t="s">
        <v>231</v>
      </c>
      <c r="L14" s="4" t="s">
        <v>236</v>
      </c>
      <c r="M14" s="4" t="s">
        <v>183</v>
      </c>
    </row>
    <row r="15" spans="1:13" ht="101.5" x14ac:dyDescent="0.35">
      <c r="A15" s="4">
        <v>14</v>
      </c>
      <c r="B15" s="4" t="s">
        <v>237</v>
      </c>
      <c r="C15" s="4" t="s">
        <v>238</v>
      </c>
      <c r="D15" s="4" t="s">
        <v>235</v>
      </c>
      <c r="E15" s="4" t="s">
        <v>176</v>
      </c>
      <c r="F15" s="4">
        <v>3</v>
      </c>
      <c r="G15" s="4" t="s">
        <v>177</v>
      </c>
      <c r="H15" s="4" t="s">
        <v>178</v>
      </c>
      <c r="I15" s="4" t="s">
        <v>179</v>
      </c>
      <c r="J15" s="4" t="s">
        <v>180</v>
      </c>
      <c r="K15" s="4" t="s">
        <v>231</v>
      </c>
      <c r="L15" s="4" t="s">
        <v>239</v>
      </c>
      <c r="M15" s="4" t="s">
        <v>183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ntrol 1">
          <controlPr defaultSize="0" r:id="rId4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3</xdr:col>
                <xdr:colOff>12700</xdr:colOff>
                <xdr:row>20</xdr:row>
                <xdr:rowOff>6350</xdr:rowOff>
              </to>
            </anchor>
          </controlPr>
        </control>
      </mc:Choice>
      <mc:Fallback>
        <control shapeId="10241" r:id="rId3" name="Control 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2" sqref="H2:H6"/>
    </sheetView>
  </sheetViews>
  <sheetFormatPr baseColWidth="10" defaultColWidth="11.453125" defaultRowHeight="14.5" x14ac:dyDescent="0.35"/>
  <cols>
    <col min="1" max="1" width="25.81640625" customWidth="1"/>
    <col min="2" max="2" width="23.81640625" customWidth="1"/>
    <col min="3" max="3" width="20.81640625" customWidth="1"/>
    <col min="4" max="4" width="16.1796875" customWidth="1"/>
    <col min="5" max="5" width="27.26953125" customWidth="1"/>
  </cols>
  <sheetData>
    <row r="1" spans="1:8" ht="29" x14ac:dyDescent="0.35">
      <c r="A1" s="15" t="s">
        <v>18</v>
      </c>
      <c r="B1" s="15" t="s">
        <v>31</v>
      </c>
      <c r="C1" s="15" t="s">
        <v>32</v>
      </c>
      <c r="D1" s="15" t="s">
        <v>33</v>
      </c>
      <c r="E1" s="15" t="s">
        <v>34</v>
      </c>
      <c r="F1" s="15" t="s">
        <v>240</v>
      </c>
    </row>
    <row r="2" spans="1:8" ht="29" x14ac:dyDescent="0.35">
      <c r="A2" s="11" t="s">
        <v>241</v>
      </c>
      <c r="B2" s="12">
        <v>2896700</v>
      </c>
      <c r="C2" s="13">
        <v>0.19</v>
      </c>
      <c r="D2" s="12">
        <v>550373</v>
      </c>
      <c r="E2" s="12">
        <v>3447073</v>
      </c>
      <c r="F2" s="14" t="s">
        <v>242</v>
      </c>
      <c r="G2" t="s">
        <v>243</v>
      </c>
      <c r="H2" s="65">
        <f>+B2-'ESTUDIO DE MERCADO EPP'!V5</f>
        <v>0</v>
      </c>
    </row>
    <row r="3" spans="1:8" ht="29" x14ac:dyDescent="0.35">
      <c r="A3" s="11" t="s">
        <v>244</v>
      </c>
      <c r="B3" s="12">
        <v>973200</v>
      </c>
      <c r="C3" s="13">
        <v>0.19</v>
      </c>
      <c r="D3" s="12">
        <v>184908</v>
      </c>
      <c r="E3" s="12">
        <v>1158108</v>
      </c>
      <c r="F3" s="14" t="s">
        <v>242</v>
      </c>
      <c r="G3" t="s">
        <v>243</v>
      </c>
      <c r="H3" s="65">
        <f>+B3-'ESTUDIO DE MERCADO EPP'!V6</f>
        <v>0</v>
      </c>
    </row>
    <row r="4" spans="1:8" x14ac:dyDescent="0.35">
      <c r="A4" s="11" t="s">
        <v>245</v>
      </c>
      <c r="B4" s="12">
        <v>162000</v>
      </c>
      <c r="C4" s="13">
        <v>0.19</v>
      </c>
      <c r="D4" s="12">
        <v>30780</v>
      </c>
      <c r="E4" s="12">
        <v>192780</v>
      </c>
      <c r="F4" s="14" t="s">
        <v>242</v>
      </c>
      <c r="G4" t="s">
        <v>243</v>
      </c>
      <c r="H4" s="65">
        <f>+B4-'ESTUDIO DE MERCADO EPP'!V7</f>
        <v>0</v>
      </c>
    </row>
    <row r="5" spans="1:8" x14ac:dyDescent="0.35">
      <c r="A5" s="11" t="s">
        <v>246</v>
      </c>
      <c r="B5" s="12">
        <v>116700</v>
      </c>
      <c r="C5" s="13">
        <v>0.19</v>
      </c>
      <c r="D5" s="12">
        <v>22173</v>
      </c>
      <c r="E5" s="12">
        <v>138873</v>
      </c>
      <c r="F5" s="14" t="s">
        <v>242</v>
      </c>
      <c r="G5" t="s">
        <v>243</v>
      </c>
      <c r="H5" s="65">
        <f>+B5-'ESTUDIO DE MERCADO EPP'!V8</f>
        <v>0</v>
      </c>
    </row>
    <row r="6" spans="1:8" x14ac:dyDescent="0.35">
      <c r="A6" s="11" t="s">
        <v>247</v>
      </c>
      <c r="B6" s="12">
        <v>313400</v>
      </c>
      <c r="C6" s="13">
        <v>0.19</v>
      </c>
      <c r="D6" s="12">
        <v>59546</v>
      </c>
      <c r="E6" s="12">
        <v>372946</v>
      </c>
      <c r="F6" s="14" t="s">
        <v>242</v>
      </c>
      <c r="G6" t="s">
        <v>243</v>
      </c>
      <c r="H6" s="65">
        <f>+B6-'ESTUDIO DE MERCADO EPP'!V9</f>
        <v>0</v>
      </c>
    </row>
    <row r="8" spans="1:8" x14ac:dyDescent="0.35">
      <c r="A8" t="s">
        <v>248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2" workbookViewId="0">
      <selection activeCell="C6" sqref="C6"/>
    </sheetView>
  </sheetViews>
  <sheetFormatPr baseColWidth="10" defaultColWidth="11.453125" defaultRowHeight="14.5" x14ac:dyDescent="0.35"/>
  <cols>
    <col min="1" max="1" width="18.54296875" customWidth="1"/>
    <col min="2" max="2" width="24.54296875" customWidth="1"/>
    <col min="3" max="3" width="23.1796875" customWidth="1"/>
    <col min="4" max="4" width="23.26953125" customWidth="1"/>
    <col min="5" max="5" width="16.54296875" customWidth="1"/>
  </cols>
  <sheetData>
    <row r="1" spans="1:6" ht="43.5" x14ac:dyDescent="0.35">
      <c r="A1" s="15" t="s">
        <v>18</v>
      </c>
      <c r="B1" s="15" t="s">
        <v>35</v>
      </c>
      <c r="C1" s="15" t="s">
        <v>36</v>
      </c>
      <c r="D1" s="15" t="s">
        <v>33</v>
      </c>
      <c r="E1" s="15" t="s">
        <v>37</v>
      </c>
      <c r="F1" s="15" t="s">
        <v>240</v>
      </c>
    </row>
    <row r="2" spans="1:6" ht="58" x14ac:dyDescent="0.35">
      <c r="A2" s="11" t="s">
        <v>241</v>
      </c>
      <c r="B2" s="16">
        <v>2969000</v>
      </c>
      <c r="C2" s="13">
        <v>0.19</v>
      </c>
      <c r="D2" s="16">
        <v>564110</v>
      </c>
      <c r="E2" s="16">
        <v>3533110</v>
      </c>
      <c r="F2" s="14" t="s">
        <v>242</v>
      </c>
    </row>
    <row r="3" spans="1:6" ht="58" x14ac:dyDescent="0.35">
      <c r="A3" s="11" t="s">
        <v>244</v>
      </c>
      <c r="B3" s="16">
        <v>1210000</v>
      </c>
      <c r="C3" s="13">
        <v>0.19</v>
      </c>
      <c r="D3" s="16">
        <v>229900</v>
      </c>
      <c r="E3" s="16">
        <v>1439900</v>
      </c>
      <c r="F3" s="14" t="s">
        <v>242</v>
      </c>
    </row>
    <row r="4" spans="1:6" ht="29" x14ac:dyDescent="0.35">
      <c r="A4" s="11" t="s">
        <v>245</v>
      </c>
      <c r="B4" s="16">
        <v>390000</v>
      </c>
      <c r="C4" s="13">
        <v>0.19</v>
      </c>
      <c r="D4" s="16">
        <v>74100</v>
      </c>
      <c r="E4" s="16">
        <v>464100</v>
      </c>
      <c r="F4" s="14" t="s">
        <v>242</v>
      </c>
    </row>
    <row r="5" spans="1:6" ht="29" x14ac:dyDescent="0.35">
      <c r="A5" s="11" t="s">
        <v>246</v>
      </c>
      <c r="B5" s="16">
        <v>122400</v>
      </c>
      <c r="C5" s="13">
        <v>0.19</v>
      </c>
      <c r="D5" s="16">
        <v>23256</v>
      </c>
      <c r="E5" s="16">
        <v>145656</v>
      </c>
      <c r="F5" s="14" t="s">
        <v>242</v>
      </c>
    </row>
    <row r="6" spans="1:6" ht="29" x14ac:dyDescent="0.35">
      <c r="A6" s="11" t="s">
        <v>247</v>
      </c>
      <c r="B6" s="16">
        <v>540500</v>
      </c>
      <c r="C6" s="13">
        <v>0.19</v>
      </c>
      <c r="D6" s="16">
        <v>102695</v>
      </c>
      <c r="E6" s="16">
        <v>643195</v>
      </c>
      <c r="F6" s="14" t="s">
        <v>242</v>
      </c>
    </row>
    <row r="8" spans="1:6" x14ac:dyDescent="0.35">
      <c r="A8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4" workbookViewId="0">
      <selection sqref="A1:F8"/>
    </sheetView>
  </sheetViews>
  <sheetFormatPr baseColWidth="10" defaultColWidth="11.453125" defaultRowHeight="14.5" x14ac:dyDescent="0.35"/>
  <cols>
    <col min="2" max="2" width="31.26953125" customWidth="1"/>
    <col min="4" max="4" width="25.1796875" customWidth="1"/>
    <col min="5" max="5" width="22" customWidth="1"/>
  </cols>
  <sheetData>
    <row r="1" spans="1:6" ht="43.5" x14ac:dyDescent="0.35">
      <c r="A1" s="15" t="s">
        <v>18</v>
      </c>
      <c r="B1" s="15" t="s">
        <v>38</v>
      </c>
      <c r="C1" s="15" t="s">
        <v>39</v>
      </c>
      <c r="D1" s="15" t="s">
        <v>33</v>
      </c>
      <c r="E1" s="15" t="s">
        <v>40</v>
      </c>
      <c r="F1" s="24" t="s">
        <v>250</v>
      </c>
    </row>
    <row r="2" spans="1:6" ht="87" x14ac:dyDescent="0.35">
      <c r="A2" s="8" t="s">
        <v>241</v>
      </c>
      <c r="B2" s="9">
        <v>2932500</v>
      </c>
      <c r="C2" s="10">
        <v>0.19</v>
      </c>
      <c r="D2" s="9">
        <v>557175</v>
      </c>
      <c r="E2" s="9">
        <v>3489675</v>
      </c>
      <c r="F2" t="s">
        <v>242</v>
      </c>
    </row>
    <row r="3" spans="1:6" ht="145" x14ac:dyDescent="0.35">
      <c r="A3" s="8" t="s">
        <v>244</v>
      </c>
      <c r="B3" s="9">
        <v>170000</v>
      </c>
      <c r="C3" s="10">
        <v>0.19</v>
      </c>
      <c r="D3" s="9">
        <v>32300</v>
      </c>
      <c r="E3" s="9">
        <v>202300</v>
      </c>
      <c r="F3" s="18" t="s">
        <v>251</v>
      </c>
    </row>
    <row r="4" spans="1:6" ht="29" x14ac:dyDescent="0.35">
      <c r="A4" s="8" t="s">
        <v>245</v>
      </c>
      <c r="B4" s="9">
        <v>372000</v>
      </c>
      <c r="C4" s="10">
        <v>0.19</v>
      </c>
      <c r="D4" s="9">
        <v>70680</v>
      </c>
      <c r="E4" s="9">
        <v>442680</v>
      </c>
      <c r="F4" t="s">
        <v>242</v>
      </c>
    </row>
    <row r="5" spans="1:6" ht="43.5" x14ac:dyDescent="0.35">
      <c r="A5" s="8" t="s">
        <v>246</v>
      </c>
      <c r="B5" s="9">
        <v>151300</v>
      </c>
      <c r="C5" s="10">
        <v>0.19</v>
      </c>
      <c r="D5" s="9">
        <v>28747</v>
      </c>
      <c r="E5" s="9">
        <v>180047</v>
      </c>
      <c r="F5" t="s">
        <v>242</v>
      </c>
    </row>
    <row r="6" spans="1:6" ht="43.5" x14ac:dyDescent="0.35">
      <c r="A6" s="8" t="s">
        <v>247</v>
      </c>
      <c r="B6" s="9">
        <v>115000</v>
      </c>
      <c r="C6" s="10">
        <v>0.19</v>
      </c>
      <c r="D6" s="9">
        <v>21850</v>
      </c>
      <c r="E6" s="9">
        <v>136850</v>
      </c>
      <c r="F6" t="s">
        <v>242</v>
      </c>
    </row>
    <row r="8" spans="1:6" x14ac:dyDescent="0.35">
      <c r="A8" t="s">
        <v>252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9" workbookViewId="0">
      <selection activeCell="E12" sqref="E12"/>
    </sheetView>
  </sheetViews>
  <sheetFormatPr baseColWidth="10" defaultColWidth="11.453125" defaultRowHeight="14.5" x14ac:dyDescent="0.35"/>
  <cols>
    <col min="2" max="2" width="19.7265625" customWidth="1"/>
    <col min="5" max="5" width="15.1796875" customWidth="1"/>
    <col min="6" max="6" width="23.453125" customWidth="1"/>
    <col min="7" max="7" width="12.54296875" bestFit="1" customWidth="1"/>
    <col min="8" max="8" width="14.1796875" bestFit="1" customWidth="1"/>
    <col min="9" max="10" width="25" customWidth="1"/>
    <col min="11" max="11" width="14.1796875" bestFit="1" customWidth="1"/>
  </cols>
  <sheetData>
    <row r="1" spans="1:10" ht="29" x14ac:dyDescent="0.35">
      <c r="A1" s="15" t="s">
        <v>253</v>
      </c>
      <c r="B1" s="15" t="s">
        <v>254</v>
      </c>
      <c r="C1" s="15" t="s">
        <v>253</v>
      </c>
      <c r="D1" s="15" t="s">
        <v>73</v>
      </c>
      <c r="E1" s="15" t="s">
        <v>254</v>
      </c>
      <c r="F1" s="15" t="s">
        <v>255</v>
      </c>
      <c r="G1" s="15" t="s">
        <v>256</v>
      </c>
      <c r="H1" s="15" t="s">
        <v>257</v>
      </c>
      <c r="I1" s="15" t="s">
        <v>258</v>
      </c>
      <c r="J1" s="5"/>
    </row>
    <row r="2" spans="1:10" ht="145" x14ac:dyDescent="0.35">
      <c r="A2" s="8" t="s">
        <v>74</v>
      </c>
      <c r="B2" s="8" t="s">
        <v>259</v>
      </c>
      <c r="C2" s="11" t="s">
        <v>74</v>
      </c>
      <c r="D2" s="11" t="s">
        <v>260</v>
      </c>
      <c r="E2" s="11" t="s">
        <v>261</v>
      </c>
      <c r="F2" s="25">
        <v>157927</v>
      </c>
      <c r="G2" s="25">
        <v>30006</v>
      </c>
      <c r="H2" s="25">
        <v>187933</v>
      </c>
      <c r="I2" s="11" t="s">
        <v>262</v>
      </c>
      <c r="J2" s="4"/>
    </row>
    <row r="3" spans="1:10" ht="100" customHeight="1" x14ac:dyDescent="0.35">
      <c r="A3" s="8" t="s">
        <v>102</v>
      </c>
      <c r="B3" s="8" t="s">
        <v>263</v>
      </c>
      <c r="C3" s="11" t="s">
        <v>264</v>
      </c>
      <c r="D3" s="11" t="s">
        <v>265</v>
      </c>
      <c r="E3" s="11" t="s">
        <v>266</v>
      </c>
      <c r="F3" s="25">
        <v>203104</v>
      </c>
      <c r="G3" s="25">
        <v>38590</v>
      </c>
      <c r="H3" s="25">
        <v>241694</v>
      </c>
      <c r="I3" s="26" t="s">
        <v>267</v>
      </c>
      <c r="J3" s="20"/>
    </row>
    <row r="4" spans="1:10" ht="87" x14ac:dyDescent="0.35">
      <c r="A4" s="8" t="s">
        <v>109</v>
      </c>
      <c r="B4" s="8" t="s">
        <v>268</v>
      </c>
      <c r="C4" s="11" t="s">
        <v>269</v>
      </c>
      <c r="D4" s="11" t="s">
        <v>21</v>
      </c>
      <c r="E4" s="11" t="s">
        <v>270</v>
      </c>
      <c r="F4" s="25">
        <v>30084</v>
      </c>
      <c r="G4" s="25">
        <v>5716</v>
      </c>
      <c r="H4" s="25">
        <v>35800</v>
      </c>
      <c r="I4" s="26" t="s">
        <v>271</v>
      </c>
      <c r="J4" s="20"/>
    </row>
    <row r="5" spans="1:10" ht="116" x14ac:dyDescent="0.35">
      <c r="A5" s="8" t="s">
        <v>115</v>
      </c>
      <c r="B5" s="8" t="s">
        <v>272</v>
      </c>
      <c r="C5" s="11" t="s">
        <v>273</v>
      </c>
      <c r="D5" s="11" t="s">
        <v>265</v>
      </c>
      <c r="E5" s="11" t="s">
        <v>274</v>
      </c>
      <c r="F5" s="25">
        <v>16796</v>
      </c>
      <c r="G5" s="25">
        <v>3191</v>
      </c>
      <c r="H5" s="25">
        <v>19987</v>
      </c>
      <c r="I5" s="11" t="s">
        <v>275</v>
      </c>
      <c r="J5" s="4"/>
    </row>
    <row r="6" spans="1:10" ht="72.5" x14ac:dyDescent="0.35">
      <c r="A6" s="8" t="s">
        <v>276</v>
      </c>
      <c r="B6" s="8" t="s">
        <v>277</v>
      </c>
      <c r="C6" s="11" t="s">
        <v>276</v>
      </c>
      <c r="D6" s="11" t="s">
        <v>21</v>
      </c>
      <c r="E6" s="11" t="s">
        <v>278</v>
      </c>
      <c r="F6" s="25">
        <v>104958</v>
      </c>
      <c r="G6" s="25">
        <v>19942</v>
      </c>
      <c r="H6" s="25">
        <v>124900</v>
      </c>
      <c r="I6" s="11" t="s">
        <v>279</v>
      </c>
      <c r="J6" s="4"/>
    </row>
    <row r="7" spans="1:10" ht="101.5" x14ac:dyDescent="0.35">
      <c r="A7" s="8" t="s">
        <v>280</v>
      </c>
      <c r="B7" s="8" t="s">
        <v>281</v>
      </c>
      <c r="C7" s="11" t="s">
        <v>282</v>
      </c>
      <c r="D7" s="11" t="s">
        <v>21</v>
      </c>
      <c r="E7" s="11" t="s">
        <v>283</v>
      </c>
      <c r="F7" s="25">
        <v>35375</v>
      </c>
      <c r="G7" s="25">
        <v>6721</v>
      </c>
      <c r="H7" s="25">
        <v>42096</v>
      </c>
      <c r="I7" s="26" t="s">
        <v>284</v>
      </c>
      <c r="J7" s="20"/>
    </row>
    <row r="8" spans="1:10" ht="116" x14ac:dyDescent="0.35">
      <c r="A8" s="8" t="s">
        <v>285</v>
      </c>
      <c r="B8" s="8" t="s">
        <v>286</v>
      </c>
      <c r="C8" s="11" t="s">
        <v>287</v>
      </c>
      <c r="D8" s="11" t="s">
        <v>21</v>
      </c>
      <c r="E8" s="11" t="s">
        <v>288</v>
      </c>
      <c r="F8" s="25">
        <v>220168</v>
      </c>
      <c r="G8" s="25">
        <v>41832</v>
      </c>
      <c r="H8" s="25">
        <v>262000</v>
      </c>
      <c r="I8" s="26" t="s">
        <v>289</v>
      </c>
      <c r="J8" s="20"/>
    </row>
    <row r="9" spans="1:10" ht="87" x14ac:dyDescent="0.35">
      <c r="A9" s="8" t="s">
        <v>290</v>
      </c>
      <c r="B9" s="8" t="s">
        <v>291</v>
      </c>
      <c r="C9" s="11" t="s">
        <v>292</v>
      </c>
      <c r="D9" s="11" t="s">
        <v>21</v>
      </c>
      <c r="E9" s="11" t="s">
        <v>293</v>
      </c>
      <c r="F9" s="25">
        <v>19702</v>
      </c>
      <c r="G9" s="25">
        <v>3743</v>
      </c>
      <c r="H9" s="25">
        <v>23445</v>
      </c>
      <c r="I9" s="26" t="s">
        <v>294</v>
      </c>
      <c r="J9" s="20"/>
    </row>
    <row r="10" spans="1:10" ht="72.5" x14ac:dyDescent="0.35">
      <c r="A10" s="7"/>
      <c r="B10" s="7"/>
      <c r="C10" s="11" t="s">
        <v>295</v>
      </c>
      <c r="D10" s="11" t="s">
        <v>21</v>
      </c>
      <c r="E10" s="11" t="s">
        <v>296</v>
      </c>
      <c r="F10" s="25">
        <v>74370</v>
      </c>
      <c r="G10" s="25">
        <v>14130</v>
      </c>
      <c r="H10" s="25">
        <v>88500</v>
      </c>
      <c r="I10" s="26" t="s">
        <v>297</v>
      </c>
      <c r="J10" s="20"/>
    </row>
    <row r="11" spans="1:10" ht="17.5" x14ac:dyDescent="0.35">
      <c r="A11" s="27" t="s">
        <v>298</v>
      </c>
      <c r="B11" s="7"/>
      <c r="C11" s="22" t="s">
        <v>299</v>
      </c>
      <c r="D11" s="22"/>
      <c r="E11" s="22"/>
      <c r="F11" s="29">
        <v>862484</v>
      </c>
      <c r="G11" s="29">
        <v>163871</v>
      </c>
      <c r="H11" s="29">
        <f>SUM(H2:H10)</f>
        <v>1026355</v>
      </c>
      <c r="I11" s="22"/>
      <c r="J11" s="4"/>
    </row>
    <row r="16" spans="1:10" ht="17.5" x14ac:dyDescent="0.35">
      <c r="A16" s="2"/>
    </row>
    <row r="17" spans="1:8" ht="43.5" x14ac:dyDescent="0.35">
      <c r="A17" s="22" t="s">
        <v>300</v>
      </c>
      <c r="B17" s="22" t="s">
        <v>301</v>
      </c>
      <c r="C17" s="22" t="s">
        <v>302</v>
      </c>
      <c r="D17" s="22" t="s">
        <v>303</v>
      </c>
      <c r="E17" s="22" t="s">
        <v>304</v>
      </c>
      <c r="F17" s="22" t="s">
        <v>305</v>
      </c>
      <c r="G17" s="22" t="s">
        <v>306</v>
      </c>
      <c r="H17" s="22" t="s">
        <v>307</v>
      </c>
    </row>
    <row r="18" spans="1:8" ht="43.5" x14ac:dyDescent="0.35">
      <c r="A18" s="8" t="s">
        <v>308</v>
      </c>
      <c r="B18" s="11" t="s">
        <v>309</v>
      </c>
      <c r="C18" s="11" t="s">
        <v>310</v>
      </c>
      <c r="D18" s="16">
        <v>949316</v>
      </c>
      <c r="E18" s="16">
        <v>180370</v>
      </c>
      <c r="F18" s="16">
        <v>1129686</v>
      </c>
      <c r="G18" s="11" t="s">
        <v>311</v>
      </c>
      <c r="H18" s="16">
        <v>1199913</v>
      </c>
    </row>
    <row r="19" spans="1:8" ht="43.5" x14ac:dyDescent="0.35">
      <c r="A19" s="8" t="s">
        <v>308</v>
      </c>
      <c r="B19" s="11" t="s">
        <v>312</v>
      </c>
      <c r="C19" s="11" t="s">
        <v>310</v>
      </c>
      <c r="D19" s="16">
        <v>1067344</v>
      </c>
      <c r="E19" s="16">
        <v>202795</v>
      </c>
      <c r="F19" s="16">
        <v>1270139</v>
      </c>
      <c r="G19" s="11" t="s">
        <v>313</v>
      </c>
      <c r="H19" s="16">
        <v>1199913</v>
      </c>
    </row>
    <row r="20" spans="1:8" x14ac:dyDescent="0.35">
      <c r="D20" s="28">
        <f>AVERAGE(D18:D19)</f>
        <v>1008330</v>
      </c>
      <c r="E20" s="28">
        <f>AVERAGE(E18:E19)</f>
        <v>191582.5</v>
      </c>
      <c r="F20" s="28">
        <f>+D20+E20</f>
        <v>1199912.5</v>
      </c>
    </row>
    <row r="21" spans="1:8" ht="31" x14ac:dyDescent="0.35">
      <c r="A21" s="1" t="s">
        <v>314</v>
      </c>
    </row>
    <row r="23" spans="1:8" x14ac:dyDescent="0.35">
      <c r="A23" t="s">
        <v>315</v>
      </c>
    </row>
    <row r="25" spans="1:8" x14ac:dyDescent="0.35">
      <c r="A25" t="s">
        <v>316</v>
      </c>
    </row>
    <row r="27" spans="1:8" ht="17.5" x14ac:dyDescent="0.35">
      <c r="A27" s="2" t="s">
        <v>317</v>
      </c>
    </row>
    <row r="29" spans="1:8" ht="29" x14ac:dyDescent="0.35">
      <c r="A29" s="3" t="s">
        <v>318</v>
      </c>
      <c r="B29" s="3" t="s">
        <v>319</v>
      </c>
    </row>
    <row r="30" spans="1:8" ht="43.5" x14ac:dyDescent="0.35">
      <c r="A30" s="4" t="s">
        <v>320</v>
      </c>
      <c r="B30" s="4" t="s">
        <v>321</v>
      </c>
    </row>
    <row r="33" spans="1:10" ht="43.5" x14ac:dyDescent="0.35">
      <c r="A33" s="3" t="s">
        <v>322</v>
      </c>
      <c r="B33" s="3" t="s">
        <v>323</v>
      </c>
      <c r="C33" s="3" t="s">
        <v>324</v>
      </c>
      <c r="D33" s="3" t="s">
        <v>325</v>
      </c>
      <c r="E33" s="3" t="s">
        <v>326</v>
      </c>
      <c r="F33" s="3" t="s">
        <v>327</v>
      </c>
      <c r="G33" s="3" t="s">
        <v>328</v>
      </c>
      <c r="H33" s="3" t="s">
        <v>303</v>
      </c>
      <c r="I33" s="3" t="s">
        <v>304</v>
      </c>
      <c r="J33" s="3" t="s">
        <v>329</v>
      </c>
    </row>
    <row r="34" spans="1:10" ht="101.5" x14ac:dyDescent="0.35">
      <c r="A34" s="4" t="s">
        <v>330</v>
      </c>
      <c r="B34" s="4"/>
      <c r="C34" s="4" t="s">
        <v>331</v>
      </c>
      <c r="D34" s="19">
        <v>3710</v>
      </c>
      <c r="E34" s="19">
        <v>92401</v>
      </c>
      <c r="F34" s="4" t="s">
        <v>332</v>
      </c>
      <c r="G34" s="19">
        <v>174305</v>
      </c>
      <c r="H34" s="19">
        <v>266706</v>
      </c>
      <c r="I34" s="19">
        <v>50674</v>
      </c>
      <c r="J34" s="19">
        <v>317380</v>
      </c>
    </row>
    <row r="36" spans="1:10" ht="17.5" x14ac:dyDescent="0.35">
      <c r="A36" s="2" t="s">
        <v>333</v>
      </c>
    </row>
    <row r="37" spans="1:10" x14ac:dyDescent="0.35">
      <c r="A37" s="21"/>
    </row>
    <row r="38" spans="1:10" x14ac:dyDescent="0.35">
      <c r="A38" s="21" t="s">
        <v>334</v>
      </c>
    </row>
    <row r="39" spans="1:10" x14ac:dyDescent="0.35">
      <c r="A39" s="23" t="s">
        <v>335</v>
      </c>
    </row>
    <row r="40" spans="1:10" x14ac:dyDescent="0.35">
      <c r="A40" s="23" t="s">
        <v>336</v>
      </c>
    </row>
    <row r="41" spans="1:10" x14ac:dyDescent="0.35">
      <c r="A41" s="21" t="s">
        <v>337</v>
      </c>
    </row>
    <row r="42" spans="1:10" x14ac:dyDescent="0.35">
      <c r="A42" s="21" t="s">
        <v>338</v>
      </c>
    </row>
    <row r="43" spans="1:10" x14ac:dyDescent="0.35">
      <c r="A43" s="23" t="s">
        <v>339</v>
      </c>
    </row>
    <row r="44" spans="1:10" x14ac:dyDescent="0.35">
      <c r="A44" s="23" t="s">
        <v>340</v>
      </c>
    </row>
    <row r="45" spans="1:10" x14ac:dyDescent="0.35">
      <c r="A45" s="23" t="s">
        <v>341</v>
      </c>
    </row>
    <row r="46" spans="1:10" x14ac:dyDescent="0.35">
      <c r="A46" s="23" t="s">
        <v>342</v>
      </c>
    </row>
    <row r="47" spans="1:10" x14ac:dyDescent="0.35">
      <c r="A47" s="23" t="s">
        <v>343</v>
      </c>
    </row>
  </sheetData>
  <hyperlinks>
    <hyperlink ref="I3" r:id="rId1"/>
    <hyperlink ref="I4" r:id="rId2"/>
    <hyperlink ref="I7" r:id="rId3"/>
    <hyperlink ref="I8" r:id="rId4"/>
    <hyperlink ref="I9" r:id="rId5"/>
    <hyperlink ref="I10" r:id="rId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workbookViewId="0">
      <selection activeCell="D21" sqref="D21"/>
    </sheetView>
  </sheetViews>
  <sheetFormatPr baseColWidth="10" defaultColWidth="11.453125" defaultRowHeight="14.5" x14ac:dyDescent="0.35"/>
  <cols>
    <col min="1" max="2" width="10.81640625" style="18"/>
    <col min="3" max="3" width="53.7265625" style="18" customWidth="1"/>
    <col min="4" max="4" width="74.1796875" style="18" customWidth="1"/>
  </cols>
  <sheetData>
    <row r="1" spans="1:4" x14ac:dyDescent="0.35">
      <c r="A1" s="17" t="s">
        <v>344</v>
      </c>
      <c r="B1" s="17" t="s">
        <v>345</v>
      </c>
      <c r="C1" s="17" t="s">
        <v>346</v>
      </c>
      <c r="D1" s="17" t="s">
        <v>347</v>
      </c>
    </row>
    <row r="2" spans="1:4" ht="29" x14ac:dyDescent="0.35">
      <c r="A2" s="8">
        <v>1</v>
      </c>
      <c r="B2" s="8" t="s">
        <v>348</v>
      </c>
      <c r="C2" s="8" t="s">
        <v>18</v>
      </c>
      <c r="D2" s="8" t="s">
        <v>349</v>
      </c>
    </row>
    <row r="3" spans="1:4" x14ac:dyDescent="0.35">
      <c r="A3" s="8">
        <v>1</v>
      </c>
      <c r="B3" s="8" t="s">
        <v>350</v>
      </c>
      <c r="C3" s="8" t="s">
        <v>19</v>
      </c>
      <c r="D3" s="8" t="s">
        <v>351</v>
      </c>
    </row>
    <row r="4" spans="1:4" ht="29" x14ac:dyDescent="0.35">
      <c r="A4" s="8">
        <v>1</v>
      </c>
      <c r="B4" s="8" t="s">
        <v>352</v>
      </c>
      <c r="C4" s="8" t="s">
        <v>20</v>
      </c>
      <c r="D4" s="8" t="s">
        <v>353</v>
      </c>
    </row>
    <row r="5" spans="1:4" x14ac:dyDescent="0.35">
      <c r="A5" s="8">
        <v>1</v>
      </c>
      <c r="B5" s="8" t="s">
        <v>354</v>
      </c>
      <c r="C5" s="8" t="s">
        <v>21</v>
      </c>
      <c r="D5" s="8" t="s">
        <v>355</v>
      </c>
    </row>
    <row r="6" spans="1:4" x14ac:dyDescent="0.35">
      <c r="A6" s="8">
        <v>1</v>
      </c>
      <c r="B6" s="8" t="s">
        <v>356</v>
      </c>
      <c r="C6" s="8" t="s">
        <v>22</v>
      </c>
      <c r="D6" s="8" t="s">
        <v>357</v>
      </c>
    </row>
    <row r="7" spans="1:4" x14ac:dyDescent="0.35">
      <c r="A7" s="8">
        <v>1</v>
      </c>
      <c r="B7" s="8" t="s">
        <v>358</v>
      </c>
      <c r="C7" s="8" t="s">
        <v>23</v>
      </c>
      <c r="D7" s="8" t="s">
        <v>359</v>
      </c>
    </row>
    <row r="8" spans="1:4" x14ac:dyDescent="0.35">
      <c r="A8" s="8">
        <v>1</v>
      </c>
      <c r="B8" s="8" t="s">
        <v>360</v>
      </c>
      <c r="C8" s="8" t="s">
        <v>24</v>
      </c>
      <c r="D8" s="8" t="s">
        <v>361</v>
      </c>
    </row>
    <row r="9" spans="1:4" x14ac:dyDescent="0.35">
      <c r="A9" s="8">
        <v>1</v>
      </c>
      <c r="B9" s="8" t="s">
        <v>362</v>
      </c>
      <c r="C9" s="8" t="s">
        <v>25</v>
      </c>
      <c r="D9" s="8" t="s">
        <v>363</v>
      </c>
    </row>
    <row r="10" spans="1:4" x14ac:dyDescent="0.35">
      <c r="A10" s="8">
        <v>1</v>
      </c>
      <c r="B10" s="8" t="s">
        <v>364</v>
      </c>
      <c r="C10" s="8" t="s">
        <v>26</v>
      </c>
      <c r="D10" s="8" t="s">
        <v>365</v>
      </c>
    </row>
    <row r="11" spans="1:4" x14ac:dyDescent="0.35">
      <c r="A11" s="8">
        <v>1</v>
      </c>
      <c r="B11" s="8" t="s">
        <v>366</v>
      </c>
      <c r="C11" s="8" t="s">
        <v>27</v>
      </c>
      <c r="D11" s="8" t="s">
        <v>367</v>
      </c>
    </row>
    <row r="12" spans="1:4" x14ac:dyDescent="0.35">
      <c r="A12" s="8">
        <v>1</v>
      </c>
      <c r="B12" s="8" t="s">
        <v>368</v>
      </c>
      <c r="C12" s="8" t="s">
        <v>28</v>
      </c>
      <c r="D12" s="8" t="s">
        <v>369</v>
      </c>
    </row>
    <row r="13" spans="1:4" x14ac:dyDescent="0.35">
      <c r="A13" s="8">
        <v>1</v>
      </c>
      <c r="B13" s="8" t="s">
        <v>370</v>
      </c>
      <c r="C13" s="8" t="s">
        <v>29</v>
      </c>
      <c r="D13" s="8" t="s">
        <v>371</v>
      </c>
    </row>
    <row r="14" spans="1:4" x14ac:dyDescent="0.35">
      <c r="A14" s="8">
        <v>1</v>
      </c>
      <c r="B14" s="8" t="s">
        <v>372</v>
      </c>
      <c r="C14" s="8" t="s">
        <v>30</v>
      </c>
      <c r="D14" s="8" t="s">
        <v>373</v>
      </c>
    </row>
    <row r="15" spans="1:4" x14ac:dyDescent="0.35">
      <c r="A15" s="8">
        <v>1</v>
      </c>
      <c r="B15" s="8" t="s">
        <v>374</v>
      </c>
      <c r="C15" s="8" t="s">
        <v>375</v>
      </c>
      <c r="D15" s="8" t="s">
        <v>376</v>
      </c>
    </row>
    <row r="16" spans="1:4" x14ac:dyDescent="0.35">
      <c r="A16" s="8">
        <v>1</v>
      </c>
      <c r="B16" s="8" t="s">
        <v>377</v>
      </c>
      <c r="C16" s="8" t="s">
        <v>378</v>
      </c>
      <c r="D16" s="8" t="s">
        <v>379</v>
      </c>
    </row>
    <row r="17" spans="1:4" x14ac:dyDescent="0.35">
      <c r="A17" s="8">
        <v>1</v>
      </c>
      <c r="B17" s="8" t="s">
        <v>380</v>
      </c>
      <c r="C17" s="8" t="s">
        <v>381</v>
      </c>
      <c r="D17" s="8" t="s">
        <v>382</v>
      </c>
    </row>
    <row r="18" spans="1:4" x14ac:dyDescent="0.35">
      <c r="A18" s="8">
        <v>1</v>
      </c>
      <c r="B18" s="8" t="s">
        <v>383</v>
      </c>
      <c r="C18" s="8" t="s">
        <v>384</v>
      </c>
      <c r="D18" s="8" t="s">
        <v>385</v>
      </c>
    </row>
    <row r="19" spans="1:4" x14ac:dyDescent="0.35">
      <c r="A19" s="8">
        <v>1</v>
      </c>
      <c r="B19" s="8" t="s">
        <v>386</v>
      </c>
      <c r="C19" s="8" t="s">
        <v>387</v>
      </c>
      <c r="D19" s="8" t="s">
        <v>388</v>
      </c>
    </row>
    <row r="20" spans="1:4" x14ac:dyDescent="0.35">
      <c r="A20" s="8">
        <v>1</v>
      </c>
      <c r="B20" s="8" t="s">
        <v>389</v>
      </c>
      <c r="C20" s="8" t="s">
        <v>390</v>
      </c>
      <c r="D20" s="8" t="s">
        <v>391</v>
      </c>
    </row>
    <row r="21" spans="1:4" x14ac:dyDescent="0.35">
      <c r="A21" s="8">
        <v>1</v>
      </c>
      <c r="B21" s="8" t="s">
        <v>392</v>
      </c>
      <c r="C21" s="8" t="s">
        <v>393</v>
      </c>
      <c r="D21" s="8" t="s">
        <v>394</v>
      </c>
    </row>
    <row r="22" spans="1:4" x14ac:dyDescent="0.35">
      <c r="A22" s="8">
        <v>1</v>
      </c>
      <c r="B22" s="8" t="s">
        <v>395</v>
      </c>
      <c r="C22" s="8" t="s">
        <v>396</v>
      </c>
      <c r="D22" s="8" t="s">
        <v>397</v>
      </c>
    </row>
    <row r="23" spans="1:4" x14ac:dyDescent="0.35">
      <c r="A23" s="8">
        <v>1</v>
      </c>
      <c r="B23" s="8" t="s">
        <v>398</v>
      </c>
      <c r="C23" s="8" t="s">
        <v>31</v>
      </c>
      <c r="D23" s="8" t="s">
        <v>399</v>
      </c>
    </row>
    <row r="24" spans="1:4" x14ac:dyDescent="0.35">
      <c r="A24" s="8">
        <v>1</v>
      </c>
      <c r="B24" s="8" t="s">
        <v>400</v>
      </c>
      <c r="C24" s="8" t="s">
        <v>32</v>
      </c>
      <c r="D24" s="8" t="s">
        <v>401</v>
      </c>
    </row>
    <row r="25" spans="1:4" x14ac:dyDescent="0.35">
      <c r="A25" s="8">
        <v>1</v>
      </c>
      <c r="B25" s="8" t="s">
        <v>402</v>
      </c>
      <c r="C25" s="8" t="s">
        <v>33</v>
      </c>
      <c r="D25" s="8" t="s">
        <v>403</v>
      </c>
    </row>
    <row r="26" spans="1:4" x14ac:dyDescent="0.35">
      <c r="A26" s="8">
        <v>1</v>
      </c>
      <c r="B26" s="8" t="s">
        <v>404</v>
      </c>
      <c r="C26" s="8" t="s">
        <v>34</v>
      </c>
      <c r="D26" s="8" t="s">
        <v>405</v>
      </c>
    </row>
    <row r="27" spans="1:4" x14ac:dyDescent="0.35">
      <c r="A27" s="8">
        <v>1</v>
      </c>
      <c r="B27" s="8" t="s">
        <v>406</v>
      </c>
      <c r="C27" s="8" t="s">
        <v>35</v>
      </c>
      <c r="D27" s="8" t="s">
        <v>407</v>
      </c>
    </row>
    <row r="28" spans="1:4" x14ac:dyDescent="0.35">
      <c r="A28" s="8">
        <v>1</v>
      </c>
      <c r="B28" s="8" t="s">
        <v>408</v>
      </c>
      <c r="C28" s="8" t="s">
        <v>36</v>
      </c>
      <c r="D28" s="8" t="s">
        <v>409</v>
      </c>
    </row>
    <row r="29" spans="1:4" x14ac:dyDescent="0.35">
      <c r="A29" s="8">
        <v>1</v>
      </c>
      <c r="B29" s="8" t="s">
        <v>410</v>
      </c>
      <c r="C29" s="8" t="s">
        <v>33</v>
      </c>
      <c r="D29" s="8" t="s">
        <v>411</v>
      </c>
    </row>
    <row r="30" spans="1:4" x14ac:dyDescent="0.35">
      <c r="A30" s="8">
        <v>1</v>
      </c>
      <c r="B30" s="8" t="s">
        <v>412</v>
      </c>
      <c r="C30" s="8" t="s">
        <v>37</v>
      </c>
      <c r="D30" s="8" t="s">
        <v>413</v>
      </c>
    </row>
    <row r="31" spans="1:4" x14ac:dyDescent="0.35">
      <c r="A31" s="8">
        <v>1</v>
      </c>
      <c r="B31" s="8" t="s">
        <v>414</v>
      </c>
      <c r="C31" s="8" t="s">
        <v>38</v>
      </c>
      <c r="D31" s="8" t="s">
        <v>415</v>
      </c>
    </row>
    <row r="32" spans="1:4" x14ac:dyDescent="0.35">
      <c r="A32" s="8">
        <v>1</v>
      </c>
      <c r="B32" s="8" t="s">
        <v>416</v>
      </c>
      <c r="C32" s="8" t="s">
        <v>39</v>
      </c>
      <c r="D32" s="8" t="s">
        <v>417</v>
      </c>
    </row>
    <row r="33" spans="1:4" x14ac:dyDescent="0.35">
      <c r="A33" s="8">
        <v>1</v>
      </c>
      <c r="B33" s="8" t="s">
        <v>418</v>
      </c>
      <c r="C33" s="8" t="s">
        <v>33</v>
      </c>
      <c r="D33" s="8" t="s">
        <v>419</v>
      </c>
    </row>
    <row r="34" spans="1:4" x14ac:dyDescent="0.35">
      <c r="A34" s="8">
        <v>1</v>
      </c>
      <c r="B34" s="8" t="s">
        <v>420</v>
      </c>
      <c r="C34" s="8" t="s">
        <v>40</v>
      </c>
      <c r="D34" s="8" t="s">
        <v>421</v>
      </c>
    </row>
    <row r="35" spans="1:4" x14ac:dyDescent="0.35">
      <c r="A35" s="8">
        <v>1</v>
      </c>
      <c r="B35" s="8" t="s">
        <v>422</v>
      </c>
      <c r="C35" s="8" t="s">
        <v>47</v>
      </c>
      <c r="D35" s="8" t="s">
        <v>423</v>
      </c>
    </row>
    <row r="36" spans="1:4" x14ac:dyDescent="0.35">
      <c r="A36" s="8">
        <v>1</v>
      </c>
      <c r="B36" s="8" t="s">
        <v>424</v>
      </c>
      <c r="C36" s="8" t="s">
        <v>48</v>
      </c>
      <c r="D36" s="8" t="s">
        <v>425</v>
      </c>
    </row>
    <row r="37" spans="1:4" x14ac:dyDescent="0.35">
      <c r="A37" s="8">
        <v>1</v>
      </c>
      <c r="B37" s="8" t="s">
        <v>426</v>
      </c>
      <c r="C37" s="8" t="s">
        <v>33</v>
      </c>
      <c r="D37" s="8" t="s">
        <v>427</v>
      </c>
    </row>
    <row r="38" spans="1:4" ht="29" x14ac:dyDescent="0.35">
      <c r="A38" s="8">
        <v>1</v>
      </c>
      <c r="B38" s="8" t="s">
        <v>428</v>
      </c>
      <c r="C38" s="8" t="s">
        <v>49</v>
      </c>
      <c r="D38" s="8" t="s">
        <v>429</v>
      </c>
    </row>
    <row r="39" spans="1:4" x14ac:dyDescent="0.35">
      <c r="A39" s="8">
        <v>1</v>
      </c>
      <c r="B39" s="8" t="s">
        <v>430</v>
      </c>
      <c r="C39" s="8" t="s">
        <v>50</v>
      </c>
      <c r="D39" s="8" t="s">
        <v>431</v>
      </c>
    </row>
    <row r="40" spans="1:4" x14ac:dyDescent="0.35">
      <c r="A40" s="8">
        <v>1</v>
      </c>
      <c r="B40" s="8" t="s">
        <v>432</v>
      </c>
      <c r="C40" s="8" t="s">
        <v>51</v>
      </c>
      <c r="D40" s="8" t="s">
        <v>433</v>
      </c>
    </row>
    <row r="41" spans="1:4" x14ac:dyDescent="0.35">
      <c r="A41" s="8">
        <v>1</v>
      </c>
      <c r="B41" s="8" t="s">
        <v>434</v>
      </c>
      <c r="C41" s="8" t="s">
        <v>33</v>
      </c>
      <c r="D41" s="8" t="s">
        <v>435</v>
      </c>
    </row>
    <row r="42" spans="1:4" ht="29" x14ac:dyDescent="0.35">
      <c r="A42" s="8">
        <v>1</v>
      </c>
      <c r="B42" s="8" t="s">
        <v>436</v>
      </c>
      <c r="C42" s="8" t="s">
        <v>52</v>
      </c>
      <c r="D42" s="8" t="s">
        <v>437</v>
      </c>
    </row>
    <row r="43" spans="1:4" x14ac:dyDescent="0.35">
      <c r="A43" s="8">
        <v>1</v>
      </c>
      <c r="B43" s="8" t="s">
        <v>438</v>
      </c>
      <c r="C43" s="8" t="s">
        <v>53</v>
      </c>
      <c r="D43" s="8" t="s">
        <v>439</v>
      </c>
    </row>
    <row r="44" spans="1:4" x14ac:dyDescent="0.35">
      <c r="A44" s="8">
        <v>1</v>
      </c>
      <c r="B44" s="8" t="s">
        <v>440</v>
      </c>
      <c r="C44" s="8" t="s">
        <v>54</v>
      </c>
      <c r="D44" s="8" t="s">
        <v>441</v>
      </c>
    </row>
    <row r="45" spans="1:4" x14ac:dyDescent="0.35">
      <c r="A45" s="8">
        <v>1</v>
      </c>
      <c r="B45" s="8" t="s">
        <v>442</v>
      </c>
      <c r="C45" s="8" t="s">
        <v>33</v>
      </c>
      <c r="D45" s="8" t="s">
        <v>443</v>
      </c>
    </row>
    <row r="46" spans="1:4" ht="29" x14ac:dyDescent="0.35">
      <c r="A46" s="8">
        <v>1</v>
      </c>
      <c r="B46" s="8" t="s">
        <v>444</v>
      </c>
      <c r="C46" s="8" t="s">
        <v>55</v>
      </c>
      <c r="D46" s="8" t="s">
        <v>445</v>
      </c>
    </row>
    <row r="47" spans="1:4" x14ac:dyDescent="0.35">
      <c r="A47" s="8">
        <v>1</v>
      </c>
      <c r="B47" s="8" t="s">
        <v>446</v>
      </c>
      <c r="C47" s="8" t="s">
        <v>447</v>
      </c>
      <c r="D47" s="8" t="s">
        <v>448</v>
      </c>
    </row>
    <row r="48" spans="1:4" x14ac:dyDescent="0.35">
      <c r="A48" s="8">
        <v>1</v>
      </c>
      <c r="B48" s="8" t="s">
        <v>449</v>
      </c>
      <c r="C48" s="8" t="s">
        <v>450</v>
      </c>
      <c r="D48" s="8" t="s">
        <v>451</v>
      </c>
    </row>
    <row r="49" spans="1:4" x14ac:dyDescent="0.35">
      <c r="A49" s="8">
        <v>1</v>
      </c>
      <c r="B49" s="8" t="s">
        <v>452</v>
      </c>
      <c r="C49" s="8" t="s">
        <v>453</v>
      </c>
      <c r="D49" s="8" t="s">
        <v>454</v>
      </c>
    </row>
    <row r="50" spans="1:4" x14ac:dyDescent="0.35">
      <c r="A50" s="8">
        <v>1</v>
      </c>
      <c r="B50" s="8" t="s">
        <v>455</v>
      </c>
      <c r="C50" s="8" t="s">
        <v>456</v>
      </c>
      <c r="D50" s="8" t="s">
        <v>457</v>
      </c>
    </row>
    <row r="51" spans="1:4" x14ac:dyDescent="0.35">
      <c r="A51" s="8">
        <v>1</v>
      </c>
      <c r="B51" s="8" t="s">
        <v>458</v>
      </c>
      <c r="C51" s="8" t="s">
        <v>459</v>
      </c>
      <c r="D51" s="8" t="s">
        <v>460</v>
      </c>
    </row>
    <row r="52" spans="1:4" x14ac:dyDescent="0.35">
      <c r="A52" s="8">
        <v>1</v>
      </c>
      <c r="B52" s="8" t="s">
        <v>461</v>
      </c>
      <c r="C52" s="8" t="s">
        <v>462</v>
      </c>
      <c r="D52" s="8" t="s">
        <v>463</v>
      </c>
    </row>
    <row r="53" spans="1:4" x14ac:dyDescent="0.35">
      <c r="A53" s="8">
        <v>1</v>
      </c>
      <c r="B53" s="8" t="s">
        <v>464</v>
      </c>
      <c r="C53" s="8" t="s">
        <v>465</v>
      </c>
      <c r="D53" s="8" t="s">
        <v>466</v>
      </c>
    </row>
    <row r="54" spans="1:4" x14ac:dyDescent="0.35">
      <c r="A54" s="8">
        <v>1</v>
      </c>
      <c r="B54" s="8" t="s">
        <v>467</v>
      </c>
      <c r="C54" s="8" t="s">
        <v>468</v>
      </c>
      <c r="D54" s="8" t="s">
        <v>469</v>
      </c>
    </row>
    <row r="55" spans="1:4" x14ac:dyDescent="0.35">
      <c r="A55" s="8">
        <v>1</v>
      </c>
      <c r="B55" s="8" t="s">
        <v>470</v>
      </c>
      <c r="C55" s="8" t="s">
        <v>12</v>
      </c>
      <c r="D55" s="8" t="s">
        <v>471</v>
      </c>
    </row>
    <row r="56" spans="1:4" x14ac:dyDescent="0.35">
      <c r="A56" s="8">
        <v>1</v>
      </c>
      <c r="B56" s="8" t="s">
        <v>472</v>
      </c>
      <c r="C56" s="8" t="s">
        <v>13</v>
      </c>
      <c r="D56" s="8" t="s">
        <v>473</v>
      </c>
    </row>
    <row r="57" spans="1:4" x14ac:dyDescent="0.35">
      <c r="A57" s="8">
        <v>1</v>
      </c>
      <c r="B57" s="8" t="s">
        <v>474</v>
      </c>
      <c r="C57" s="8" t="s">
        <v>15</v>
      </c>
      <c r="D57" s="8" t="s">
        <v>475</v>
      </c>
    </row>
    <row r="58" spans="1:4" x14ac:dyDescent="0.35">
      <c r="A58" s="8">
        <v>1</v>
      </c>
      <c r="B58" s="8" t="s">
        <v>476</v>
      </c>
      <c r="C58" s="8" t="s">
        <v>56</v>
      </c>
      <c r="D58" s="8" t="s">
        <v>477</v>
      </c>
    </row>
    <row r="59" spans="1:4" x14ac:dyDescent="0.35">
      <c r="A59" s="8">
        <v>1</v>
      </c>
      <c r="B59" s="8" t="s">
        <v>478</v>
      </c>
      <c r="C59" s="8" t="s">
        <v>57</v>
      </c>
      <c r="D59" s="8" t="s">
        <v>479</v>
      </c>
    </row>
    <row r="60" spans="1:4" x14ac:dyDescent="0.35">
      <c r="A60" s="8">
        <v>1</v>
      </c>
      <c r="B60" s="8" t="s">
        <v>480</v>
      </c>
      <c r="C60" s="8" t="s">
        <v>58</v>
      </c>
      <c r="D60" s="8" t="s">
        <v>481</v>
      </c>
    </row>
    <row r="61" spans="1:4" x14ac:dyDescent="0.35">
      <c r="A61" s="8">
        <v>1</v>
      </c>
      <c r="B61" s="8" t="s">
        <v>482</v>
      </c>
      <c r="C61" s="8" t="s">
        <v>59</v>
      </c>
      <c r="D61" s="8" t="s">
        <v>483</v>
      </c>
    </row>
    <row r="62" spans="1:4" x14ac:dyDescent="0.35">
      <c r="A62" s="8">
        <v>1</v>
      </c>
      <c r="B62" s="8" t="s">
        <v>484</v>
      </c>
      <c r="C62" s="8" t="s">
        <v>60</v>
      </c>
      <c r="D62" s="8" t="s">
        <v>485</v>
      </c>
    </row>
    <row r="63" spans="1:4" x14ac:dyDescent="0.35">
      <c r="A63" s="8">
        <v>1</v>
      </c>
      <c r="B63" s="8" t="s">
        <v>486</v>
      </c>
      <c r="C63" s="8" t="s">
        <v>61</v>
      </c>
      <c r="D63" s="8" t="s">
        <v>487</v>
      </c>
    </row>
    <row r="64" spans="1:4" x14ac:dyDescent="0.35">
      <c r="A64" s="8">
        <v>1</v>
      </c>
      <c r="B64" s="8" t="s">
        <v>488</v>
      </c>
      <c r="C64" s="8" t="s">
        <v>489</v>
      </c>
      <c r="D64" s="8" t="s">
        <v>490</v>
      </c>
    </row>
    <row r="65" spans="1:4" x14ac:dyDescent="0.35">
      <c r="A65" s="8">
        <v>1</v>
      </c>
      <c r="B65" s="8" t="s">
        <v>491</v>
      </c>
      <c r="C65" s="8" t="s">
        <v>63</v>
      </c>
      <c r="D65" s="8" t="s">
        <v>492</v>
      </c>
    </row>
    <row r="66" spans="1:4" x14ac:dyDescent="0.35">
      <c r="A66" s="8">
        <v>1</v>
      </c>
      <c r="B66" s="8" t="s">
        <v>493</v>
      </c>
      <c r="C66" s="8" t="s">
        <v>64</v>
      </c>
      <c r="D66" s="8" t="s">
        <v>494</v>
      </c>
    </row>
    <row r="67" spans="1:4" x14ac:dyDescent="0.35">
      <c r="A67" s="8">
        <v>1</v>
      </c>
      <c r="B67" s="8" t="s">
        <v>495</v>
      </c>
      <c r="C67" s="8" t="s">
        <v>65</v>
      </c>
      <c r="D67" s="8" t="s">
        <v>496</v>
      </c>
    </row>
    <row r="68" spans="1:4" x14ac:dyDescent="0.35">
      <c r="A68" s="8">
        <v>1</v>
      </c>
      <c r="B68" s="8" t="s">
        <v>497</v>
      </c>
      <c r="C68" s="8" t="s">
        <v>66</v>
      </c>
      <c r="D68" s="8" t="s">
        <v>498</v>
      </c>
    </row>
    <row r="69" spans="1:4" x14ac:dyDescent="0.35">
      <c r="A69" s="8">
        <v>1</v>
      </c>
      <c r="B69" s="8" t="s">
        <v>499</v>
      </c>
      <c r="C69" s="8" t="s">
        <v>67</v>
      </c>
      <c r="D69" s="8" t="s">
        <v>500</v>
      </c>
    </row>
    <row r="70" spans="1:4" x14ac:dyDescent="0.35">
      <c r="A70" s="8">
        <v>1</v>
      </c>
      <c r="B70" s="8" t="s">
        <v>501</v>
      </c>
      <c r="C70" s="8" t="s">
        <v>68</v>
      </c>
      <c r="D70" s="8" t="s">
        <v>502</v>
      </c>
    </row>
    <row r="71" spans="1:4" x14ac:dyDescent="0.35">
      <c r="A71" s="8">
        <v>1</v>
      </c>
      <c r="B71" s="8" t="s">
        <v>503</v>
      </c>
      <c r="C71" s="8" t="s">
        <v>70</v>
      </c>
      <c r="D71" s="8" t="s">
        <v>504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ESTUDIO DE MERCADO EPP</vt:lpstr>
      <vt:lpstr>CONDICIONES COMPARABLES</vt:lpstr>
      <vt:lpstr>Hoja9</vt:lpstr>
      <vt:lpstr>Hoja10</vt:lpstr>
      <vt:lpstr>COTIZACION 1</vt:lpstr>
      <vt:lpstr>COTIZACION 2</vt:lpstr>
      <vt:lpstr>COTIZACION 3</vt:lpstr>
      <vt:lpstr>COTIZACION 7 MEDIOS DIGITALES</vt:lpstr>
      <vt:lpstr>CONVENCIONES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 de María Hernández Jiménez</dc:creator>
  <cp:keywords/>
  <dc:description/>
  <cp:lastModifiedBy>DESKTOP</cp:lastModifiedBy>
  <cp:revision/>
  <dcterms:created xsi:type="dcterms:W3CDTF">2026-05-06T13:44:26Z</dcterms:created>
  <dcterms:modified xsi:type="dcterms:W3CDTF">2026-09-18T13:30:57Z</dcterms:modified>
  <cp:category/>
  <cp:contentStatus/>
</cp:coreProperties>
</file>