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rporacioncvs-my.sharepoint.com/personal/gilma_cardenas_cvs_gov_co/Documents/Escritorio/4 ESTUDIOS PREVIOS/2026/ASEO/Aseo seleccion abreviada 2/Servicio aseo/"/>
    </mc:Choice>
  </mc:AlternateContent>
  <xr:revisionPtr revIDLastSave="44" documentId="8_{93136FBD-CFD0-449D-9AF1-76BDA985EC95}" xr6:coauthVersionLast="47" xr6:coauthVersionMax="47" xr10:uidLastSave="{7E505174-CC40-431D-803E-75CE9BE37A0E}"/>
  <bookViews>
    <workbookView xWindow="-120" yWindow="-120" windowWidth="29040" windowHeight="15720" xr2:uid="{3F2C20E6-ABB7-467C-A22B-79B68AAE2BD9}"/>
  </bookViews>
  <sheets>
    <sheet name="aseo y conserjerí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4" i="2" l="1"/>
  <c r="Y40" i="2"/>
  <c r="AF45" i="2"/>
  <c r="AJ35" i="2"/>
  <c r="AD35" i="2"/>
  <c r="AC35" i="2"/>
  <c r="Z35" i="2"/>
  <c r="X35" i="2"/>
  <c r="W35" i="2"/>
  <c r="P35" i="2"/>
  <c r="J35" i="2"/>
  <c r="I35" i="2"/>
  <c r="F35" i="2"/>
  <c r="D35" i="2"/>
  <c r="C35" i="2"/>
  <c r="AB34" i="2"/>
  <c r="Y34" i="2"/>
  <c r="AE34" i="2" s="1"/>
  <c r="H34" i="2"/>
  <c r="G34" i="2"/>
  <c r="E34" i="2"/>
  <c r="K34" i="2" s="1"/>
  <c r="AB33" i="2"/>
  <c r="Y33" i="2"/>
  <c r="AA33" i="2" s="1"/>
  <c r="E33" i="2"/>
  <c r="K33" i="2" s="1"/>
  <c r="AI19" i="2"/>
  <c r="AC19" i="2"/>
  <c r="AB19" i="2"/>
  <c r="Y19" i="2"/>
  <c r="X19" i="2"/>
  <c r="W19" i="2"/>
  <c r="O19" i="2"/>
  <c r="I19" i="2"/>
  <c r="H19" i="2"/>
  <c r="E19" i="2"/>
  <c r="D19" i="2"/>
  <c r="C19" i="2"/>
  <c r="AH18" i="2"/>
  <c r="AG18" i="2"/>
  <c r="AF18" i="2"/>
  <c r="AE18" i="2"/>
  <c r="AD18" i="2"/>
  <c r="AA18" i="2"/>
  <c r="Z18" i="2"/>
  <c r="AJ18" i="2" s="1"/>
  <c r="N18" i="2"/>
  <c r="M18" i="2"/>
  <c r="L18" i="2"/>
  <c r="K18" i="2"/>
  <c r="J18" i="2"/>
  <c r="G18" i="2"/>
  <c r="F18" i="2"/>
  <c r="AH17" i="2"/>
  <c r="AG17" i="2"/>
  <c r="AF17" i="2"/>
  <c r="AE17" i="2"/>
  <c r="AD17" i="2"/>
  <c r="AA17" i="2"/>
  <c r="Z17" i="2"/>
  <c r="N17" i="2"/>
  <c r="M17" i="2"/>
  <c r="L17" i="2"/>
  <c r="K17" i="2"/>
  <c r="J17" i="2"/>
  <c r="G17" i="2"/>
  <c r="F17" i="2"/>
  <c r="AH16" i="2"/>
  <c r="AG16" i="2"/>
  <c r="AF16" i="2"/>
  <c r="AE16" i="2"/>
  <c r="AD16" i="2"/>
  <c r="AA16" i="2"/>
  <c r="Z16" i="2"/>
  <c r="N16" i="2"/>
  <c r="M16" i="2"/>
  <c r="L16" i="2"/>
  <c r="K16" i="2"/>
  <c r="J16" i="2"/>
  <c r="G16" i="2"/>
  <c r="F16" i="2"/>
  <c r="AH15" i="2"/>
  <c r="AG15" i="2"/>
  <c r="AF15" i="2"/>
  <c r="AE15" i="2"/>
  <c r="AD15" i="2"/>
  <c r="AA15" i="2"/>
  <c r="Z15" i="2"/>
  <c r="N15" i="2"/>
  <c r="M15" i="2"/>
  <c r="L15" i="2"/>
  <c r="K15" i="2"/>
  <c r="J15" i="2"/>
  <c r="G15" i="2"/>
  <c r="F15" i="2"/>
  <c r="AH14" i="2"/>
  <c r="AG14" i="2"/>
  <c r="AF14" i="2"/>
  <c r="AE14" i="2"/>
  <c r="AD14" i="2"/>
  <c r="AA14" i="2"/>
  <c r="Z14" i="2"/>
  <c r="N14" i="2"/>
  <c r="M14" i="2"/>
  <c r="L14" i="2"/>
  <c r="K14" i="2"/>
  <c r="J14" i="2"/>
  <c r="G14" i="2"/>
  <c r="F14" i="2"/>
  <c r="AH13" i="2"/>
  <c r="AG13" i="2"/>
  <c r="AF13" i="2"/>
  <c r="AE13" i="2"/>
  <c r="AD13" i="2"/>
  <c r="AA13" i="2"/>
  <c r="Z13" i="2"/>
  <c r="N13" i="2"/>
  <c r="M13" i="2"/>
  <c r="L13" i="2"/>
  <c r="K13" i="2"/>
  <c r="J13" i="2"/>
  <c r="G13" i="2"/>
  <c r="F13" i="2"/>
  <c r="AH12" i="2"/>
  <c r="AG12" i="2"/>
  <c r="AF12" i="2"/>
  <c r="AE12" i="2"/>
  <c r="AD12" i="2"/>
  <c r="AA12" i="2"/>
  <c r="Z12" i="2"/>
  <c r="N12" i="2"/>
  <c r="M12" i="2"/>
  <c r="L12" i="2"/>
  <c r="K12" i="2"/>
  <c r="J12" i="2"/>
  <c r="G12" i="2"/>
  <c r="F12" i="2"/>
  <c r="AH11" i="2"/>
  <c r="AG11" i="2"/>
  <c r="AF11" i="2"/>
  <c r="AE11" i="2"/>
  <c r="AD11" i="2"/>
  <c r="AA11" i="2"/>
  <c r="Z11" i="2"/>
  <c r="N11" i="2"/>
  <c r="M11" i="2"/>
  <c r="L11" i="2"/>
  <c r="K11" i="2"/>
  <c r="J11" i="2"/>
  <c r="G11" i="2"/>
  <c r="F11" i="2"/>
  <c r="AR4" i="2"/>
  <c r="AA35" i="2" l="1"/>
  <c r="AA34" i="2"/>
  <c r="P18" i="2"/>
  <c r="K19" i="2"/>
  <c r="AJ15" i="2"/>
  <c r="P12" i="2"/>
  <c r="AB35" i="2"/>
  <c r="AF19" i="2"/>
  <c r="P16" i="2"/>
  <c r="Q16" i="2" s="1"/>
  <c r="P11" i="2"/>
  <c r="AE19" i="2"/>
  <c r="P17" i="2"/>
  <c r="Q17" i="2" s="1"/>
  <c r="R17" i="2" s="1"/>
  <c r="P15" i="2"/>
  <c r="M19" i="2"/>
  <c r="P13" i="2"/>
  <c r="AJ14" i="2"/>
  <c r="AK14" i="2" s="1"/>
  <c r="AL14" i="2" s="1"/>
  <c r="N19" i="2"/>
  <c r="AG19" i="2"/>
  <c r="AJ11" i="2"/>
  <c r="AK11" i="2" s="1"/>
  <c r="AH19" i="2"/>
  <c r="AA19" i="2"/>
  <c r="AJ16" i="2"/>
  <c r="AK16" i="2" s="1"/>
  <c r="AL16" i="2" s="1"/>
  <c r="K35" i="2"/>
  <c r="L19" i="2"/>
  <c r="AD19" i="2"/>
  <c r="AJ12" i="2"/>
  <c r="P14" i="2"/>
  <c r="G33" i="2"/>
  <c r="G35" i="2" s="1"/>
  <c r="G19" i="2"/>
  <c r="AJ17" i="2"/>
  <c r="AK17" i="2" s="1"/>
  <c r="AL17" i="2" s="1"/>
  <c r="H33" i="2"/>
  <c r="H35" i="2" s="1"/>
  <c r="J19" i="2"/>
  <c r="AJ13" i="2"/>
  <c r="AK13" i="2" s="1"/>
  <c r="AK18" i="2"/>
  <c r="AL18" i="2" s="1"/>
  <c r="Q15" i="2"/>
  <c r="R15" i="2" s="1"/>
  <c r="Q13" i="2"/>
  <c r="R13" i="2" s="1"/>
  <c r="Q18" i="2"/>
  <c r="R18" i="2" s="1"/>
  <c r="Q12" i="2"/>
  <c r="R12" i="2" s="1"/>
  <c r="AK12" i="2"/>
  <c r="AL12" i="2" s="1"/>
  <c r="Q14" i="2"/>
  <c r="R14" i="2" s="1"/>
  <c r="AE33" i="2"/>
  <c r="AE35" i="2" s="1"/>
  <c r="L33" i="2"/>
  <c r="AF33" i="2"/>
  <c r="L34" i="2"/>
  <c r="AF34" i="2"/>
  <c r="M33" i="2"/>
  <c r="AG33" i="2"/>
  <c r="M34" i="2"/>
  <c r="AG34" i="2"/>
  <c r="N33" i="2"/>
  <c r="AH33" i="2"/>
  <c r="N34" i="2"/>
  <c r="AH34" i="2"/>
  <c r="AK15" i="2"/>
  <c r="AL15" i="2" s="1"/>
  <c r="F19" i="2"/>
  <c r="Z19" i="2"/>
  <c r="O33" i="2"/>
  <c r="AI33" i="2"/>
  <c r="O34" i="2"/>
  <c r="AI34" i="2"/>
  <c r="Y35" i="2"/>
  <c r="P19" i="2" l="1"/>
  <c r="S17" i="2"/>
  <c r="R16" i="2"/>
  <c r="S16" i="2"/>
  <c r="Q11" i="2"/>
  <c r="Q19" i="2" s="1"/>
  <c r="Q34" i="2"/>
  <c r="R34" i="2" s="1"/>
  <c r="S34" i="2" s="1"/>
  <c r="AL13" i="2"/>
  <c r="AM13" i="2" s="1"/>
  <c r="L35" i="2"/>
  <c r="AK34" i="2"/>
  <c r="AL34" i="2" s="1"/>
  <c r="AM34" i="2" s="1"/>
  <c r="AM16" i="2"/>
  <c r="AF35" i="2"/>
  <c r="AJ19" i="2"/>
  <c r="S12" i="2"/>
  <c r="R11" i="2"/>
  <c r="AM17" i="2"/>
  <c r="AM15" i="2"/>
  <c r="S18" i="2"/>
  <c r="S15" i="2"/>
  <c r="S14" i="2"/>
  <c r="N35" i="2"/>
  <c r="AG35" i="2"/>
  <c r="AI35" i="2"/>
  <c r="M35" i="2"/>
  <c r="AM14" i="2"/>
  <c r="AM18" i="2"/>
  <c r="Q33" i="2"/>
  <c r="AM12" i="2"/>
  <c r="O35" i="2"/>
  <c r="AL11" i="2"/>
  <c r="AK19" i="2"/>
  <c r="AK33" i="2"/>
  <c r="AH35" i="2"/>
  <c r="S13" i="2"/>
  <c r="AL19" i="2" l="1"/>
  <c r="AL33" i="2"/>
  <c r="AK35" i="2"/>
  <c r="AN34" i="2"/>
  <c r="R19" i="2"/>
  <c r="S11" i="2"/>
  <c r="S19" i="2" s="1"/>
  <c r="R33" i="2"/>
  <c r="Q35" i="2"/>
  <c r="AM11" i="2"/>
  <c r="AM19" i="2" s="1"/>
  <c r="Y23" i="2" s="1"/>
  <c r="T34" i="2"/>
  <c r="Y21" i="2" l="1"/>
  <c r="Y22" i="2" s="1"/>
  <c r="S33" i="2"/>
  <c r="S35" i="2" s="1"/>
  <c r="R35" i="2"/>
  <c r="AM33" i="2"/>
  <c r="AM35" i="2" s="1"/>
  <c r="AL35" i="2"/>
  <c r="AN33" i="2" l="1"/>
  <c r="AN35" i="2" s="1"/>
  <c r="Y39" i="2" s="1"/>
  <c r="T33" i="2"/>
  <c r="T35" i="2" s="1"/>
  <c r="Y37" i="2" l="1"/>
  <c r="Y38" i="2" s="1"/>
</calcChain>
</file>

<file path=xl/sharedStrings.xml><?xml version="1.0" encoding="utf-8"?>
<sst xmlns="http://schemas.openxmlformats.org/spreadsheetml/2006/main" count="183" uniqueCount="54">
  <si>
    <t>CORPORACIÓN AUTÓNOMA REGIONAL DE LOS VALLES DEL SINÚ Y DEL SAN JORGE CVS</t>
  </si>
  <si>
    <t>OBJETO: SERVICIO DE ASEO, MANTENIMIENTO Y OTROS PARA LAS DIFERENTES DEPENDENCIAS Y CONSERJERÍA DE LA CORPORACIÓN AUTÓNOMA REGIONAL DE LOS VALLES DEL SINÚ Y SAN JORGE CVS</t>
  </si>
  <si>
    <t>1 SERVICIO DE ASEO VIGENCIA 2026</t>
  </si>
  <si>
    <t>1. SERVICIO DE ASEO</t>
  </si>
  <si>
    <t>Codigo CCP DANE</t>
  </si>
  <si>
    <t>CLASE O SUBCLASE</t>
  </si>
  <si>
    <t>SECCIÓN / OBJETO DE GASTO</t>
  </si>
  <si>
    <t>DIVISION</t>
  </si>
  <si>
    <t>RUBRO PRESUPUESTAL</t>
  </si>
  <si>
    <t>Servicios de limpieza general</t>
  </si>
  <si>
    <t>SERVICIOS PRESTADOS A LAS EMPRESAS Y SERVICIOS DE PRODUCCION</t>
  </si>
  <si>
    <t>SERVICIOS DE SOPORTE</t>
  </si>
  <si>
    <t>2.1.2.02.02.008.05</t>
  </si>
  <si>
    <t>ITEM</t>
  </si>
  <si>
    <t>SALARIO MENSUAL</t>
  </si>
  <si>
    <t>AUX DE TRAN</t>
  </si>
  <si>
    <t>SEGURIDAD SOCIAL</t>
  </si>
  <si>
    <t>RIESGO PROFES (1,044%)(6,96%)</t>
  </si>
  <si>
    <t>PARAFISCALES</t>
  </si>
  <si>
    <t>PRESTACIONES SOCIALES</t>
  </si>
  <si>
    <t>SAL(8,5)</t>
  </si>
  <si>
    <t>PEN(12%)</t>
  </si>
  <si>
    <t>SENA(2%)</t>
  </si>
  <si>
    <t>ICBF(3%)</t>
  </si>
  <si>
    <t>CAJA COMP FAM(4%)</t>
  </si>
  <si>
    <t>CESAN(8,33)</t>
  </si>
  <si>
    <t>INT CESAN (1%)</t>
  </si>
  <si>
    <t>PRIM(8,33%)</t>
  </si>
  <si>
    <t>VAC(4,17%)</t>
  </si>
  <si>
    <t>DOTACION/EEPP</t>
  </si>
  <si>
    <t>SUB.TOT</t>
  </si>
  <si>
    <t>AUI(10%)</t>
  </si>
  <si>
    <t>IVA(19%)</t>
  </si>
  <si>
    <t>COSTO MENSUAL</t>
  </si>
  <si>
    <t>NA</t>
  </si>
  <si>
    <t>2. SERVICIO CONSERJERÍA VIGENCIA 2026</t>
  </si>
  <si>
    <t xml:space="preserve">2. SERVICIO CONSERJERÍA </t>
  </si>
  <si>
    <t xml:space="preserve">Otros servicios de apoyo n c p </t>
  </si>
  <si>
    <t>HORAS EXTRAS</t>
  </si>
  <si>
    <t>RIESGO PROFES (2,436)</t>
  </si>
  <si>
    <t>TOTAL</t>
  </si>
  <si>
    <t>DIARIO</t>
  </si>
  <si>
    <t>RIESGO PROFES (1,044)</t>
  </si>
  <si>
    <t>TOTAL SERVICIO DE ASEO</t>
  </si>
  <si>
    <t>TOTAL CONSERJES</t>
  </si>
  <si>
    <t>RESUMEN</t>
  </si>
  <si>
    <t>SERVICIO DE ASEO</t>
  </si>
  <si>
    <t>SERVICIO DE CONSERJES</t>
  </si>
  <si>
    <t>extras semanales</t>
  </si>
  <si>
    <t>18x4</t>
  </si>
  <si>
    <t>72 horas mensuales extras</t>
  </si>
  <si>
    <t>15 DIAS</t>
  </si>
  <si>
    <t xml:space="preserve">2 MESES </t>
  </si>
  <si>
    <t>2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</si>
</sst>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  <numFmt numFmtId="166" formatCode="_(* #,##0.00_);_(* \(#,##0.00\);_(* &quot;-&quot;??_);_(@_)"/>
    <numFmt numFmtId="167" formatCode="_(* #,##0.0_);_(* \(#,##0.0\);_(* &quot;-&quot;??_);_(@_)"/>
    <numFmt numFmtId="168" formatCode="_ * #,##0_ ;_ * \-#,##0_ ;_ * &quot;-&quot;??_ ;_ @_ 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b/>
      <sz val="9"/>
      <color theme="1"/>
      <name val="Arial Narrow"/>
      <family val="2"/>
    </font>
    <font>
      <sz val="9"/>
      <name val="Arial Narrow"/>
      <family val="2"/>
    </font>
    <font>
      <sz val="9"/>
      <color theme="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b/>
      <sz val="8"/>
      <name val="Arial Narrow"/>
      <family val="2"/>
    </font>
    <font>
      <b/>
      <sz val="6"/>
      <name val="Arial Narrow"/>
      <family val="2"/>
    </font>
    <font>
      <sz val="8"/>
      <name val="Arial Narrow"/>
      <family val="2"/>
    </font>
    <font>
      <b/>
      <sz val="11"/>
      <name val="Arial Narrow"/>
      <family val="2"/>
    </font>
    <font>
      <b/>
      <sz val="8"/>
      <color theme="1"/>
      <name val="Arial Narrow"/>
      <family val="2"/>
    </font>
    <font>
      <b/>
      <sz val="11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6" fontId="5" fillId="0" borderId="0" applyFont="0" applyFill="0" applyBorder="0" applyAlignment="0" applyProtection="0"/>
  </cellStyleXfs>
  <cellXfs count="160">
    <xf numFmtId="0" fontId="0" fillId="0" borderId="0" xfId="0"/>
    <xf numFmtId="0" fontId="2" fillId="0" borderId="0" xfId="0" applyFont="1"/>
    <xf numFmtId="0" fontId="4" fillId="2" borderId="0" xfId="0" applyFont="1" applyFill="1"/>
    <xf numFmtId="164" fontId="2" fillId="0" borderId="0" xfId="1" applyNumberFormat="1" applyFont="1"/>
    <xf numFmtId="0" fontId="7" fillId="2" borderId="0" xfId="0" applyFont="1" applyFill="1"/>
    <xf numFmtId="0" fontId="2" fillId="0" borderId="1" xfId="0" applyFont="1" applyBorder="1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left" vertical="center"/>
    </xf>
    <xf numFmtId="0" fontId="15" fillId="2" borderId="0" xfId="0" applyFont="1" applyFill="1"/>
    <xf numFmtId="165" fontId="15" fillId="2" borderId="0" xfId="0" applyNumberFormat="1" applyFont="1" applyFill="1"/>
    <xf numFmtId="0" fontId="16" fillId="2" borderId="25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vertical="center" wrapText="1"/>
    </xf>
    <xf numFmtId="0" fontId="17" fillId="2" borderId="25" xfId="0" applyFont="1" applyFill="1" applyBorder="1" applyAlignment="1">
      <alignment vertical="center" wrapText="1"/>
    </xf>
    <xf numFmtId="0" fontId="17" fillId="2" borderId="25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8" fillId="2" borderId="27" xfId="0" applyFont="1" applyFill="1" applyBorder="1" applyAlignment="1">
      <alignment horizontal="center" wrapText="1"/>
    </xf>
    <xf numFmtId="167" fontId="18" fillId="2" borderId="25" xfId="2" applyNumberFormat="1" applyFont="1" applyFill="1" applyBorder="1"/>
    <xf numFmtId="167" fontId="18" fillId="2" borderId="25" xfId="2" applyNumberFormat="1" applyFont="1" applyFill="1" applyBorder="1" applyAlignment="1">
      <alignment horizontal="center" vertical="center"/>
    </xf>
    <xf numFmtId="165" fontId="18" fillId="2" borderId="25" xfId="2" applyNumberFormat="1" applyFont="1" applyFill="1" applyBorder="1"/>
    <xf numFmtId="165" fontId="18" fillId="6" borderId="25" xfId="2" applyNumberFormat="1" applyFont="1" applyFill="1" applyBorder="1"/>
    <xf numFmtId="167" fontId="18" fillId="2" borderId="26" xfId="0" applyNumberFormat="1" applyFont="1" applyFill="1" applyBorder="1"/>
    <xf numFmtId="165" fontId="12" fillId="2" borderId="25" xfId="2" applyNumberFormat="1" applyFont="1" applyFill="1" applyBorder="1"/>
    <xf numFmtId="165" fontId="12" fillId="2" borderId="25" xfId="2" applyNumberFormat="1" applyFont="1" applyFill="1" applyBorder="1" applyAlignment="1">
      <alignment horizontal="center" vertical="center"/>
    </xf>
    <xf numFmtId="165" fontId="12" fillId="2" borderId="26" xfId="0" applyNumberFormat="1" applyFont="1" applyFill="1" applyBorder="1"/>
    <xf numFmtId="0" fontId="18" fillId="2" borderId="28" xfId="0" applyFont="1" applyFill="1" applyBorder="1" applyAlignment="1">
      <alignment horizontal="center" wrapText="1"/>
    </xf>
    <xf numFmtId="0" fontId="18" fillId="2" borderId="29" xfId="0" applyFont="1" applyFill="1" applyBorder="1"/>
    <xf numFmtId="167" fontId="16" fillId="2" borderId="30" xfId="0" applyNumberFormat="1" applyFont="1" applyFill="1" applyBorder="1"/>
    <xf numFmtId="167" fontId="18" fillId="2" borderId="30" xfId="0" applyNumberFormat="1" applyFont="1" applyFill="1" applyBorder="1"/>
    <xf numFmtId="165" fontId="16" fillId="2" borderId="30" xfId="0" applyNumberFormat="1" applyFont="1" applyFill="1" applyBorder="1"/>
    <xf numFmtId="165" fontId="16" fillId="6" borderId="30" xfId="0" applyNumberFormat="1" applyFont="1" applyFill="1" applyBorder="1"/>
    <xf numFmtId="167" fontId="16" fillId="2" borderId="31" xfId="0" applyNumberFormat="1" applyFont="1" applyFill="1" applyBorder="1"/>
    <xf numFmtId="165" fontId="7" fillId="2" borderId="30" xfId="0" applyNumberFormat="1" applyFont="1" applyFill="1" applyBorder="1"/>
    <xf numFmtId="165" fontId="2" fillId="2" borderId="30" xfId="0" applyNumberFormat="1" applyFont="1" applyFill="1" applyBorder="1"/>
    <xf numFmtId="167" fontId="7" fillId="2" borderId="30" xfId="0" applyNumberFormat="1" applyFont="1" applyFill="1" applyBorder="1"/>
    <xf numFmtId="165" fontId="7" fillId="2" borderId="31" xfId="0" applyNumberFormat="1" applyFont="1" applyFill="1" applyBorder="1"/>
    <xf numFmtId="0" fontId="2" fillId="2" borderId="35" xfId="0" applyFont="1" applyFill="1" applyBorder="1" applyAlignment="1">
      <alignment horizontal="center" vertical="center"/>
    </xf>
    <xf numFmtId="0" fontId="14" fillId="2" borderId="36" xfId="0" applyFont="1" applyFill="1" applyBorder="1" applyAlignment="1">
      <alignment horizontal="left" vertical="center"/>
    </xf>
    <xf numFmtId="0" fontId="14" fillId="2" borderId="35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65" fontId="15" fillId="2" borderId="37" xfId="0" applyNumberFormat="1" applyFont="1" applyFill="1" applyBorder="1"/>
    <xf numFmtId="0" fontId="16" fillId="2" borderId="26" xfId="0" applyFont="1" applyFill="1" applyBorder="1" applyAlignment="1">
      <alignment horizontal="center" vertical="center" wrapText="1"/>
    </xf>
    <xf numFmtId="0" fontId="18" fillId="2" borderId="27" xfId="0" applyFont="1" applyFill="1" applyBorder="1" applyAlignment="1">
      <alignment wrapText="1"/>
    </xf>
    <xf numFmtId="165" fontId="18" fillId="2" borderId="25" xfId="2" applyNumberFormat="1" applyFont="1" applyFill="1" applyBorder="1" applyAlignment="1">
      <alignment horizontal="center" vertical="center"/>
    </xf>
    <xf numFmtId="165" fontId="18" fillId="2" borderId="26" xfId="0" applyNumberFormat="1" applyFont="1" applyFill="1" applyBorder="1"/>
    <xf numFmtId="0" fontId="12" fillId="2" borderId="27" xfId="0" applyFont="1" applyFill="1" applyBorder="1" applyAlignment="1">
      <alignment horizontal="center" wrapText="1"/>
    </xf>
    <xf numFmtId="167" fontId="12" fillId="2" borderId="25" xfId="2" applyNumberFormat="1" applyFont="1" applyFill="1" applyBorder="1"/>
    <xf numFmtId="165" fontId="16" fillId="2" borderId="31" xfId="0" applyNumberFormat="1" applyFont="1" applyFill="1" applyBorder="1"/>
    <xf numFmtId="0" fontId="12" fillId="2" borderId="29" xfId="0" applyFont="1" applyFill="1" applyBorder="1"/>
    <xf numFmtId="165" fontId="19" fillId="2" borderId="30" xfId="0" applyNumberFormat="1" applyFont="1" applyFill="1" applyBorder="1"/>
    <xf numFmtId="165" fontId="19" fillId="2" borderId="31" xfId="0" applyNumberFormat="1" applyFont="1" applyFill="1" applyBorder="1"/>
    <xf numFmtId="0" fontId="6" fillId="2" borderId="0" xfId="0" applyFont="1" applyFill="1" applyAlignment="1">
      <alignment horizontal="center"/>
    </xf>
    <xf numFmtId="164" fontId="15" fillId="2" borderId="0" xfId="1" applyNumberFormat="1" applyFont="1" applyFill="1" applyBorder="1"/>
    <xf numFmtId="165" fontId="14" fillId="2" borderId="25" xfId="0" applyNumberFormat="1" applyFont="1" applyFill="1" applyBorder="1"/>
    <xf numFmtId="164" fontId="14" fillId="2" borderId="25" xfId="1" applyNumberFormat="1" applyFont="1" applyFill="1" applyBorder="1"/>
    <xf numFmtId="164" fontId="4" fillId="2" borderId="25" xfId="1" applyNumberFormat="1" applyFont="1" applyFill="1" applyBorder="1"/>
    <xf numFmtId="0" fontId="2" fillId="2" borderId="38" xfId="0" applyFont="1" applyFill="1" applyBorder="1"/>
    <xf numFmtId="167" fontId="2" fillId="0" borderId="0" xfId="0" applyNumberFormat="1" applyFont="1"/>
    <xf numFmtId="164" fontId="2" fillId="2" borderId="0" xfId="1" applyNumberFormat="1" applyFont="1" applyFill="1"/>
    <xf numFmtId="165" fontId="4" fillId="2" borderId="25" xfId="0" applyNumberFormat="1" applyFont="1" applyFill="1" applyBorder="1"/>
    <xf numFmtId="0" fontId="2" fillId="2" borderId="0" xfId="0" applyFont="1" applyFill="1" applyAlignment="1">
      <alignment horizontal="center"/>
    </xf>
    <xf numFmtId="0" fontId="7" fillId="2" borderId="39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/>
    </xf>
    <xf numFmtId="0" fontId="9" fillId="4" borderId="9" xfId="0" applyFont="1" applyFill="1" applyBorder="1" applyAlignment="1">
      <alignment horizontal="center"/>
    </xf>
    <xf numFmtId="0" fontId="9" fillId="4" borderId="10" xfId="0" applyFont="1" applyFill="1" applyBorder="1" applyAlignment="1">
      <alignment horizontal="center"/>
    </xf>
    <xf numFmtId="0" fontId="16" fillId="2" borderId="21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 wrapText="1"/>
    </xf>
    <xf numFmtId="0" fontId="16" fillId="2" borderId="22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/>
    </xf>
    <xf numFmtId="0" fontId="20" fillId="2" borderId="10" xfId="0" applyFont="1" applyFill="1" applyBorder="1" applyAlignment="1">
      <alignment horizontal="center"/>
    </xf>
    <xf numFmtId="0" fontId="16" fillId="2" borderId="14" xfId="0" applyFont="1" applyFill="1" applyBorder="1" applyAlignment="1">
      <alignment horizontal="center" wrapText="1"/>
    </xf>
    <xf numFmtId="0" fontId="16" fillId="2" borderId="12" xfId="0" applyFont="1" applyFill="1" applyBorder="1" applyAlignment="1">
      <alignment horizontal="center" wrapText="1"/>
    </xf>
    <xf numFmtId="0" fontId="16" fillId="2" borderId="13" xfId="0" applyFont="1" applyFill="1" applyBorder="1" applyAlignment="1">
      <alignment horizontal="center" wrapText="1"/>
    </xf>
    <xf numFmtId="0" fontId="16" fillId="2" borderId="14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/>
    </xf>
    <xf numFmtId="0" fontId="18" fillId="2" borderId="12" xfId="0" applyFont="1" applyFill="1" applyBorder="1" applyAlignment="1">
      <alignment horizontal="center"/>
    </xf>
    <xf numFmtId="0" fontId="18" fillId="2" borderId="15" xfId="0" applyFont="1" applyFill="1" applyBorder="1" applyAlignment="1">
      <alignment horizontal="center"/>
    </xf>
    <xf numFmtId="0" fontId="10" fillId="2" borderId="25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21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left" vertical="center" wrapText="1"/>
    </xf>
    <xf numFmtId="0" fontId="7" fillId="4" borderId="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left" vertical="center"/>
    </xf>
    <xf numFmtId="0" fontId="11" fillId="2" borderId="9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horizontal="left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0" fontId="9" fillId="5" borderId="13" xfId="0" applyFont="1" applyFill="1" applyBorder="1" applyAlignment="1">
      <alignment horizontal="center"/>
    </xf>
    <xf numFmtId="0" fontId="9" fillId="5" borderId="15" xfId="0" applyFont="1" applyFill="1" applyBorder="1" applyAlignment="1">
      <alignment horizontal="center"/>
    </xf>
    <xf numFmtId="0" fontId="12" fillId="2" borderId="16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left" vertical="center"/>
    </xf>
    <xf numFmtId="0" fontId="11" fillId="2" borderId="17" xfId="0" applyFont="1" applyFill="1" applyBorder="1" applyAlignment="1">
      <alignment horizontal="left" vertical="center"/>
    </xf>
    <xf numFmtId="0" fontId="11" fillId="2" borderId="18" xfId="0" applyFont="1" applyFill="1" applyBorder="1" applyAlignment="1">
      <alignment horizontal="left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7" fillId="4" borderId="2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7" fillId="4" borderId="4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/>
    </xf>
    <xf numFmtId="0" fontId="7" fillId="5" borderId="32" xfId="0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/>
    </xf>
    <xf numFmtId="0" fontId="4" fillId="5" borderId="33" xfId="0" applyFont="1" applyFill="1" applyBorder="1" applyAlignment="1">
      <alignment horizontal="center"/>
    </xf>
    <xf numFmtId="0" fontId="9" fillId="5" borderId="34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16" fillId="2" borderId="32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/>
    </xf>
    <xf numFmtId="0" fontId="18" fillId="2" borderId="34" xfId="0" applyFont="1" applyFill="1" applyBorder="1" applyAlignment="1">
      <alignment horizontal="center"/>
    </xf>
    <xf numFmtId="0" fontId="16" fillId="2" borderId="33" xfId="0" applyFont="1" applyFill="1" applyBorder="1" applyAlignment="1">
      <alignment horizontal="center" wrapText="1"/>
    </xf>
    <xf numFmtId="0" fontId="16" fillId="2" borderId="33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168" fontId="8" fillId="2" borderId="0" xfId="1" applyNumberFormat="1" applyFont="1" applyFill="1" applyBorder="1" applyAlignment="1">
      <alignment horizontal="center"/>
    </xf>
    <xf numFmtId="164" fontId="2" fillId="2" borderId="0" xfId="1" applyNumberFormat="1" applyFont="1" applyFill="1" applyAlignment="1">
      <alignment horizontal="center"/>
    </xf>
    <xf numFmtId="164" fontId="2" fillId="2" borderId="25" xfId="0" applyNumberFormat="1" applyFont="1" applyFill="1" applyBorder="1" applyAlignment="1">
      <alignment horizontal="center"/>
    </xf>
    <xf numFmtId="164" fontId="7" fillId="2" borderId="25" xfId="0" applyNumberFormat="1" applyFont="1" applyFill="1" applyBorder="1" applyAlignment="1">
      <alignment horizontal="center"/>
    </xf>
    <xf numFmtId="165" fontId="12" fillId="7" borderId="25" xfId="2" applyNumberFormat="1" applyFont="1" applyFill="1" applyBorder="1"/>
    <xf numFmtId="0" fontId="16" fillId="7" borderId="25" xfId="0" applyFont="1" applyFill="1" applyBorder="1" applyAlignment="1">
      <alignment horizontal="center" vertical="center" wrapText="1"/>
    </xf>
    <xf numFmtId="165" fontId="19" fillId="7" borderId="30" xfId="0" applyNumberFormat="1" applyFont="1" applyFill="1" applyBorder="1"/>
    <xf numFmtId="0" fontId="17" fillId="7" borderId="25" xfId="0" applyFont="1" applyFill="1" applyBorder="1" applyAlignment="1">
      <alignment horizontal="center" vertical="center" wrapText="1"/>
    </xf>
    <xf numFmtId="165" fontId="7" fillId="7" borderId="30" xfId="0" applyNumberFormat="1" applyFont="1" applyFill="1" applyBorder="1"/>
  </cellXfs>
  <cellStyles count="3">
    <cellStyle name="Millares" xfId="1" builtinId="3"/>
    <cellStyle name="Millares_PRESUPUESTO DE COMPRA ASEO Y CAFETERIA año 2014" xfId="2" xr:uid="{B813584A-F1F7-4A3B-88BA-DFB2604232B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75BBC-3660-4F21-8750-6D83F9CCAE2D}">
  <dimension ref="A1:AS50"/>
  <sheetViews>
    <sheetView tabSelected="1" topLeftCell="U1" workbookViewId="0">
      <selection activeCell="V49" sqref="V49:Y49"/>
    </sheetView>
  </sheetViews>
  <sheetFormatPr baseColWidth="10" defaultRowHeight="12.75" x14ac:dyDescent="0.2"/>
  <cols>
    <col min="1" max="1" width="3" style="1" hidden="1" customWidth="1"/>
    <col min="2" max="2" width="4.5703125" style="1" hidden="1" customWidth="1"/>
    <col min="3" max="4" width="11.140625" style="1" hidden="1" customWidth="1"/>
    <col min="5" max="5" width="10.5703125" style="1" hidden="1" customWidth="1"/>
    <col min="6" max="6" width="11.28515625" style="1" hidden="1" customWidth="1"/>
    <col min="7" max="7" width="9.7109375" style="1" hidden="1" customWidth="1"/>
    <col min="8" max="8" width="8" style="1" hidden="1" customWidth="1"/>
    <col min="9" max="9" width="8.5703125" style="1" hidden="1" customWidth="1"/>
    <col min="10" max="10" width="9.85546875" style="1" hidden="1" customWidth="1"/>
    <col min="11" max="11" width="10" style="1" hidden="1" customWidth="1"/>
    <col min="12" max="12" width="9.42578125" style="1" hidden="1" customWidth="1"/>
    <col min="13" max="13" width="10.140625" style="1" hidden="1" customWidth="1"/>
    <col min="14" max="14" width="10.28515625" style="1" hidden="1" customWidth="1"/>
    <col min="15" max="15" width="8.85546875" style="1" hidden="1" customWidth="1"/>
    <col min="16" max="16" width="11.140625" style="1" hidden="1" customWidth="1"/>
    <col min="17" max="17" width="10.7109375" style="1" hidden="1" customWidth="1"/>
    <col min="18" max="18" width="9.28515625" style="1" hidden="1" customWidth="1"/>
    <col min="19" max="19" width="11.5703125" style="1" hidden="1" customWidth="1"/>
    <col min="20" max="20" width="13.140625" style="1" hidden="1" customWidth="1"/>
    <col min="21" max="21" width="1.85546875" style="1" customWidth="1"/>
    <col min="22" max="22" width="4.85546875" style="1" customWidth="1"/>
    <col min="23" max="24" width="11.140625" style="1" customWidth="1"/>
    <col min="25" max="25" width="11.5703125" style="1" customWidth="1"/>
    <col min="26" max="26" width="9.42578125" style="1" customWidth="1"/>
    <col min="27" max="27" width="8.42578125" style="1" customWidth="1"/>
    <col min="28" max="28" width="8" style="1" customWidth="1"/>
    <col min="29" max="29" width="6.85546875" style="1" customWidth="1"/>
    <col min="30" max="30" width="8.140625" style="1" customWidth="1"/>
    <col min="31" max="31" width="9" style="1" customWidth="1"/>
    <col min="32" max="32" width="8.5703125" style="1" customWidth="1"/>
    <col min="33" max="34" width="9" style="1" customWidth="1"/>
    <col min="35" max="35" width="9.42578125" style="1" customWidth="1"/>
    <col min="36" max="36" width="10.5703125" style="1" customWidth="1"/>
    <col min="37" max="37" width="10.7109375" style="1" customWidth="1"/>
    <col min="38" max="38" width="9.28515625" style="1" customWidth="1"/>
    <col min="39" max="39" width="12.28515625" style="1" customWidth="1"/>
    <col min="40" max="40" width="11.42578125" style="1"/>
    <col min="41" max="41" width="11.42578125" style="3"/>
    <col min="42" max="47" width="0" style="1" hidden="1" customWidth="1"/>
    <col min="48" max="214" width="11.42578125" style="1"/>
    <col min="215" max="215" width="4.5703125" style="1" customWidth="1"/>
    <col min="216" max="216" width="8.85546875" style="1" customWidth="1"/>
    <col min="217" max="217" width="8.5703125" style="1" customWidth="1"/>
    <col min="218" max="218" width="7.42578125" style="1" customWidth="1"/>
    <col min="219" max="219" width="8.7109375" style="1" customWidth="1"/>
    <col min="220" max="220" width="7.42578125" style="1" customWidth="1"/>
    <col min="221" max="221" width="8" style="1" customWidth="1"/>
    <col min="222" max="222" width="12" style="1" customWidth="1"/>
    <col min="223" max="223" width="7.85546875" style="1" customWidth="1"/>
    <col min="224" max="224" width="12.140625" style="1" customWidth="1"/>
    <col min="225" max="225" width="6.5703125" style="1" customWidth="1"/>
    <col min="226" max="226" width="12.42578125" style="1" customWidth="1"/>
    <col min="227" max="227" width="10.28515625" style="1" customWidth="1"/>
    <col min="228" max="228" width="8.85546875" style="1" customWidth="1"/>
    <col min="229" max="229" width="10.42578125" style="1" customWidth="1"/>
    <col min="230" max="230" width="7.85546875" style="1" customWidth="1"/>
    <col min="231" max="231" width="8.28515625" style="1" customWidth="1"/>
    <col min="232" max="232" width="11" style="1" customWidth="1"/>
    <col min="233" max="233" width="11.5703125" style="1" customWidth="1"/>
    <col min="234" max="234" width="21.42578125" style="1" customWidth="1"/>
    <col min="235" max="470" width="11.42578125" style="1"/>
    <col min="471" max="471" width="4.5703125" style="1" customWidth="1"/>
    <col min="472" max="472" width="8.85546875" style="1" customWidth="1"/>
    <col min="473" max="473" width="8.5703125" style="1" customWidth="1"/>
    <col min="474" max="474" width="7.42578125" style="1" customWidth="1"/>
    <col min="475" max="475" width="8.7109375" style="1" customWidth="1"/>
    <col min="476" max="476" width="7.42578125" style="1" customWidth="1"/>
    <col min="477" max="477" width="8" style="1" customWidth="1"/>
    <col min="478" max="478" width="12" style="1" customWidth="1"/>
    <col min="479" max="479" width="7.85546875" style="1" customWidth="1"/>
    <col min="480" max="480" width="12.140625" style="1" customWidth="1"/>
    <col min="481" max="481" width="6.5703125" style="1" customWidth="1"/>
    <col min="482" max="482" width="12.42578125" style="1" customWidth="1"/>
    <col min="483" max="483" width="10.28515625" style="1" customWidth="1"/>
    <col min="484" max="484" width="8.85546875" style="1" customWidth="1"/>
    <col min="485" max="485" width="10.42578125" style="1" customWidth="1"/>
    <col min="486" max="486" width="7.85546875" style="1" customWidth="1"/>
    <col min="487" max="487" width="8.28515625" style="1" customWidth="1"/>
    <col min="488" max="488" width="11" style="1" customWidth="1"/>
    <col min="489" max="489" width="11.5703125" style="1" customWidth="1"/>
    <col min="490" max="490" width="21.42578125" style="1" customWidth="1"/>
    <col min="491" max="726" width="11.42578125" style="1"/>
    <col min="727" max="727" width="4.5703125" style="1" customWidth="1"/>
    <col min="728" max="728" width="8.85546875" style="1" customWidth="1"/>
    <col min="729" max="729" width="8.5703125" style="1" customWidth="1"/>
    <col min="730" max="730" width="7.42578125" style="1" customWidth="1"/>
    <col min="731" max="731" width="8.7109375" style="1" customWidth="1"/>
    <col min="732" max="732" width="7.42578125" style="1" customWidth="1"/>
    <col min="733" max="733" width="8" style="1" customWidth="1"/>
    <col min="734" max="734" width="12" style="1" customWidth="1"/>
    <col min="735" max="735" width="7.85546875" style="1" customWidth="1"/>
    <col min="736" max="736" width="12.140625" style="1" customWidth="1"/>
    <col min="737" max="737" width="6.5703125" style="1" customWidth="1"/>
    <col min="738" max="738" width="12.42578125" style="1" customWidth="1"/>
    <col min="739" max="739" width="10.28515625" style="1" customWidth="1"/>
    <col min="740" max="740" width="8.85546875" style="1" customWidth="1"/>
    <col min="741" max="741" width="10.42578125" style="1" customWidth="1"/>
    <col min="742" max="742" width="7.85546875" style="1" customWidth="1"/>
    <col min="743" max="743" width="8.28515625" style="1" customWidth="1"/>
    <col min="744" max="744" width="11" style="1" customWidth="1"/>
    <col min="745" max="745" width="11.5703125" style="1" customWidth="1"/>
    <col min="746" max="746" width="21.42578125" style="1" customWidth="1"/>
    <col min="747" max="982" width="11.42578125" style="1"/>
    <col min="983" max="983" width="4.5703125" style="1" customWidth="1"/>
    <col min="984" max="984" width="8.85546875" style="1" customWidth="1"/>
    <col min="985" max="985" width="8.5703125" style="1" customWidth="1"/>
    <col min="986" max="986" width="7.42578125" style="1" customWidth="1"/>
    <col min="987" max="987" width="8.7109375" style="1" customWidth="1"/>
    <col min="988" max="988" width="7.42578125" style="1" customWidth="1"/>
    <col min="989" max="989" width="8" style="1" customWidth="1"/>
    <col min="990" max="990" width="12" style="1" customWidth="1"/>
    <col min="991" max="991" width="7.85546875" style="1" customWidth="1"/>
    <col min="992" max="992" width="12.140625" style="1" customWidth="1"/>
    <col min="993" max="993" width="6.5703125" style="1" customWidth="1"/>
    <col min="994" max="994" width="12.42578125" style="1" customWidth="1"/>
    <col min="995" max="995" width="10.28515625" style="1" customWidth="1"/>
    <col min="996" max="996" width="8.85546875" style="1" customWidth="1"/>
    <col min="997" max="997" width="10.42578125" style="1" customWidth="1"/>
    <col min="998" max="998" width="7.85546875" style="1" customWidth="1"/>
    <col min="999" max="999" width="8.28515625" style="1" customWidth="1"/>
    <col min="1000" max="1000" width="11" style="1" customWidth="1"/>
    <col min="1001" max="1001" width="11.5703125" style="1" customWidth="1"/>
    <col min="1002" max="1002" width="21.42578125" style="1" customWidth="1"/>
    <col min="1003" max="1238" width="11.42578125" style="1"/>
    <col min="1239" max="1239" width="4.5703125" style="1" customWidth="1"/>
    <col min="1240" max="1240" width="8.85546875" style="1" customWidth="1"/>
    <col min="1241" max="1241" width="8.5703125" style="1" customWidth="1"/>
    <col min="1242" max="1242" width="7.42578125" style="1" customWidth="1"/>
    <col min="1243" max="1243" width="8.7109375" style="1" customWidth="1"/>
    <col min="1244" max="1244" width="7.42578125" style="1" customWidth="1"/>
    <col min="1245" max="1245" width="8" style="1" customWidth="1"/>
    <col min="1246" max="1246" width="12" style="1" customWidth="1"/>
    <col min="1247" max="1247" width="7.85546875" style="1" customWidth="1"/>
    <col min="1248" max="1248" width="12.140625" style="1" customWidth="1"/>
    <col min="1249" max="1249" width="6.5703125" style="1" customWidth="1"/>
    <col min="1250" max="1250" width="12.42578125" style="1" customWidth="1"/>
    <col min="1251" max="1251" width="10.28515625" style="1" customWidth="1"/>
    <col min="1252" max="1252" width="8.85546875" style="1" customWidth="1"/>
    <col min="1253" max="1253" width="10.42578125" style="1" customWidth="1"/>
    <col min="1254" max="1254" width="7.85546875" style="1" customWidth="1"/>
    <col min="1255" max="1255" width="8.28515625" style="1" customWidth="1"/>
    <col min="1256" max="1256" width="11" style="1" customWidth="1"/>
    <col min="1257" max="1257" width="11.5703125" style="1" customWidth="1"/>
    <col min="1258" max="1258" width="21.42578125" style="1" customWidth="1"/>
    <col min="1259" max="1494" width="11.42578125" style="1"/>
    <col min="1495" max="1495" width="4.5703125" style="1" customWidth="1"/>
    <col min="1496" max="1496" width="8.85546875" style="1" customWidth="1"/>
    <col min="1497" max="1497" width="8.5703125" style="1" customWidth="1"/>
    <col min="1498" max="1498" width="7.42578125" style="1" customWidth="1"/>
    <col min="1499" max="1499" width="8.7109375" style="1" customWidth="1"/>
    <col min="1500" max="1500" width="7.42578125" style="1" customWidth="1"/>
    <col min="1501" max="1501" width="8" style="1" customWidth="1"/>
    <col min="1502" max="1502" width="12" style="1" customWidth="1"/>
    <col min="1503" max="1503" width="7.85546875" style="1" customWidth="1"/>
    <col min="1504" max="1504" width="12.140625" style="1" customWidth="1"/>
    <col min="1505" max="1505" width="6.5703125" style="1" customWidth="1"/>
    <col min="1506" max="1506" width="12.42578125" style="1" customWidth="1"/>
    <col min="1507" max="1507" width="10.28515625" style="1" customWidth="1"/>
    <col min="1508" max="1508" width="8.85546875" style="1" customWidth="1"/>
    <col min="1509" max="1509" width="10.42578125" style="1" customWidth="1"/>
    <col min="1510" max="1510" width="7.85546875" style="1" customWidth="1"/>
    <col min="1511" max="1511" width="8.28515625" style="1" customWidth="1"/>
    <col min="1512" max="1512" width="11" style="1" customWidth="1"/>
    <col min="1513" max="1513" width="11.5703125" style="1" customWidth="1"/>
    <col min="1514" max="1514" width="21.42578125" style="1" customWidth="1"/>
    <col min="1515" max="1750" width="11.42578125" style="1"/>
    <col min="1751" max="1751" width="4.5703125" style="1" customWidth="1"/>
    <col min="1752" max="1752" width="8.85546875" style="1" customWidth="1"/>
    <col min="1753" max="1753" width="8.5703125" style="1" customWidth="1"/>
    <col min="1754" max="1754" width="7.42578125" style="1" customWidth="1"/>
    <col min="1755" max="1755" width="8.7109375" style="1" customWidth="1"/>
    <col min="1756" max="1756" width="7.42578125" style="1" customWidth="1"/>
    <col min="1757" max="1757" width="8" style="1" customWidth="1"/>
    <col min="1758" max="1758" width="12" style="1" customWidth="1"/>
    <col min="1759" max="1759" width="7.85546875" style="1" customWidth="1"/>
    <col min="1760" max="1760" width="12.140625" style="1" customWidth="1"/>
    <col min="1761" max="1761" width="6.5703125" style="1" customWidth="1"/>
    <col min="1762" max="1762" width="12.42578125" style="1" customWidth="1"/>
    <col min="1763" max="1763" width="10.28515625" style="1" customWidth="1"/>
    <col min="1764" max="1764" width="8.85546875" style="1" customWidth="1"/>
    <col min="1765" max="1765" width="10.42578125" style="1" customWidth="1"/>
    <col min="1766" max="1766" width="7.85546875" style="1" customWidth="1"/>
    <col min="1767" max="1767" width="8.28515625" style="1" customWidth="1"/>
    <col min="1768" max="1768" width="11" style="1" customWidth="1"/>
    <col min="1769" max="1769" width="11.5703125" style="1" customWidth="1"/>
    <col min="1770" max="1770" width="21.42578125" style="1" customWidth="1"/>
    <col min="1771" max="2006" width="11.42578125" style="1"/>
    <col min="2007" max="2007" width="4.5703125" style="1" customWidth="1"/>
    <col min="2008" max="2008" width="8.85546875" style="1" customWidth="1"/>
    <col min="2009" max="2009" width="8.5703125" style="1" customWidth="1"/>
    <col min="2010" max="2010" width="7.42578125" style="1" customWidth="1"/>
    <col min="2011" max="2011" width="8.7109375" style="1" customWidth="1"/>
    <col min="2012" max="2012" width="7.42578125" style="1" customWidth="1"/>
    <col min="2013" max="2013" width="8" style="1" customWidth="1"/>
    <col min="2014" max="2014" width="12" style="1" customWidth="1"/>
    <col min="2015" max="2015" width="7.85546875" style="1" customWidth="1"/>
    <col min="2016" max="2016" width="12.140625" style="1" customWidth="1"/>
    <col min="2017" max="2017" width="6.5703125" style="1" customWidth="1"/>
    <col min="2018" max="2018" width="12.42578125" style="1" customWidth="1"/>
    <col min="2019" max="2019" width="10.28515625" style="1" customWidth="1"/>
    <col min="2020" max="2020" width="8.85546875" style="1" customWidth="1"/>
    <col min="2021" max="2021" width="10.42578125" style="1" customWidth="1"/>
    <col min="2022" max="2022" width="7.85546875" style="1" customWidth="1"/>
    <col min="2023" max="2023" width="8.28515625" style="1" customWidth="1"/>
    <col min="2024" max="2024" width="11" style="1" customWidth="1"/>
    <col min="2025" max="2025" width="11.5703125" style="1" customWidth="1"/>
    <col min="2026" max="2026" width="21.42578125" style="1" customWidth="1"/>
    <col min="2027" max="2262" width="11.42578125" style="1"/>
    <col min="2263" max="2263" width="4.5703125" style="1" customWidth="1"/>
    <col min="2264" max="2264" width="8.85546875" style="1" customWidth="1"/>
    <col min="2265" max="2265" width="8.5703125" style="1" customWidth="1"/>
    <col min="2266" max="2266" width="7.42578125" style="1" customWidth="1"/>
    <col min="2267" max="2267" width="8.7109375" style="1" customWidth="1"/>
    <col min="2268" max="2268" width="7.42578125" style="1" customWidth="1"/>
    <col min="2269" max="2269" width="8" style="1" customWidth="1"/>
    <col min="2270" max="2270" width="12" style="1" customWidth="1"/>
    <col min="2271" max="2271" width="7.85546875" style="1" customWidth="1"/>
    <col min="2272" max="2272" width="12.140625" style="1" customWidth="1"/>
    <col min="2273" max="2273" width="6.5703125" style="1" customWidth="1"/>
    <col min="2274" max="2274" width="12.42578125" style="1" customWidth="1"/>
    <col min="2275" max="2275" width="10.28515625" style="1" customWidth="1"/>
    <col min="2276" max="2276" width="8.85546875" style="1" customWidth="1"/>
    <col min="2277" max="2277" width="10.42578125" style="1" customWidth="1"/>
    <col min="2278" max="2278" width="7.85546875" style="1" customWidth="1"/>
    <col min="2279" max="2279" width="8.28515625" style="1" customWidth="1"/>
    <col min="2280" max="2280" width="11" style="1" customWidth="1"/>
    <col min="2281" max="2281" width="11.5703125" style="1" customWidth="1"/>
    <col min="2282" max="2282" width="21.42578125" style="1" customWidth="1"/>
    <col min="2283" max="2518" width="11.42578125" style="1"/>
    <col min="2519" max="2519" width="4.5703125" style="1" customWidth="1"/>
    <col min="2520" max="2520" width="8.85546875" style="1" customWidth="1"/>
    <col min="2521" max="2521" width="8.5703125" style="1" customWidth="1"/>
    <col min="2522" max="2522" width="7.42578125" style="1" customWidth="1"/>
    <col min="2523" max="2523" width="8.7109375" style="1" customWidth="1"/>
    <col min="2524" max="2524" width="7.42578125" style="1" customWidth="1"/>
    <col min="2525" max="2525" width="8" style="1" customWidth="1"/>
    <col min="2526" max="2526" width="12" style="1" customWidth="1"/>
    <col min="2527" max="2527" width="7.85546875" style="1" customWidth="1"/>
    <col min="2528" max="2528" width="12.140625" style="1" customWidth="1"/>
    <col min="2529" max="2529" width="6.5703125" style="1" customWidth="1"/>
    <col min="2530" max="2530" width="12.42578125" style="1" customWidth="1"/>
    <col min="2531" max="2531" width="10.28515625" style="1" customWidth="1"/>
    <col min="2532" max="2532" width="8.85546875" style="1" customWidth="1"/>
    <col min="2533" max="2533" width="10.42578125" style="1" customWidth="1"/>
    <col min="2534" max="2534" width="7.85546875" style="1" customWidth="1"/>
    <col min="2535" max="2535" width="8.28515625" style="1" customWidth="1"/>
    <col min="2536" max="2536" width="11" style="1" customWidth="1"/>
    <col min="2537" max="2537" width="11.5703125" style="1" customWidth="1"/>
    <col min="2538" max="2538" width="21.42578125" style="1" customWidth="1"/>
    <col min="2539" max="2774" width="11.42578125" style="1"/>
    <col min="2775" max="2775" width="4.5703125" style="1" customWidth="1"/>
    <col min="2776" max="2776" width="8.85546875" style="1" customWidth="1"/>
    <col min="2777" max="2777" width="8.5703125" style="1" customWidth="1"/>
    <col min="2778" max="2778" width="7.42578125" style="1" customWidth="1"/>
    <col min="2779" max="2779" width="8.7109375" style="1" customWidth="1"/>
    <col min="2780" max="2780" width="7.42578125" style="1" customWidth="1"/>
    <col min="2781" max="2781" width="8" style="1" customWidth="1"/>
    <col min="2782" max="2782" width="12" style="1" customWidth="1"/>
    <col min="2783" max="2783" width="7.85546875" style="1" customWidth="1"/>
    <col min="2784" max="2784" width="12.140625" style="1" customWidth="1"/>
    <col min="2785" max="2785" width="6.5703125" style="1" customWidth="1"/>
    <col min="2786" max="2786" width="12.42578125" style="1" customWidth="1"/>
    <col min="2787" max="2787" width="10.28515625" style="1" customWidth="1"/>
    <col min="2788" max="2788" width="8.85546875" style="1" customWidth="1"/>
    <col min="2789" max="2789" width="10.42578125" style="1" customWidth="1"/>
    <col min="2790" max="2790" width="7.85546875" style="1" customWidth="1"/>
    <col min="2791" max="2791" width="8.28515625" style="1" customWidth="1"/>
    <col min="2792" max="2792" width="11" style="1" customWidth="1"/>
    <col min="2793" max="2793" width="11.5703125" style="1" customWidth="1"/>
    <col min="2794" max="2794" width="21.42578125" style="1" customWidth="1"/>
    <col min="2795" max="3030" width="11.42578125" style="1"/>
    <col min="3031" max="3031" width="4.5703125" style="1" customWidth="1"/>
    <col min="3032" max="3032" width="8.85546875" style="1" customWidth="1"/>
    <col min="3033" max="3033" width="8.5703125" style="1" customWidth="1"/>
    <col min="3034" max="3034" width="7.42578125" style="1" customWidth="1"/>
    <col min="3035" max="3035" width="8.7109375" style="1" customWidth="1"/>
    <col min="3036" max="3036" width="7.42578125" style="1" customWidth="1"/>
    <col min="3037" max="3037" width="8" style="1" customWidth="1"/>
    <col min="3038" max="3038" width="12" style="1" customWidth="1"/>
    <col min="3039" max="3039" width="7.85546875" style="1" customWidth="1"/>
    <col min="3040" max="3040" width="12.140625" style="1" customWidth="1"/>
    <col min="3041" max="3041" width="6.5703125" style="1" customWidth="1"/>
    <col min="3042" max="3042" width="12.42578125" style="1" customWidth="1"/>
    <col min="3043" max="3043" width="10.28515625" style="1" customWidth="1"/>
    <col min="3044" max="3044" width="8.85546875" style="1" customWidth="1"/>
    <col min="3045" max="3045" width="10.42578125" style="1" customWidth="1"/>
    <col min="3046" max="3046" width="7.85546875" style="1" customWidth="1"/>
    <col min="3047" max="3047" width="8.28515625" style="1" customWidth="1"/>
    <col min="3048" max="3048" width="11" style="1" customWidth="1"/>
    <col min="3049" max="3049" width="11.5703125" style="1" customWidth="1"/>
    <col min="3050" max="3050" width="21.42578125" style="1" customWidth="1"/>
    <col min="3051" max="3286" width="11.42578125" style="1"/>
    <col min="3287" max="3287" width="4.5703125" style="1" customWidth="1"/>
    <col min="3288" max="3288" width="8.85546875" style="1" customWidth="1"/>
    <col min="3289" max="3289" width="8.5703125" style="1" customWidth="1"/>
    <col min="3290" max="3290" width="7.42578125" style="1" customWidth="1"/>
    <col min="3291" max="3291" width="8.7109375" style="1" customWidth="1"/>
    <col min="3292" max="3292" width="7.42578125" style="1" customWidth="1"/>
    <col min="3293" max="3293" width="8" style="1" customWidth="1"/>
    <col min="3294" max="3294" width="12" style="1" customWidth="1"/>
    <col min="3295" max="3295" width="7.85546875" style="1" customWidth="1"/>
    <col min="3296" max="3296" width="12.140625" style="1" customWidth="1"/>
    <col min="3297" max="3297" width="6.5703125" style="1" customWidth="1"/>
    <col min="3298" max="3298" width="12.42578125" style="1" customWidth="1"/>
    <col min="3299" max="3299" width="10.28515625" style="1" customWidth="1"/>
    <col min="3300" max="3300" width="8.85546875" style="1" customWidth="1"/>
    <col min="3301" max="3301" width="10.42578125" style="1" customWidth="1"/>
    <col min="3302" max="3302" width="7.85546875" style="1" customWidth="1"/>
    <col min="3303" max="3303" width="8.28515625" style="1" customWidth="1"/>
    <col min="3304" max="3304" width="11" style="1" customWidth="1"/>
    <col min="3305" max="3305" width="11.5703125" style="1" customWidth="1"/>
    <col min="3306" max="3306" width="21.42578125" style="1" customWidth="1"/>
    <col min="3307" max="3542" width="11.42578125" style="1"/>
    <col min="3543" max="3543" width="4.5703125" style="1" customWidth="1"/>
    <col min="3544" max="3544" width="8.85546875" style="1" customWidth="1"/>
    <col min="3545" max="3545" width="8.5703125" style="1" customWidth="1"/>
    <col min="3546" max="3546" width="7.42578125" style="1" customWidth="1"/>
    <col min="3547" max="3547" width="8.7109375" style="1" customWidth="1"/>
    <col min="3548" max="3548" width="7.42578125" style="1" customWidth="1"/>
    <col min="3549" max="3549" width="8" style="1" customWidth="1"/>
    <col min="3550" max="3550" width="12" style="1" customWidth="1"/>
    <col min="3551" max="3551" width="7.85546875" style="1" customWidth="1"/>
    <col min="3552" max="3552" width="12.140625" style="1" customWidth="1"/>
    <col min="3553" max="3553" width="6.5703125" style="1" customWidth="1"/>
    <col min="3554" max="3554" width="12.42578125" style="1" customWidth="1"/>
    <col min="3555" max="3555" width="10.28515625" style="1" customWidth="1"/>
    <col min="3556" max="3556" width="8.85546875" style="1" customWidth="1"/>
    <col min="3557" max="3557" width="10.42578125" style="1" customWidth="1"/>
    <col min="3558" max="3558" width="7.85546875" style="1" customWidth="1"/>
    <col min="3559" max="3559" width="8.28515625" style="1" customWidth="1"/>
    <col min="3560" max="3560" width="11" style="1" customWidth="1"/>
    <col min="3561" max="3561" width="11.5703125" style="1" customWidth="1"/>
    <col min="3562" max="3562" width="21.42578125" style="1" customWidth="1"/>
    <col min="3563" max="3798" width="11.42578125" style="1"/>
    <col min="3799" max="3799" width="4.5703125" style="1" customWidth="1"/>
    <col min="3800" max="3800" width="8.85546875" style="1" customWidth="1"/>
    <col min="3801" max="3801" width="8.5703125" style="1" customWidth="1"/>
    <col min="3802" max="3802" width="7.42578125" style="1" customWidth="1"/>
    <col min="3803" max="3803" width="8.7109375" style="1" customWidth="1"/>
    <col min="3804" max="3804" width="7.42578125" style="1" customWidth="1"/>
    <col min="3805" max="3805" width="8" style="1" customWidth="1"/>
    <col min="3806" max="3806" width="12" style="1" customWidth="1"/>
    <col min="3807" max="3807" width="7.85546875" style="1" customWidth="1"/>
    <col min="3808" max="3808" width="12.140625" style="1" customWidth="1"/>
    <col min="3809" max="3809" width="6.5703125" style="1" customWidth="1"/>
    <col min="3810" max="3810" width="12.42578125" style="1" customWidth="1"/>
    <col min="3811" max="3811" width="10.28515625" style="1" customWidth="1"/>
    <col min="3812" max="3812" width="8.85546875" style="1" customWidth="1"/>
    <col min="3813" max="3813" width="10.42578125" style="1" customWidth="1"/>
    <col min="3814" max="3814" width="7.85546875" style="1" customWidth="1"/>
    <col min="3815" max="3815" width="8.28515625" style="1" customWidth="1"/>
    <col min="3816" max="3816" width="11" style="1" customWidth="1"/>
    <col min="3817" max="3817" width="11.5703125" style="1" customWidth="1"/>
    <col min="3818" max="3818" width="21.42578125" style="1" customWidth="1"/>
    <col min="3819" max="4054" width="11.42578125" style="1"/>
    <col min="4055" max="4055" width="4.5703125" style="1" customWidth="1"/>
    <col min="4056" max="4056" width="8.85546875" style="1" customWidth="1"/>
    <col min="4057" max="4057" width="8.5703125" style="1" customWidth="1"/>
    <col min="4058" max="4058" width="7.42578125" style="1" customWidth="1"/>
    <col min="4059" max="4059" width="8.7109375" style="1" customWidth="1"/>
    <col min="4060" max="4060" width="7.42578125" style="1" customWidth="1"/>
    <col min="4061" max="4061" width="8" style="1" customWidth="1"/>
    <col min="4062" max="4062" width="12" style="1" customWidth="1"/>
    <col min="4063" max="4063" width="7.85546875" style="1" customWidth="1"/>
    <col min="4064" max="4064" width="12.140625" style="1" customWidth="1"/>
    <col min="4065" max="4065" width="6.5703125" style="1" customWidth="1"/>
    <col min="4066" max="4066" width="12.42578125" style="1" customWidth="1"/>
    <col min="4067" max="4067" width="10.28515625" style="1" customWidth="1"/>
    <col min="4068" max="4068" width="8.85546875" style="1" customWidth="1"/>
    <col min="4069" max="4069" width="10.42578125" style="1" customWidth="1"/>
    <col min="4070" max="4070" width="7.85546875" style="1" customWidth="1"/>
    <col min="4071" max="4071" width="8.28515625" style="1" customWidth="1"/>
    <col min="4072" max="4072" width="11" style="1" customWidth="1"/>
    <col min="4073" max="4073" width="11.5703125" style="1" customWidth="1"/>
    <col min="4074" max="4074" width="21.42578125" style="1" customWidth="1"/>
    <col min="4075" max="4310" width="11.42578125" style="1"/>
    <col min="4311" max="4311" width="4.5703125" style="1" customWidth="1"/>
    <col min="4312" max="4312" width="8.85546875" style="1" customWidth="1"/>
    <col min="4313" max="4313" width="8.5703125" style="1" customWidth="1"/>
    <col min="4314" max="4314" width="7.42578125" style="1" customWidth="1"/>
    <col min="4315" max="4315" width="8.7109375" style="1" customWidth="1"/>
    <col min="4316" max="4316" width="7.42578125" style="1" customWidth="1"/>
    <col min="4317" max="4317" width="8" style="1" customWidth="1"/>
    <col min="4318" max="4318" width="12" style="1" customWidth="1"/>
    <col min="4319" max="4319" width="7.85546875" style="1" customWidth="1"/>
    <col min="4320" max="4320" width="12.140625" style="1" customWidth="1"/>
    <col min="4321" max="4321" width="6.5703125" style="1" customWidth="1"/>
    <col min="4322" max="4322" width="12.42578125" style="1" customWidth="1"/>
    <col min="4323" max="4323" width="10.28515625" style="1" customWidth="1"/>
    <col min="4324" max="4324" width="8.85546875" style="1" customWidth="1"/>
    <col min="4325" max="4325" width="10.42578125" style="1" customWidth="1"/>
    <col min="4326" max="4326" width="7.85546875" style="1" customWidth="1"/>
    <col min="4327" max="4327" width="8.28515625" style="1" customWidth="1"/>
    <col min="4328" max="4328" width="11" style="1" customWidth="1"/>
    <col min="4329" max="4329" width="11.5703125" style="1" customWidth="1"/>
    <col min="4330" max="4330" width="21.42578125" style="1" customWidth="1"/>
    <col min="4331" max="4566" width="11.42578125" style="1"/>
    <col min="4567" max="4567" width="4.5703125" style="1" customWidth="1"/>
    <col min="4568" max="4568" width="8.85546875" style="1" customWidth="1"/>
    <col min="4569" max="4569" width="8.5703125" style="1" customWidth="1"/>
    <col min="4570" max="4570" width="7.42578125" style="1" customWidth="1"/>
    <col min="4571" max="4571" width="8.7109375" style="1" customWidth="1"/>
    <col min="4572" max="4572" width="7.42578125" style="1" customWidth="1"/>
    <col min="4573" max="4573" width="8" style="1" customWidth="1"/>
    <col min="4574" max="4574" width="12" style="1" customWidth="1"/>
    <col min="4575" max="4575" width="7.85546875" style="1" customWidth="1"/>
    <col min="4576" max="4576" width="12.140625" style="1" customWidth="1"/>
    <col min="4577" max="4577" width="6.5703125" style="1" customWidth="1"/>
    <col min="4578" max="4578" width="12.42578125" style="1" customWidth="1"/>
    <col min="4579" max="4579" width="10.28515625" style="1" customWidth="1"/>
    <col min="4580" max="4580" width="8.85546875" style="1" customWidth="1"/>
    <col min="4581" max="4581" width="10.42578125" style="1" customWidth="1"/>
    <col min="4582" max="4582" width="7.85546875" style="1" customWidth="1"/>
    <col min="4583" max="4583" width="8.28515625" style="1" customWidth="1"/>
    <col min="4584" max="4584" width="11" style="1" customWidth="1"/>
    <col min="4585" max="4585" width="11.5703125" style="1" customWidth="1"/>
    <col min="4586" max="4586" width="21.42578125" style="1" customWidth="1"/>
    <col min="4587" max="4822" width="11.42578125" style="1"/>
    <col min="4823" max="4823" width="4.5703125" style="1" customWidth="1"/>
    <col min="4824" max="4824" width="8.85546875" style="1" customWidth="1"/>
    <col min="4825" max="4825" width="8.5703125" style="1" customWidth="1"/>
    <col min="4826" max="4826" width="7.42578125" style="1" customWidth="1"/>
    <col min="4827" max="4827" width="8.7109375" style="1" customWidth="1"/>
    <col min="4828" max="4828" width="7.42578125" style="1" customWidth="1"/>
    <col min="4829" max="4829" width="8" style="1" customWidth="1"/>
    <col min="4830" max="4830" width="12" style="1" customWidth="1"/>
    <col min="4831" max="4831" width="7.85546875" style="1" customWidth="1"/>
    <col min="4832" max="4832" width="12.140625" style="1" customWidth="1"/>
    <col min="4833" max="4833" width="6.5703125" style="1" customWidth="1"/>
    <col min="4834" max="4834" width="12.42578125" style="1" customWidth="1"/>
    <col min="4835" max="4835" width="10.28515625" style="1" customWidth="1"/>
    <col min="4836" max="4836" width="8.85546875" style="1" customWidth="1"/>
    <col min="4837" max="4837" width="10.42578125" style="1" customWidth="1"/>
    <col min="4838" max="4838" width="7.85546875" style="1" customWidth="1"/>
    <col min="4839" max="4839" width="8.28515625" style="1" customWidth="1"/>
    <col min="4840" max="4840" width="11" style="1" customWidth="1"/>
    <col min="4841" max="4841" width="11.5703125" style="1" customWidth="1"/>
    <col min="4842" max="4842" width="21.42578125" style="1" customWidth="1"/>
    <col min="4843" max="5078" width="11.42578125" style="1"/>
    <col min="5079" max="5079" width="4.5703125" style="1" customWidth="1"/>
    <col min="5080" max="5080" width="8.85546875" style="1" customWidth="1"/>
    <col min="5081" max="5081" width="8.5703125" style="1" customWidth="1"/>
    <col min="5082" max="5082" width="7.42578125" style="1" customWidth="1"/>
    <col min="5083" max="5083" width="8.7109375" style="1" customWidth="1"/>
    <col min="5084" max="5084" width="7.42578125" style="1" customWidth="1"/>
    <col min="5085" max="5085" width="8" style="1" customWidth="1"/>
    <col min="5086" max="5086" width="12" style="1" customWidth="1"/>
    <col min="5087" max="5087" width="7.85546875" style="1" customWidth="1"/>
    <col min="5088" max="5088" width="12.140625" style="1" customWidth="1"/>
    <col min="5089" max="5089" width="6.5703125" style="1" customWidth="1"/>
    <col min="5090" max="5090" width="12.42578125" style="1" customWidth="1"/>
    <col min="5091" max="5091" width="10.28515625" style="1" customWidth="1"/>
    <col min="5092" max="5092" width="8.85546875" style="1" customWidth="1"/>
    <col min="5093" max="5093" width="10.42578125" style="1" customWidth="1"/>
    <col min="5094" max="5094" width="7.85546875" style="1" customWidth="1"/>
    <col min="5095" max="5095" width="8.28515625" style="1" customWidth="1"/>
    <col min="5096" max="5096" width="11" style="1" customWidth="1"/>
    <col min="5097" max="5097" width="11.5703125" style="1" customWidth="1"/>
    <col min="5098" max="5098" width="21.42578125" style="1" customWidth="1"/>
    <col min="5099" max="5334" width="11.42578125" style="1"/>
    <col min="5335" max="5335" width="4.5703125" style="1" customWidth="1"/>
    <col min="5336" max="5336" width="8.85546875" style="1" customWidth="1"/>
    <col min="5337" max="5337" width="8.5703125" style="1" customWidth="1"/>
    <col min="5338" max="5338" width="7.42578125" style="1" customWidth="1"/>
    <col min="5339" max="5339" width="8.7109375" style="1" customWidth="1"/>
    <col min="5340" max="5340" width="7.42578125" style="1" customWidth="1"/>
    <col min="5341" max="5341" width="8" style="1" customWidth="1"/>
    <col min="5342" max="5342" width="12" style="1" customWidth="1"/>
    <col min="5343" max="5343" width="7.85546875" style="1" customWidth="1"/>
    <col min="5344" max="5344" width="12.140625" style="1" customWidth="1"/>
    <col min="5345" max="5345" width="6.5703125" style="1" customWidth="1"/>
    <col min="5346" max="5346" width="12.42578125" style="1" customWidth="1"/>
    <col min="5347" max="5347" width="10.28515625" style="1" customWidth="1"/>
    <col min="5348" max="5348" width="8.85546875" style="1" customWidth="1"/>
    <col min="5349" max="5349" width="10.42578125" style="1" customWidth="1"/>
    <col min="5350" max="5350" width="7.85546875" style="1" customWidth="1"/>
    <col min="5351" max="5351" width="8.28515625" style="1" customWidth="1"/>
    <col min="5352" max="5352" width="11" style="1" customWidth="1"/>
    <col min="5353" max="5353" width="11.5703125" style="1" customWidth="1"/>
    <col min="5354" max="5354" width="21.42578125" style="1" customWidth="1"/>
    <col min="5355" max="5590" width="11.42578125" style="1"/>
    <col min="5591" max="5591" width="4.5703125" style="1" customWidth="1"/>
    <col min="5592" max="5592" width="8.85546875" style="1" customWidth="1"/>
    <col min="5593" max="5593" width="8.5703125" style="1" customWidth="1"/>
    <col min="5594" max="5594" width="7.42578125" style="1" customWidth="1"/>
    <col min="5595" max="5595" width="8.7109375" style="1" customWidth="1"/>
    <col min="5596" max="5596" width="7.42578125" style="1" customWidth="1"/>
    <col min="5597" max="5597" width="8" style="1" customWidth="1"/>
    <col min="5598" max="5598" width="12" style="1" customWidth="1"/>
    <col min="5599" max="5599" width="7.85546875" style="1" customWidth="1"/>
    <col min="5600" max="5600" width="12.140625" style="1" customWidth="1"/>
    <col min="5601" max="5601" width="6.5703125" style="1" customWidth="1"/>
    <col min="5602" max="5602" width="12.42578125" style="1" customWidth="1"/>
    <col min="5603" max="5603" width="10.28515625" style="1" customWidth="1"/>
    <col min="5604" max="5604" width="8.85546875" style="1" customWidth="1"/>
    <col min="5605" max="5605" width="10.42578125" style="1" customWidth="1"/>
    <col min="5606" max="5606" width="7.85546875" style="1" customWidth="1"/>
    <col min="5607" max="5607" width="8.28515625" style="1" customWidth="1"/>
    <col min="5608" max="5608" width="11" style="1" customWidth="1"/>
    <col min="5609" max="5609" width="11.5703125" style="1" customWidth="1"/>
    <col min="5610" max="5610" width="21.42578125" style="1" customWidth="1"/>
    <col min="5611" max="5846" width="11.42578125" style="1"/>
    <col min="5847" max="5847" width="4.5703125" style="1" customWidth="1"/>
    <col min="5848" max="5848" width="8.85546875" style="1" customWidth="1"/>
    <col min="5849" max="5849" width="8.5703125" style="1" customWidth="1"/>
    <col min="5850" max="5850" width="7.42578125" style="1" customWidth="1"/>
    <col min="5851" max="5851" width="8.7109375" style="1" customWidth="1"/>
    <col min="5852" max="5852" width="7.42578125" style="1" customWidth="1"/>
    <col min="5853" max="5853" width="8" style="1" customWidth="1"/>
    <col min="5854" max="5854" width="12" style="1" customWidth="1"/>
    <col min="5855" max="5855" width="7.85546875" style="1" customWidth="1"/>
    <col min="5856" max="5856" width="12.140625" style="1" customWidth="1"/>
    <col min="5857" max="5857" width="6.5703125" style="1" customWidth="1"/>
    <col min="5858" max="5858" width="12.42578125" style="1" customWidth="1"/>
    <col min="5859" max="5859" width="10.28515625" style="1" customWidth="1"/>
    <col min="5860" max="5860" width="8.85546875" style="1" customWidth="1"/>
    <col min="5861" max="5861" width="10.42578125" style="1" customWidth="1"/>
    <col min="5862" max="5862" width="7.85546875" style="1" customWidth="1"/>
    <col min="5863" max="5863" width="8.28515625" style="1" customWidth="1"/>
    <col min="5864" max="5864" width="11" style="1" customWidth="1"/>
    <col min="5865" max="5865" width="11.5703125" style="1" customWidth="1"/>
    <col min="5866" max="5866" width="21.42578125" style="1" customWidth="1"/>
    <col min="5867" max="6102" width="11.42578125" style="1"/>
    <col min="6103" max="6103" width="4.5703125" style="1" customWidth="1"/>
    <col min="6104" max="6104" width="8.85546875" style="1" customWidth="1"/>
    <col min="6105" max="6105" width="8.5703125" style="1" customWidth="1"/>
    <col min="6106" max="6106" width="7.42578125" style="1" customWidth="1"/>
    <col min="6107" max="6107" width="8.7109375" style="1" customWidth="1"/>
    <col min="6108" max="6108" width="7.42578125" style="1" customWidth="1"/>
    <col min="6109" max="6109" width="8" style="1" customWidth="1"/>
    <col min="6110" max="6110" width="12" style="1" customWidth="1"/>
    <col min="6111" max="6111" width="7.85546875" style="1" customWidth="1"/>
    <col min="6112" max="6112" width="12.140625" style="1" customWidth="1"/>
    <col min="6113" max="6113" width="6.5703125" style="1" customWidth="1"/>
    <col min="6114" max="6114" width="12.42578125" style="1" customWidth="1"/>
    <col min="6115" max="6115" width="10.28515625" style="1" customWidth="1"/>
    <col min="6116" max="6116" width="8.85546875" style="1" customWidth="1"/>
    <col min="6117" max="6117" width="10.42578125" style="1" customWidth="1"/>
    <col min="6118" max="6118" width="7.85546875" style="1" customWidth="1"/>
    <col min="6119" max="6119" width="8.28515625" style="1" customWidth="1"/>
    <col min="6120" max="6120" width="11" style="1" customWidth="1"/>
    <col min="6121" max="6121" width="11.5703125" style="1" customWidth="1"/>
    <col min="6122" max="6122" width="21.42578125" style="1" customWidth="1"/>
    <col min="6123" max="6358" width="11.42578125" style="1"/>
    <col min="6359" max="6359" width="4.5703125" style="1" customWidth="1"/>
    <col min="6360" max="6360" width="8.85546875" style="1" customWidth="1"/>
    <col min="6361" max="6361" width="8.5703125" style="1" customWidth="1"/>
    <col min="6362" max="6362" width="7.42578125" style="1" customWidth="1"/>
    <col min="6363" max="6363" width="8.7109375" style="1" customWidth="1"/>
    <col min="6364" max="6364" width="7.42578125" style="1" customWidth="1"/>
    <col min="6365" max="6365" width="8" style="1" customWidth="1"/>
    <col min="6366" max="6366" width="12" style="1" customWidth="1"/>
    <col min="6367" max="6367" width="7.85546875" style="1" customWidth="1"/>
    <col min="6368" max="6368" width="12.140625" style="1" customWidth="1"/>
    <col min="6369" max="6369" width="6.5703125" style="1" customWidth="1"/>
    <col min="6370" max="6370" width="12.42578125" style="1" customWidth="1"/>
    <col min="6371" max="6371" width="10.28515625" style="1" customWidth="1"/>
    <col min="6372" max="6372" width="8.85546875" style="1" customWidth="1"/>
    <col min="6373" max="6373" width="10.42578125" style="1" customWidth="1"/>
    <col min="6374" max="6374" width="7.85546875" style="1" customWidth="1"/>
    <col min="6375" max="6375" width="8.28515625" style="1" customWidth="1"/>
    <col min="6376" max="6376" width="11" style="1" customWidth="1"/>
    <col min="6377" max="6377" width="11.5703125" style="1" customWidth="1"/>
    <col min="6378" max="6378" width="21.42578125" style="1" customWidth="1"/>
    <col min="6379" max="6614" width="11.42578125" style="1"/>
    <col min="6615" max="6615" width="4.5703125" style="1" customWidth="1"/>
    <col min="6616" max="6616" width="8.85546875" style="1" customWidth="1"/>
    <col min="6617" max="6617" width="8.5703125" style="1" customWidth="1"/>
    <col min="6618" max="6618" width="7.42578125" style="1" customWidth="1"/>
    <col min="6619" max="6619" width="8.7109375" style="1" customWidth="1"/>
    <col min="6620" max="6620" width="7.42578125" style="1" customWidth="1"/>
    <col min="6621" max="6621" width="8" style="1" customWidth="1"/>
    <col min="6622" max="6622" width="12" style="1" customWidth="1"/>
    <col min="6623" max="6623" width="7.85546875" style="1" customWidth="1"/>
    <col min="6624" max="6624" width="12.140625" style="1" customWidth="1"/>
    <col min="6625" max="6625" width="6.5703125" style="1" customWidth="1"/>
    <col min="6626" max="6626" width="12.42578125" style="1" customWidth="1"/>
    <col min="6627" max="6627" width="10.28515625" style="1" customWidth="1"/>
    <col min="6628" max="6628" width="8.85546875" style="1" customWidth="1"/>
    <col min="6629" max="6629" width="10.42578125" style="1" customWidth="1"/>
    <col min="6630" max="6630" width="7.85546875" style="1" customWidth="1"/>
    <col min="6631" max="6631" width="8.28515625" style="1" customWidth="1"/>
    <col min="6632" max="6632" width="11" style="1" customWidth="1"/>
    <col min="6633" max="6633" width="11.5703125" style="1" customWidth="1"/>
    <col min="6634" max="6634" width="21.42578125" style="1" customWidth="1"/>
    <col min="6635" max="6870" width="11.42578125" style="1"/>
    <col min="6871" max="6871" width="4.5703125" style="1" customWidth="1"/>
    <col min="6872" max="6872" width="8.85546875" style="1" customWidth="1"/>
    <col min="6873" max="6873" width="8.5703125" style="1" customWidth="1"/>
    <col min="6874" max="6874" width="7.42578125" style="1" customWidth="1"/>
    <col min="6875" max="6875" width="8.7109375" style="1" customWidth="1"/>
    <col min="6876" max="6876" width="7.42578125" style="1" customWidth="1"/>
    <col min="6877" max="6877" width="8" style="1" customWidth="1"/>
    <col min="6878" max="6878" width="12" style="1" customWidth="1"/>
    <col min="6879" max="6879" width="7.85546875" style="1" customWidth="1"/>
    <col min="6880" max="6880" width="12.140625" style="1" customWidth="1"/>
    <col min="6881" max="6881" width="6.5703125" style="1" customWidth="1"/>
    <col min="6882" max="6882" width="12.42578125" style="1" customWidth="1"/>
    <col min="6883" max="6883" width="10.28515625" style="1" customWidth="1"/>
    <col min="6884" max="6884" width="8.85546875" style="1" customWidth="1"/>
    <col min="6885" max="6885" width="10.42578125" style="1" customWidth="1"/>
    <col min="6886" max="6886" width="7.85546875" style="1" customWidth="1"/>
    <col min="6887" max="6887" width="8.28515625" style="1" customWidth="1"/>
    <col min="6888" max="6888" width="11" style="1" customWidth="1"/>
    <col min="6889" max="6889" width="11.5703125" style="1" customWidth="1"/>
    <col min="6890" max="6890" width="21.42578125" style="1" customWidth="1"/>
    <col min="6891" max="7126" width="11.42578125" style="1"/>
    <col min="7127" max="7127" width="4.5703125" style="1" customWidth="1"/>
    <col min="7128" max="7128" width="8.85546875" style="1" customWidth="1"/>
    <col min="7129" max="7129" width="8.5703125" style="1" customWidth="1"/>
    <col min="7130" max="7130" width="7.42578125" style="1" customWidth="1"/>
    <col min="7131" max="7131" width="8.7109375" style="1" customWidth="1"/>
    <col min="7132" max="7132" width="7.42578125" style="1" customWidth="1"/>
    <col min="7133" max="7133" width="8" style="1" customWidth="1"/>
    <col min="7134" max="7134" width="12" style="1" customWidth="1"/>
    <col min="7135" max="7135" width="7.85546875" style="1" customWidth="1"/>
    <col min="7136" max="7136" width="12.140625" style="1" customWidth="1"/>
    <col min="7137" max="7137" width="6.5703125" style="1" customWidth="1"/>
    <col min="7138" max="7138" width="12.42578125" style="1" customWidth="1"/>
    <col min="7139" max="7139" width="10.28515625" style="1" customWidth="1"/>
    <col min="7140" max="7140" width="8.85546875" style="1" customWidth="1"/>
    <col min="7141" max="7141" width="10.42578125" style="1" customWidth="1"/>
    <col min="7142" max="7142" width="7.85546875" style="1" customWidth="1"/>
    <col min="7143" max="7143" width="8.28515625" style="1" customWidth="1"/>
    <col min="7144" max="7144" width="11" style="1" customWidth="1"/>
    <col min="7145" max="7145" width="11.5703125" style="1" customWidth="1"/>
    <col min="7146" max="7146" width="21.42578125" style="1" customWidth="1"/>
    <col min="7147" max="7382" width="11.42578125" style="1"/>
    <col min="7383" max="7383" width="4.5703125" style="1" customWidth="1"/>
    <col min="7384" max="7384" width="8.85546875" style="1" customWidth="1"/>
    <col min="7385" max="7385" width="8.5703125" style="1" customWidth="1"/>
    <col min="7386" max="7386" width="7.42578125" style="1" customWidth="1"/>
    <col min="7387" max="7387" width="8.7109375" style="1" customWidth="1"/>
    <col min="7388" max="7388" width="7.42578125" style="1" customWidth="1"/>
    <col min="7389" max="7389" width="8" style="1" customWidth="1"/>
    <col min="7390" max="7390" width="12" style="1" customWidth="1"/>
    <col min="7391" max="7391" width="7.85546875" style="1" customWidth="1"/>
    <col min="7392" max="7392" width="12.140625" style="1" customWidth="1"/>
    <col min="7393" max="7393" width="6.5703125" style="1" customWidth="1"/>
    <col min="7394" max="7394" width="12.42578125" style="1" customWidth="1"/>
    <col min="7395" max="7395" width="10.28515625" style="1" customWidth="1"/>
    <col min="7396" max="7396" width="8.85546875" style="1" customWidth="1"/>
    <col min="7397" max="7397" width="10.42578125" style="1" customWidth="1"/>
    <col min="7398" max="7398" width="7.85546875" style="1" customWidth="1"/>
    <col min="7399" max="7399" width="8.28515625" style="1" customWidth="1"/>
    <col min="7400" max="7400" width="11" style="1" customWidth="1"/>
    <col min="7401" max="7401" width="11.5703125" style="1" customWidth="1"/>
    <col min="7402" max="7402" width="21.42578125" style="1" customWidth="1"/>
    <col min="7403" max="7638" width="11.42578125" style="1"/>
    <col min="7639" max="7639" width="4.5703125" style="1" customWidth="1"/>
    <col min="7640" max="7640" width="8.85546875" style="1" customWidth="1"/>
    <col min="7641" max="7641" width="8.5703125" style="1" customWidth="1"/>
    <col min="7642" max="7642" width="7.42578125" style="1" customWidth="1"/>
    <col min="7643" max="7643" width="8.7109375" style="1" customWidth="1"/>
    <col min="7644" max="7644" width="7.42578125" style="1" customWidth="1"/>
    <col min="7645" max="7645" width="8" style="1" customWidth="1"/>
    <col min="7646" max="7646" width="12" style="1" customWidth="1"/>
    <col min="7647" max="7647" width="7.85546875" style="1" customWidth="1"/>
    <col min="7648" max="7648" width="12.140625" style="1" customWidth="1"/>
    <col min="7649" max="7649" width="6.5703125" style="1" customWidth="1"/>
    <col min="7650" max="7650" width="12.42578125" style="1" customWidth="1"/>
    <col min="7651" max="7651" width="10.28515625" style="1" customWidth="1"/>
    <col min="7652" max="7652" width="8.85546875" style="1" customWidth="1"/>
    <col min="7653" max="7653" width="10.42578125" style="1" customWidth="1"/>
    <col min="7654" max="7654" width="7.85546875" style="1" customWidth="1"/>
    <col min="7655" max="7655" width="8.28515625" style="1" customWidth="1"/>
    <col min="7656" max="7656" width="11" style="1" customWidth="1"/>
    <col min="7657" max="7657" width="11.5703125" style="1" customWidth="1"/>
    <col min="7658" max="7658" width="21.42578125" style="1" customWidth="1"/>
    <col min="7659" max="7894" width="11.42578125" style="1"/>
    <col min="7895" max="7895" width="4.5703125" style="1" customWidth="1"/>
    <col min="7896" max="7896" width="8.85546875" style="1" customWidth="1"/>
    <col min="7897" max="7897" width="8.5703125" style="1" customWidth="1"/>
    <col min="7898" max="7898" width="7.42578125" style="1" customWidth="1"/>
    <col min="7899" max="7899" width="8.7109375" style="1" customWidth="1"/>
    <col min="7900" max="7900" width="7.42578125" style="1" customWidth="1"/>
    <col min="7901" max="7901" width="8" style="1" customWidth="1"/>
    <col min="7902" max="7902" width="12" style="1" customWidth="1"/>
    <col min="7903" max="7903" width="7.85546875" style="1" customWidth="1"/>
    <col min="7904" max="7904" width="12.140625" style="1" customWidth="1"/>
    <col min="7905" max="7905" width="6.5703125" style="1" customWidth="1"/>
    <col min="7906" max="7906" width="12.42578125" style="1" customWidth="1"/>
    <col min="7907" max="7907" width="10.28515625" style="1" customWidth="1"/>
    <col min="7908" max="7908" width="8.85546875" style="1" customWidth="1"/>
    <col min="7909" max="7909" width="10.42578125" style="1" customWidth="1"/>
    <col min="7910" max="7910" width="7.85546875" style="1" customWidth="1"/>
    <col min="7911" max="7911" width="8.28515625" style="1" customWidth="1"/>
    <col min="7912" max="7912" width="11" style="1" customWidth="1"/>
    <col min="7913" max="7913" width="11.5703125" style="1" customWidth="1"/>
    <col min="7914" max="7914" width="21.42578125" style="1" customWidth="1"/>
    <col min="7915" max="8150" width="11.42578125" style="1"/>
    <col min="8151" max="8151" width="4.5703125" style="1" customWidth="1"/>
    <col min="8152" max="8152" width="8.85546875" style="1" customWidth="1"/>
    <col min="8153" max="8153" width="8.5703125" style="1" customWidth="1"/>
    <col min="8154" max="8154" width="7.42578125" style="1" customWidth="1"/>
    <col min="8155" max="8155" width="8.7109375" style="1" customWidth="1"/>
    <col min="8156" max="8156" width="7.42578125" style="1" customWidth="1"/>
    <col min="8157" max="8157" width="8" style="1" customWidth="1"/>
    <col min="8158" max="8158" width="12" style="1" customWidth="1"/>
    <col min="8159" max="8159" width="7.85546875" style="1" customWidth="1"/>
    <col min="8160" max="8160" width="12.140625" style="1" customWidth="1"/>
    <col min="8161" max="8161" width="6.5703125" style="1" customWidth="1"/>
    <col min="8162" max="8162" width="12.42578125" style="1" customWidth="1"/>
    <col min="8163" max="8163" width="10.28515625" style="1" customWidth="1"/>
    <col min="8164" max="8164" width="8.85546875" style="1" customWidth="1"/>
    <col min="8165" max="8165" width="10.42578125" style="1" customWidth="1"/>
    <col min="8166" max="8166" width="7.85546875" style="1" customWidth="1"/>
    <col min="8167" max="8167" width="8.28515625" style="1" customWidth="1"/>
    <col min="8168" max="8168" width="11" style="1" customWidth="1"/>
    <col min="8169" max="8169" width="11.5703125" style="1" customWidth="1"/>
    <col min="8170" max="8170" width="21.42578125" style="1" customWidth="1"/>
    <col min="8171" max="8406" width="11.42578125" style="1"/>
    <col min="8407" max="8407" width="4.5703125" style="1" customWidth="1"/>
    <col min="8408" max="8408" width="8.85546875" style="1" customWidth="1"/>
    <col min="8409" max="8409" width="8.5703125" style="1" customWidth="1"/>
    <col min="8410" max="8410" width="7.42578125" style="1" customWidth="1"/>
    <col min="8411" max="8411" width="8.7109375" style="1" customWidth="1"/>
    <col min="8412" max="8412" width="7.42578125" style="1" customWidth="1"/>
    <col min="8413" max="8413" width="8" style="1" customWidth="1"/>
    <col min="8414" max="8414" width="12" style="1" customWidth="1"/>
    <col min="8415" max="8415" width="7.85546875" style="1" customWidth="1"/>
    <col min="8416" max="8416" width="12.140625" style="1" customWidth="1"/>
    <col min="8417" max="8417" width="6.5703125" style="1" customWidth="1"/>
    <col min="8418" max="8418" width="12.42578125" style="1" customWidth="1"/>
    <col min="8419" max="8419" width="10.28515625" style="1" customWidth="1"/>
    <col min="8420" max="8420" width="8.85546875" style="1" customWidth="1"/>
    <col min="8421" max="8421" width="10.42578125" style="1" customWidth="1"/>
    <col min="8422" max="8422" width="7.85546875" style="1" customWidth="1"/>
    <col min="8423" max="8423" width="8.28515625" style="1" customWidth="1"/>
    <col min="8424" max="8424" width="11" style="1" customWidth="1"/>
    <col min="8425" max="8425" width="11.5703125" style="1" customWidth="1"/>
    <col min="8426" max="8426" width="21.42578125" style="1" customWidth="1"/>
    <col min="8427" max="8662" width="11.42578125" style="1"/>
    <col min="8663" max="8663" width="4.5703125" style="1" customWidth="1"/>
    <col min="8664" max="8664" width="8.85546875" style="1" customWidth="1"/>
    <col min="8665" max="8665" width="8.5703125" style="1" customWidth="1"/>
    <col min="8666" max="8666" width="7.42578125" style="1" customWidth="1"/>
    <col min="8667" max="8667" width="8.7109375" style="1" customWidth="1"/>
    <col min="8668" max="8668" width="7.42578125" style="1" customWidth="1"/>
    <col min="8669" max="8669" width="8" style="1" customWidth="1"/>
    <col min="8670" max="8670" width="12" style="1" customWidth="1"/>
    <col min="8671" max="8671" width="7.85546875" style="1" customWidth="1"/>
    <col min="8672" max="8672" width="12.140625" style="1" customWidth="1"/>
    <col min="8673" max="8673" width="6.5703125" style="1" customWidth="1"/>
    <col min="8674" max="8674" width="12.42578125" style="1" customWidth="1"/>
    <col min="8675" max="8675" width="10.28515625" style="1" customWidth="1"/>
    <col min="8676" max="8676" width="8.85546875" style="1" customWidth="1"/>
    <col min="8677" max="8677" width="10.42578125" style="1" customWidth="1"/>
    <col min="8678" max="8678" width="7.85546875" style="1" customWidth="1"/>
    <col min="8679" max="8679" width="8.28515625" style="1" customWidth="1"/>
    <col min="8680" max="8680" width="11" style="1" customWidth="1"/>
    <col min="8681" max="8681" width="11.5703125" style="1" customWidth="1"/>
    <col min="8682" max="8682" width="21.42578125" style="1" customWidth="1"/>
    <col min="8683" max="8918" width="11.42578125" style="1"/>
    <col min="8919" max="8919" width="4.5703125" style="1" customWidth="1"/>
    <col min="8920" max="8920" width="8.85546875" style="1" customWidth="1"/>
    <col min="8921" max="8921" width="8.5703125" style="1" customWidth="1"/>
    <col min="8922" max="8922" width="7.42578125" style="1" customWidth="1"/>
    <col min="8923" max="8923" width="8.7109375" style="1" customWidth="1"/>
    <col min="8924" max="8924" width="7.42578125" style="1" customWidth="1"/>
    <col min="8925" max="8925" width="8" style="1" customWidth="1"/>
    <col min="8926" max="8926" width="12" style="1" customWidth="1"/>
    <col min="8927" max="8927" width="7.85546875" style="1" customWidth="1"/>
    <col min="8928" max="8928" width="12.140625" style="1" customWidth="1"/>
    <col min="8929" max="8929" width="6.5703125" style="1" customWidth="1"/>
    <col min="8930" max="8930" width="12.42578125" style="1" customWidth="1"/>
    <col min="8931" max="8931" width="10.28515625" style="1" customWidth="1"/>
    <col min="8932" max="8932" width="8.85546875" style="1" customWidth="1"/>
    <col min="8933" max="8933" width="10.42578125" style="1" customWidth="1"/>
    <col min="8934" max="8934" width="7.85546875" style="1" customWidth="1"/>
    <col min="8935" max="8935" width="8.28515625" style="1" customWidth="1"/>
    <col min="8936" max="8936" width="11" style="1" customWidth="1"/>
    <col min="8937" max="8937" width="11.5703125" style="1" customWidth="1"/>
    <col min="8938" max="8938" width="21.42578125" style="1" customWidth="1"/>
    <col min="8939" max="9174" width="11.42578125" style="1"/>
    <col min="9175" max="9175" width="4.5703125" style="1" customWidth="1"/>
    <col min="9176" max="9176" width="8.85546875" style="1" customWidth="1"/>
    <col min="9177" max="9177" width="8.5703125" style="1" customWidth="1"/>
    <col min="9178" max="9178" width="7.42578125" style="1" customWidth="1"/>
    <col min="9179" max="9179" width="8.7109375" style="1" customWidth="1"/>
    <col min="9180" max="9180" width="7.42578125" style="1" customWidth="1"/>
    <col min="9181" max="9181" width="8" style="1" customWidth="1"/>
    <col min="9182" max="9182" width="12" style="1" customWidth="1"/>
    <col min="9183" max="9183" width="7.85546875" style="1" customWidth="1"/>
    <col min="9184" max="9184" width="12.140625" style="1" customWidth="1"/>
    <col min="9185" max="9185" width="6.5703125" style="1" customWidth="1"/>
    <col min="9186" max="9186" width="12.42578125" style="1" customWidth="1"/>
    <col min="9187" max="9187" width="10.28515625" style="1" customWidth="1"/>
    <col min="9188" max="9188" width="8.85546875" style="1" customWidth="1"/>
    <col min="9189" max="9189" width="10.42578125" style="1" customWidth="1"/>
    <col min="9190" max="9190" width="7.85546875" style="1" customWidth="1"/>
    <col min="9191" max="9191" width="8.28515625" style="1" customWidth="1"/>
    <col min="9192" max="9192" width="11" style="1" customWidth="1"/>
    <col min="9193" max="9193" width="11.5703125" style="1" customWidth="1"/>
    <col min="9194" max="9194" width="21.42578125" style="1" customWidth="1"/>
    <col min="9195" max="9430" width="11.42578125" style="1"/>
    <col min="9431" max="9431" width="4.5703125" style="1" customWidth="1"/>
    <col min="9432" max="9432" width="8.85546875" style="1" customWidth="1"/>
    <col min="9433" max="9433" width="8.5703125" style="1" customWidth="1"/>
    <col min="9434" max="9434" width="7.42578125" style="1" customWidth="1"/>
    <col min="9435" max="9435" width="8.7109375" style="1" customWidth="1"/>
    <col min="9436" max="9436" width="7.42578125" style="1" customWidth="1"/>
    <col min="9437" max="9437" width="8" style="1" customWidth="1"/>
    <col min="9438" max="9438" width="12" style="1" customWidth="1"/>
    <col min="9439" max="9439" width="7.85546875" style="1" customWidth="1"/>
    <col min="9440" max="9440" width="12.140625" style="1" customWidth="1"/>
    <col min="9441" max="9441" width="6.5703125" style="1" customWidth="1"/>
    <col min="9442" max="9442" width="12.42578125" style="1" customWidth="1"/>
    <col min="9443" max="9443" width="10.28515625" style="1" customWidth="1"/>
    <col min="9444" max="9444" width="8.85546875" style="1" customWidth="1"/>
    <col min="9445" max="9445" width="10.42578125" style="1" customWidth="1"/>
    <col min="9446" max="9446" width="7.85546875" style="1" customWidth="1"/>
    <col min="9447" max="9447" width="8.28515625" style="1" customWidth="1"/>
    <col min="9448" max="9448" width="11" style="1" customWidth="1"/>
    <col min="9449" max="9449" width="11.5703125" style="1" customWidth="1"/>
    <col min="9450" max="9450" width="21.42578125" style="1" customWidth="1"/>
    <col min="9451" max="9686" width="11.42578125" style="1"/>
    <col min="9687" max="9687" width="4.5703125" style="1" customWidth="1"/>
    <col min="9688" max="9688" width="8.85546875" style="1" customWidth="1"/>
    <col min="9689" max="9689" width="8.5703125" style="1" customWidth="1"/>
    <col min="9690" max="9690" width="7.42578125" style="1" customWidth="1"/>
    <col min="9691" max="9691" width="8.7109375" style="1" customWidth="1"/>
    <col min="9692" max="9692" width="7.42578125" style="1" customWidth="1"/>
    <col min="9693" max="9693" width="8" style="1" customWidth="1"/>
    <col min="9694" max="9694" width="12" style="1" customWidth="1"/>
    <col min="9695" max="9695" width="7.85546875" style="1" customWidth="1"/>
    <col min="9696" max="9696" width="12.140625" style="1" customWidth="1"/>
    <col min="9697" max="9697" width="6.5703125" style="1" customWidth="1"/>
    <col min="9698" max="9698" width="12.42578125" style="1" customWidth="1"/>
    <col min="9699" max="9699" width="10.28515625" style="1" customWidth="1"/>
    <col min="9700" max="9700" width="8.85546875" style="1" customWidth="1"/>
    <col min="9701" max="9701" width="10.42578125" style="1" customWidth="1"/>
    <col min="9702" max="9702" width="7.85546875" style="1" customWidth="1"/>
    <col min="9703" max="9703" width="8.28515625" style="1" customWidth="1"/>
    <col min="9704" max="9704" width="11" style="1" customWidth="1"/>
    <col min="9705" max="9705" width="11.5703125" style="1" customWidth="1"/>
    <col min="9706" max="9706" width="21.42578125" style="1" customWidth="1"/>
    <col min="9707" max="9942" width="11.42578125" style="1"/>
    <col min="9943" max="9943" width="4.5703125" style="1" customWidth="1"/>
    <col min="9944" max="9944" width="8.85546875" style="1" customWidth="1"/>
    <col min="9945" max="9945" width="8.5703125" style="1" customWidth="1"/>
    <col min="9946" max="9946" width="7.42578125" style="1" customWidth="1"/>
    <col min="9947" max="9947" width="8.7109375" style="1" customWidth="1"/>
    <col min="9948" max="9948" width="7.42578125" style="1" customWidth="1"/>
    <col min="9949" max="9949" width="8" style="1" customWidth="1"/>
    <col min="9950" max="9950" width="12" style="1" customWidth="1"/>
    <col min="9951" max="9951" width="7.85546875" style="1" customWidth="1"/>
    <col min="9952" max="9952" width="12.140625" style="1" customWidth="1"/>
    <col min="9953" max="9953" width="6.5703125" style="1" customWidth="1"/>
    <col min="9954" max="9954" width="12.42578125" style="1" customWidth="1"/>
    <col min="9955" max="9955" width="10.28515625" style="1" customWidth="1"/>
    <col min="9956" max="9956" width="8.85546875" style="1" customWidth="1"/>
    <col min="9957" max="9957" width="10.42578125" style="1" customWidth="1"/>
    <col min="9958" max="9958" width="7.85546875" style="1" customWidth="1"/>
    <col min="9959" max="9959" width="8.28515625" style="1" customWidth="1"/>
    <col min="9960" max="9960" width="11" style="1" customWidth="1"/>
    <col min="9961" max="9961" width="11.5703125" style="1" customWidth="1"/>
    <col min="9962" max="9962" width="21.42578125" style="1" customWidth="1"/>
    <col min="9963" max="10198" width="11.42578125" style="1"/>
    <col min="10199" max="10199" width="4.5703125" style="1" customWidth="1"/>
    <col min="10200" max="10200" width="8.85546875" style="1" customWidth="1"/>
    <col min="10201" max="10201" width="8.5703125" style="1" customWidth="1"/>
    <col min="10202" max="10202" width="7.42578125" style="1" customWidth="1"/>
    <col min="10203" max="10203" width="8.7109375" style="1" customWidth="1"/>
    <col min="10204" max="10204" width="7.42578125" style="1" customWidth="1"/>
    <col min="10205" max="10205" width="8" style="1" customWidth="1"/>
    <col min="10206" max="10206" width="12" style="1" customWidth="1"/>
    <col min="10207" max="10207" width="7.85546875" style="1" customWidth="1"/>
    <col min="10208" max="10208" width="12.140625" style="1" customWidth="1"/>
    <col min="10209" max="10209" width="6.5703125" style="1" customWidth="1"/>
    <col min="10210" max="10210" width="12.42578125" style="1" customWidth="1"/>
    <col min="10211" max="10211" width="10.28515625" style="1" customWidth="1"/>
    <col min="10212" max="10212" width="8.85546875" style="1" customWidth="1"/>
    <col min="10213" max="10213" width="10.42578125" style="1" customWidth="1"/>
    <col min="10214" max="10214" width="7.85546875" style="1" customWidth="1"/>
    <col min="10215" max="10215" width="8.28515625" style="1" customWidth="1"/>
    <col min="10216" max="10216" width="11" style="1" customWidth="1"/>
    <col min="10217" max="10217" width="11.5703125" style="1" customWidth="1"/>
    <col min="10218" max="10218" width="21.42578125" style="1" customWidth="1"/>
    <col min="10219" max="10454" width="11.42578125" style="1"/>
    <col min="10455" max="10455" width="4.5703125" style="1" customWidth="1"/>
    <col min="10456" max="10456" width="8.85546875" style="1" customWidth="1"/>
    <col min="10457" max="10457" width="8.5703125" style="1" customWidth="1"/>
    <col min="10458" max="10458" width="7.42578125" style="1" customWidth="1"/>
    <col min="10459" max="10459" width="8.7109375" style="1" customWidth="1"/>
    <col min="10460" max="10460" width="7.42578125" style="1" customWidth="1"/>
    <col min="10461" max="10461" width="8" style="1" customWidth="1"/>
    <col min="10462" max="10462" width="12" style="1" customWidth="1"/>
    <col min="10463" max="10463" width="7.85546875" style="1" customWidth="1"/>
    <col min="10464" max="10464" width="12.140625" style="1" customWidth="1"/>
    <col min="10465" max="10465" width="6.5703125" style="1" customWidth="1"/>
    <col min="10466" max="10466" width="12.42578125" style="1" customWidth="1"/>
    <col min="10467" max="10467" width="10.28515625" style="1" customWidth="1"/>
    <col min="10468" max="10468" width="8.85546875" style="1" customWidth="1"/>
    <col min="10469" max="10469" width="10.42578125" style="1" customWidth="1"/>
    <col min="10470" max="10470" width="7.85546875" style="1" customWidth="1"/>
    <col min="10471" max="10471" width="8.28515625" style="1" customWidth="1"/>
    <col min="10472" max="10472" width="11" style="1" customWidth="1"/>
    <col min="10473" max="10473" width="11.5703125" style="1" customWidth="1"/>
    <col min="10474" max="10474" width="21.42578125" style="1" customWidth="1"/>
    <col min="10475" max="10710" width="11.42578125" style="1"/>
    <col min="10711" max="10711" width="4.5703125" style="1" customWidth="1"/>
    <col min="10712" max="10712" width="8.85546875" style="1" customWidth="1"/>
    <col min="10713" max="10713" width="8.5703125" style="1" customWidth="1"/>
    <col min="10714" max="10714" width="7.42578125" style="1" customWidth="1"/>
    <col min="10715" max="10715" width="8.7109375" style="1" customWidth="1"/>
    <col min="10716" max="10716" width="7.42578125" style="1" customWidth="1"/>
    <col min="10717" max="10717" width="8" style="1" customWidth="1"/>
    <col min="10718" max="10718" width="12" style="1" customWidth="1"/>
    <col min="10719" max="10719" width="7.85546875" style="1" customWidth="1"/>
    <col min="10720" max="10720" width="12.140625" style="1" customWidth="1"/>
    <col min="10721" max="10721" width="6.5703125" style="1" customWidth="1"/>
    <col min="10722" max="10722" width="12.42578125" style="1" customWidth="1"/>
    <col min="10723" max="10723" width="10.28515625" style="1" customWidth="1"/>
    <col min="10724" max="10724" width="8.85546875" style="1" customWidth="1"/>
    <col min="10725" max="10725" width="10.42578125" style="1" customWidth="1"/>
    <col min="10726" max="10726" width="7.85546875" style="1" customWidth="1"/>
    <col min="10727" max="10727" width="8.28515625" style="1" customWidth="1"/>
    <col min="10728" max="10728" width="11" style="1" customWidth="1"/>
    <col min="10729" max="10729" width="11.5703125" style="1" customWidth="1"/>
    <col min="10730" max="10730" width="21.42578125" style="1" customWidth="1"/>
    <col min="10731" max="10966" width="11.42578125" style="1"/>
    <col min="10967" max="10967" width="4.5703125" style="1" customWidth="1"/>
    <col min="10968" max="10968" width="8.85546875" style="1" customWidth="1"/>
    <col min="10969" max="10969" width="8.5703125" style="1" customWidth="1"/>
    <col min="10970" max="10970" width="7.42578125" style="1" customWidth="1"/>
    <col min="10971" max="10971" width="8.7109375" style="1" customWidth="1"/>
    <col min="10972" max="10972" width="7.42578125" style="1" customWidth="1"/>
    <col min="10973" max="10973" width="8" style="1" customWidth="1"/>
    <col min="10974" max="10974" width="12" style="1" customWidth="1"/>
    <col min="10975" max="10975" width="7.85546875" style="1" customWidth="1"/>
    <col min="10976" max="10976" width="12.140625" style="1" customWidth="1"/>
    <col min="10977" max="10977" width="6.5703125" style="1" customWidth="1"/>
    <col min="10978" max="10978" width="12.42578125" style="1" customWidth="1"/>
    <col min="10979" max="10979" width="10.28515625" style="1" customWidth="1"/>
    <col min="10980" max="10980" width="8.85546875" style="1" customWidth="1"/>
    <col min="10981" max="10981" width="10.42578125" style="1" customWidth="1"/>
    <col min="10982" max="10982" width="7.85546875" style="1" customWidth="1"/>
    <col min="10983" max="10983" width="8.28515625" style="1" customWidth="1"/>
    <col min="10984" max="10984" width="11" style="1" customWidth="1"/>
    <col min="10985" max="10985" width="11.5703125" style="1" customWidth="1"/>
    <col min="10986" max="10986" width="21.42578125" style="1" customWidth="1"/>
    <col min="10987" max="11222" width="11.42578125" style="1"/>
    <col min="11223" max="11223" width="4.5703125" style="1" customWidth="1"/>
    <col min="11224" max="11224" width="8.85546875" style="1" customWidth="1"/>
    <col min="11225" max="11225" width="8.5703125" style="1" customWidth="1"/>
    <col min="11226" max="11226" width="7.42578125" style="1" customWidth="1"/>
    <col min="11227" max="11227" width="8.7109375" style="1" customWidth="1"/>
    <col min="11228" max="11228" width="7.42578125" style="1" customWidth="1"/>
    <col min="11229" max="11229" width="8" style="1" customWidth="1"/>
    <col min="11230" max="11230" width="12" style="1" customWidth="1"/>
    <col min="11231" max="11231" width="7.85546875" style="1" customWidth="1"/>
    <col min="11232" max="11232" width="12.140625" style="1" customWidth="1"/>
    <col min="11233" max="11233" width="6.5703125" style="1" customWidth="1"/>
    <col min="11234" max="11234" width="12.42578125" style="1" customWidth="1"/>
    <col min="11235" max="11235" width="10.28515625" style="1" customWidth="1"/>
    <col min="11236" max="11236" width="8.85546875" style="1" customWidth="1"/>
    <col min="11237" max="11237" width="10.42578125" style="1" customWidth="1"/>
    <col min="11238" max="11238" width="7.85546875" style="1" customWidth="1"/>
    <col min="11239" max="11239" width="8.28515625" style="1" customWidth="1"/>
    <col min="11240" max="11240" width="11" style="1" customWidth="1"/>
    <col min="11241" max="11241" width="11.5703125" style="1" customWidth="1"/>
    <col min="11242" max="11242" width="21.42578125" style="1" customWidth="1"/>
    <col min="11243" max="11478" width="11.42578125" style="1"/>
    <col min="11479" max="11479" width="4.5703125" style="1" customWidth="1"/>
    <col min="11480" max="11480" width="8.85546875" style="1" customWidth="1"/>
    <col min="11481" max="11481" width="8.5703125" style="1" customWidth="1"/>
    <col min="11482" max="11482" width="7.42578125" style="1" customWidth="1"/>
    <col min="11483" max="11483" width="8.7109375" style="1" customWidth="1"/>
    <col min="11484" max="11484" width="7.42578125" style="1" customWidth="1"/>
    <col min="11485" max="11485" width="8" style="1" customWidth="1"/>
    <col min="11486" max="11486" width="12" style="1" customWidth="1"/>
    <col min="11487" max="11487" width="7.85546875" style="1" customWidth="1"/>
    <col min="11488" max="11488" width="12.140625" style="1" customWidth="1"/>
    <col min="11489" max="11489" width="6.5703125" style="1" customWidth="1"/>
    <col min="11490" max="11490" width="12.42578125" style="1" customWidth="1"/>
    <col min="11491" max="11491" width="10.28515625" style="1" customWidth="1"/>
    <col min="11492" max="11492" width="8.85546875" style="1" customWidth="1"/>
    <col min="11493" max="11493" width="10.42578125" style="1" customWidth="1"/>
    <col min="11494" max="11494" width="7.85546875" style="1" customWidth="1"/>
    <col min="11495" max="11495" width="8.28515625" style="1" customWidth="1"/>
    <col min="11496" max="11496" width="11" style="1" customWidth="1"/>
    <col min="11497" max="11497" width="11.5703125" style="1" customWidth="1"/>
    <col min="11498" max="11498" width="21.42578125" style="1" customWidth="1"/>
    <col min="11499" max="11734" width="11.42578125" style="1"/>
    <col min="11735" max="11735" width="4.5703125" style="1" customWidth="1"/>
    <col min="11736" max="11736" width="8.85546875" style="1" customWidth="1"/>
    <col min="11737" max="11737" width="8.5703125" style="1" customWidth="1"/>
    <col min="11738" max="11738" width="7.42578125" style="1" customWidth="1"/>
    <col min="11739" max="11739" width="8.7109375" style="1" customWidth="1"/>
    <col min="11740" max="11740" width="7.42578125" style="1" customWidth="1"/>
    <col min="11741" max="11741" width="8" style="1" customWidth="1"/>
    <col min="11742" max="11742" width="12" style="1" customWidth="1"/>
    <col min="11743" max="11743" width="7.85546875" style="1" customWidth="1"/>
    <col min="11744" max="11744" width="12.140625" style="1" customWidth="1"/>
    <col min="11745" max="11745" width="6.5703125" style="1" customWidth="1"/>
    <col min="11746" max="11746" width="12.42578125" style="1" customWidth="1"/>
    <col min="11747" max="11747" width="10.28515625" style="1" customWidth="1"/>
    <col min="11748" max="11748" width="8.85546875" style="1" customWidth="1"/>
    <col min="11749" max="11749" width="10.42578125" style="1" customWidth="1"/>
    <col min="11750" max="11750" width="7.85546875" style="1" customWidth="1"/>
    <col min="11751" max="11751" width="8.28515625" style="1" customWidth="1"/>
    <col min="11752" max="11752" width="11" style="1" customWidth="1"/>
    <col min="11753" max="11753" width="11.5703125" style="1" customWidth="1"/>
    <col min="11754" max="11754" width="21.42578125" style="1" customWidth="1"/>
    <col min="11755" max="11990" width="11.42578125" style="1"/>
    <col min="11991" max="11991" width="4.5703125" style="1" customWidth="1"/>
    <col min="11992" max="11992" width="8.85546875" style="1" customWidth="1"/>
    <col min="11993" max="11993" width="8.5703125" style="1" customWidth="1"/>
    <col min="11994" max="11994" width="7.42578125" style="1" customWidth="1"/>
    <col min="11995" max="11995" width="8.7109375" style="1" customWidth="1"/>
    <col min="11996" max="11996" width="7.42578125" style="1" customWidth="1"/>
    <col min="11997" max="11997" width="8" style="1" customWidth="1"/>
    <col min="11998" max="11998" width="12" style="1" customWidth="1"/>
    <col min="11999" max="11999" width="7.85546875" style="1" customWidth="1"/>
    <col min="12000" max="12000" width="12.140625" style="1" customWidth="1"/>
    <col min="12001" max="12001" width="6.5703125" style="1" customWidth="1"/>
    <col min="12002" max="12002" width="12.42578125" style="1" customWidth="1"/>
    <col min="12003" max="12003" width="10.28515625" style="1" customWidth="1"/>
    <col min="12004" max="12004" width="8.85546875" style="1" customWidth="1"/>
    <col min="12005" max="12005" width="10.42578125" style="1" customWidth="1"/>
    <col min="12006" max="12006" width="7.85546875" style="1" customWidth="1"/>
    <col min="12007" max="12007" width="8.28515625" style="1" customWidth="1"/>
    <col min="12008" max="12008" width="11" style="1" customWidth="1"/>
    <col min="12009" max="12009" width="11.5703125" style="1" customWidth="1"/>
    <col min="12010" max="12010" width="21.42578125" style="1" customWidth="1"/>
    <col min="12011" max="12246" width="11.42578125" style="1"/>
    <col min="12247" max="12247" width="4.5703125" style="1" customWidth="1"/>
    <col min="12248" max="12248" width="8.85546875" style="1" customWidth="1"/>
    <col min="12249" max="12249" width="8.5703125" style="1" customWidth="1"/>
    <col min="12250" max="12250" width="7.42578125" style="1" customWidth="1"/>
    <col min="12251" max="12251" width="8.7109375" style="1" customWidth="1"/>
    <col min="12252" max="12252" width="7.42578125" style="1" customWidth="1"/>
    <col min="12253" max="12253" width="8" style="1" customWidth="1"/>
    <col min="12254" max="12254" width="12" style="1" customWidth="1"/>
    <col min="12255" max="12255" width="7.85546875" style="1" customWidth="1"/>
    <col min="12256" max="12256" width="12.140625" style="1" customWidth="1"/>
    <col min="12257" max="12257" width="6.5703125" style="1" customWidth="1"/>
    <col min="12258" max="12258" width="12.42578125" style="1" customWidth="1"/>
    <col min="12259" max="12259" width="10.28515625" style="1" customWidth="1"/>
    <col min="12260" max="12260" width="8.85546875" style="1" customWidth="1"/>
    <col min="12261" max="12261" width="10.42578125" style="1" customWidth="1"/>
    <col min="12262" max="12262" width="7.85546875" style="1" customWidth="1"/>
    <col min="12263" max="12263" width="8.28515625" style="1" customWidth="1"/>
    <col min="12264" max="12264" width="11" style="1" customWidth="1"/>
    <col min="12265" max="12265" width="11.5703125" style="1" customWidth="1"/>
    <col min="12266" max="12266" width="21.42578125" style="1" customWidth="1"/>
    <col min="12267" max="12502" width="11.42578125" style="1"/>
    <col min="12503" max="12503" width="4.5703125" style="1" customWidth="1"/>
    <col min="12504" max="12504" width="8.85546875" style="1" customWidth="1"/>
    <col min="12505" max="12505" width="8.5703125" style="1" customWidth="1"/>
    <col min="12506" max="12506" width="7.42578125" style="1" customWidth="1"/>
    <col min="12507" max="12507" width="8.7109375" style="1" customWidth="1"/>
    <col min="12508" max="12508" width="7.42578125" style="1" customWidth="1"/>
    <col min="12509" max="12509" width="8" style="1" customWidth="1"/>
    <col min="12510" max="12510" width="12" style="1" customWidth="1"/>
    <col min="12511" max="12511" width="7.85546875" style="1" customWidth="1"/>
    <col min="12512" max="12512" width="12.140625" style="1" customWidth="1"/>
    <col min="12513" max="12513" width="6.5703125" style="1" customWidth="1"/>
    <col min="12514" max="12514" width="12.42578125" style="1" customWidth="1"/>
    <col min="12515" max="12515" width="10.28515625" style="1" customWidth="1"/>
    <col min="12516" max="12516" width="8.85546875" style="1" customWidth="1"/>
    <col min="12517" max="12517" width="10.42578125" style="1" customWidth="1"/>
    <col min="12518" max="12518" width="7.85546875" style="1" customWidth="1"/>
    <col min="12519" max="12519" width="8.28515625" style="1" customWidth="1"/>
    <col min="12520" max="12520" width="11" style="1" customWidth="1"/>
    <col min="12521" max="12521" width="11.5703125" style="1" customWidth="1"/>
    <col min="12522" max="12522" width="21.42578125" style="1" customWidth="1"/>
    <col min="12523" max="12758" width="11.42578125" style="1"/>
    <col min="12759" max="12759" width="4.5703125" style="1" customWidth="1"/>
    <col min="12760" max="12760" width="8.85546875" style="1" customWidth="1"/>
    <col min="12761" max="12761" width="8.5703125" style="1" customWidth="1"/>
    <col min="12762" max="12762" width="7.42578125" style="1" customWidth="1"/>
    <col min="12763" max="12763" width="8.7109375" style="1" customWidth="1"/>
    <col min="12764" max="12764" width="7.42578125" style="1" customWidth="1"/>
    <col min="12765" max="12765" width="8" style="1" customWidth="1"/>
    <col min="12766" max="12766" width="12" style="1" customWidth="1"/>
    <col min="12767" max="12767" width="7.85546875" style="1" customWidth="1"/>
    <col min="12768" max="12768" width="12.140625" style="1" customWidth="1"/>
    <col min="12769" max="12769" width="6.5703125" style="1" customWidth="1"/>
    <col min="12770" max="12770" width="12.42578125" style="1" customWidth="1"/>
    <col min="12771" max="12771" width="10.28515625" style="1" customWidth="1"/>
    <col min="12772" max="12772" width="8.85546875" style="1" customWidth="1"/>
    <col min="12773" max="12773" width="10.42578125" style="1" customWidth="1"/>
    <col min="12774" max="12774" width="7.85546875" style="1" customWidth="1"/>
    <col min="12775" max="12775" width="8.28515625" style="1" customWidth="1"/>
    <col min="12776" max="12776" width="11" style="1" customWidth="1"/>
    <col min="12777" max="12777" width="11.5703125" style="1" customWidth="1"/>
    <col min="12778" max="12778" width="21.42578125" style="1" customWidth="1"/>
    <col min="12779" max="13014" width="11.42578125" style="1"/>
    <col min="13015" max="13015" width="4.5703125" style="1" customWidth="1"/>
    <col min="13016" max="13016" width="8.85546875" style="1" customWidth="1"/>
    <col min="13017" max="13017" width="8.5703125" style="1" customWidth="1"/>
    <col min="13018" max="13018" width="7.42578125" style="1" customWidth="1"/>
    <col min="13019" max="13019" width="8.7109375" style="1" customWidth="1"/>
    <col min="13020" max="13020" width="7.42578125" style="1" customWidth="1"/>
    <col min="13021" max="13021" width="8" style="1" customWidth="1"/>
    <col min="13022" max="13022" width="12" style="1" customWidth="1"/>
    <col min="13023" max="13023" width="7.85546875" style="1" customWidth="1"/>
    <col min="13024" max="13024" width="12.140625" style="1" customWidth="1"/>
    <col min="13025" max="13025" width="6.5703125" style="1" customWidth="1"/>
    <col min="13026" max="13026" width="12.42578125" style="1" customWidth="1"/>
    <col min="13027" max="13027" width="10.28515625" style="1" customWidth="1"/>
    <col min="13028" max="13028" width="8.85546875" style="1" customWidth="1"/>
    <col min="13029" max="13029" width="10.42578125" style="1" customWidth="1"/>
    <col min="13030" max="13030" width="7.85546875" style="1" customWidth="1"/>
    <col min="13031" max="13031" width="8.28515625" style="1" customWidth="1"/>
    <col min="13032" max="13032" width="11" style="1" customWidth="1"/>
    <col min="13033" max="13033" width="11.5703125" style="1" customWidth="1"/>
    <col min="13034" max="13034" width="21.42578125" style="1" customWidth="1"/>
    <col min="13035" max="13270" width="11.42578125" style="1"/>
    <col min="13271" max="13271" width="4.5703125" style="1" customWidth="1"/>
    <col min="13272" max="13272" width="8.85546875" style="1" customWidth="1"/>
    <col min="13273" max="13273" width="8.5703125" style="1" customWidth="1"/>
    <col min="13274" max="13274" width="7.42578125" style="1" customWidth="1"/>
    <col min="13275" max="13275" width="8.7109375" style="1" customWidth="1"/>
    <col min="13276" max="13276" width="7.42578125" style="1" customWidth="1"/>
    <col min="13277" max="13277" width="8" style="1" customWidth="1"/>
    <col min="13278" max="13278" width="12" style="1" customWidth="1"/>
    <col min="13279" max="13279" width="7.85546875" style="1" customWidth="1"/>
    <col min="13280" max="13280" width="12.140625" style="1" customWidth="1"/>
    <col min="13281" max="13281" width="6.5703125" style="1" customWidth="1"/>
    <col min="13282" max="13282" width="12.42578125" style="1" customWidth="1"/>
    <col min="13283" max="13283" width="10.28515625" style="1" customWidth="1"/>
    <col min="13284" max="13284" width="8.85546875" style="1" customWidth="1"/>
    <col min="13285" max="13285" width="10.42578125" style="1" customWidth="1"/>
    <col min="13286" max="13286" width="7.85546875" style="1" customWidth="1"/>
    <col min="13287" max="13287" width="8.28515625" style="1" customWidth="1"/>
    <col min="13288" max="13288" width="11" style="1" customWidth="1"/>
    <col min="13289" max="13289" width="11.5703125" style="1" customWidth="1"/>
    <col min="13290" max="13290" width="21.42578125" style="1" customWidth="1"/>
    <col min="13291" max="13526" width="11.42578125" style="1"/>
    <col min="13527" max="13527" width="4.5703125" style="1" customWidth="1"/>
    <col min="13528" max="13528" width="8.85546875" style="1" customWidth="1"/>
    <col min="13529" max="13529" width="8.5703125" style="1" customWidth="1"/>
    <col min="13530" max="13530" width="7.42578125" style="1" customWidth="1"/>
    <col min="13531" max="13531" width="8.7109375" style="1" customWidth="1"/>
    <col min="13532" max="13532" width="7.42578125" style="1" customWidth="1"/>
    <col min="13533" max="13533" width="8" style="1" customWidth="1"/>
    <col min="13534" max="13534" width="12" style="1" customWidth="1"/>
    <col min="13535" max="13535" width="7.85546875" style="1" customWidth="1"/>
    <col min="13536" max="13536" width="12.140625" style="1" customWidth="1"/>
    <col min="13537" max="13537" width="6.5703125" style="1" customWidth="1"/>
    <col min="13538" max="13538" width="12.42578125" style="1" customWidth="1"/>
    <col min="13539" max="13539" width="10.28515625" style="1" customWidth="1"/>
    <col min="13540" max="13540" width="8.85546875" style="1" customWidth="1"/>
    <col min="13541" max="13541" width="10.42578125" style="1" customWidth="1"/>
    <col min="13542" max="13542" width="7.85546875" style="1" customWidth="1"/>
    <col min="13543" max="13543" width="8.28515625" style="1" customWidth="1"/>
    <col min="13544" max="13544" width="11" style="1" customWidth="1"/>
    <col min="13545" max="13545" width="11.5703125" style="1" customWidth="1"/>
    <col min="13546" max="13546" width="21.42578125" style="1" customWidth="1"/>
    <col min="13547" max="13782" width="11.42578125" style="1"/>
    <col min="13783" max="13783" width="4.5703125" style="1" customWidth="1"/>
    <col min="13784" max="13784" width="8.85546875" style="1" customWidth="1"/>
    <col min="13785" max="13785" width="8.5703125" style="1" customWidth="1"/>
    <col min="13786" max="13786" width="7.42578125" style="1" customWidth="1"/>
    <col min="13787" max="13787" width="8.7109375" style="1" customWidth="1"/>
    <col min="13788" max="13788" width="7.42578125" style="1" customWidth="1"/>
    <col min="13789" max="13789" width="8" style="1" customWidth="1"/>
    <col min="13790" max="13790" width="12" style="1" customWidth="1"/>
    <col min="13791" max="13791" width="7.85546875" style="1" customWidth="1"/>
    <col min="13792" max="13792" width="12.140625" style="1" customWidth="1"/>
    <col min="13793" max="13793" width="6.5703125" style="1" customWidth="1"/>
    <col min="13794" max="13794" width="12.42578125" style="1" customWidth="1"/>
    <col min="13795" max="13795" width="10.28515625" style="1" customWidth="1"/>
    <col min="13796" max="13796" width="8.85546875" style="1" customWidth="1"/>
    <col min="13797" max="13797" width="10.42578125" style="1" customWidth="1"/>
    <col min="13798" max="13798" width="7.85546875" style="1" customWidth="1"/>
    <col min="13799" max="13799" width="8.28515625" style="1" customWidth="1"/>
    <col min="13800" max="13800" width="11" style="1" customWidth="1"/>
    <col min="13801" max="13801" width="11.5703125" style="1" customWidth="1"/>
    <col min="13802" max="13802" width="21.42578125" style="1" customWidth="1"/>
    <col min="13803" max="14038" width="11.42578125" style="1"/>
    <col min="14039" max="14039" width="4.5703125" style="1" customWidth="1"/>
    <col min="14040" max="14040" width="8.85546875" style="1" customWidth="1"/>
    <col min="14041" max="14041" width="8.5703125" style="1" customWidth="1"/>
    <col min="14042" max="14042" width="7.42578125" style="1" customWidth="1"/>
    <col min="14043" max="14043" width="8.7109375" style="1" customWidth="1"/>
    <col min="14044" max="14044" width="7.42578125" style="1" customWidth="1"/>
    <col min="14045" max="14045" width="8" style="1" customWidth="1"/>
    <col min="14046" max="14046" width="12" style="1" customWidth="1"/>
    <col min="14047" max="14047" width="7.85546875" style="1" customWidth="1"/>
    <col min="14048" max="14048" width="12.140625" style="1" customWidth="1"/>
    <col min="14049" max="14049" width="6.5703125" style="1" customWidth="1"/>
    <col min="14050" max="14050" width="12.42578125" style="1" customWidth="1"/>
    <col min="14051" max="14051" width="10.28515625" style="1" customWidth="1"/>
    <col min="14052" max="14052" width="8.85546875" style="1" customWidth="1"/>
    <col min="14053" max="14053" width="10.42578125" style="1" customWidth="1"/>
    <col min="14054" max="14054" width="7.85546875" style="1" customWidth="1"/>
    <col min="14055" max="14055" width="8.28515625" style="1" customWidth="1"/>
    <col min="14056" max="14056" width="11" style="1" customWidth="1"/>
    <col min="14057" max="14057" width="11.5703125" style="1" customWidth="1"/>
    <col min="14058" max="14058" width="21.42578125" style="1" customWidth="1"/>
    <col min="14059" max="14294" width="11.42578125" style="1"/>
    <col min="14295" max="14295" width="4.5703125" style="1" customWidth="1"/>
    <col min="14296" max="14296" width="8.85546875" style="1" customWidth="1"/>
    <col min="14297" max="14297" width="8.5703125" style="1" customWidth="1"/>
    <col min="14298" max="14298" width="7.42578125" style="1" customWidth="1"/>
    <col min="14299" max="14299" width="8.7109375" style="1" customWidth="1"/>
    <col min="14300" max="14300" width="7.42578125" style="1" customWidth="1"/>
    <col min="14301" max="14301" width="8" style="1" customWidth="1"/>
    <col min="14302" max="14302" width="12" style="1" customWidth="1"/>
    <col min="14303" max="14303" width="7.85546875" style="1" customWidth="1"/>
    <col min="14304" max="14304" width="12.140625" style="1" customWidth="1"/>
    <col min="14305" max="14305" width="6.5703125" style="1" customWidth="1"/>
    <col min="14306" max="14306" width="12.42578125" style="1" customWidth="1"/>
    <col min="14307" max="14307" width="10.28515625" style="1" customWidth="1"/>
    <col min="14308" max="14308" width="8.85546875" style="1" customWidth="1"/>
    <col min="14309" max="14309" width="10.42578125" style="1" customWidth="1"/>
    <col min="14310" max="14310" width="7.85546875" style="1" customWidth="1"/>
    <col min="14311" max="14311" width="8.28515625" style="1" customWidth="1"/>
    <col min="14312" max="14312" width="11" style="1" customWidth="1"/>
    <col min="14313" max="14313" width="11.5703125" style="1" customWidth="1"/>
    <col min="14314" max="14314" width="21.42578125" style="1" customWidth="1"/>
    <col min="14315" max="14550" width="11.42578125" style="1"/>
    <col min="14551" max="14551" width="4.5703125" style="1" customWidth="1"/>
    <col min="14552" max="14552" width="8.85546875" style="1" customWidth="1"/>
    <col min="14553" max="14553" width="8.5703125" style="1" customWidth="1"/>
    <col min="14554" max="14554" width="7.42578125" style="1" customWidth="1"/>
    <col min="14555" max="14555" width="8.7109375" style="1" customWidth="1"/>
    <col min="14556" max="14556" width="7.42578125" style="1" customWidth="1"/>
    <col min="14557" max="14557" width="8" style="1" customWidth="1"/>
    <col min="14558" max="14558" width="12" style="1" customWidth="1"/>
    <col min="14559" max="14559" width="7.85546875" style="1" customWidth="1"/>
    <col min="14560" max="14560" width="12.140625" style="1" customWidth="1"/>
    <col min="14561" max="14561" width="6.5703125" style="1" customWidth="1"/>
    <col min="14562" max="14562" width="12.42578125" style="1" customWidth="1"/>
    <col min="14563" max="14563" width="10.28515625" style="1" customWidth="1"/>
    <col min="14564" max="14564" width="8.85546875" style="1" customWidth="1"/>
    <col min="14565" max="14565" width="10.42578125" style="1" customWidth="1"/>
    <col min="14566" max="14566" width="7.85546875" style="1" customWidth="1"/>
    <col min="14567" max="14567" width="8.28515625" style="1" customWidth="1"/>
    <col min="14568" max="14568" width="11" style="1" customWidth="1"/>
    <col min="14569" max="14569" width="11.5703125" style="1" customWidth="1"/>
    <col min="14570" max="14570" width="21.42578125" style="1" customWidth="1"/>
    <col min="14571" max="14806" width="11.42578125" style="1"/>
    <col min="14807" max="14807" width="4.5703125" style="1" customWidth="1"/>
    <col min="14808" max="14808" width="8.85546875" style="1" customWidth="1"/>
    <col min="14809" max="14809" width="8.5703125" style="1" customWidth="1"/>
    <col min="14810" max="14810" width="7.42578125" style="1" customWidth="1"/>
    <col min="14811" max="14811" width="8.7109375" style="1" customWidth="1"/>
    <col min="14812" max="14812" width="7.42578125" style="1" customWidth="1"/>
    <col min="14813" max="14813" width="8" style="1" customWidth="1"/>
    <col min="14814" max="14814" width="12" style="1" customWidth="1"/>
    <col min="14815" max="14815" width="7.85546875" style="1" customWidth="1"/>
    <col min="14816" max="14816" width="12.140625" style="1" customWidth="1"/>
    <col min="14817" max="14817" width="6.5703125" style="1" customWidth="1"/>
    <col min="14818" max="14818" width="12.42578125" style="1" customWidth="1"/>
    <col min="14819" max="14819" width="10.28515625" style="1" customWidth="1"/>
    <col min="14820" max="14820" width="8.85546875" style="1" customWidth="1"/>
    <col min="14821" max="14821" width="10.42578125" style="1" customWidth="1"/>
    <col min="14822" max="14822" width="7.85546875" style="1" customWidth="1"/>
    <col min="14823" max="14823" width="8.28515625" style="1" customWidth="1"/>
    <col min="14824" max="14824" width="11" style="1" customWidth="1"/>
    <col min="14825" max="14825" width="11.5703125" style="1" customWidth="1"/>
    <col min="14826" max="14826" width="21.42578125" style="1" customWidth="1"/>
    <col min="14827" max="15062" width="11.42578125" style="1"/>
    <col min="15063" max="15063" width="4.5703125" style="1" customWidth="1"/>
    <col min="15064" max="15064" width="8.85546875" style="1" customWidth="1"/>
    <col min="15065" max="15065" width="8.5703125" style="1" customWidth="1"/>
    <col min="15066" max="15066" width="7.42578125" style="1" customWidth="1"/>
    <col min="15067" max="15067" width="8.7109375" style="1" customWidth="1"/>
    <col min="15068" max="15068" width="7.42578125" style="1" customWidth="1"/>
    <col min="15069" max="15069" width="8" style="1" customWidth="1"/>
    <col min="15070" max="15070" width="12" style="1" customWidth="1"/>
    <col min="15071" max="15071" width="7.85546875" style="1" customWidth="1"/>
    <col min="15072" max="15072" width="12.140625" style="1" customWidth="1"/>
    <col min="15073" max="15073" width="6.5703125" style="1" customWidth="1"/>
    <col min="15074" max="15074" width="12.42578125" style="1" customWidth="1"/>
    <col min="15075" max="15075" width="10.28515625" style="1" customWidth="1"/>
    <col min="15076" max="15076" width="8.85546875" style="1" customWidth="1"/>
    <col min="15077" max="15077" width="10.42578125" style="1" customWidth="1"/>
    <col min="15078" max="15078" width="7.85546875" style="1" customWidth="1"/>
    <col min="15079" max="15079" width="8.28515625" style="1" customWidth="1"/>
    <col min="15080" max="15080" width="11" style="1" customWidth="1"/>
    <col min="15081" max="15081" width="11.5703125" style="1" customWidth="1"/>
    <col min="15082" max="15082" width="21.42578125" style="1" customWidth="1"/>
    <col min="15083" max="15318" width="11.42578125" style="1"/>
    <col min="15319" max="15319" width="4.5703125" style="1" customWidth="1"/>
    <col min="15320" max="15320" width="8.85546875" style="1" customWidth="1"/>
    <col min="15321" max="15321" width="8.5703125" style="1" customWidth="1"/>
    <col min="15322" max="15322" width="7.42578125" style="1" customWidth="1"/>
    <col min="15323" max="15323" width="8.7109375" style="1" customWidth="1"/>
    <col min="15324" max="15324" width="7.42578125" style="1" customWidth="1"/>
    <col min="15325" max="15325" width="8" style="1" customWidth="1"/>
    <col min="15326" max="15326" width="12" style="1" customWidth="1"/>
    <col min="15327" max="15327" width="7.85546875" style="1" customWidth="1"/>
    <col min="15328" max="15328" width="12.140625" style="1" customWidth="1"/>
    <col min="15329" max="15329" width="6.5703125" style="1" customWidth="1"/>
    <col min="15330" max="15330" width="12.42578125" style="1" customWidth="1"/>
    <col min="15331" max="15331" width="10.28515625" style="1" customWidth="1"/>
    <col min="15332" max="15332" width="8.85546875" style="1" customWidth="1"/>
    <col min="15333" max="15333" width="10.42578125" style="1" customWidth="1"/>
    <col min="15334" max="15334" width="7.85546875" style="1" customWidth="1"/>
    <col min="15335" max="15335" width="8.28515625" style="1" customWidth="1"/>
    <col min="15336" max="15336" width="11" style="1" customWidth="1"/>
    <col min="15337" max="15337" width="11.5703125" style="1" customWidth="1"/>
    <col min="15338" max="15338" width="21.42578125" style="1" customWidth="1"/>
    <col min="15339" max="15574" width="11.42578125" style="1"/>
    <col min="15575" max="15575" width="4.5703125" style="1" customWidth="1"/>
    <col min="15576" max="15576" width="8.85546875" style="1" customWidth="1"/>
    <col min="15577" max="15577" width="8.5703125" style="1" customWidth="1"/>
    <col min="15578" max="15578" width="7.42578125" style="1" customWidth="1"/>
    <col min="15579" max="15579" width="8.7109375" style="1" customWidth="1"/>
    <col min="15580" max="15580" width="7.42578125" style="1" customWidth="1"/>
    <col min="15581" max="15581" width="8" style="1" customWidth="1"/>
    <col min="15582" max="15582" width="12" style="1" customWidth="1"/>
    <col min="15583" max="15583" width="7.85546875" style="1" customWidth="1"/>
    <col min="15584" max="15584" width="12.140625" style="1" customWidth="1"/>
    <col min="15585" max="15585" width="6.5703125" style="1" customWidth="1"/>
    <col min="15586" max="15586" width="12.42578125" style="1" customWidth="1"/>
    <col min="15587" max="15587" width="10.28515625" style="1" customWidth="1"/>
    <col min="15588" max="15588" width="8.85546875" style="1" customWidth="1"/>
    <col min="15589" max="15589" width="10.42578125" style="1" customWidth="1"/>
    <col min="15590" max="15590" width="7.85546875" style="1" customWidth="1"/>
    <col min="15591" max="15591" width="8.28515625" style="1" customWidth="1"/>
    <col min="15592" max="15592" width="11" style="1" customWidth="1"/>
    <col min="15593" max="15593" width="11.5703125" style="1" customWidth="1"/>
    <col min="15594" max="15594" width="21.42578125" style="1" customWidth="1"/>
    <col min="15595" max="15830" width="11.42578125" style="1"/>
    <col min="15831" max="15831" width="4.5703125" style="1" customWidth="1"/>
    <col min="15832" max="15832" width="8.85546875" style="1" customWidth="1"/>
    <col min="15833" max="15833" width="8.5703125" style="1" customWidth="1"/>
    <col min="15834" max="15834" width="7.42578125" style="1" customWidth="1"/>
    <col min="15835" max="15835" width="8.7109375" style="1" customWidth="1"/>
    <col min="15836" max="15836" width="7.42578125" style="1" customWidth="1"/>
    <col min="15837" max="15837" width="8" style="1" customWidth="1"/>
    <col min="15838" max="15838" width="12" style="1" customWidth="1"/>
    <col min="15839" max="15839" width="7.85546875" style="1" customWidth="1"/>
    <col min="15840" max="15840" width="12.140625" style="1" customWidth="1"/>
    <col min="15841" max="15841" width="6.5703125" style="1" customWidth="1"/>
    <col min="15842" max="15842" width="12.42578125" style="1" customWidth="1"/>
    <col min="15843" max="15843" width="10.28515625" style="1" customWidth="1"/>
    <col min="15844" max="15844" width="8.85546875" style="1" customWidth="1"/>
    <col min="15845" max="15845" width="10.42578125" style="1" customWidth="1"/>
    <col min="15846" max="15846" width="7.85546875" style="1" customWidth="1"/>
    <col min="15847" max="15847" width="8.28515625" style="1" customWidth="1"/>
    <col min="15848" max="15848" width="11" style="1" customWidth="1"/>
    <col min="15849" max="15849" width="11.5703125" style="1" customWidth="1"/>
    <col min="15850" max="15850" width="21.42578125" style="1" customWidth="1"/>
    <col min="15851" max="16086" width="11.42578125" style="1"/>
    <col min="16087" max="16087" width="4.5703125" style="1" customWidth="1"/>
    <col min="16088" max="16088" width="8.85546875" style="1" customWidth="1"/>
    <col min="16089" max="16089" width="8.5703125" style="1" customWidth="1"/>
    <col min="16090" max="16090" width="7.42578125" style="1" customWidth="1"/>
    <col min="16091" max="16091" width="8.7109375" style="1" customWidth="1"/>
    <col min="16092" max="16092" width="7.42578125" style="1" customWidth="1"/>
    <col min="16093" max="16093" width="8" style="1" customWidth="1"/>
    <col min="16094" max="16094" width="12" style="1" customWidth="1"/>
    <col min="16095" max="16095" width="7.85546875" style="1" customWidth="1"/>
    <col min="16096" max="16096" width="12.140625" style="1" customWidth="1"/>
    <col min="16097" max="16097" width="6.5703125" style="1" customWidth="1"/>
    <col min="16098" max="16098" width="12.42578125" style="1" customWidth="1"/>
    <col min="16099" max="16099" width="10.28515625" style="1" customWidth="1"/>
    <col min="16100" max="16100" width="8.85546875" style="1" customWidth="1"/>
    <col min="16101" max="16101" width="10.42578125" style="1" customWidth="1"/>
    <col min="16102" max="16102" width="7.85546875" style="1" customWidth="1"/>
    <col min="16103" max="16103" width="8.28515625" style="1" customWidth="1"/>
    <col min="16104" max="16104" width="11" style="1" customWidth="1"/>
    <col min="16105" max="16105" width="11.5703125" style="1" customWidth="1"/>
    <col min="16106" max="16106" width="21.42578125" style="1" customWidth="1"/>
    <col min="16107" max="16384" width="11.42578125" style="1"/>
  </cols>
  <sheetData>
    <row r="1" spans="1:45" ht="15.75" x14ac:dyDescent="0.25">
      <c r="U1" s="89" t="s">
        <v>0</v>
      </c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2"/>
    </row>
    <row r="2" spans="1:45" ht="33" customHeight="1" x14ac:dyDescent="0.2">
      <c r="U2" s="90" t="s">
        <v>1</v>
      </c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2"/>
      <c r="AR2" s="1">
        <v>3.6</v>
      </c>
    </row>
    <row r="3" spans="1:45" ht="15" customHeight="1" x14ac:dyDescent="0.25">
      <c r="U3" s="91">
        <v>2026</v>
      </c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4"/>
      <c r="AR3" s="1">
        <v>5</v>
      </c>
    </row>
    <row r="4" spans="1:45" ht="9" customHeight="1" thickBot="1" x14ac:dyDescent="0.3"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4"/>
      <c r="AR4" s="1">
        <f>+AR2*AR3</f>
        <v>18</v>
      </c>
      <c r="AS4" s="1" t="s">
        <v>48</v>
      </c>
    </row>
    <row r="5" spans="1:45" ht="13.5" thickBot="1" x14ac:dyDescent="0.25">
      <c r="A5" s="5"/>
      <c r="B5" s="92" t="s">
        <v>2</v>
      </c>
      <c r="C5" s="93"/>
      <c r="D5" s="93"/>
      <c r="E5" s="93"/>
      <c r="F5" s="94"/>
      <c r="U5" s="6"/>
      <c r="V5" s="95" t="s">
        <v>3</v>
      </c>
      <c r="W5" s="96"/>
      <c r="X5" s="96"/>
      <c r="Y5" s="96"/>
      <c r="Z5" s="97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R5" s="1" t="s">
        <v>49</v>
      </c>
      <c r="AS5" s="1" t="s">
        <v>50</v>
      </c>
    </row>
    <row r="6" spans="1:45" ht="13.5" x14ac:dyDescent="0.25">
      <c r="A6" s="5"/>
      <c r="B6" s="62" t="s">
        <v>4</v>
      </c>
      <c r="C6" s="63"/>
      <c r="D6" s="64"/>
      <c r="E6" s="65" t="s">
        <v>5</v>
      </c>
      <c r="F6" s="66"/>
      <c r="G6" s="67"/>
      <c r="H6" s="65" t="s">
        <v>6</v>
      </c>
      <c r="I6" s="66"/>
      <c r="J6" s="66"/>
      <c r="K6" s="66"/>
      <c r="L6" s="66"/>
      <c r="M6" s="66"/>
      <c r="N6" s="67"/>
      <c r="O6" s="65" t="s">
        <v>7</v>
      </c>
      <c r="P6" s="66"/>
      <c r="Q6" s="67"/>
      <c r="R6" s="65" t="s">
        <v>8</v>
      </c>
      <c r="S6" s="67"/>
      <c r="U6" s="6"/>
      <c r="V6" s="107" t="s">
        <v>4</v>
      </c>
      <c r="W6" s="108"/>
      <c r="X6" s="109"/>
      <c r="Y6" s="110" t="s">
        <v>5</v>
      </c>
      <c r="Z6" s="111"/>
      <c r="AA6" s="112"/>
      <c r="AB6" s="110" t="s">
        <v>6</v>
      </c>
      <c r="AC6" s="111"/>
      <c r="AD6" s="111"/>
      <c r="AE6" s="111"/>
      <c r="AF6" s="111"/>
      <c r="AG6" s="111"/>
      <c r="AH6" s="112"/>
      <c r="AI6" s="110" t="s">
        <v>7</v>
      </c>
      <c r="AJ6" s="111"/>
      <c r="AK6" s="112"/>
      <c r="AL6" s="110" t="s">
        <v>8</v>
      </c>
      <c r="AM6" s="113"/>
      <c r="AN6" s="6"/>
    </row>
    <row r="7" spans="1:45" ht="17.25" thickBot="1" x14ac:dyDescent="0.25">
      <c r="A7" s="5"/>
      <c r="B7" s="98">
        <v>85330</v>
      </c>
      <c r="C7" s="99"/>
      <c r="D7" s="100"/>
      <c r="E7" s="101" t="s">
        <v>9</v>
      </c>
      <c r="F7" s="102"/>
      <c r="G7" s="103"/>
      <c r="H7" s="104" t="s">
        <v>10</v>
      </c>
      <c r="I7" s="105"/>
      <c r="J7" s="105"/>
      <c r="K7" s="105"/>
      <c r="L7" s="105"/>
      <c r="M7" s="105"/>
      <c r="N7" s="106"/>
      <c r="O7" s="104" t="s">
        <v>11</v>
      </c>
      <c r="P7" s="105"/>
      <c r="Q7" s="106"/>
      <c r="R7" s="104" t="s">
        <v>12</v>
      </c>
      <c r="S7" s="106"/>
      <c r="U7" s="6"/>
      <c r="V7" s="114">
        <v>85330</v>
      </c>
      <c r="W7" s="115"/>
      <c r="X7" s="116"/>
      <c r="Y7" s="117" t="s">
        <v>9</v>
      </c>
      <c r="Z7" s="118"/>
      <c r="AA7" s="119"/>
      <c r="AB7" s="120" t="s">
        <v>10</v>
      </c>
      <c r="AC7" s="121"/>
      <c r="AD7" s="121"/>
      <c r="AE7" s="121"/>
      <c r="AF7" s="121"/>
      <c r="AG7" s="121"/>
      <c r="AH7" s="122"/>
      <c r="AI7" s="120" t="s">
        <v>11</v>
      </c>
      <c r="AJ7" s="121"/>
      <c r="AK7" s="122"/>
      <c r="AL7" s="123" t="s">
        <v>12</v>
      </c>
      <c r="AM7" s="124"/>
      <c r="AN7" s="6"/>
    </row>
    <row r="8" spans="1:45" ht="8.25" customHeight="1" thickBot="1" x14ac:dyDescent="0.3">
      <c r="A8" s="5"/>
      <c r="B8" s="7"/>
      <c r="C8" s="7"/>
      <c r="D8" s="7"/>
      <c r="E8" s="8"/>
      <c r="F8" s="8"/>
      <c r="G8" s="8"/>
      <c r="H8" s="9"/>
      <c r="I8" s="9"/>
      <c r="J8" s="10"/>
      <c r="K8" s="9"/>
      <c r="L8" s="10"/>
      <c r="M8" s="9"/>
      <c r="N8" s="9"/>
      <c r="O8" s="9"/>
      <c r="P8" s="9"/>
      <c r="Q8" s="9"/>
      <c r="R8" s="9"/>
      <c r="S8" s="9"/>
      <c r="U8" s="6"/>
      <c r="V8" s="7"/>
      <c r="W8" s="7"/>
      <c r="X8" s="7"/>
      <c r="Y8" s="8"/>
      <c r="Z8" s="8"/>
      <c r="AA8" s="8"/>
      <c r="AB8" s="9"/>
      <c r="AC8" s="9"/>
      <c r="AD8" s="10"/>
      <c r="AE8" s="9"/>
      <c r="AF8" s="10"/>
      <c r="AG8" s="9"/>
      <c r="AH8" s="9"/>
      <c r="AI8" s="9"/>
      <c r="AJ8" s="9"/>
      <c r="AK8" s="9"/>
      <c r="AL8" s="9"/>
      <c r="AM8" s="9"/>
      <c r="AN8" s="6"/>
    </row>
    <row r="9" spans="1:45" ht="13.5" x14ac:dyDescent="0.25">
      <c r="A9" s="5"/>
      <c r="B9" s="68" t="s">
        <v>13</v>
      </c>
      <c r="C9" s="70" t="s">
        <v>14</v>
      </c>
      <c r="D9" s="70" t="s">
        <v>15</v>
      </c>
      <c r="E9" s="72" t="s">
        <v>16</v>
      </c>
      <c r="F9" s="73"/>
      <c r="G9" s="74" t="s">
        <v>17</v>
      </c>
      <c r="H9" s="78" t="s">
        <v>18</v>
      </c>
      <c r="I9" s="79"/>
      <c r="J9" s="80"/>
      <c r="K9" s="81" t="s">
        <v>19</v>
      </c>
      <c r="L9" s="82"/>
      <c r="M9" s="82"/>
      <c r="N9" s="83"/>
      <c r="O9" s="84"/>
      <c r="P9" s="85"/>
      <c r="Q9" s="85"/>
      <c r="R9" s="85"/>
      <c r="S9" s="86"/>
      <c r="U9" s="6"/>
      <c r="V9" s="68" t="s">
        <v>13</v>
      </c>
      <c r="W9" s="70" t="s">
        <v>14</v>
      </c>
      <c r="X9" s="70" t="s">
        <v>15</v>
      </c>
      <c r="Y9" s="72" t="s">
        <v>16</v>
      </c>
      <c r="Z9" s="73"/>
      <c r="AA9" s="74" t="s">
        <v>17</v>
      </c>
      <c r="AB9" s="78" t="s">
        <v>18</v>
      </c>
      <c r="AC9" s="79"/>
      <c r="AD9" s="80"/>
      <c r="AE9" s="81" t="s">
        <v>19</v>
      </c>
      <c r="AF9" s="82"/>
      <c r="AG9" s="82"/>
      <c r="AH9" s="83"/>
      <c r="AI9" s="84"/>
      <c r="AJ9" s="85"/>
      <c r="AK9" s="85"/>
      <c r="AL9" s="85"/>
      <c r="AM9" s="86"/>
      <c r="AN9" s="6"/>
    </row>
    <row r="10" spans="1:45" ht="25.5" x14ac:dyDescent="0.2">
      <c r="A10" s="5"/>
      <c r="B10" s="69"/>
      <c r="C10" s="71"/>
      <c r="D10" s="71"/>
      <c r="E10" s="11" t="s">
        <v>20</v>
      </c>
      <c r="F10" s="11" t="s">
        <v>21</v>
      </c>
      <c r="G10" s="75"/>
      <c r="H10" s="12" t="s">
        <v>22</v>
      </c>
      <c r="I10" s="11" t="s">
        <v>23</v>
      </c>
      <c r="J10" s="13" t="s">
        <v>24</v>
      </c>
      <c r="K10" s="12" t="s">
        <v>25</v>
      </c>
      <c r="L10" s="13" t="s">
        <v>26</v>
      </c>
      <c r="M10" s="13" t="s">
        <v>27</v>
      </c>
      <c r="N10" s="13" t="s">
        <v>28</v>
      </c>
      <c r="O10" s="14" t="s">
        <v>29</v>
      </c>
      <c r="P10" s="14" t="s">
        <v>30</v>
      </c>
      <c r="Q10" s="14" t="s">
        <v>31</v>
      </c>
      <c r="R10" s="14" t="s">
        <v>32</v>
      </c>
      <c r="S10" s="15" t="s">
        <v>33</v>
      </c>
      <c r="U10" s="6"/>
      <c r="V10" s="69"/>
      <c r="W10" s="71"/>
      <c r="X10" s="71"/>
      <c r="Y10" s="11" t="s">
        <v>20</v>
      </c>
      <c r="Z10" s="11" t="s">
        <v>21</v>
      </c>
      <c r="AA10" s="75"/>
      <c r="AB10" s="12" t="s">
        <v>22</v>
      </c>
      <c r="AC10" s="11" t="s">
        <v>23</v>
      </c>
      <c r="AD10" s="13" t="s">
        <v>24</v>
      </c>
      <c r="AE10" s="12" t="s">
        <v>25</v>
      </c>
      <c r="AF10" s="13" t="s">
        <v>26</v>
      </c>
      <c r="AG10" s="13" t="s">
        <v>27</v>
      </c>
      <c r="AH10" s="13" t="s">
        <v>28</v>
      </c>
      <c r="AI10" s="158" t="s">
        <v>29</v>
      </c>
      <c r="AJ10" s="14" t="s">
        <v>30</v>
      </c>
      <c r="AK10" s="14" t="s">
        <v>31</v>
      </c>
      <c r="AL10" s="14" t="s">
        <v>32</v>
      </c>
      <c r="AM10" s="15" t="s">
        <v>33</v>
      </c>
      <c r="AN10" s="6"/>
    </row>
    <row r="11" spans="1:45" ht="16.5" x14ac:dyDescent="0.3">
      <c r="A11" s="5"/>
      <c r="B11" s="16">
        <v>1</v>
      </c>
      <c r="C11" s="17">
        <v>1558733</v>
      </c>
      <c r="D11" s="17">
        <v>219000</v>
      </c>
      <c r="E11" s="18"/>
      <c r="F11" s="17">
        <f>+(C11)*12%</f>
        <v>187047.96</v>
      </c>
      <c r="G11" s="17">
        <f t="shared" ref="G11:G16" si="0">+C11*1.044%</f>
        <v>16273.17252</v>
      </c>
      <c r="H11" s="18" t="s">
        <v>34</v>
      </c>
      <c r="I11" s="18" t="s">
        <v>34</v>
      </c>
      <c r="J11" s="19">
        <f t="shared" ref="J11:J18" si="1">+(C11)*4%</f>
        <v>62349.32</v>
      </c>
      <c r="K11" s="19">
        <f t="shared" ref="K11:K18" si="2">+(C11+D11)*8.33%</f>
        <v>148085.15890000001</v>
      </c>
      <c r="L11" s="19">
        <f>(C11+D11)*1%</f>
        <v>17777.330000000002</v>
      </c>
      <c r="M11" s="19">
        <f>+(C11+D11)*8.33%</f>
        <v>148085.15890000001</v>
      </c>
      <c r="N11" s="19">
        <f t="shared" ref="N11:N18" si="3">+(C11)*4.17%</f>
        <v>64999.166100000002</v>
      </c>
      <c r="O11" s="20">
        <v>100000</v>
      </c>
      <c r="P11" s="19">
        <f>SUM(C11:O11)</f>
        <v>2522350.2664200002</v>
      </c>
      <c r="Q11" s="19">
        <f>+P11*10%</f>
        <v>252235.02664200004</v>
      </c>
      <c r="R11" s="19">
        <f>+Q11*19%</f>
        <v>47924.655061980011</v>
      </c>
      <c r="S11" s="21">
        <f t="shared" ref="S11:S16" si="4">+P11+Q11+R11</f>
        <v>2822509.9481239803</v>
      </c>
      <c r="U11" s="6"/>
      <c r="V11" s="16">
        <v>1</v>
      </c>
      <c r="W11" s="22">
        <v>1750905</v>
      </c>
      <c r="X11" s="22">
        <v>249095</v>
      </c>
      <c r="Y11" s="23">
        <v>0</v>
      </c>
      <c r="Z11" s="22">
        <f>+(W11)*12%</f>
        <v>210108.6</v>
      </c>
      <c r="AA11" s="22">
        <f>+W11*1.044%</f>
        <v>18279.448199999999</v>
      </c>
      <c r="AB11" s="23" t="s">
        <v>34</v>
      </c>
      <c r="AC11" s="23" t="s">
        <v>34</v>
      </c>
      <c r="AD11" s="22">
        <f t="shared" ref="AD11:AD18" si="5">+(W11)*4%</f>
        <v>70036.2</v>
      </c>
      <c r="AE11" s="22">
        <f t="shared" ref="AE11:AE18" si="6">+(W11+X11)*8.33%</f>
        <v>166600</v>
      </c>
      <c r="AF11" s="22">
        <f>(W11+X11)*1%</f>
        <v>20000</v>
      </c>
      <c r="AG11" s="22">
        <f>+(W11+X11)*8.33%</f>
        <v>166600</v>
      </c>
      <c r="AH11" s="22">
        <f t="shared" ref="AH11:AH18" si="7">+(W11)*4.17%</f>
        <v>73012.738500000007</v>
      </c>
      <c r="AI11" s="155"/>
      <c r="AJ11" s="22">
        <f>SUM(W11:AI11)</f>
        <v>2724636.9867000002</v>
      </c>
      <c r="AK11" s="22">
        <f>+AJ11*10%</f>
        <v>272463.69867000001</v>
      </c>
      <c r="AL11" s="22">
        <f>+AK11*19%</f>
        <v>51768.102747299999</v>
      </c>
      <c r="AM11" s="24">
        <f t="shared" ref="AM11:AM16" si="8">+AJ11+AK11+AL11</f>
        <v>3048868.7881173003</v>
      </c>
      <c r="AN11" s="6"/>
    </row>
    <row r="12" spans="1:45" ht="16.5" x14ac:dyDescent="0.3">
      <c r="A12" s="5"/>
      <c r="B12" s="16">
        <v>2</v>
      </c>
      <c r="C12" s="17">
        <v>1558733</v>
      </c>
      <c r="D12" s="17">
        <v>219000</v>
      </c>
      <c r="E12" s="18"/>
      <c r="F12" s="17">
        <f t="shared" ref="F12:F18" si="9">+C12*12%</f>
        <v>187047.96</v>
      </c>
      <c r="G12" s="17">
        <f t="shared" si="0"/>
        <v>16273.17252</v>
      </c>
      <c r="H12" s="18" t="s">
        <v>34</v>
      </c>
      <c r="I12" s="18" t="s">
        <v>34</v>
      </c>
      <c r="J12" s="19">
        <f t="shared" si="1"/>
        <v>62349.32</v>
      </c>
      <c r="K12" s="19">
        <f t="shared" si="2"/>
        <v>148085.15890000001</v>
      </c>
      <c r="L12" s="19">
        <f t="shared" ref="L12:L18" si="10">(C12+D12)*1%</f>
        <v>17777.330000000002</v>
      </c>
      <c r="M12" s="19">
        <f t="shared" ref="M12:M18" si="11">+(C12+D12)*8.33%</f>
        <v>148085.15890000001</v>
      </c>
      <c r="N12" s="19">
        <f t="shared" si="3"/>
        <v>64999.166100000002</v>
      </c>
      <c r="O12" s="20">
        <v>100000</v>
      </c>
      <c r="P12" s="19">
        <f t="shared" ref="P12:P17" si="12">SUM(C12:O12)</f>
        <v>2522350.2664200002</v>
      </c>
      <c r="Q12" s="19">
        <f t="shared" ref="Q12:Q18" si="13">+P12*10%</f>
        <v>252235.02664200004</v>
      </c>
      <c r="R12" s="19">
        <f t="shared" ref="R12:R18" si="14">+Q12*19%</f>
        <v>47924.655061980011</v>
      </c>
      <c r="S12" s="21">
        <f t="shared" si="4"/>
        <v>2822509.9481239803</v>
      </c>
      <c r="U12" s="6"/>
      <c r="V12" s="16">
        <v>2</v>
      </c>
      <c r="W12" s="22">
        <v>1750905</v>
      </c>
      <c r="X12" s="22">
        <v>249095</v>
      </c>
      <c r="Y12" s="23">
        <v>0</v>
      </c>
      <c r="Z12" s="22">
        <f t="shared" ref="Z12:Z18" si="15">+W12*12%</f>
        <v>210108.6</v>
      </c>
      <c r="AA12" s="22">
        <f t="shared" ref="AA12:AA16" si="16">+W12*1.044%</f>
        <v>18279.448199999999</v>
      </c>
      <c r="AB12" s="23" t="s">
        <v>34</v>
      </c>
      <c r="AC12" s="23" t="s">
        <v>34</v>
      </c>
      <c r="AD12" s="22">
        <f t="shared" si="5"/>
        <v>70036.2</v>
      </c>
      <c r="AE12" s="22">
        <f t="shared" si="6"/>
        <v>166600</v>
      </c>
      <c r="AF12" s="22">
        <f t="shared" ref="AF12:AF18" si="17">(W12+X12)*1%</f>
        <v>20000</v>
      </c>
      <c r="AG12" s="22">
        <f t="shared" ref="AG12:AG18" si="18">+(W12+X12)*8.33%</f>
        <v>166600</v>
      </c>
      <c r="AH12" s="22">
        <f t="shared" si="7"/>
        <v>73012.738500000007</v>
      </c>
      <c r="AI12" s="155"/>
      <c r="AJ12" s="22">
        <f t="shared" ref="AJ12:AJ17" si="19">SUM(W12:AI12)</f>
        <v>2724636.9867000002</v>
      </c>
      <c r="AK12" s="22">
        <f t="shared" ref="AK12:AK18" si="20">+AJ12*10%</f>
        <v>272463.69867000001</v>
      </c>
      <c r="AL12" s="22">
        <f t="shared" ref="AL12:AL18" si="21">+AK12*19%</f>
        <v>51768.102747299999</v>
      </c>
      <c r="AM12" s="24">
        <f t="shared" si="8"/>
        <v>3048868.7881173003</v>
      </c>
      <c r="AN12" s="6"/>
    </row>
    <row r="13" spans="1:45" ht="16.5" x14ac:dyDescent="0.3">
      <c r="A13" s="5"/>
      <c r="B13" s="16">
        <v>3</v>
      </c>
      <c r="C13" s="17">
        <v>1558733</v>
      </c>
      <c r="D13" s="17">
        <v>219000</v>
      </c>
      <c r="E13" s="18"/>
      <c r="F13" s="17">
        <f t="shared" si="9"/>
        <v>187047.96</v>
      </c>
      <c r="G13" s="17">
        <f t="shared" si="0"/>
        <v>16273.17252</v>
      </c>
      <c r="H13" s="18" t="s">
        <v>34</v>
      </c>
      <c r="I13" s="18" t="s">
        <v>34</v>
      </c>
      <c r="J13" s="19">
        <f t="shared" si="1"/>
        <v>62349.32</v>
      </c>
      <c r="K13" s="19">
        <f t="shared" si="2"/>
        <v>148085.15890000001</v>
      </c>
      <c r="L13" s="19">
        <f t="shared" si="10"/>
        <v>17777.330000000002</v>
      </c>
      <c r="M13" s="19">
        <f t="shared" si="11"/>
        <v>148085.15890000001</v>
      </c>
      <c r="N13" s="19">
        <f t="shared" si="3"/>
        <v>64999.166100000002</v>
      </c>
      <c r="O13" s="20">
        <v>100000</v>
      </c>
      <c r="P13" s="19">
        <f t="shared" si="12"/>
        <v>2522350.2664200002</v>
      </c>
      <c r="Q13" s="19">
        <f t="shared" si="13"/>
        <v>252235.02664200004</v>
      </c>
      <c r="R13" s="19">
        <f t="shared" si="14"/>
        <v>47924.655061980011</v>
      </c>
      <c r="S13" s="21">
        <f t="shared" si="4"/>
        <v>2822509.9481239803</v>
      </c>
      <c r="U13" s="6"/>
      <c r="V13" s="16">
        <v>3</v>
      </c>
      <c r="W13" s="22">
        <v>1750905</v>
      </c>
      <c r="X13" s="22">
        <v>249095</v>
      </c>
      <c r="Y13" s="23">
        <v>0</v>
      </c>
      <c r="Z13" s="22">
        <f t="shared" si="15"/>
        <v>210108.6</v>
      </c>
      <c r="AA13" s="22">
        <f t="shared" si="16"/>
        <v>18279.448199999999</v>
      </c>
      <c r="AB13" s="23" t="s">
        <v>34</v>
      </c>
      <c r="AC13" s="23" t="s">
        <v>34</v>
      </c>
      <c r="AD13" s="22">
        <f t="shared" si="5"/>
        <v>70036.2</v>
      </c>
      <c r="AE13" s="22">
        <f t="shared" si="6"/>
        <v>166600</v>
      </c>
      <c r="AF13" s="22">
        <f t="shared" si="17"/>
        <v>20000</v>
      </c>
      <c r="AG13" s="22">
        <f t="shared" si="18"/>
        <v>166600</v>
      </c>
      <c r="AH13" s="22">
        <f t="shared" si="7"/>
        <v>73012.738500000007</v>
      </c>
      <c r="AI13" s="155"/>
      <c r="AJ13" s="22">
        <f t="shared" si="19"/>
        <v>2724636.9867000002</v>
      </c>
      <c r="AK13" s="22">
        <f t="shared" si="20"/>
        <v>272463.69867000001</v>
      </c>
      <c r="AL13" s="22">
        <f t="shared" si="21"/>
        <v>51768.102747299999</v>
      </c>
      <c r="AM13" s="24">
        <f t="shared" si="8"/>
        <v>3048868.7881173003</v>
      </c>
      <c r="AN13" s="6"/>
    </row>
    <row r="14" spans="1:45" ht="16.5" x14ac:dyDescent="0.3">
      <c r="A14" s="5"/>
      <c r="B14" s="25">
        <v>4</v>
      </c>
      <c r="C14" s="17">
        <v>1558733</v>
      </c>
      <c r="D14" s="17">
        <v>219000</v>
      </c>
      <c r="E14" s="18"/>
      <c r="F14" s="17">
        <f t="shared" si="9"/>
        <v>187047.96</v>
      </c>
      <c r="G14" s="17">
        <f t="shared" si="0"/>
        <v>16273.17252</v>
      </c>
      <c r="H14" s="18" t="s">
        <v>34</v>
      </c>
      <c r="I14" s="18" t="s">
        <v>34</v>
      </c>
      <c r="J14" s="19">
        <f t="shared" si="1"/>
        <v>62349.32</v>
      </c>
      <c r="K14" s="19">
        <f t="shared" si="2"/>
        <v>148085.15890000001</v>
      </c>
      <c r="L14" s="19">
        <f t="shared" si="10"/>
        <v>17777.330000000002</v>
      </c>
      <c r="M14" s="19">
        <f t="shared" si="11"/>
        <v>148085.15890000001</v>
      </c>
      <c r="N14" s="19">
        <f t="shared" si="3"/>
        <v>64999.166100000002</v>
      </c>
      <c r="O14" s="20">
        <v>100000</v>
      </c>
      <c r="P14" s="19">
        <f t="shared" si="12"/>
        <v>2522350.2664200002</v>
      </c>
      <c r="Q14" s="19">
        <f t="shared" si="13"/>
        <v>252235.02664200004</v>
      </c>
      <c r="R14" s="19">
        <f t="shared" si="14"/>
        <v>47924.655061980011</v>
      </c>
      <c r="S14" s="21">
        <f t="shared" si="4"/>
        <v>2822509.9481239803</v>
      </c>
      <c r="U14" s="6"/>
      <c r="V14" s="25">
        <v>4</v>
      </c>
      <c r="W14" s="22">
        <v>1750905</v>
      </c>
      <c r="X14" s="22">
        <v>249095</v>
      </c>
      <c r="Y14" s="23">
        <v>0</v>
      </c>
      <c r="Z14" s="22">
        <f t="shared" si="15"/>
        <v>210108.6</v>
      </c>
      <c r="AA14" s="22">
        <f t="shared" si="16"/>
        <v>18279.448199999999</v>
      </c>
      <c r="AB14" s="23" t="s">
        <v>34</v>
      </c>
      <c r="AC14" s="23" t="s">
        <v>34</v>
      </c>
      <c r="AD14" s="22">
        <f t="shared" si="5"/>
        <v>70036.2</v>
      </c>
      <c r="AE14" s="22">
        <f t="shared" si="6"/>
        <v>166600</v>
      </c>
      <c r="AF14" s="22">
        <f t="shared" si="17"/>
        <v>20000</v>
      </c>
      <c r="AG14" s="22">
        <f t="shared" si="18"/>
        <v>166600</v>
      </c>
      <c r="AH14" s="22">
        <f t="shared" si="7"/>
        <v>73012.738500000007</v>
      </c>
      <c r="AI14" s="155"/>
      <c r="AJ14" s="22">
        <f t="shared" si="19"/>
        <v>2724636.9867000002</v>
      </c>
      <c r="AK14" s="22">
        <f t="shared" si="20"/>
        <v>272463.69867000001</v>
      </c>
      <c r="AL14" s="22">
        <f t="shared" si="21"/>
        <v>51768.102747299999</v>
      </c>
      <c r="AM14" s="24">
        <f t="shared" si="8"/>
        <v>3048868.7881173003</v>
      </c>
      <c r="AN14" s="6"/>
    </row>
    <row r="15" spans="1:45" ht="16.5" x14ac:dyDescent="0.3">
      <c r="A15" s="5"/>
      <c r="B15" s="25">
        <v>5</v>
      </c>
      <c r="C15" s="17">
        <v>1558733</v>
      </c>
      <c r="D15" s="17">
        <v>219000</v>
      </c>
      <c r="E15" s="18"/>
      <c r="F15" s="17">
        <f t="shared" si="9"/>
        <v>187047.96</v>
      </c>
      <c r="G15" s="17">
        <f t="shared" si="0"/>
        <v>16273.17252</v>
      </c>
      <c r="H15" s="18" t="s">
        <v>34</v>
      </c>
      <c r="I15" s="18" t="s">
        <v>34</v>
      </c>
      <c r="J15" s="19">
        <f t="shared" si="1"/>
        <v>62349.32</v>
      </c>
      <c r="K15" s="19">
        <f t="shared" si="2"/>
        <v>148085.15890000001</v>
      </c>
      <c r="L15" s="19">
        <f t="shared" si="10"/>
        <v>17777.330000000002</v>
      </c>
      <c r="M15" s="19">
        <f t="shared" si="11"/>
        <v>148085.15890000001</v>
      </c>
      <c r="N15" s="19">
        <f t="shared" si="3"/>
        <v>64999.166100000002</v>
      </c>
      <c r="O15" s="20">
        <v>100000</v>
      </c>
      <c r="P15" s="19">
        <f t="shared" si="12"/>
        <v>2522350.2664200002</v>
      </c>
      <c r="Q15" s="19">
        <f t="shared" si="13"/>
        <v>252235.02664200004</v>
      </c>
      <c r="R15" s="19">
        <f t="shared" si="14"/>
        <v>47924.655061980011</v>
      </c>
      <c r="S15" s="21">
        <f t="shared" si="4"/>
        <v>2822509.9481239803</v>
      </c>
      <c r="U15" s="6"/>
      <c r="V15" s="25">
        <v>5</v>
      </c>
      <c r="W15" s="22">
        <v>1750905</v>
      </c>
      <c r="X15" s="22">
        <v>249095</v>
      </c>
      <c r="Y15" s="23">
        <v>0</v>
      </c>
      <c r="Z15" s="22">
        <f t="shared" si="15"/>
        <v>210108.6</v>
      </c>
      <c r="AA15" s="22">
        <f t="shared" si="16"/>
        <v>18279.448199999999</v>
      </c>
      <c r="AB15" s="23" t="s">
        <v>34</v>
      </c>
      <c r="AC15" s="23" t="s">
        <v>34</v>
      </c>
      <c r="AD15" s="22">
        <f t="shared" si="5"/>
        <v>70036.2</v>
      </c>
      <c r="AE15" s="22">
        <f t="shared" si="6"/>
        <v>166600</v>
      </c>
      <c r="AF15" s="22">
        <f t="shared" si="17"/>
        <v>20000</v>
      </c>
      <c r="AG15" s="22">
        <f t="shared" si="18"/>
        <v>166600</v>
      </c>
      <c r="AH15" s="22">
        <f t="shared" si="7"/>
        <v>73012.738500000007</v>
      </c>
      <c r="AI15" s="155"/>
      <c r="AJ15" s="22">
        <f t="shared" si="19"/>
        <v>2724636.9867000002</v>
      </c>
      <c r="AK15" s="22">
        <f t="shared" si="20"/>
        <v>272463.69867000001</v>
      </c>
      <c r="AL15" s="22">
        <f t="shared" si="21"/>
        <v>51768.102747299999</v>
      </c>
      <c r="AM15" s="24">
        <f t="shared" si="8"/>
        <v>3048868.7881173003</v>
      </c>
      <c r="AN15" s="6"/>
    </row>
    <row r="16" spans="1:45" ht="16.5" x14ac:dyDescent="0.3">
      <c r="A16" s="5"/>
      <c r="B16" s="25">
        <v>6</v>
      </c>
      <c r="C16" s="17">
        <v>1558733</v>
      </c>
      <c r="D16" s="17">
        <v>219000</v>
      </c>
      <c r="E16" s="18"/>
      <c r="F16" s="17">
        <f t="shared" si="9"/>
        <v>187047.96</v>
      </c>
      <c r="G16" s="17">
        <f t="shared" si="0"/>
        <v>16273.17252</v>
      </c>
      <c r="H16" s="18" t="s">
        <v>34</v>
      </c>
      <c r="I16" s="18" t="s">
        <v>34</v>
      </c>
      <c r="J16" s="19">
        <f t="shared" si="1"/>
        <v>62349.32</v>
      </c>
      <c r="K16" s="19">
        <f t="shared" si="2"/>
        <v>148085.15890000001</v>
      </c>
      <c r="L16" s="19">
        <f t="shared" si="10"/>
        <v>17777.330000000002</v>
      </c>
      <c r="M16" s="19">
        <f t="shared" si="11"/>
        <v>148085.15890000001</v>
      </c>
      <c r="N16" s="19">
        <f t="shared" si="3"/>
        <v>64999.166100000002</v>
      </c>
      <c r="O16" s="20">
        <v>100000</v>
      </c>
      <c r="P16" s="19">
        <f t="shared" si="12"/>
        <v>2522350.2664200002</v>
      </c>
      <c r="Q16" s="19">
        <f t="shared" si="13"/>
        <v>252235.02664200004</v>
      </c>
      <c r="R16" s="19">
        <f t="shared" si="14"/>
        <v>47924.655061980011</v>
      </c>
      <c r="S16" s="21">
        <f t="shared" si="4"/>
        <v>2822509.9481239803</v>
      </c>
      <c r="U16" s="6"/>
      <c r="V16" s="25">
        <v>6</v>
      </c>
      <c r="W16" s="22">
        <v>1750905</v>
      </c>
      <c r="X16" s="22">
        <v>249095</v>
      </c>
      <c r="Y16" s="23">
        <v>0</v>
      </c>
      <c r="Z16" s="22">
        <f t="shared" si="15"/>
        <v>210108.6</v>
      </c>
      <c r="AA16" s="22">
        <f t="shared" si="16"/>
        <v>18279.448199999999</v>
      </c>
      <c r="AB16" s="23" t="s">
        <v>34</v>
      </c>
      <c r="AC16" s="23" t="s">
        <v>34</v>
      </c>
      <c r="AD16" s="22">
        <f t="shared" si="5"/>
        <v>70036.2</v>
      </c>
      <c r="AE16" s="22">
        <f t="shared" si="6"/>
        <v>166600</v>
      </c>
      <c r="AF16" s="22">
        <f t="shared" si="17"/>
        <v>20000</v>
      </c>
      <c r="AG16" s="22">
        <f t="shared" si="18"/>
        <v>166600</v>
      </c>
      <c r="AH16" s="22">
        <f t="shared" si="7"/>
        <v>73012.738500000007</v>
      </c>
      <c r="AI16" s="155"/>
      <c r="AJ16" s="22">
        <f t="shared" si="19"/>
        <v>2724636.9867000002</v>
      </c>
      <c r="AK16" s="22">
        <f t="shared" si="20"/>
        <v>272463.69867000001</v>
      </c>
      <c r="AL16" s="22">
        <f t="shared" si="21"/>
        <v>51768.102747299999</v>
      </c>
      <c r="AM16" s="24">
        <f t="shared" si="8"/>
        <v>3048868.7881173003</v>
      </c>
      <c r="AN16" s="6"/>
    </row>
    <row r="17" spans="1:44" ht="16.5" x14ac:dyDescent="0.3">
      <c r="A17" s="5"/>
      <c r="B17" s="25">
        <v>7</v>
      </c>
      <c r="C17" s="17">
        <v>1558733</v>
      </c>
      <c r="D17" s="17">
        <v>219000</v>
      </c>
      <c r="E17" s="18"/>
      <c r="F17" s="17">
        <f t="shared" si="9"/>
        <v>187047.96</v>
      </c>
      <c r="G17" s="17">
        <f>+C17*6.96%</f>
        <v>108487.81679999999</v>
      </c>
      <c r="H17" s="18" t="s">
        <v>34</v>
      </c>
      <c r="I17" s="18" t="s">
        <v>34</v>
      </c>
      <c r="J17" s="19">
        <f t="shared" si="1"/>
        <v>62349.32</v>
      </c>
      <c r="K17" s="19">
        <f t="shared" si="2"/>
        <v>148085.15890000001</v>
      </c>
      <c r="L17" s="19">
        <f t="shared" si="10"/>
        <v>17777.330000000002</v>
      </c>
      <c r="M17" s="19">
        <f t="shared" si="11"/>
        <v>148085.15890000001</v>
      </c>
      <c r="N17" s="19">
        <f t="shared" si="3"/>
        <v>64999.166100000002</v>
      </c>
      <c r="O17" s="20">
        <v>100000</v>
      </c>
      <c r="P17" s="19">
        <f t="shared" si="12"/>
        <v>2614564.9107000004</v>
      </c>
      <c r="Q17" s="19">
        <f t="shared" si="13"/>
        <v>261456.49107000005</v>
      </c>
      <c r="R17" s="19">
        <f t="shared" si="14"/>
        <v>49676.73330330001</v>
      </c>
      <c r="S17" s="21">
        <f>+P17+Q17+R17</f>
        <v>2925698.1350733005</v>
      </c>
      <c r="U17" s="6"/>
      <c r="V17" s="25">
        <v>7</v>
      </c>
      <c r="W17" s="22">
        <v>1750905</v>
      </c>
      <c r="X17" s="22">
        <v>249095</v>
      </c>
      <c r="Y17" s="23">
        <v>0</v>
      </c>
      <c r="Z17" s="22">
        <f t="shared" si="15"/>
        <v>210108.6</v>
      </c>
      <c r="AA17" s="22">
        <f>+W17*6.96%</f>
        <v>121862.988</v>
      </c>
      <c r="AB17" s="23" t="s">
        <v>34</v>
      </c>
      <c r="AC17" s="23" t="s">
        <v>34</v>
      </c>
      <c r="AD17" s="22">
        <f t="shared" si="5"/>
        <v>70036.2</v>
      </c>
      <c r="AE17" s="22">
        <f t="shared" si="6"/>
        <v>166600</v>
      </c>
      <c r="AF17" s="22">
        <f t="shared" si="17"/>
        <v>20000</v>
      </c>
      <c r="AG17" s="22">
        <f t="shared" si="18"/>
        <v>166600</v>
      </c>
      <c r="AH17" s="22">
        <f t="shared" si="7"/>
        <v>73012.738500000007</v>
      </c>
      <c r="AI17" s="155"/>
      <c r="AJ17" s="22">
        <f t="shared" si="19"/>
        <v>2828220.5265000002</v>
      </c>
      <c r="AK17" s="22">
        <f t="shared" si="20"/>
        <v>282822.05265000003</v>
      </c>
      <c r="AL17" s="22">
        <f t="shared" si="21"/>
        <v>53736.190003500007</v>
      </c>
      <c r="AM17" s="24">
        <f>+AJ17+AK17+AL17</f>
        <v>3164778.7691535</v>
      </c>
      <c r="AN17" s="6"/>
    </row>
    <row r="18" spans="1:44" ht="16.5" x14ac:dyDescent="0.3">
      <c r="A18" s="5"/>
      <c r="B18" s="25">
        <v>8</v>
      </c>
      <c r="C18" s="17">
        <v>1558733</v>
      </c>
      <c r="D18" s="17">
        <v>219000</v>
      </c>
      <c r="E18" s="18"/>
      <c r="F18" s="17">
        <f t="shared" si="9"/>
        <v>187047.96</v>
      </c>
      <c r="G18" s="17">
        <f>+C18*6.96%</f>
        <v>108487.81679999999</v>
      </c>
      <c r="H18" s="18" t="s">
        <v>34</v>
      </c>
      <c r="I18" s="18" t="s">
        <v>34</v>
      </c>
      <c r="J18" s="19">
        <f t="shared" si="1"/>
        <v>62349.32</v>
      </c>
      <c r="K18" s="19">
        <f t="shared" si="2"/>
        <v>148085.15890000001</v>
      </c>
      <c r="L18" s="19">
        <f t="shared" si="10"/>
        <v>17777.330000000002</v>
      </c>
      <c r="M18" s="19">
        <f t="shared" si="11"/>
        <v>148085.15890000001</v>
      </c>
      <c r="N18" s="19">
        <f t="shared" si="3"/>
        <v>64999.166100000002</v>
      </c>
      <c r="O18" s="20">
        <v>100000</v>
      </c>
      <c r="P18" s="19">
        <f>SUM(C18:O18)</f>
        <v>2614564.9107000004</v>
      </c>
      <c r="Q18" s="19">
        <f t="shared" si="13"/>
        <v>261456.49107000005</v>
      </c>
      <c r="R18" s="19">
        <f t="shared" si="14"/>
        <v>49676.73330330001</v>
      </c>
      <c r="S18" s="21">
        <f>+P18+Q18+R18</f>
        <v>2925698.1350733005</v>
      </c>
      <c r="U18" s="6"/>
      <c r="V18" s="25">
        <v>8</v>
      </c>
      <c r="W18" s="22">
        <v>1750905</v>
      </c>
      <c r="X18" s="22">
        <v>249095</v>
      </c>
      <c r="Y18" s="23">
        <v>0</v>
      </c>
      <c r="Z18" s="22">
        <f t="shared" si="15"/>
        <v>210108.6</v>
      </c>
      <c r="AA18" s="22">
        <f>+W18*6.96%</f>
        <v>121862.988</v>
      </c>
      <c r="AB18" s="23" t="s">
        <v>34</v>
      </c>
      <c r="AC18" s="23" t="s">
        <v>34</v>
      </c>
      <c r="AD18" s="22">
        <f t="shared" si="5"/>
        <v>70036.2</v>
      </c>
      <c r="AE18" s="22">
        <f t="shared" si="6"/>
        <v>166600</v>
      </c>
      <c r="AF18" s="22">
        <f t="shared" si="17"/>
        <v>20000</v>
      </c>
      <c r="AG18" s="22">
        <f t="shared" si="18"/>
        <v>166600</v>
      </c>
      <c r="AH18" s="22">
        <f t="shared" si="7"/>
        <v>73012.738500000007</v>
      </c>
      <c r="AI18" s="155"/>
      <c r="AJ18" s="22">
        <f>SUM(W18:AI18)</f>
        <v>2828220.5265000002</v>
      </c>
      <c r="AK18" s="22">
        <f t="shared" si="20"/>
        <v>282822.05265000003</v>
      </c>
      <c r="AL18" s="22">
        <f t="shared" si="21"/>
        <v>53736.190003500007</v>
      </c>
      <c r="AM18" s="24">
        <f>+AJ18+AK18+AL18</f>
        <v>3164778.7691535</v>
      </c>
      <c r="AN18" s="6"/>
    </row>
    <row r="19" spans="1:44" ht="14.25" thickBot="1" x14ac:dyDescent="0.3">
      <c r="A19" s="5"/>
      <c r="B19" s="26"/>
      <c r="C19" s="27">
        <f>SUM(C11:C18)</f>
        <v>12469864</v>
      </c>
      <c r="D19" s="28">
        <f t="shared" ref="D19:R19" si="22">SUM(D11:D18)</f>
        <v>1752000</v>
      </c>
      <c r="E19" s="27">
        <f t="shared" si="22"/>
        <v>0</v>
      </c>
      <c r="F19" s="27">
        <f t="shared" si="22"/>
        <v>1496383.68</v>
      </c>
      <c r="G19" s="27">
        <f>SUM(G11:G18)</f>
        <v>314614.66871999996</v>
      </c>
      <c r="H19" s="27">
        <f t="shared" si="22"/>
        <v>0</v>
      </c>
      <c r="I19" s="27">
        <f t="shared" si="22"/>
        <v>0</v>
      </c>
      <c r="J19" s="29">
        <f t="shared" si="22"/>
        <v>498794.56</v>
      </c>
      <c r="K19" s="29">
        <f t="shared" si="22"/>
        <v>1184681.2712000001</v>
      </c>
      <c r="L19" s="29">
        <f t="shared" si="22"/>
        <v>142218.64000000001</v>
      </c>
      <c r="M19" s="29">
        <f t="shared" si="22"/>
        <v>1184681.2712000001</v>
      </c>
      <c r="N19" s="29">
        <f t="shared" si="22"/>
        <v>519993.32880000013</v>
      </c>
      <c r="O19" s="30">
        <f t="shared" si="22"/>
        <v>800000</v>
      </c>
      <c r="P19" s="29">
        <f t="shared" si="22"/>
        <v>20363231.419920001</v>
      </c>
      <c r="Q19" s="29">
        <f t="shared" si="22"/>
        <v>2036323.1419920002</v>
      </c>
      <c r="R19" s="29">
        <f t="shared" si="22"/>
        <v>386901.39697848004</v>
      </c>
      <c r="S19" s="31">
        <f>SUM(S11:S18)</f>
        <v>22786455.958890483</v>
      </c>
      <c r="U19" s="6"/>
      <c r="V19" s="26"/>
      <c r="W19" s="32">
        <f>SUM(W11:W18)</f>
        <v>14007240</v>
      </c>
      <c r="X19" s="33">
        <f t="shared" ref="X19:Z19" si="23">SUM(X11:X18)</f>
        <v>1992760</v>
      </c>
      <c r="Y19" s="34">
        <f t="shared" si="23"/>
        <v>0</v>
      </c>
      <c r="Z19" s="32">
        <f t="shared" si="23"/>
        <v>1680868.8000000003</v>
      </c>
      <c r="AA19" s="32">
        <f>SUM(AA11:AA18)</f>
        <v>353402.66519999999</v>
      </c>
      <c r="AB19" s="34">
        <f t="shared" ref="AB19:AL19" si="24">SUM(AB11:AB18)</f>
        <v>0</v>
      </c>
      <c r="AC19" s="34">
        <f t="shared" si="24"/>
        <v>0</v>
      </c>
      <c r="AD19" s="32">
        <f t="shared" si="24"/>
        <v>560289.6</v>
      </c>
      <c r="AE19" s="32">
        <f t="shared" si="24"/>
        <v>1332800</v>
      </c>
      <c r="AF19" s="32">
        <f t="shared" si="24"/>
        <v>160000</v>
      </c>
      <c r="AG19" s="32">
        <f t="shared" si="24"/>
        <v>1332800</v>
      </c>
      <c r="AH19" s="32">
        <f t="shared" si="24"/>
        <v>584101.90799999994</v>
      </c>
      <c r="AI19" s="159">
        <f t="shared" si="24"/>
        <v>0</v>
      </c>
      <c r="AJ19" s="32">
        <f t="shared" si="24"/>
        <v>22004262.973200005</v>
      </c>
      <c r="AK19" s="32">
        <f t="shared" si="24"/>
        <v>2200426.2973200004</v>
      </c>
      <c r="AL19" s="32">
        <f t="shared" si="24"/>
        <v>418080.99649080005</v>
      </c>
      <c r="AM19" s="35">
        <f>SUM(AM11:AM18)</f>
        <v>24622770.267010801</v>
      </c>
      <c r="AN19" s="6"/>
    </row>
    <row r="20" spans="1:44" ht="13.5" customHeight="1" x14ac:dyDescent="0.25">
      <c r="A20" s="5"/>
      <c r="B20" s="4"/>
      <c r="C20" s="9"/>
      <c r="D20" s="9"/>
      <c r="E20" s="10"/>
      <c r="F20" s="9"/>
      <c r="G20" s="9"/>
      <c r="H20" s="9"/>
      <c r="I20" s="10"/>
      <c r="J20" s="9"/>
      <c r="K20" s="10"/>
      <c r="L20" s="9"/>
      <c r="M20" s="9"/>
      <c r="N20" s="9"/>
      <c r="O20" s="9"/>
      <c r="P20" s="9"/>
      <c r="Q20" s="9"/>
      <c r="R20" s="9"/>
      <c r="S20" s="10"/>
      <c r="U20" s="6"/>
      <c r="V20" s="4"/>
      <c r="W20" s="9"/>
      <c r="X20" s="9"/>
      <c r="Y20" s="10"/>
      <c r="Z20" s="9"/>
      <c r="AA20" s="9"/>
      <c r="AB20" s="9"/>
      <c r="AC20" s="10"/>
      <c r="AD20" s="9"/>
      <c r="AE20" s="10"/>
      <c r="AF20" s="9"/>
      <c r="AG20" s="9"/>
      <c r="AH20" s="9"/>
      <c r="AI20" s="9"/>
      <c r="AJ20" s="9"/>
      <c r="AK20" s="9"/>
      <c r="AL20" s="9"/>
      <c r="AM20" s="10"/>
      <c r="AN20" s="6"/>
    </row>
    <row r="21" spans="1:44" ht="13.5" customHeight="1" x14ac:dyDescent="0.25">
      <c r="A21" s="5"/>
      <c r="B21" s="4"/>
      <c r="C21" s="9"/>
      <c r="D21" s="9"/>
      <c r="E21" s="10"/>
      <c r="F21" s="9"/>
      <c r="G21" s="9"/>
      <c r="H21" s="9"/>
      <c r="I21" s="10"/>
      <c r="J21" s="9"/>
      <c r="K21" s="10"/>
      <c r="L21" s="9"/>
      <c r="M21" s="9"/>
      <c r="N21" s="9"/>
      <c r="O21" s="9"/>
      <c r="P21" s="9"/>
      <c r="Q21" s="9"/>
      <c r="R21" s="9"/>
      <c r="S21" s="10"/>
      <c r="U21" s="6"/>
      <c r="V21" s="4"/>
      <c r="W21" s="76" t="s">
        <v>41</v>
      </c>
      <c r="X21" s="77"/>
      <c r="Y21" s="54">
        <f>AM19/30</f>
        <v>820759.00890035997</v>
      </c>
      <c r="Z21" s="9"/>
      <c r="AA21" s="9"/>
      <c r="AB21" s="9"/>
      <c r="AC21" s="10"/>
      <c r="AD21" s="9"/>
      <c r="AE21" s="10"/>
      <c r="AF21" s="9"/>
      <c r="AG21" s="9"/>
      <c r="AH21" s="9"/>
      <c r="AI21" s="9"/>
      <c r="AJ21" s="9"/>
      <c r="AK21" s="9"/>
      <c r="AL21" s="9"/>
      <c r="AM21" s="10"/>
      <c r="AN21" s="6"/>
    </row>
    <row r="22" spans="1:44" ht="13.5" customHeight="1" x14ac:dyDescent="0.25">
      <c r="A22" s="5"/>
      <c r="B22" s="4"/>
      <c r="C22" s="9"/>
      <c r="D22" s="9"/>
      <c r="E22" s="10"/>
      <c r="F22" s="9"/>
      <c r="G22" s="9"/>
      <c r="H22" s="9"/>
      <c r="I22" s="10"/>
      <c r="J22" s="9"/>
      <c r="K22" s="10"/>
      <c r="L22" s="9"/>
      <c r="M22" s="9"/>
      <c r="N22" s="9"/>
      <c r="O22" s="9"/>
      <c r="P22" s="9"/>
      <c r="Q22" s="9"/>
      <c r="R22" s="9"/>
      <c r="S22" s="10"/>
      <c r="U22" s="6"/>
      <c r="V22" s="4"/>
      <c r="W22" s="76" t="s">
        <v>51</v>
      </c>
      <c r="X22" s="77"/>
      <c r="Y22" s="54">
        <f>Y21*15</f>
        <v>12311385.1335054</v>
      </c>
      <c r="Z22" s="9"/>
      <c r="AA22" s="9"/>
      <c r="AB22" s="9"/>
      <c r="AC22" s="10"/>
      <c r="AD22" s="9"/>
      <c r="AE22" s="10"/>
      <c r="AF22" s="9"/>
      <c r="AG22" s="9"/>
      <c r="AH22" s="9"/>
      <c r="AI22" s="9"/>
      <c r="AJ22" s="9"/>
      <c r="AK22" s="9"/>
      <c r="AL22" s="9"/>
      <c r="AM22" s="10"/>
      <c r="AN22" s="6"/>
    </row>
    <row r="23" spans="1:44" ht="13.5" customHeight="1" x14ac:dyDescent="0.25">
      <c r="A23" s="5"/>
      <c r="B23" s="4"/>
      <c r="C23" s="9"/>
      <c r="D23" s="9"/>
      <c r="E23" s="10"/>
      <c r="F23" s="9"/>
      <c r="G23" s="9"/>
      <c r="H23" s="9"/>
      <c r="I23" s="10"/>
      <c r="J23" s="9"/>
      <c r="K23" s="10"/>
      <c r="L23" s="9"/>
      <c r="M23" s="9"/>
      <c r="N23" s="9"/>
      <c r="O23" s="9"/>
      <c r="P23" s="9"/>
      <c r="Q23" s="9"/>
      <c r="R23" s="9"/>
      <c r="S23" s="10"/>
      <c r="U23" s="6"/>
      <c r="V23" s="4"/>
      <c r="W23" s="76" t="s">
        <v>52</v>
      </c>
      <c r="X23" s="77"/>
      <c r="Y23" s="54">
        <f>+AM19*2</f>
        <v>49245540.534021601</v>
      </c>
      <c r="Z23" s="9"/>
      <c r="AA23" s="9"/>
      <c r="AB23" s="9"/>
      <c r="AC23" s="10"/>
      <c r="AD23" s="9"/>
      <c r="AE23" s="10"/>
      <c r="AF23" s="9"/>
      <c r="AG23" s="9"/>
      <c r="AH23" s="9"/>
      <c r="AI23" s="9"/>
      <c r="AJ23" s="9"/>
      <c r="AK23" s="9"/>
      <c r="AL23" s="9"/>
      <c r="AM23" s="10"/>
      <c r="AN23" s="6"/>
    </row>
    <row r="24" spans="1:44" ht="13.5" customHeight="1" x14ac:dyDescent="0.25">
      <c r="A24" s="5"/>
      <c r="B24" s="4"/>
      <c r="C24" s="9"/>
      <c r="D24" s="9"/>
      <c r="E24" s="10"/>
      <c r="F24" s="9"/>
      <c r="G24" s="9"/>
      <c r="H24" s="9"/>
      <c r="I24" s="10"/>
      <c r="J24" s="9"/>
      <c r="K24" s="10"/>
      <c r="L24" s="9"/>
      <c r="M24" s="9"/>
      <c r="N24" s="9"/>
      <c r="O24" s="9"/>
      <c r="P24" s="9"/>
      <c r="Q24" s="9"/>
      <c r="R24" s="9"/>
      <c r="S24" s="10"/>
      <c r="U24" s="6"/>
      <c r="V24" s="4"/>
      <c r="W24" s="76" t="s">
        <v>43</v>
      </c>
      <c r="X24" s="77"/>
      <c r="Y24" s="55">
        <f>SUM(Y22:Y23)</f>
        <v>61556925.667527005</v>
      </c>
      <c r="Z24" s="9"/>
      <c r="AA24" s="9"/>
      <c r="AB24" s="9"/>
      <c r="AC24" s="10"/>
      <c r="AD24" s="9"/>
      <c r="AE24" s="10"/>
      <c r="AF24" s="9"/>
      <c r="AG24" s="9"/>
      <c r="AH24" s="9"/>
      <c r="AI24" s="9"/>
      <c r="AJ24" s="9"/>
      <c r="AK24" s="9"/>
      <c r="AL24" s="9"/>
      <c r="AM24" s="10"/>
      <c r="AN24" s="6"/>
    </row>
    <row r="25" spans="1:44" ht="13.5" customHeight="1" x14ac:dyDescent="0.25">
      <c r="A25" s="5"/>
      <c r="B25" s="4"/>
      <c r="C25" s="9"/>
      <c r="D25" s="9"/>
      <c r="E25" s="10"/>
      <c r="F25" s="9"/>
      <c r="G25" s="9"/>
      <c r="H25" s="9"/>
      <c r="I25" s="10"/>
      <c r="J25" s="9"/>
      <c r="K25" s="10"/>
      <c r="L25" s="9"/>
      <c r="M25" s="9"/>
      <c r="N25" s="9"/>
      <c r="O25" s="9"/>
      <c r="P25" s="9"/>
      <c r="Q25" s="9"/>
      <c r="R25" s="9"/>
      <c r="S25" s="10"/>
      <c r="U25" s="6"/>
      <c r="V25" s="4"/>
      <c r="W25" s="9"/>
      <c r="X25" s="52"/>
      <c r="Y25" s="10"/>
      <c r="Z25" s="9"/>
      <c r="AA25" s="9"/>
      <c r="AB25" s="9"/>
      <c r="AC25" s="10"/>
      <c r="AD25" s="9"/>
      <c r="AE25" s="10"/>
      <c r="AF25" s="9"/>
      <c r="AG25" s="9"/>
      <c r="AH25" s="9"/>
      <c r="AI25" s="9"/>
      <c r="AJ25" s="9"/>
      <c r="AK25" s="9"/>
      <c r="AL25" s="9"/>
      <c r="AM25" s="10"/>
      <c r="AN25" s="6"/>
    </row>
    <row r="26" spans="1:44" ht="13.5" customHeight="1" thickBot="1" x14ac:dyDescent="0.3">
      <c r="A26" s="5"/>
      <c r="B26" s="4"/>
      <c r="C26" s="9"/>
      <c r="D26" s="9"/>
      <c r="E26" s="10"/>
      <c r="F26" s="9"/>
      <c r="G26" s="9"/>
      <c r="H26" s="9"/>
      <c r="I26" s="10"/>
      <c r="J26" s="9"/>
      <c r="K26" s="10"/>
      <c r="L26" s="9"/>
      <c r="M26" s="9"/>
      <c r="N26" s="9"/>
      <c r="O26" s="9"/>
      <c r="P26" s="9"/>
      <c r="Q26" s="9"/>
      <c r="R26" s="9"/>
      <c r="S26" s="10"/>
      <c r="U26" s="6"/>
      <c r="V26" s="4"/>
      <c r="W26" s="9"/>
      <c r="X26" s="9"/>
      <c r="Y26" s="10"/>
      <c r="Z26" s="9"/>
      <c r="AA26" s="9"/>
      <c r="AB26" s="9"/>
      <c r="AC26" s="10"/>
      <c r="AD26" s="9"/>
      <c r="AE26" s="10"/>
      <c r="AF26" s="9"/>
      <c r="AG26" s="9"/>
      <c r="AH26" s="9"/>
      <c r="AI26" s="9"/>
      <c r="AJ26" s="9"/>
      <c r="AK26" s="9"/>
      <c r="AL26" s="9"/>
      <c r="AM26" s="10"/>
      <c r="AN26" s="6"/>
    </row>
    <row r="27" spans="1:44" ht="13.5" thickBot="1" x14ac:dyDescent="0.25">
      <c r="A27" s="5"/>
      <c r="B27" s="125" t="s">
        <v>35</v>
      </c>
      <c r="C27" s="126"/>
      <c r="D27" s="126"/>
      <c r="E27" s="126"/>
      <c r="F27" s="127"/>
      <c r="U27" s="6"/>
      <c r="V27" s="128" t="s">
        <v>36</v>
      </c>
      <c r="W27" s="129"/>
      <c r="X27" s="129"/>
      <c r="Y27" s="129"/>
      <c r="Z27" s="130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</row>
    <row r="28" spans="1:44" ht="13.5" x14ac:dyDescent="0.25">
      <c r="A28" s="5"/>
      <c r="B28" s="131" t="s">
        <v>4</v>
      </c>
      <c r="C28" s="131"/>
      <c r="D28" s="131"/>
      <c r="E28" s="132" t="s">
        <v>5</v>
      </c>
      <c r="F28" s="132"/>
      <c r="G28" s="132"/>
      <c r="H28" s="132" t="s">
        <v>6</v>
      </c>
      <c r="I28" s="132"/>
      <c r="J28" s="132"/>
      <c r="K28" s="132"/>
      <c r="L28" s="132"/>
      <c r="M28" s="132"/>
      <c r="N28" s="132"/>
      <c r="O28" s="132" t="s">
        <v>7</v>
      </c>
      <c r="P28" s="132"/>
      <c r="Q28" s="132"/>
      <c r="R28" s="132" t="s">
        <v>8</v>
      </c>
      <c r="S28" s="132"/>
      <c r="T28" s="132"/>
      <c r="U28" s="6"/>
      <c r="V28" s="133" t="s">
        <v>4</v>
      </c>
      <c r="W28" s="134"/>
      <c r="X28" s="134"/>
      <c r="Y28" s="135" t="s">
        <v>5</v>
      </c>
      <c r="Z28" s="135"/>
      <c r="AA28" s="135"/>
      <c r="AB28" s="136" t="s">
        <v>6</v>
      </c>
      <c r="AC28" s="136"/>
      <c r="AD28" s="136"/>
      <c r="AE28" s="136"/>
      <c r="AF28" s="136"/>
      <c r="AG28" s="136"/>
      <c r="AH28" s="136"/>
      <c r="AI28" s="135" t="s">
        <v>7</v>
      </c>
      <c r="AJ28" s="135"/>
      <c r="AK28" s="135"/>
      <c r="AL28" s="135" t="s">
        <v>8</v>
      </c>
      <c r="AM28" s="135"/>
      <c r="AN28" s="137"/>
    </row>
    <row r="29" spans="1:44" ht="13.5" x14ac:dyDescent="0.2">
      <c r="A29" s="5"/>
      <c r="B29" s="87">
        <v>85999</v>
      </c>
      <c r="C29" s="87"/>
      <c r="D29" s="87"/>
      <c r="E29" s="88" t="s">
        <v>37</v>
      </c>
      <c r="F29" s="88"/>
      <c r="G29" s="88"/>
      <c r="H29" s="88" t="s">
        <v>10</v>
      </c>
      <c r="I29" s="88"/>
      <c r="J29" s="88"/>
      <c r="K29" s="88"/>
      <c r="L29" s="88"/>
      <c r="M29" s="88"/>
      <c r="N29" s="88"/>
      <c r="O29" s="88" t="s">
        <v>11</v>
      </c>
      <c r="P29" s="88"/>
      <c r="Q29" s="88"/>
      <c r="R29" s="88" t="s">
        <v>12</v>
      </c>
      <c r="S29" s="88"/>
      <c r="T29" s="88"/>
      <c r="U29" s="6"/>
      <c r="V29" s="149">
        <v>85999</v>
      </c>
      <c r="W29" s="150"/>
      <c r="X29" s="150"/>
      <c r="Y29" s="138" t="s">
        <v>37</v>
      </c>
      <c r="Z29" s="138"/>
      <c r="AA29" s="138"/>
      <c r="AB29" s="138" t="s">
        <v>10</v>
      </c>
      <c r="AC29" s="138"/>
      <c r="AD29" s="138"/>
      <c r="AE29" s="138"/>
      <c r="AF29" s="138"/>
      <c r="AG29" s="138"/>
      <c r="AH29" s="138"/>
      <c r="AI29" s="138" t="s">
        <v>11</v>
      </c>
      <c r="AJ29" s="138"/>
      <c r="AK29" s="138"/>
      <c r="AL29" s="138" t="s">
        <v>12</v>
      </c>
      <c r="AM29" s="138"/>
      <c r="AN29" s="139"/>
    </row>
    <row r="30" spans="1:44" ht="14.25" thickBot="1" x14ac:dyDescent="0.3">
      <c r="A30" s="5"/>
      <c r="B30" s="7"/>
      <c r="C30" s="7"/>
      <c r="D30" s="36"/>
      <c r="E30" s="37"/>
      <c r="F30" s="8"/>
      <c r="G30" s="38"/>
      <c r="H30" s="9"/>
      <c r="I30" s="9"/>
      <c r="J30" s="10"/>
      <c r="K30" s="9"/>
      <c r="L30" s="10"/>
      <c r="M30" s="9"/>
      <c r="N30" s="9"/>
      <c r="O30" s="9"/>
      <c r="P30" s="9"/>
      <c r="Q30" s="9"/>
      <c r="R30" s="9"/>
      <c r="S30" s="9"/>
      <c r="T30" s="10"/>
      <c r="U30" s="6"/>
      <c r="V30" s="39"/>
      <c r="W30" s="7"/>
      <c r="X30" s="36"/>
      <c r="Y30" s="37"/>
      <c r="Z30" s="8"/>
      <c r="AA30" s="38"/>
      <c r="AB30" s="9"/>
      <c r="AC30" s="9"/>
      <c r="AD30" s="10"/>
      <c r="AE30" s="9"/>
      <c r="AF30" s="10"/>
      <c r="AG30" s="9"/>
      <c r="AH30" s="9"/>
      <c r="AI30" s="9"/>
      <c r="AJ30" s="9"/>
      <c r="AK30" s="9"/>
      <c r="AL30" s="9"/>
      <c r="AM30" s="9"/>
      <c r="AN30" s="40"/>
    </row>
    <row r="31" spans="1:44" ht="13.5" x14ac:dyDescent="0.25">
      <c r="A31" s="5"/>
      <c r="B31" s="140" t="s">
        <v>13</v>
      </c>
      <c r="C31" s="142" t="s">
        <v>14</v>
      </c>
      <c r="D31" s="142" t="s">
        <v>15</v>
      </c>
      <c r="E31" s="70" t="s">
        <v>38</v>
      </c>
      <c r="F31" s="142" t="s">
        <v>16</v>
      </c>
      <c r="G31" s="142"/>
      <c r="H31" s="142" t="s">
        <v>39</v>
      </c>
      <c r="I31" s="146" t="s">
        <v>18</v>
      </c>
      <c r="J31" s="146"/>
      <c r="K31" s="146"/>
      <c r="L31" s="147" t="s">
        <v>19</v>
      </c>
      <c r="M31" s="147"/>
      <c r="N31" s="147"/>
      <c r="O31" s="147"/>
      <c r="P31" s="144"/>
      <c r="Q31" s="144"/>
      <c r="R31" s="144"/>
      <c r="S31" s="144"/>
      <c r="T31" s="145"/>
      <c r="U31" s="6"/>
      <c r="V31" s="140" t="s">
        <v>13</v>
      </c>
      <c r="W31" s="142" t="s">
        <v>14</v>
      </c>
      <c r="X31" s="142" t="s">
        <v>15</v>
      </c>
      <c r="Y31" s="70" t="s">
        <v>38</v>
      </c>
      <c r="Z31" s="142" t="s">
        <v>16</v>
      </c>
      <c r="AA31" s="142"/>
      <c r="AB31" s="142" t="s">
        <v>42</v>
      </c>
      <c r="AC31" s="146" t="s">
        <v>18</v>
      </c>
      <c r="AD31" s="146"/>
      <c r="AE31" s="146"/>
      <c r="AF31" s="147" t="s">
        <v>19</v>
      </c>
      <c r="AG31" s="147"/>
      <c r="AH31" s="147"/>
      <c r="AI31" s="147"/>
      <c r="AJ31" s="144"/>
      <c r="AK31" s="144"/>
      <c r="AL31" s="144"/>
      <c r="AM31" s="144"/>
      <c r="AN31" s="145"/>
    </row>
    <row r="32" spans="1:44" ht="38.25" x14ac:dyDescent="0.2">
      <c r="A32" s="5"/>
      <c r="B32" s="141"/>
      <c r="C32" s="143"/>
      <c r="D32" s="143"/>
      <c r="E32" s="71"/>
      <c r="F32" s="11" t="s">
        <v>20</v>
      </c>
      <c r="G32" s="11" t="s">
        <v>21</v>
      </c>
      <c r="H32" s="143"/>
      <c r="I32" s="12" t="s">
        <v>22</v>
      </c>
      <c r="J32" s="11" t="s">
        <v>23</v>
      </c>
      <c r="K32" s="12" t="s">
        <v>24</v>
      </c>
      <c r="L32" s="12" t="s">
        <v>25</v>
      </c>
      <c r="M32" s="12" t="s">
        <v>26</v>
      </c>
      <c r="N32" s="12" t="s">
        <v>27</v>
      </c>
      <c r="O32" s="12" t="s">
        <v>28</v>
      </c>
      <c r="P32" s="11" t="s">
        <v>29</v>
      </c>
      <c r="Q32" s="11" t="s">
        <v>30</v>
      </c>
      <c r="R32" s="11" t="s">
        <v>31</v>
      </c>
      <c r="S32" s="11" t="s">
        <v>32</v>
      </c>
      <c r="T32" s="41" t="s">
        <v>33</v>
      </c>
      <c r="U32" s="6"/>
      <c r="V32" s="141"/>
      <c r="W32" s="143"/>
      <c r="X32" s="143"/>
      <c r="Y32" s="71"/>
      <c r="Z32" s="11" t="s">
        <v>20</v>
      </c>
      <c r="AA32" s="11" t="s">
        <v>21</v>
      </c>
      <c r="AB32" s="143"/>
      <c r="AC32" s="12" t="s">
        <v>22</v>
      </c>
      <c r="AD32" s="11" t="s">
        <v>23</v>
      </c>
      <c r="AE32" s="12" t="s">
        <v>24</v>
      </c>
      <c r="AF32" s="12" t="s">
        <v>25</v>
      </c>
      <c r="AG32" s="12" t="s">
        <v>26</v>
      </c>
      <c r="AH32" s="12" t="s">
        <v>27</v>
      </c>
      <c r="AI32" s="12" t="s">
        <v>28</v>
      </c>
      <c r="AJ32" s="156" t="s">
        <v>29</v>
      </c>
      <c r="AK32" s="11" t="s">
        <v>30</v>
      </c>
      <c r="AL32" s="11" t="s">
        <v>31</v>
      </c>
      <c r="AM32" s="11" t="s">
        <v>32</v>
      </c>
      <c r="AN32" s="41" t="s">
        <v>33</v>
      </c>
      <c r="AR32" s="57"/>
    </row>
    <row r="33" spans="1:40" ht="16.5" x14ac:dyDescent="0.3">
      <c r="A33" s="5"/>
      <c r="B33" s="42">
        <v>1</v>
      </c>
      <c r="C33" s="17">
        <v>1558733</v>
      </c>
      <c r="D33" s="17">
        <v>219000</v>
      </c>
      <c r="E33" s="19">
        <f>(60*7414)*1.095</f>
        <v>487099.8</v>
      </c>
      <c r="F33" s="43"/>
      <c r="G33" s="19">
        <f>+(C33+E33)*12%</f>
        <v>245499.93599999999</v>
      </c>
      <c r="H33" s="19">
        <f>(C33+E33)*2.436%</f>
        <v>49836.487008000004</v>
      </c>
      <c r="I33" s="43" t="s">
        <v>34</v>
      </c>
      <c r="J33" s="43" t="s">
        <v>34</v>
      </c>
      <c r="K33" s="19">
        <f>(C33+E33)*4%</f>
        <v>81833.312000000005</v>
      </c>
      <c r="L33" s="19">
        <f>+(C33+D33+E33)*8.33%</f>
        <v>188660.57223999998</v>
      </c>
      <c r="M33" s="19">
        <f>(C33+D33+E33)*1%</f>
        <v>22648.327999999998</v>
      </c>
      <c r="N33" s="19">
        <f>+(C33+D33+E33)*8.33%</f>
        <v>188660.57223999998</v>
      </c>
      <c r="O33" s="19">
        <f>+(C33+E33)*4.17%</f>
        <v>85311.227760000009</v>
      </c>
      <c r="P33" s="20">
        <v>100000</v>
      </c>
      <c r="Q33" s="19">
        <f>SUM(C33:P33)</f>
        <v>3227283.2352479999</v>
      </c>
      <c r="R33" s="19">
        <f>+Q33*10%</f>
        <v>322728.32352480001</v>
      </c>
      <c r="S33" s="19">
        <f>+R33*19%</f>
        <v>61318.381469712003</v>
      </c>
      <c r="T33" s="44">
        <f>+Q33+R33+S33</f>
        <v>3611329.9402425122</v>
      </c>
      <c r="U33" s="6"/>
      <c r="V33" s="45">
        <v>1</v>
      </c>
      <c r="W33" s="46">
        <v>1750905</v>
      </c>
      <c r="X33" s="46">
        <v>249095</v>
      </c>
      <c r="Y33" s="22">
        <f>72*10423</f>
        <v>750456</v>
      </c>
      <c r="Z33" s="23">
        <v>0</v>
      </c>
      <c r="AA33" s="22">
        <f>+(W33+Y33)*12%</f>
        <v>300163.32</v>
      </c>
      <c r="AB33" s="22">
        <f>+W33*1.044%</f>
        <v>18279.448199999999</v>
      </c>
      <c r="AC33" s="23" t="s">
        <v>34</v>
      </c>
      <c r="AD33" s="23" t="s">
        <v>34</v>
      </c>
      <c r="AE33" s="22">
        <f>(W33+Y33)*4%</f>
        <v>100054.44</v>
      </c>
      <c r="AF33" s="22">
        <f>+(W33+X33+Y33)*8.33%</f>
        <v>229112.98480000001</v>
      </c>
      <c r="AG33" s="22">
        <f>(W33+X33+Y33)*1%</f>
        <v>27504.560000000001</v>
      </c>
      <c r="AH33" s="22">
        <f>+(W33+X33+Y33)*8.33%</f>
        <v>229112.98480000001</v>
      </c>
      <c r="AI33" s="22">
        <f>+(W33+Y33)*4.17%</f>
        <v>104306.7537</v>
      </c>
      <c r="AJ33" s="155"/>
      <c r="AK33" s="22">
        <f>SUM(W33:AJ33)</f>
        <v>3758990.4915000005</v>
      </c>
      <c r="AL33" s="22">
        <f>+AK33*10%</f>
        <v>375899.04915000009</v>
      </c>
      <c r="AM33" s="22">
        <f>+AL33*19%</f>
        <v>71420.81933850002</v>
      </c>
      <c r="AN33" s="24">
        <f>+AK33+AL33+AM33</f>
        <v>4206310.3599885004</v>
      </c>
    </row>
    <row r="34" spans="1:40" ht="16.5" x14ac:dyDescent="0.3">
      <c r="A34" s="5"/>
      <c r="B34" s="42">
        <v>2</v>
      </c>
      <c r="C34" s="17">
        <v>1558733</v>
      </c>
      <c r="D34" s="17">
        <v>219000</v>
      </c>
      <c r="E34" s="19">
        <f>(60*7414)*1.095</f>
        <v>487099.8</v>
      </c>
      <c r="F34" s="43"/>
      <c r="G34" s="19">
        <f>+(C34+E34)*12%</f>
        <v>245499.93599999999</v>
      </c>
      <c r="H34" s="19">
        <f>(C34+E34)*2.436%</f>
        <v>49836.487008000004</v>
      </c>
      <c r="I34" s="43" t="s">
        <v>34</v>
      </c>
      <c r="J34" s="43" t="s">
        <v>34</v>
      </c>
      <c r="K34" s="19">
        <f>(C34+E34)*4%</f>
        <v>81833.312000000005</v>
      </c>
      <c r="L34" s="19">
        <f>+(C34+D34+E34)*8.33%</f>
        <v>188660.57223999998</v>
      </c>
      <c r="M34" s="19">
        <f>(C34+D34+E34)*1%</f>
        <v>22648.327999999998</v>
      </c>
      <c r="N34" s="19">
        <f>+(C34+D34+E34)*8.33%</f>
        <v>188660.57223999998</v>
      </c>
      <c r="O34" s="19">
        <f>+(C34+E34)*4.17%</f>
        <v>85311.227760000009</v>
      </c>
      <c r="P34" s="20">
        <v>100000</v>
      </c>
      <c r="Q34" s="19">
        <f>SUM(C34:P34)</f>
        <v>3227283.2352479999</v>
      </c>
      <c r="R34" s="19">
        <f>+Q34*10%</f>
        <v>322728.32352480001</v>
      </c>
      <c r="S34" s="19">
        <f>+R34*19%</f>
        <v>61318.381469712003</v>
      </c>
      <c r="T34" s="44">
        <f>+Q34+R34+S34</f>
        <v>3611329.9402425122</v>
      </c>
      <c r="U34" s="6"/>
      <c r="V34" s="45">
        <v>2</v>
      </c>
      <c r="W34" s="46">
        <v>1750905</v>
      </c>
      <c r="X34" s="46">
        <v>249095</v>
      </c>
      <c r="Y34" s="22">
        <f>72*10423</f>
        <v>750456</v>
      </c>
      <c r="Z34" s="23">
        <v>0</v>
      </c>
      <c r="AA34" s="22">
        <f>+(W34+Y34)*12%</f>
        <v>300163.32</v>
      </c>
      <c r="AB34" s="22">
        <f>+W34*1.044%</f>
        <v>18279.448199999999</v>
      </c>
      <c r="AC34" s="23" t="s">
        <v>34</v>
      </c>
      <c r="AD34" s="23" t="s">
        <v>34</v>
      </c>
      <c r="AE34" s="22">
        <f>(W34+Y34)*4%</f>
        <v>100054.44</v>
      </c>
      <c r="AF34" s="22">
        <f>+(W34+X34+Y34)*8.33%</f>
        <v>229112.98480000001</v>
      </c>
      <c r="AG34" s="22">
        <f>(W34+X34+Y34)*1%</f>
        <v>27504.560000000001</v>
      </c>
      <c r="AH34" s="22">
        <f>+(W34+X34+Y34)*8.33%</f>
        <v>229112.98480000001</v>
      </c>
      <c r="AI34" s="22">
        <f>+(W34+Y34)*4.17%</f>
        <v>104306.7537</v>
      </c>
      <c r="AJ34" s="155"/>
      <c r="AK34" s="22">
        <f>SUM(W34:AJ34)</f>
        <v>3758990.4915000005</v>
      </c>
      <c r="AL34" s="22">
        <f>+AK34*10%</f>
        <v>375899.04915000009</v>
      </c>
      <c r="AM34" s="22">
        <f>+AL34*19%</f>
        <v>71420.81933850002</v>
      </c>
      <c r="AN34" s="24">
        <f>+AK34+AL34+AM34</f>
        <v>4206310.3599885004</v>
      </c>
    </row>
    <row r="35" spans="1:40" ht="17.25" thickBot="1" x14ac:dyDescent="0.35">
      <c r="A35" s="5"/>
      <c r="B35" s="26"/>
      <c r="C35" s="29">
        <f>SUM(C33:C34)</f>
        <v>3117466</v>
      </c>
      <c r="D35" s="29">
        <f>SUM(D33:D34)</f>
        <v>438000</v>
      </c>
      <c r="E35" s="29"/>
      <c r="F35" s="29">
        <f t="shared" ref="F35:T35" si="25">SUM(F33:F34)</f>
        <v>0</v>
      </c>
      <c r="G35" s="29">
        <f>SUM(G33:G34)</f>
        <v>490999.87199999997</v>
      </c>
      <c r="H35" s="29">
        <f t="shared" si="25"/>
        <v>99672.974016000007</v>
      </c>
      <c r="I35" s="29">
        <f t="shared" si="25"/>
        <v>0</v>
      </c>
      <c r="J35" s="29">
        <f t="shared" si="25"/>
        <v>0</v>
      </c>
      <c r="K35" s="29">
        <f t="shared" si="25"/>
        <v>163666.62400000001</v>
      </c>
      <c r="L35" s="29">
        <f t="shared" si="25"/>
        <v>377321.14447999996</v>
      </c>
      <c r="M35" s="29">
        <f t="shared" si="25"/>
        <v>45296.655999999995</v>
      </c>
      <c r="N35" s="29">
        <f t="shared" si="25"/>
        <v>377321.14447999996</v>
      </c>
      <c r="O35" s="29">
        <f t="shared" si="25"/>
        <v>170622.45552000002</v>
      </c>
      <c r="P35" s="30">
        <f t="shared" si="25"/>
        <v>200000</v>
      </c>
      <c r="Q35" s="29">
        <f t="shared" si="25"/>
        <v>6454566.4704959998</v>
      </c>
      <c r="R35" s="29">
        <f t="shared" si="25"/>
        <v>645456.64704960003</v>
      </c>
      <c r="S35" s="29">
        <f t="shared" si="25"/>
        <v>122636.76293942401</v>
      </c>
      <c r="T35" s="47">
        <f t="shared" si="25"/>
        <v>7222659.8804850243</v>
      </c>
      <c r="U35" s="6"/>
      <c r="V35" s="48"/>
      <c r="W35" s="49">
        <f>SUM(W33:W34)</f>
        <v>3501810</v>
      </c>
      <c r="X35" s="49">
        <f>SUM(X33:X34)</f>
        <v>498190</v>
      </c>
      <c r="Y35" s="32">
        <f>SUM(Y33:Y34)</f>
        <v>1500912</v>
      </c>
      <c r="Z35" s="49">
        <f t="shared" ref="Z35" si="26">SUM(Z33:Z34)</f>
        <v>0</v>
      </c>
      <c r="AA35" s="49">
        <f>SUM(AA33:AA34)</f>
        <v>600326.64</v>
      </c>
      <c r="AB35" s="32">
        <f t="shared" ref="AB35:AN35" si="27">SUM(AB33:AB34)</f>
        <v>36558.896399999998</v>
      </c>
      <c r="AC35" s="49">
        <f t="shared" si="27"/>
        <v>0</v>
      </c>
      <c r="AD35" s="49">
        <f t="shared" si="27"/>
        <v>0</v>
      </c>
      <c r="AE35" s="49">
        <f t="shared" si="27"/>
        <v>200108.88</v>
      </c>
      <c r="AF35" s="49">
        <f t="shared" si="27"/>
        <v>458225.96960000001</v>
      </c>
      <c r="AG35" s="49">
        <f t="shared" si="27"/>
        <v>55009.120000000003</v>
      </c>
      <c r="AH35" s="49">
        <f t="shared" si="27"/>
        <v>458225.96960000001</v>
      </c>
      <c r="AI35" s="49">
        <f t="shared" si="27"/>
        <v>208613.5074</v>
      </c>
      <c r="AJ35" s="157">
        <f t="shared" si="27"/>
        <v>0</v>
      </c>
      <c r="AK35" s="49">
        <f t="shared" si="27"/>
        <v>7517980.9830000009</v>
      </c>
      <c r="AL35" s="49">
        <f t="shared" si="27"/>
        <v>751798.09830000019</v>
      </c>
      <c r="AM35" s="49">
        <f t="shared" si="27"/>
        <v>142841.63867700004</v>
      </c>
      <c r="AN35" s="50">
        <f t="shared" si="27"/>
        <v>8412620.7199770007</v>
      </c>
    </row>
    <row r="36" spans="1:40" ht="13.5" x14ac:dyDescent="0.25">
      <c r="U36" s="6"/>
      <c r="V36" s="151"/>
      <c r="W36" s="151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</row>
    <row r="37" spans="1:40" ht="13.5" customHeight="1" x14ac:dyDescent="0.25">
      <c r="A37" s="5"/>
      <c r="B37" s="4"/>
      <c r="C37" s="9"/>
      <c r="D37" s="9"/>
      <c r="E37" s="10"/>
      <c r="F37" s="9"/>
      <c r="G37" s="9"/>
      <c r="H37" s="9"/>
      <c r="I37" s="10"/>
      <c r="J37" s="9"/>
      <c r="K37" s="10"/>
      <c r="L37" s="9"/>
      <c r="M37" s="9"/>
      <c r="N37" s="9"/>
      <c r="O37" s="9"/>
      <c r="P37" s="9"/>
      <c r="Q37" s="9"/>
      <c r="R37" s="9"/>
      <c r="S37" s="10"/>
      <c r="U37" s="6"/>
      <c r="V37" s="4"/>
      <c r="W37" s="76" t="s">
        <v>41</v>
      </c>
      <c r="X37" s="77"/>
      <c r="Y37" s="53">
        <f>AN35/30</f>
        <v>280420.69066590001</v>
      </c>
      <c r="Z37" s="9"/>
      <c r="AA37" s="9"/>
      <c r="AB37" s="9"/>
      <c r="AC37" s="10"/>
      <c r="AD37" s="9"/>
      <c r="AE37" s="10"/>
      <c r="AF37" s="9"/>
      <c r="AG37" s="9"/>
      <c r="AH37" s="9"/>
      <c r="AI37" s="9"/>
      <c r="AJ37" s="9"/>
      <c r="AK37" s="9"/>
      <c r="AL37" s="9"/>
      <c r="AM37" s="10"/>
      <c r="AN37" s="6"/>
    </row>
    <row r="38" spans="1:40" ht="13.5" customHeight="1" x14ac:dyDescent="0.25">
      <c r="A38" s="5"/>
      <c r="B38" s="4"/>
      <c r="C38" s="9"/>
      <c r="D38" s="9"/>
      <c r="E38" s="10"/>
      <c r="F38" s="9"/>
      <c r="G38" s="9"/>
      <c r="H38" s="9"/>
      <c r="I38" s="10"/>
      <c r="J38" s="9"/>
      <c r="K38" s="10"/>
      <c r="L38" s="9"/>
      <c r="M38" s="9"/>
      <c r="N38" s="9"/>
      <c r="O38" s="9"/>
      <c r="P38" s="9"/>
      <c r="Q38" s="9"/>
      <c r="R38" s="9"/>
      <c r="S38" s="10"/>
      <c r="U38" s="6"/>
      <c r="V38" s="4"/>
      <c r="W38" s="76" t="s">
        <v>51</v>
      </c>
      <c r="X38" s="77"/>
      <c r="Y38" s="53">
        <f>Y37*15</f>
        <v>4206310.3599885004</v>
      </c>
      <c r="Z38" s="9"/>
      <c r="AA38" s="9"/>
      <c r="AB38" s="9"/>
      <c r="AC38" s="10"/>
      <c r="AD38" s="9"/>
      <c r="AE38" s="10"/>
      <c r="AF38" s="9"/>
      <c r="AG38" s="9"/>
      <c r="AH38" s="9"/>
      <c r="AI38" s="9"/>
      <c r="AJ38" s="9"/>
      <c r="AK38" s="9"/>
      <c r="AL38" s="9"/>
      <c r="AM38" s="10"/>
      <c r="AN38" s="6"/>
    </row>
    <row r="39" spans="1:40" ht="13.5" customHeight="1" x14ac:dyDescent="0.25">
      <c r="A39" s="5"/>
      <c r="B39" s="4"/>
      <c r="C39" s="9"/>
      <c r="D39" s="9"/>
      <c r="E39" s="10"/>
      <c r="F39" s="9"/>
      <c r="G39" s="9"/>
      <c r="H39" s="9"/>
      <c r="I39" s="10"/>
      <c r="J39" s="9"/>
      <c r="K39" s="10"/>
      <c r="L39" s="9"/>
      <c r="M39" s="9"/>
      <c r="N39" s="9"/>
      <c r="O39" s="9"/>
      <c r="P39" s="9"/>
      <c r="Q39" s="9"/>
      <c r="R39" s="9"/>
      <c r="S39" s="10"/>
      <c r="U39" s="6"/>
      <c r="V39" s="4"/>
      <c r="W39" s="76" t="s">
        <v>53</v>
      </c>
      <c r="X39" s="77"/>
      <c r="Y39" s="53">
        <f>+AN35*2</f>
        <v>16825241.439954001</v>
      </c>
      <c r="Z39" s="9"/>
      <c r="AA39" s="9"/>
      <c r="AB39" s="9"/>
      <c r="AC39" s="10"/>
      <c r="AD39" s="9"/>
      <c r="AE39" s="10"/>
      <c r="AF39" s="9"/>
      <c r="AG39" s="9"/>
      <c r="AH39" s="9"/>
      <c r="AI39" s="9"/>
      <c r="AJ39" s="9"/>
      <c r="AK39" s="9"/>
      <c r="AL39" s="9"/>
      <c r="AM39" s="10"/>
      <c r="AN39" s="6"/>
    </row>
    <row r="40" spans="1:40" ht="13.5" customHeight="1" x14ac:dyDescent="0.25">
      <c r="A40" s="5"/>
      <c r="B40" s="4"/>
      <c r="C40" s="9"/>
      <c r="D40" s="9"/>
      <c r="E40" s="10"/>
      <c r="F40" s="9"/>
      <c r="G40" s="9"/>
      <c r="H40" s="9"/>
      <c r="I40" s="10"/>
      <c r="J40" s="9"/>
      <c r="K40" s="10"/>
      <c r="L40" s="9"/>
      <c r="M40" s="9"/>
      <c r="N40" s="9"/>
      <c r="O40" s="9"/>
      <c r="P40" s="9"/>
      <c r="Q40" s="9"/>
      <c r="R40" s="9"/>
      <c r="S40" s="10"/>
      <c r="U40" s="6"/>
      <c r="V40" s="4"/>
      <c r="W40" s="76" t="s">
        <v>44</v>
      </c>
      <c r="X40" s="77"/>
      <c r="Y40" s="59">
        <f>SUM(Y38:Y39)</f>
        <v>21031551.799942501</v>
      </c>
      <c r="Z40" s="9"/>
      <c r="AA40" s="9"/>
      <c r="AB40" s="9"/>
      <c r="AC40" s="10"/>
      <c r="AD40" s="9"/>
      <c r="AE40" s="10"/>
      <c r="AF40" s="9"/>
      <c r="AG40" s="9"/>
      <c r="AH40" s="9"/>
      <c r="AI40" s="9"/>
      <c r="AJ40" s="9"/>
      <c r="AK40" s="9"/>
      <c r="AL40" s="9"/>
      <c r="AM40" s="10"/>
      <c r="AN40" s="6"/>
    </row>
    <row r="41" spans="1:40" x14ac:dyDescent="0.2"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</row>
    <row r="42" spans="1:40" x14ac:dyDescent="0.2">
      <c r="U42" s="6"/>
      <c r="V42" s="6"/>
      <c r="W42" s="6"/>
      <c r="X42" s="6"/>
      <c r="Y42" s="6"/>
      <c r="Z42" s="6"/>
      <c r="AA42" s="6"/>
      <c r="AB42" s="6"/>
      <c r="AC42" s="148" t="s">
        <v>45</v>
      </c>
      <c r="AD42" s="148"/>
      <c r="AE42" s="148"/>
      <c r="AF42" s="148"/>
      <c r="AG42" s="148"/>
      <c r="AH42" s="6"/>
      <c r="AI42" s="6"/>
      <c r="AJ42" s="6"/>
      <c r="AK42" s="6"/>
      <c r="AL42" s="6"/>
      <c r="AM42" s="6"/>
      <c r="AN42" s="6"/>
    </row>
    <row r="43" spans="1:40" x14ac:dyDescent="0.2">
      <c r="U43" s="6"/>
      <c r="V43" s="6"/>
      <c r="W43" s="6"/>
      <c r="X43" s="6"/>
      <c r="Y43" s="6"/>
      <c r="Z43" s="6"/>
      <c r="AA43" s="6"/>
      <c r="AB43" s="6"/>
      <c r="AC43" s="148" t="s">
        <v>46</v>
      </c>
      <c r="AD43" s="148"/>
      <c r="AE43" s="148"/>
      <c r="AF43" s="153"/>
      <c r="AG43" s="153"/>
      <c r="AH43" s="6"/>
      <c r="AI43" s="6"/>
      <c r="AJ43" s="6"/>
      <c r="AK43" s="6"/>
      <c r="AL43" s="6"/>
      <c r="AM43" s="6"/>
      <c r="AN43" s="6"/>
    </row>
    <row r="44" spans="1:40" x14ac:dyDescent="0.2">
      <c r="U44" s="6"/>
      <c r="V44" s="6"/>
      <c r="W44" s="6"/>
      <c r="X44" s="6"/>
      <c r="Y44" s="6"/>
      <c r="Z44" s="6"/>
      <c r="AA44" s="6"/>
      <c r="AB44" s="6"/>
      <c r="AC44" s="148" t="s">
        <v>47</v>
      </c>
      <c r="AD44" s="148"/>
      <c r="AE44" s="148"/>
      <c r="AF44" s="153"/>
      <c r="AG44" s="153"/>
      <c r="AH44" s="6"/>
      <c r="AI44" s="6"/>
      <c r="AJ44" s="6"/>
      <c r="AK44" s="6"/>
      <c r="AL44" s="6"/>
      <c r="AM44" s="6"/>
      <c r="AN44" s="6"/>
    </row>
    <row r="45" spans="1:40" x14ac:dyDescent="0.2">
      <c r="U45" s="6"/>
      <c r="V45" s="6"/>
      <c r="W45" s="6"/>
      <c r="X45" s="6"/>
      <c r="Y45" s="6"/>
      <c r="Z45" s="6"/>
      <c r="AA45" s="6"/>
      <c r="AB45" s="6"/>
      <c r="AC45" s="148" t="s">
        <v>40</v>
      </c>
      <c r="AD45" s="148"/>
      <c r="AE45" s="148"/>
      <c r="AF45" s="154">
        <f>SUM(AF43:AG44)</f>
        <v>0</v>
      </c>
      <c r="AG45" s="154"/>
      <c r="AH45" s="6"/>
      <c r="AI45" s="6"/>
      <c r="AJ45" s="6"/>
      <c r="AK45" s="6"/>
      <c r="AL45" s="6"/>
      <c r="AM45" s="6"/>
      <c r="AN45" s="6"/>
    </row>
    <row r="46" spans="1:40" x14ac:dyDescent="0.2">
      <c r="U46" s="6"/>
      <c r="V46" s="56"/>
      <c r="W46" s="56"/>
      <c r="X46" s="56"/>
      <c r="Y46" s="56"/>
      <c r="Z46" s="6"/>
      <c r="AA46" s="6"/>
      <c r="AB46" s="6"/>
      <c r="AC46" s="60"/>
      <c r="AD46" s="60"/>
      <c r="AE46" s="60"/>
      <c r="AF46" s="152"/>
      <c r="AG46" s="152"/>
      <c r="AH46" s="152"/>
      <c r="AI46" s="152"/>
      <c r="AJ46" s="6"/>
      <c r="AK46" s="6"/>
      <c r="AL46" s="6"/>
      <c r="AM46" s="6"/>
      <c r="AN46" s="6"/>
    </row>
    <row r="47" spans="1:40" x14ac:dyDescent="0.2">
      <c r="U47" s="6"/>
      <c r="V47" s="61"/>
      <c r="W47" s="61"/>
      <c r="X47" s="61"/>
      <c r="Y47" s="61"/>
      <c r="Z47" s="6"/>
      <c r="AA47" s="6"/>
      <c r="AB47" s="6"/>
      <c r="AC47" s="6"/>
      <c r="AD47" s="6"/>
      <c r="AE47" s="6"/>
      <c r="AF47" s="58"/>
      <c r="AG47" s="58"/>
      <c r="AH47" s="6"/>
      <c r="AI47" s="6"/>
      <c r="AJ47" s="6"/>
      <c r="AK47" s="6"/>
      <c r="AL47" s="6"/>
      <c r="AM47" s="6"/>
      <c r="AN47" s="6"/>
    </row>
    <row r="48" spans="1:40" x14ac:dyDescent="0.2">
      <c r="U48" s="6"/>
      <c r="V48" s="60"/>
      <c r="W48" s="60"/>
      <c r="X48" s="60"/>
      <c r="Y48" s="60"/>
      <c r="Z48" s="6"/>
      <c r="AA48" s="6"/>
      <c r="AB48" s="6"/>
      <c r="AC48" s="6"/>
      <c r="AD48" s="6"/>
      <c r="AE48" s="6"/>
      <c r="AF48" s="58"/>
      <c r="AG48" s="58"/>
      <c r="AH48" s="6"/>
      <c r="AI48" s="6"/>
      <c r="AJ48" s="6"/>
      <c r="AK48" s="6"/>
      <c r="AL48" s="6"/>
      <c r="AM48" s="6"/>
      <c r="AN48" s="6"/>
    </row>
    <row r="49" spans="21:40" x14ac:dyDescent="0.2">
      <c r="U49" s="6"/>
      <c r="V49" s="60"/>
      <c r="W49" s="60"/>
      <c r="X49" s="60"/>
      <c r="Y49" s="60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</row>
    <row r="50" spans="21:40" x14ac:dyDescent="0.2"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</row>
  </sheetData>
  <mergeCells count="103">
    <mergeCell ref="AH46:AI46"/>
    <mergeCell ref="AC44:AE44"/>
    <mergeCell ref="AF44:AG44"/>
    <mergeCell ref="AC45:AE45"/>
    <mergeCell ref="AF45:AG45"/>
    <mergeCell ref="AC46:AE46"/>
    <mergeCell ref="AF46:AG46"/>
    <mergeCell ref="AC43:AE43"/>
    <mergeCell ref="AF43:AG43"/>
    <mergeCell ref="AC42:AG42"/>
    <mergeCell ref="W38:X38"/>
    <mergeCell ref="H29:N29"/>
    <mergeCell ref="O29:Q29"/>
    <mergeCell ref="R29:T29"/>
    <mergeCell ref="V29:X29"/>
    <mergeCell ref="Y29:AA29"/>
    <mergeCell ref="AB29:AH29"/>
    <mergeCell ref="AI29:AK29"/>
    <mergeCell ref="Y31:Y32"/>
    <mergeCell ref="Z31:AA31"/>
    <mergeCell ref="AB31:AB32"/>
    <mergeCell ref="AC31:AE31"/>
    <mergeCell ref="AF31:AI31"/>
    <mergeCell ref="V36:W36"/>
    <mergeCell ref="W37:X37"/>
    <mergeCell ref="W39:X39"/>
    <mergeCell ref="W40:X40"/>
    <mergeCell ref="AL29:AN29"/>
    <mergeCell ref="B31:B32"/>
    <mergeCell ref="C31:C32"/>
    <mergeCell ref="D31:D32"/>
    <mergeCell ref="E31:E32"/>
    <mergeCell ref="F31:G31"/>
    <mergeCell ref="H31:H32"/>
    <mergeCell ref="AJ31:AN31"/>
    <mergeCell ref="I31:K31"/>
    <mergeCell ref="L31:O31"/>
    <mergeCell ref="P31:T31"/>
    <mergeCell ref="V31:V32"/>
    <mergeCell ref="W31:W32"/>
    <mergeCell ref="X31:X32"/>
    <mergeCell ref="AA9:AA10"/>
    <mergeCell ref="AB9:AD9"/>
    <mergeCell ref="AE9:AH9"/>
    <mergeCell ref="AI9:AM9"/>
    <mergeCell ref="W23:X23"/>
    <mergeCell ref="W24:X24"/>
    <mergeCell ref="B27:F27"/>
    <mergeCell ref="V27:Z27"/>
    <mergeCell ref="B28:D28"/>
    <mergeCell ref="E28:G28"/>
    <mergeCell ref="H28:N28"/>
    <mergeCell ref="O28:Q28"/>
    <mergeCell ref="R28:T28"/>
    <mergeCell ref="V28:X28"/>
    <mergeCell ref="Y28:AA28"/>
    <mergeCell ref="AB28:AH28"/>
    <mergeCell ref="AI28:AK28"/>
    <mergeCell ref="AL28:AN28"/>
    <mergeCell ref="W22:X22"/>
    <mergeCell ref="U1:AM1"/>
    <mergeCell ref="U2:AM2"/>
    <mergeCell ref="U3:AM3"/>
    <mergeCell ref="B5:F5"/>
    <mergeCell ref="V5:Z5"/>
    <mergeCell ref="B7:D7"/>
    <mergeCell ref="E7:G7"/>
    <mergeCell ref="H7:N7"/>
    <mergeCell ref="O7:Q7"/>
    <mergeCell ref="R7:S7"/>
    <mergeCell ref="V6:X6"/>
    <mergeCell ref="Y6:AA6"/>
    <mergeCell ref="AB6:AH6"/>
    <mergeCell ref="AI6:AK6"/>
    <mergeCell ref="AL6:AM6"/>
    <mergeCell ref="V7:X7"/>
    <mergeCell ref="Y7:AA7"/>
    <mergeCell ref="AB7:AH7"/>
    <mergeCell ref="AI7:AK7"/>
    <mergeCell ref="AL7:AM7"/>
    <mergeCell ref="V48:Y48"/>
    <mergeCell ref="V47:Y47"/>
    <mergeCell ref="V49:Y49"/>
    <mergeCell ref="B6:D6"/>
    <mergeCell ref="E6:G6"/>
    <mergeCell ref="H6:N6"/>
    <mergeCell ref="O6:Q6"/>
    <mergeCell ref="R6:S6"/>
    <mergeCell ref="B9:B10"/>
    <mergeCell ref="C9:C10"/>
    <mergeCell ref="D9:D10"/>
    <mergeCell ref="E9:F9"/>
    <mergeCell ref="G9:G10"/>
    <mergeCell ref="W21:X21"/>
    <mergeCell ref="H9:J9"/>
    <mergeCell ref="K9:N9"/>
    <mergeCell ref="O9:S9"/>
    <mergeCell ref="V9:V10"/>
    <mergeCell ref="W9:W10"/>
    <mergeCell ref="X9:X10"/>
    <mergeCell ref="Y9:Z9"/>
    <mergeCell ref="B29:D29"/>
    <mergeCell ref="E29:G29"/>
  </mergeCells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aseo y conserjería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Gilma Elena Cárdenas Pombo</dc:creator>
  <cp:lastModifiedBy>Gilma Elena Cárdenas Pombo</cp:lastModifiedBy>
  <cp:lastPrinted>2026-08-21T13:02:08Z</cp:lastPrinted>
  <dcterms:created xsi:type="dcterms:W3CDTF">2026-05-12T15:55:58Z</dcterms:created>
  <dcterms:modified xsi:type="dcterms:W3CDTF">2026-08-24T13:52:59Z</dcterms:modified>
</cp:coreProperties>
</file>