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luz.duran\Documents\LUZ AMANDA\2026\ESTRUCTURACIÓN\PROCESO ADQUISICIÓN EQUIPOS DE CÓMPUTO\PUBLICAR\"/>
    </mc:Choice>
  </mc:AlternateContent>
  <xr:revisionPtr revIDLastSave="0" documentId="8_{F07204DA-8615-4AE2-AE5D-9AC5BFC4C8E7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Hoja 2" sheetId="2" r:id="rId1"/>
  </sheets>
  <definedNames>
    <definedName name="_xlnm.Print_Area" localSheetId="0">'Hoja 2'!$A$1:$KY$137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5" i="2" l="1"/>
  <c r="F135" i="2"/>
  <c r="E135" i="2"/>
  <c r="D135" i="2"/>
  <c r="C135" i="2"/>
  <c r="G134" i="2"/>
  <c r="F134" i="2"/>
  <c r="E134" i="2"/>
  <c r="D134" i="2"/>
  <c r="C134" i="2"/>
  <c r="G133" i="2"/>
  <c r="F133" i="2"/>
  <c r="E133" i="2"/>
  <c r="D133" i="2"/>
  <c r="C133" i="2"/>
  <c r="G132" i="2"/>
  <c r="F132" i="2"/>
  <c r="E132" i="2"/>
  <c r="D132" i="2"/>
  <c r="C132" i="2"/>
  <c r="G131" i="2"/>
  <c r="F131" i="2"/>
  <c r="E131" i="2"/>
  <c r="D131" i="2"/>
  <c r="C131" i="2"/>
  <c r="G130" i="2"/>
  <c r="F130" i="2"/>
  <c r="E130" i="2"/>
  <c r="D130" i="2"/>
  <c r="C130" i="2"/>
  <c r="G129" i="2"/>
  <c r="F129" i="2"/>
  <c r="E129" i="2"/>
  <c r="D129" i="2"/>
  <c r="C129" i="2"/>
  <c r="G128" i="2"/>
  <c r="F128" i="2"/>
  <c r="E128" i="2"/>
  <c r="D128" i="2"/>
  <c r="C128" i="2"/>
  <c r="G127" i="2"/>
  <c r="F127" i="2"/>
  <c r="E127" i="2"/>
  <c r="D127" i="2"/>
  <c r="C127" i="2"/>
  <c r="G126" i="2"/>
  <c r="F126" i="2"/>
  <c r="E126" i="2"/>
  <c r="D126" i="2"/>
  <c r="C126" i="2"/>
  <c r="G125" i="2"/>
  <c r="F125" i="2"/>
  <c r="E125" i="2"/>
  <c r="D125" i="2"/>
  <c r="C125" i="2"/>
  <c r="G124" i="2"/>
  <c r="F124" i="2"/>
  <c r="E124" i="2"/>
  <c r="C124" i="2"/>
  <c r="I117" i="2"/>
  <c r="H117" i="2"/>
  <c r="G117" i="2"/>
  <c r="F117" i="2"/>
  <c r="E117" i="2"/>
  <c r="D117" i="2"/>
  <c r="C117" i="2"/>
  <c r="J116" i="2"/>
  <c r="J115" i="2"/>
  <c r="J114" i="2"/>
  <c r="J113" i="2"/>
  <c r="J112" i="2"/>
  <c r="J111" i="2"/>
  <c r="J110" i="2"/>
  <c r="J109" i="2"/>
  <c r="J108" i="2"/>
  <c r="J107" i="2"/>
  <c r="J106" i="2"/>
  <c r="J100" i="2"/>
  <c r="G91" i="2"/>
  <c r="F91" i="2"/>
  <c r="E91" i="2"/>
  <c r="D91" i="2"/>
  <c r="C91" i="2"/>
  <c r="G90" i="2"/>
  <c r="F90" i="2"/>
  <c r="E90" i="2"/>
  <c r="D90" i="2"/>
  <c r="C90" i="2"/>
  <c r="G89" i="2"/>
  <c r="F89" i="2"/>
  <c r="E89" i="2"/>
  <c r="D89" i="2"/>
  <c r="C89" i="2"/>
  <c r="G88" i="2"/>
  <c r="F88" i="2"/>
  <c r="E88" i="2"/>
  <c r="D88" i="2"/>
  <c r="C88" i="2"/>
  <c r="G87" i="2"/>
  <c r="F87" i="2"/>
  <c r="E87" i="2"/>
  <c r="D87" i="2"/>
  <c r="C87" i="2"/>
  <c r="G86" i="2"/>
  <c r="F86" i="2"/>
  <c r="E86" i="2"/>
  <c r="D86" i="2"/>
  <c r="C86" i="2"/>
  <c r="G85" i="2"/>
  <c r="F85" i="2"/>
  <c r="E85" i="2"/>
  <c r="D85" i="2"/>
  <c r="C85" i="2"/>
  <c r="G84" i="2"/>
  <c r="F84" i="2"/>
  <c r="E84" i="2"/>
  <c r="D84" i="2"/>
  <c r="C84" i="2"/>
  <c r="G83" i="2"/>
  <c r="F83" i="2"/>
  <c r="E83" i="2"/>
  <c r="D83" i="2"/>
  <c r="C83" i="2"/>
  <c r="G82" i="2"/>
  <c r="F82" i="2"/>
  <c r="E82" i="2"/>
  <c r="D82" i="2"/>
  <c r="C82" i="2"/>
  <c r="G81" i="2"/>
  <c r="F81" i="2"/>
  <c r="E81" i="2"/>
  <c r="D81" i="2"/>
  <c r="C81" i="2"/>
  <c r="G80" i="2"/>
  <c r="F80" i="2"/>
  <c r="E80" i="2"/>
  <c r="D80" i="2"/>
  <c r="C80" i="2"/>
  <c r="I73" i="2"/>
  <c r="H73" i="2"/>
  <c r="G73" i="2"/>
  <c r="F73" i="2"/>
  <c r="E73" i="2"/>
  <c r="D73" i="2"/>
  <c r="C73" i="2"/>
  <c r="J72" i="2"/>
  <c r="J71" i="2"/>
  <c r="J70" i="2"/>
  <c r="J69" i="2"/>
  <c r="J68" i="2"/>
  <c r="J67" i="2"/>
  <c r="J66" i="2"/>
  <c r="J65" i="2"/>
  <c r="J64" i="2"/>
  <c r="J63" i="2"/>
  <c r="J62" i="2"/>
  <c r="J56" i="2"/>
  <c r="G50" i="2"/>
  <c r="G49" i="2"/>
  <c r="G48" i="2"/>
  <c r="G47" i="2"/>
  <c r="B39" i="2"/>
  <c r="B38" i="2"/>
  <c r="G33" i="2"/>
  <c r="H33" i="2" s="1"/>
  <c r="G32" i="2"/>
  <c r="H32" i="2" s="1"/>
  <c r="G31" i="2"/>
  <c r="H31" i="2" s="1"/>
  <c r="G30" i="2"/>
  <c r="H30" i="2" s="1"/>
  <c r="G29" i="2"/>
  <c r="H29" i="2" s="1"/>
  <c r="G22" i="2"/>
  <c r="H22" i="2" s="1"/>
  <c r="G39" i="2" s="1"/>
  <c r="G21" i="2"/>
  <c r="H21" i="2" s="1"/>
  <c r="F39" i="2" s="1"/>
  <c r="G20" i="2"/>
  <c r="H20" i="2" s="1"/>
  <c r="E39" i="2" s="1"/>
  <c r="G19" i="2"/>
  <c r="H19" i="2" s="1"/>
  <c r="D39" i="2" s="1"/>
  <c r="G18" i="2"/>
  <c r="H18" i="2" s="1"/>
  <c r="G12" i="2"/>
  <c r="H12" i="2" s="1"/>
  <c r="G38" i="2" s="1"/>
  <c r="G11" i="2"/>
  <c r="H11" i="2" s="1"/>
  <c r="F38" i="2" s="1"/>
  <c r="G10" i="2"/>
  <c r="H10" i="2" s="1"/>
  <c r="E38" i="2" s="1"/>
  <c r="G9" i="2"/>
  <c r="H9" i="2" s="1"/>
  <c r="D38" i="2" s="1"/>
  <c r="G8" i="2"/>
  <c r="H8" i="2" s="1"/>
  <c r="C38" i="2" s="1"/>
  <c r="D40" i="2" l="1"/>
  <c r="H47" i="2" s="1"/>
  <c r="I47" i="2" s="1"/>
  <c r="E40" i="2"/>
  <c r="H48" i="2" s="1"/>
  <c r="I48" i="2" s="1"/>
  <c r="G136" i="2"/>
  <c r="F40" i="2"/>
  <c r="H49" i="2" s="1"/>
  <c r="I49" i="2" s="1"/>
  <c r="J73" i="2"/>
  <c r="F92" i="2"/>
  <c r="H34" i="2"/>
  <c r="D136" i="2"/>
  <c r="C92" i="2"/>
  <c r="D92" i="2"/>
  <c r="E92" i="2"/>
  <c r="G92" i="2"/>
  <c r="E136" i="2"/>
  <c r="F136" i="2"/>
  <c r="C39" i="2"/>
  <c r="C40" i="2" s="1"/>
  <c r="H46" i="2" s="1"/>
  <c r="I46" i="2" s="1"/>
  <c r="H23" i="2"/>
  <c r="G40" i="2"/>
  <c r="H50" i="2" s="1"/>
  <c r="I50" i="2" s="1"/>
  <c r="J117" i="2"/>
  <c r="C136" i="2"/>
  <c r="H13" i="2"/>
  <c r="F93" i="2" l="1"/>
  <c r="H57" i="2"/>
  <c r="H101" i="2"/>
  <c r="F57" i="2"/>
  <c r="F137" i="2"/>
  <c r="I51" i="2"/>
  <c r="H118" i="2"/>
  <c r="H74" i="2"/>
  <c r="G74" i="2"/>
  <c r="F101" i="2"/>
  <c r="E137" i="2"/>
  <c r="E93" i="2"/>
  <c r="D93" i="2"/>
  <c r="G57" i="2"/>
  <c r="G101" i="2"/>
  <c r="F74" i="2"/>
  <c r="D137" i="2"/>
  <c r="G118" i="2"/>
  <c r="F118" i="2"/>
  <c r="H133" i="2"/>
  <c r="D74" i="2"/>
  <c r="C118" i="2"/>
  <c r="E74" i="2"/>
  <c r="C74" i="2"/>
  <c r="D118" i="2"/>
  <c r="I57" i="2"/>
  <c r="I101" i="2"/>
  <c r="H85" i="2"/>
  <c r="H80" i="2"/>
  <c r="H135" i="2"/>
  <c r="H83" i="2"/>
  <c r="H128" i="2"/>
  <c r="H130" i="2"/>
  <c r="H82" i="2"/>
  <c r="G93" i="2"/>
  <c r="H124" i="2"/>
  <c r="H81" i="2"/>
  <c r="C93" i="2"/>
  <c r="H132" i="2"/>
  <c r="H88" i="2"/>
  <c r="I74" i="2"/>
  <c r="I118" i="2"/>
  <c r="H126" i="2"/>
  <c r="H87" i="2"/>
  <c r="H134" i="2"/>
  <c r="H86" i="2"/>
  <c r="H125" i="2"/>
  <c r="H131" i="2"/>
  <c r="C137" i="2"/>
  <c r="H136" i="2"/>
  <c r="H127" i="2"/>
  <c r="H91" i="2"/>
  <c r="D101" i="2"/>
  <c r="E57" i="2"/>
  <c r="C101" i="2"/>
  <c r="D57" i="2"/>
  <c r="G46" i="2"/>
  <c r="F46" i="2" s="1"/>
  <c r="C57" i="2"/>
  <c r="E101" i="2"/>
  <c r="H84" i="2"/>
  <c r="H90" i="2"/>
  <c r="E118" i="2"/>
  <c r="H129" i="2"/>
  <c r="H89" i="2"/>
  <c r="G137" i="2"/>
  <c r="H92" i="2" l="1"/>
  <c r="J118" i="2"/>
  <c r="J57" i="2"/>
  <c r="L57" i="2" s="1"/>
  <c r="J74" i="2"/>
  <c r="J101" i="2"/>
  <c r="L74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B69" authorId="0" shapeId="0" xr:uid="{00000000-0006-0000-0100-000001000000}">
      <text>
        <r>
          <rPr>
            <sz val="10"/>
            <color rgb="FF000000"/>
            <rFont val="Arial"/>
            <scheme val="minor"/>
          </rPr>
          <t>Diego:
2 usuarios sin equipo</t>
        </r>
      </text>
    </comment>
    <comment ref="B88" authorId="0" shapeId="0" xr:uid="{00000000-0006-0000-0100-000002000000}">
      <text>
        <r>
          <rPr>
            <sz val="10"/>
            <color rgb="FF000000"/>
            <rFont val="Arial"/>
            <scheme val="minor"/>
          </rPr>
          <t>Diego:
2 usuarios sin equipo</t>
        </r>
      </text>
    </comment>
    <comment ref="B113" authorId="0" shapeId="0" xr:uid="{00000000-0006-0000-0100-000003000000}">
      <text>
        <r>
          <rPr>
            <sz val="10"/>
            <color rgb="FF000000"/>
            <rFont val="Arial"/>
            <scheme val="minor"/>
          </rPr>
          <t>Diego:
2 usuarios sin equipo</t>
        </r>
      </text>
    </comment>
    <comment ref="B132" authorId="0" shapeId="0" xr:uid="{00000000-0006-0000-0100-000004000000}">
      <text>
        <r>
          <rPr>
            <sz val="10"/>
            <color rgb="FF000000"/>
            <rFont val="Arial"/>
            <scheme val="minor"/>
          </rPr>
          <t>Diego:
2 usuarios sin equipo</t>
        </r>
      </text>
    </comment>
  </commentList>
</comments>
</file>

<file path=xl/sharedStrings.xml><?xml version="1.0" encoding="utf-8"?>
<sst xmlns="http://schemas.openxmlformats.org/spreadsheetml/2006/main" count="190" uniqueCount="76">
  <si>
    <t>PC ALL IN ONE (Licenciado)</t>
  </si>
  <si>
    <t>LAPTOP</t>
  </si>
  <si>
    <t>Impresora Robusta Trabajo en Grupo</t>
  </si>
  <si>
    <t>Impresora Liviana</t>
  </si>
  <si>
    <t>Scaner</t>
  </si>
  <si>
    <t>ITEM</t>
  </si>
  <si>
    <t>DESCRIPCIÓN</t>
  </si>
  <si>
    <t>UNIDAD</t>
  </si>
  <si>
    <t>CANT</t>
  </si>
  <si>
    <t>CONSULTORES Y ASESORES TIC S.A.S.</t>
  </si>
  <si>
    <t>COTIZACIÓN SOLICITADA Y ALLEGADA POR CORREO</t>
  </si>
  <si>
    <t>Vr. UNITARIO</t>
  </si>
  <si>
    <t>IVA</t>
  </si>
  <si>
    <t>Vr. TOTAL</t>
  </si>
  <si>
    <t>PC All In One corporativos</t>
  </si>
  <si>
    <t>PC All Laptop</t>
  </si>
  <si>
    <t>Impresora Multifuncional Trabajo Grupal</t>
  </si>
  <si>
    <t>Impresoras Para Comedores</t>
  </si>
  <si>
    <t>SCANNER</t>
  </si>
  <si>
    <t>TOTAL</t>
  </si>
  <si>
    <t>SERLE.COM</t>
  </si>
  <si>
    <t>EMPRESA</t>
  </si>
  <si>
    <t>VALOR PROMEDIO</t>
  </si>
  <si>
    <t>PROMEDIO</t>
  </si>
  <si>
    <t xml:space="preserve">windows 7 </t>
  </si>
  <si>
    <t>windows 8</t>
  </si>
  <si>
    <t>46% de windows 10</t>
  </si>
  <si>
    <t>impresora area</t>
  </si>
  <si>
    <t>valor</t>
  </si>
  <si>
    <t>impresora comedor</t>
  </si>
  <si>
    <t>Regional Amazonia</t>
  </si>
  <si>
    <t>Regional Antioquia-Chocó</t>
  </si>
  <si>
    <t>Regional Caribe</t>
  </si>
  <si>
    <t>Regional Centro</t>
  </si>
  <si>
    <t>Regional Llanos Orientales</t>
  </si>
  <si>
    <t>Regional Nororiente</t>
  </si>
  <si>
    <t>Regional Norte</t>
  </si>
  <si>
    <t>Regional Pacífico</t>
  </si>
  <si>
    <t>Regional Suroccidente</t>
  </si>
  <si>
    <t>Regional Sur</t>
  </si>
  <si>
    <t>Tolima Grande</t>
  </si>
  <si>
    <t>total equipos</t>
  </si>
  <si>
    <t>SEDE</t>
  </si>
  <si>
    <t>Valor por SEDE</t>
  </si>
  <si>
    <t>Oficina Principal</t>
  </si>
  <si>
    <t>TOTAL EQUIPOS</t>
  </si>
  <si>
    <t>windows 10</t>
  </si>
  <si>
    <t>Vr. TOTAL UNITARIO INCLUIDO IVA</t>
  </si>
  <si>
    <t>UNIDAD DE MEDIDA</t>
  </si>
  <si>
    <t>UN</t>
  </si>
  <si>
    <t>VALOR TOTAL DE REFERENCIA  INCLUIDO IVA</t>
  </si>
  <si>
    <t>TOTAL PRESUPUESTO OFICIAL</t>
  </si>
  <si>
    <t>VALOR TOTAL</t>
  </si>
  <si>
    <t>COTIZACIONES</t>
  </si>
  <si>
    <t>CÁLCULO PROMEDIO</t>
  </si>
  <si>
    <t>ESTUDIO DE MERCADO</t>
  </si>
  <si>
    <t>CUADRO ECONÓMICO</t>
  </si>
  <si>
    <t>OFICINA PRINCIPAL</t>
  </si>
  <si>
    <t xml:space="preserve">TOTAL ELEMENTOS A ADQUIRIR </t>
  </si>
  <si>
    <t xml:space="preserve">TOTAL A CAMBIAR </t>
  </si>
  <si>
    <t xml:space="preserve">TOTAL A CAMBIAR POR REGIONAL </t>
  </si>
  <si>
    <t xml:space="preserve">CANTIDADES MÍNIMAS A ADQUIRIR SEGÚN PRESUPUESTO DISPONIBLE (OFICINA PRINCIPAL Y REGIONALES) </t>
  </si>
  <si>
    <t>CANTIDADES MÍNIMAS A ADQURIIR DE ACUERDO CON EL PRESUPUESTO DISPONIBLE (REGIONALES)</t>
  </si>
  <si>
    <t>CANTIDADES MÍNIMAS A ADQUIRIR DE ACUERDO CON EL PRESUPUESTO DISPONIBLE (OFICINA PRINCIPAL)</t>
  </si>
  <si>
    <t>NECESIDAD REAL OFICINA PRINCIPAL</t>
  </si>
  <si>
    <t>NECESIDAD REAL REGIONALES</t>
  </si>
  <si>
    <t>TOTAL ELEMENTOS A ADQUIRIR (NECESIDAD REAL)</t>
  </si>
  <si>
    <t xml:space="preserve">TOTAL ELEMENTOS A ADQUIRIR (NECESIDAD REAL) </t>
  </si>
  <si>
    <t>NECESIDAD TOTAL A CAMBIAR POR REGIONALES</t>
  </si>
  <si>
    <t>NECESIDAD TOTAL A CAMBIAR</t>
  </si>
  <si>
    <t xml:space="preserve">Windows 7 </t>
  </si>
  <si>
    <t>Windows 8</t>
  </si>
  <si>
    <t>Oficina principal</t>
  </si>
  <si>
    <t>VALOR TOTAL PROYECTADO</t>
  </si>
  <si>
    <t>NECESIDAD REAL OFICINA PRINCIPAL Y REGIONALES</t>
  </si>
  <si>
    <t>Valor necesidad total por SEDE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</si>
</sst>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11" x14ac:knownFonts="1">
    <font>
      <sz val="10"/>
      <color rgb="FF000000"/>
      <name val="Arial"/>
      <scheme val="minor"/>
    </font>
    <font>
      <sz val="10"/>
      <color rgb="FF000000"/>
      <name val="Arial"/>
      <scheme val="minor"/>
    </font>
    <font>
      <sz val="10"/>
      <color theme="1"/>
      <name val="Arial"/>
      <family val="2"/>
      <scheme val="minor"/>
    </font>
    <font>
      <sz val="10"/>
      <color rgb="FF000000"/>
      <name val="Arial"/>
      <family val="2"/>
      <scheme val="minor"/>
    </font>
    <font>
      <b/>
      <sz val="10"/>
      <color rgb="FF000000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0"/>
      <color theme="1"/>
      <name val="Arial"/>
      <family val="2"/>
      <scheme val="minor"/>
    </font>
    <font>
      <b/>
      <u/>
      <sz val="10"/>
      <color rgb="FF0000FF"/>
      <name val="Arial"/>
      <family val="2"/>
      <scheme val="minor"/>
    </font>
    <font>
      <sz val="8"/>
      <color rgb="FF000000"/>
      <name val="Verdana"/>
      <family val="2"/>
    </font>
    <font>
      <b/>
      <sz val="16"/>
      <color rgb="FF000000"/>
      <name val="Arial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EAF1DD"/>
        <bgColor rgb="FFEAF1DD"/>
      </patternFill>
    </fill>
    <fill>
      <patternFill patternType="solid">
        <fgColor theme="0"/>
        <bgColor theme="0"/>
      </patternFill>
    </fill>
    <fill>
      <patternFill patternType="solid">
        <fgColor theme="2" tint="-4.9989318521683403E-2"/>
        <bgColor indexed="64"/>
      </patternFill>
    </fill>
    <fill>
      <patternFill patternType="solid">
        <fgColor theme="0"/>
        <bgColor rgb="FF00FF00"/>
      </patternFill>
    </fill>
    <fill>
      <patternFill patternType="solid">
        <fgColor theme="0"/>
        <bgColor indexed="64"/>
      </patternFill>
    </fill>
    <fill>
      <patternFill patternType="solid">
        <fgColor theme="2" tint="-0.14999847407452621"/>
        <bgColor rgb="FF00FF00"/>
      </patternFill>
    </fill>
    <fill>
      <patternFill patternType="solid">
        <fgColor theme="2" tint="-0.14999847407452621"/>
        <bgColor indexed="64"/>
      </patternFill>
    </fill>
    <fill>
      <patternFill patternType="solid">
        <fgColor theme="2" tint="-0.14999847407452621"/>
        <bgColor rgb="FFEAF1DD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EAF1DD"/>
      </patternFill>
    </fill>
    <fill>
      <patternFill patternType="solid">
        <fgColor theme="0"/>
        <bgColor rgb="FFFFFF00"/>
      </patternFill>
    </fill>
    <fill>
      <patternFill patternType="solid">
        <fgColor theme="0" tint="-4.9989318521683403E-2"/>
        <bgColor indexed="64"/>
      </patternFill>
    </fill>
  </fills>
  <borders count="3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2">
    <xf numFmtId="0" fontId="0" fillId="0" borderId="0" xfId="0"/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/>
    </xf>
    <xf numFmtId="1" fontId="7" fillId="5" borderId="1" xfId="0" applyNumberFormat="1" applyFont="1" applyFill="1" applyBorder="1" applyAlignment="1">
      <alignment horizontal="center" vertical="center"/>
    </xf>
    <xf numFmtId="44" fontId="7" fillId="5" borderId="1" xfId="1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44" fontId="2" fillId="0" borderId="11" xfId="1" applyFont="1" applyBorder="1" applyAlignment="1">
      <alignment horizontal="center" vertical="center"/>
    </xf>
    <xf numFmtId="44" fontId="4" fillId="0" borderId="11" xfId="1" applyFont="1" applyBorder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3" fillId="7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1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3" fontId="7" fillId="4" borderId="1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4" fontId="9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12" borderId="11" xfId="0" applyFont="1" applyFill="1" applyBorder="1" applyAlignment="1">
      <alignment horizontal="center" vertical="center" wrapText="1"/>
    </xf>
    <xf numFmtId="0" fontId="2" fillId="13" borderId="1" xfId="0" applyFont="1" applyFill="1" applyBorder="1" applyAlignment="1">
      <alignment horizontal="center" vertical="center" wrapText="1"/>
    </xf>
    <xf numFmtId="44" fontId="7" fillId="0" borderId="1" xfId="1" applyFont="1" applyBorder="1" applyAlignment="1">
      <alignment horizontal="center" vertical="center" wrapText="1"/>
    </xf>
    <xf numFmtId="44" fontId="7" fillId="7" borderId="1" xfId="1" applyFont="1" applyFill="1" applyBorder="1" applyAlignment="1">
      <alignment horizontal="center" vertical="center"/>
    </xf>
    <xf numFmtId="44" fontId="7" fillId="0" borderId="1" xfId="1" applyFont="1" applyBorder="1" applyAlignment="1">
      <alignment horizontal="center" vertical="center"/>
    </xf>
    <xf numFmtId="44" fontId="2" fillId="0" borderId="1" xfId="1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14" borderId="15" xfId="0" applyFont="1" applyFill="1" applyBorder="1" applyAlignment="1">
      <alignment horizontal="center" vertical="center" wrapText="1"/>
    </xf>
    <xf numFmtId="0" fontId="7" fillId="14" borderId="16" xfId="0" applyFont="1" applyFill="1" applyBorder="1" applyAlignment="1">
      <alignment horizontal="center" vertical="center" wrapText="1"/>
    </xf>
    <xf numFmtId="0" fontId="7" fillId="14" borderId="17" xfId="0" applyFont="1" applyFill="1" applyBorder="1" applyAlignment="1">
      <alignment horizontal="center" vertical="center" wrapText="1"/>
    </xf>
    <xf numFmtId="0" fontId="7" fillId="14" borderId="20" xfId="0" applyFont="1" applyFill="1" applyBorder="1" applyAlignment="1">
      <alignment horizontal="center" vertical="center" wrapText="1"/>
    </xf>
    <xf numFmtId="44" fontId="7" fillId="14" borderId="21" xfId="1" applyFont="1" applyFill="1" applyBorder="1" applyAlignment="1">
      <alignment horizontal="center" vertical="center"/>
    </xf>
    <xf numFmtId="44" fontId="7" fillId="14" borderId="22" xfId="1" applyFont="1" applyFill="1" applyBorder="1" applyAlignment="1">
      <alignment horizontal="center" vertical="center"/>
    </xf>
    <xf numFmtId="0" fontId="7" fillId="14" borderId="15" xfId="0" applyFont="1" applyFill="1" applyBorder="1" applyAlignment="1">
      <alignment horizontal="center" vertical="center"/>
    </xf>
    <xf numFmtId="0" fontId="4" fillId="14" borderId="16" xfId="0" applyFont="1" applyFill="1" applyBorder="1" applyAlignment="1">
      <alignment horizontal="center" vertical="center" wrapText="1"/>
    </xf>
    <xf numFmtId="4" fontId="7" fillId="14" borderId="21" xfId="0" applyNumberFormat="1" applyFont="1" applyFill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44" fontId="2" fillId="0" borderId="19" xfId="1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44" fontId="2" fillId="0" borderId="22" xfId="1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44" fontId="2" fillId="0" borderId="24" xfId="1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44" fontId="7" fillId="14" borderId="28" xfId="1" applyFont="1" applyFill="1" applyBorder="1" applyAlignment="1">
      <alignment horizontal="center" vertical="center"/>
    </xf>
    <xf numFmtId="44" fontId="7" fillId="14" borderId="29" xfId="1" applyFont="1" applyFill="1" applyBorder="1" applyAlignment="1">
      <alignment horizontal="center" vertical="center"/>
    </xf>
    <xf numFmtId="0" fontId="10" fillId="11" borderId="12" xfId="0" applyFont="1" applyFill="1" applyBorder="1" applyAlignment="1">
      <alignment horizontal="center" vertical="center"/>
    </xf>
    <xf numFmtId="0" fontId="10" fillId="11" borderId="13" xfId="0" applyFont="1" applyFill="1" applyBorder="1" applyAlignment="1">
      <alignment horizontal="center" vertical="center"/>
    </xf>
    <xf numFmtId="0" fontId="10" fillId="11" borderId="14" xfId="0" applyFont="1" applyFill="1" applyBorder="1" applyAlignment="1">
      <alignment horizontal="center" vertical="center"/>
    </xf>
    <xf numFmtId="0" fontId="4" fillId="8" borderId="12" xfId="0" applyFont="1" applyFill="1" applyBorder="1" applyAlignment="1">
      <alignment horizontal="center" vertical="center" wrapText="1"/>
    </xf>
    <xf numFmtId="0" fontId="4" fillId="8" borderId="13" xfId="0" applyFont="1" applyFill="1" applyBorder="1" applyAlignment="1">
      <alignment horizontal="center" vertical="center" wrapText="1"/>
    </xf>
    <xf numFmtId="0" fontId="4" fillId="8" borderId="14" xfId="0" applyFont="1" applyFill="1" applyBorder="1" applyAlignment="1">
      <alignment horizontal="center" vertical="center" wrapText="1"/>
    </xf>
    <xf numFmtId="0" fontId="4" fillId="8" borderId="2" xfId="0" applyFont="1" applyFill="1" applyBorder="1" applyAlignment="1">
      <alignment horizontal="center" vertical="center" wrapText="1"/>
    </xf>
    <xf numFmtId="0" fontId="6" fillId="9" borderId="3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44" fontId="7" fillId="5" borderId="5" xfId="1" applyFont="1" applyFill="1" applyBorder="1" applyAlignment="1">
      <alignment horizontal="center" vertical="center"/>
    </xf>
    <xf numFmtId="44" fontId="7" fillId="5" borderId="9" xfId="1" applyFont="1" applyFill="1" applyBorder="1" applyAlignment="1">
      <alignment horizontal="center" vertical="center"/>
    </xf>
    <xf numFmtId="0" fontId="8" fillId="10" borderId="2" xfId="0" applyFont="1" applyFill="1" applyBorder="1" applyAlignment="1">
      <alignment horizontal="center" vertical="center"/>
    </xf>
    <xf numFmtId="0" fontId="5" fillId="9" borderId="3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6" fillId="9" borderId="4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10" borderId="2" xfId="0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serle.com/" TargetMode="External"/><Relationship Id="rId1" Type="http://schemas.openxmlformats.org/officeDocument/2006/relationships/hyperlink" Target="http://serle.com/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fitToPage="1"/>
  </sheetPr>
  <dimension ref="A1:XFC137"/>
  <sheetViews>
    <sheetView tabSelected="1" view="pageBreakPreview" topLeftCell="A48" zoomScale="80" zoomScaleNormal="30" zoomScaleSheetLayoutView="80" workbookViewId="0">
      <selection activeCell="N48" sqref="N48"/>
    </sheetView>
  </sheetViews>
  <sheetFormatPr baseColWidth="10" defaultColWidth="0" defaultRowHeight="15.75" customHeight="1" x14ac:dyDescent="0.2"/>
  <cols>
    <col min="1" max="1" width="12.5703125" style="17" customWidth="1"/>
    <col min="2" max="2" width="36" style="17" bestFit="1" customWidth="1"/>
    <col min="3" max="3" width="26.140625" style="17" customWidth="1"/>
    <col min="4" max="5" width="18.5703125" style="17" customWidth="1"/>
    <col min="6" max="6" width="17.7109375" style="17" customWidth="1"/>
    <col min="7" max="7" width="17.42578125" style="17" customWidth="1"/>
    <col min="8" max="8" width="18.42578125" style="17" bestFit="1" customWidth="1"/>
    <col min="9" max="9" width="24.42578125" style="17" bestFit="1" customWidth="1"/>
    <col min="10" max="10" width="25.140625" style="17" customWidth="1"/>
    <col min="11" max="11" width="0" style="17" hidden="1" customWidth="1"/>
    <col min="12" max="12" width="3.5703125" style="17" hidden="1" customWidth="1"/>
    <col min="13" max="13" width="12.5703125" style="17" customWidth="1"/>
    <col min="14" max="14" width="16.7109375" style="17" hidden="1"/>
    <col min="15" max="16382" width="12.5703125" style="17" hidden="1"/>
    <col min="16383" max="16383" width="3.42578125" style="17" hidden="1"/>
    <col min="16384" max="16384" width="17.5703125" style="17" hidden="1"/>
  </cols>
  <sheetData>
    <row r="1" spans="1:18" ht="15.75" customHeight="1" x14ac:dyDescent="0.2">
      <c r="B1" s="72" t="s">
        <v>55</v>
      </c>
      <c r="C1" s="73"/>
      <c r="D1" s="73"/>
      <c r="E1" s="73"/>
      <c r="F1" s="73"/>
      <c r="G1" s="73"/>
      <c r="H1" s="74"/>
    </row>
    <row r="3" spans="1:18" s="16" customFormat="1" ht="15.75" customHeight="1" x14ac:dyDescent="0.2">
      <c r="A3" s="15"/>
      <c r="B3" s="78" t="s">
        <v>53</v>
      </c>
      <c r="C3" s="79"/>
      <c r="D3" s="79"/>
      <c r="E3" s="79"/>
      <c r="F3" s="79"/>
      <c r="G3" s="79"/>
      <c r="H3" s="99"/>
      <c r="I3" s="15"/>
      <c r="J3" s="15"/>
      <c r="K3" s="15"/>
      <c r="L3" s="15"/>
      <c r="M3" s="15"/>
      <c r="N3" s="15"/>
      <c r="O3" s="15"/>
      <c r="P3" s="15"/>
      <c r="Q3" s="15"/>
      <c r="R3" s="15"/>
    </row>
    <row r="5" spans="1:18" ht="12.75" x14ac:dyDescent="0.2">
      <c r="B5" s="83" t="s">
        <v>5</v>
      </c>
      <c r="C5" s="100" t="s">
        <v>6</v>
      </c>
      <c r="D5" s="83" t="s">
        <v>7</v>
      </c>
      <c r="E5" s="83" t="s">
        <v>8</v>
      </c>
      <c r="F5" s="101" t="s">
        <v>9</v>
      </c>
      <c r="G5" s="97"/>
      <c r="H5" s="98"/>
    </row>
    <row r="6" spans="1:18" ht="12.75" x14ac:dyDescent="0.2">
      <c r="B6" s="84"/>
      <c r="C6" s="87"/>
      <c r="D6" s="84"/>
      <c r="E6" s="84"/>
      <c r="F6" s="92" t="s">
        <v>10</v>
      </c>
      <c r="G6" s="90"/>
      <c r="H6" s="91"/>
    </row>
    <row r="7" spans="1:18" ht="12.75" x14ac:dyDescent="0.2">
      <c r="B7" s="85"/>
      <c r="C7" s="88"/>
      <c r="D7" s="85"/>
      <c r="E7" s="85"/>
      <c r="F7" s="18" t="s">
        <v>11</v>
      </c>
      <c r="G7" s="18" t="s">
        <v>12</v>
      </c>
      <c r="H7" s="18" t="s">
        <v>13</v>
      </c>
    </row>
    <row r="8" spans="1:18" ht="12.75" x14ac:dyDescent="0.2">
      <c r="B8" s="19">
        <v>1</v>
      </c>
      <c r="C8" s="20" t="s">
        <v>14</v>
      </c>
      <c r="D8" s="19">
        <v>1</v>
      </c>
      <c r="E8" s="19">
        <v>1</v>
      </c>
      <c r="F8" s="21">
        <v>5863854.6200000001</v>
      </c>
      <c r="G8" s="21">
        <f t="shared" ref="G8:G12" si="0">F8*19%</f>
        <v>1114132.3778000001</v>
      </c>
      <c r="H8" s="21">
        <f t="shared" ref="H8:H12" si="1">F8+G8</f>
        <v>6977986.9978</v>
      </c>
    </row>
    <row r="9" spans="1:18" ht="12.75" x14ac:dyDescent="0.2">
      <c r="B9" s="19">
        <v>2</v>
      </c>
      <c r="C9" s="20" t="s">
        <v>15</v>
      </c>
      <c r="D9" s="19">
        <v>1</v>
      </c>
      <c r="E9" s="19">
        <v>1</v>
      </c>
      <c r="F9" s="21">
        <v>7968126.0499999998</v>
      </c>
      <c r="G9" s="21">
        <f t="shared" si="0"/>
        <v>1513943.9494999999</v>
      </c>
      <c r="H9" s="21">
        <f t="shared" si="1"/>
        <v>9482069.999499999</v>
      </c>
    </row>
    <row r="10" spans="1:18" ht="25.5" x14ac:dyDescent="0.2">
      <c r="B10" s="19">
        <v>3</v>
      </c>
      <c r="C10" s="20" t="s">
        <v>16</v>
      </c>
      <c r="D10" s="19">
        <v>1</v>
      </c>
      <c r="E10" s="19">
        <v>1</v>
      </c>
      <c r="F10" s="21">
        <v>10589406.720000001</v>
      </c>
      <c r="G10" s="21">
        <f t="shared" si="0"/>
        <v>2011987.2768000001</v>
      </c>
      <c r="H10" s="21">
        <f t="shared" si="1"/>
        <v>12601393.996800002</v>
      </c>
    </row>
    <row r="11" spans="1:18" ht="12.75" x14ac:dyDescent="0.2">
      <c r="B11" s="19">
        <v>4</v>
      </c>
      <c r="C11" s="20" t="s">
        <v>17</v>
      </c>
      <c r="D11" s="19">
        <v>1</v>
      </c>
      <c r="E11" s="19">
        <v>1</v>
      </c>
      <c r="F11" s="21">
        <v>2338451.2599999998</v>
      </c>
      <c r="G11" s="21">
        <f t="shared" si="0"/>
        <v>444305.73939999996</v>
      </c>
      <c r="H11" s="21">
        <f t="shared" si="1"/>
        <v>2782756.9993999996</v>
      </c>
    </row>
    <row r="12" spans="1:18" ht="12.75" x14ac:dyDescent="0.2">
      <c r="B12" s="19">
        <v>5</v>
      </c>
      <c r="C12" s="20" t="s">
        <v>18</v>
      </c>
      <c r="D12" s="19">
        <v>1</v>
      </c>
      <c r="E12" s="19">
        <v>1</v>
      </c>
      <c r="F12" s="21">
        <v>26327731</v>
      </c>
      <c r="G12" s="21">
        <f t="shared" si="0"/>
        <v>5002268.8899999997</v>
      </c>
      <c r="H12" s="21">
        <f t="shared" si="1"/>
        <v>31329999.890000001</v>
      </c>
    </row>
    <row r="13" spans="1:18" ht="12.75" x14ac:dyDescent="0.2">
      <c r="G13" s="33" t="s">
        <v>19</v>
      </c>
      <c r="H13" s="25">
        <f>SUM(H8:H12)</f>
        <v>63174207.883500002</v>
      </c>
    </row>
    <row r="15" spans="1:18" ht="12.75" x14ac:dyDescent="0.2">
      <c r="B15" s="83" t="s">
        <v>5</v>
      </c>
      <c r="C15" s="86" t="s">
        <v>6</v>
      </c>
      <c r="D15" s="83" t="s">
        <v>7</v>
      </c>
      <c r="E15" s="83" t="s">
        <v>8</v>
      </c>
      <c r="F15" s="96" t="s">
        <v>20</v>
      </c>
      <c r="G15" s="97"/>
      <c r="H15" s="98"/>
    </row>
    <row r="16" spans="1:18" ht="12.75" x14ac:dyDescent="0.2">
      <c r="B16" s="84"/>
      <c r="C16" s="87"/>
      <c r="D16" s="84"/>
      <c r="E16" s="84"/>
      <c r="F16" s="92" t="s">
        <v>10</v>
      </c>
      <c r="G16" s="90"/>
      <c r="H16" s="91"/>
    </row>
    <row r="17" spans="2:8" ht="12.75" x14ac:dyDescent="0.2">
      <c r="B17" s="85"/>
      <c r="C17" s="88"/>
      <c r="D17" s="85"/>
      <c r="E17" s="85"/>
      <c r="F17" s="18" t="s">
        <v>11</v>
      </c>
      <c r="G17" s="18" t="s">
        <v>12</v>
      </c>
      <c r="H17" s="18" t="s">
        <v>13</v>
      </c>
    </row>
    <row r="18" spans="2:8" ht="12.75" x14ac:dyDescent="0.2">
      <c r="B18" s="19">
        <v>1</v>
      </c>
      <c r="C18" s="20" t="s">
        <v>14</v>
      </c>
      <c r="D18" s="19">
        <v>1</v>
      </c>
      <c r="E18" s="19">
        <v>1</v>
      </c>
      <c r="F18" s="21">
        <v>6982900</v>
      </c>
      <c r="G18" s="21">
        <f t="shared" ref="G18:G22" si="2">F18*19%</f>
        <v>1326751</v>
      </c>
      <c r="H18" s="21">
        <f t="shared" ref="H18:H22" si="3">F18+G18</f>
        <v>8309651</v>
      </c>
    </row>
    <row r="19" spans="2:8" ht="12.75" x14ac:dyDescent="0.2">
      <c r="B19" s="19">
        <v>2</v>
      </c>
      <c r="C19" s="20" t="s">
        <v>15</v>
      </c>
      <c r="D19" s="19">
        <v>1</v>
      </c>
      <c r="E19" s="19">
        <v>1</v>
      </c>
      <c r="F19" s="21">
        <v>6270000</v>
      </c>
      <c r="G19" s="21">
        <f t="shared" si="2"/>
        <v>1191300</v>
      </c>
      <c r="H19" s="21">
        <f t="shared" si="3"/>
        <v>7461300</v>
      </c>
    </row>
    <row r="20" spans="2:8" ht="25.5" x14ac:dyDescent="0.2">
      <c r="B20" s="19">
        <v>3</v>
      </c>
      <c r="C20" s="20" t="s">
        <v>16</v>
      </c>
      <c r="D20" s="19">
        <v>1</v>
      </c>
      <c r="E20" s="19">
        <v>1</v>
      </c>
      <c r="F20" s="21">
        <v>9435000</v>
      </c>
      <c r="G20" s="21">
        <f t="shared" si="2"/>
        <v>1792650</v>
      </c>
      <c r="H20" s="21">
        <f t="shared" si="3"/>
        <v>11227650</v>
      </c>
    </row>
    <row r="21" spans="2:8" ht="12.75" x14ac:dyDescent="0.2">
      <c r="B21" s="19">
        <v>4</v>
      </c>
      <c r="C21" s="20" t="s">
        <v>17</v>
      </c>
      <c r="D21" s="19">
        <v>1</v>
      </c>
      <c r="E21" s="19">
        <v>1</v>
      </c>
      <c r="F21" s="21">
        <v>2814950</v>
      </c>
      <c r="G21" s="21">
        <f t="shared" si="2"/>
        <v>534840.5</v>
      </c>
      <c r="H21" s="21">
        <f t="shared" si="3"/>
        <v>3349790.5</v>
      </c>
    </row>
    <row r="22" spans="2:8" ht="12.75" x14ac:dyDescent="0.2">
      <c r="B22" s="19">
        <v>5</v>
      </c>
      <c r="C22" s="20" t="s">
        <v>18</v>
      </c>
      <c r="D22" s="19">
        <v>1</v>
      </c>
      <c r="E22" s="19">
        <v>1</v>
      </c>
      <c r="F22" s="21">
        <v>16526600</v>
      </c>
      <c r="G22" s="21">
        <f t="shared" si="2"/>
        <v>3140054</v>
      </c>
      <c r="H22" s="21">
        <f t="shared" si="3"/>
        <v>19666654</v>
      </c>
    </row>
    <row r="23" spans="2:8" ht="12.75" x14ac:dyDescent="0.2">
      <c r="G23" s="33" t="s">
        <v>19</v>
      </c>
      <c r="H23" s="25">
        <f>SUM(H18:H22)</f>
        <v>50015045.5</v>
      </c>
    </row>
    <row r="25" spans="2:8" ht="15.75" hidden="1" customHeight="1" x14ac:dyDescent="0.2"/>
    <row r="26" spans="2:8" ht="12.75" hidden="1" x14ac:dyDescent="0.2">
      <c r="B26" s="83" t="s">
        <v>5</v>
      </c>
      <c r="C26" s="86" t="s">
        <v>6</v>
      </c>
      <c r="D26" s="83" t="s">
        <v>7</v>
      </c>
      <c r="E26" s="83" t="s">
        <v>8</v>
      </c>
      <c r="F26" s="89" t="s">
        <v>20</v>
      </c>
      <c r="G26" s="90"/>
      <c r="H26" s="91"/>
    </row>
    <row r="27" spans="2:8" ht="12.75" hidden="1" x14ac:dyDescent="0.2">
      <c r="B27" s="84"/>
      <c r="C27" s="87"/>
      <c r="D27" s="84"/>
      <c r="E27" s="84"/>
      <c r="F27" s="92" t="s">
        <v>10</v>
      </c>
      <c r="G27" s="90"/>
      <c r="H27" s="91"/>
    </row>
    <row r="28" spans="2:8" ht="12.75" hidden="1" x14ac:dyDescent="0.2">
      <c r="B28" s="85"/>
      <c r="C28" s="88"/>
      <c r="D28" s="85"/>
      <c r="E28" s="85"/>
      <c r="F28" s="22" t="s">
        <v>11</v>
      </c>
      <c r="G28" s="22" t="s">
        <v>12</v>
      </c>
      <c r="H28" s="22" t="s">
        <v>13</v>
      </c>
    </row>
    <row r="29" spans="2:8" ht="12.75" hidden="1" x14ac:dyDescent="0.2">
      <c r="B29" s="19">
        <v>1</v>
      </c>
      <c r="C29" s="20" t="s">
        <v>14</v>
      </c>
      <c r="D29" s="19">
        <v>1</v>
      </c>
      <c r="E29" s="19">
        <v>1</v>
      </c>
      <c r="F29" s="21">
        <v>8038000</v>
      </c>
      <c r="G29" s="21">
        <f t="shared" ref="G29:G33" si="4">F29*19%</f>
        <v>1527220</v>
      </c>
      <c r="H29" s="21">
        <f t="shared" ref="H29:H33" si="5">F29+G29</f>
        <v>9565220</v>
      </c>
    </row>
    <row r="30" spans="2:8" ht="12.75" hidden="1" x14ac:dyDescent="0.2">
      <c r="B30" s="19">
        <v>2</v>
      </c>
      <c r="C30" s="20" t="s">
        <v>15</v>
      </c>
      <c r="D30" s="19">
        <v>1</v>
      </c>
      <c r="E30" s="19">
        <v>1</v>
      </c>
      <c r="F30" s="21">
        <v>5052000</v>
      </c>
      <c r="G30" s="21">
        <f t="shared" si="4"/>
        <v>959880</v>
      </c>
      <c r="H30" s="21">
        <f t="shared" si="5"/>
        <v>6011880</v>
      </c>
    </row>
    <row r="31" spans="2:8" ht="25.5" hidden="1" x14ac:dyDescent="0.2">
      <c r="B31" s="19">
        <v>3</v>
      </c>
      <c r="C31" s="20" t="s">
        <v>16</v>
      </c>
      <c r="D31" s="19">
        <v>1</v>
      </c>
      <c r="E31" s="19">
        <v>1</v>
      </c>
      <c r="F31" s="21">
        <v>9435000</v>
      </c>
      <c r="G31" s="21">
        <f t="shared" si="4"/>
        <v>1792650</v>
      </c>
      <c r="H31" s="21">
        <f t="shared" si="5"/>
        <v>11227650</v>
      </c>
    </row>
    <row r="32" spans="2:8" ht="12.75" hidden="1" x14ac:dyDescent="0.2">
      <c r="B32" s="19">
        <v>4</v>
      </c>
      <c r="C32" s="20" t="s">
        <v>17</v>
      </c>
      <c r="D32" s="19">
        <v>1</v>
      </c>
      <c r="E32" s="19">
        <v>1</v>
      </c>
      <c r="F32" s="21">
        <v>2814950</v>
      </c>
      <c r="G32" s="21">
        <f t="shared" si="4"/>
        <v>534840.5</v>
      </c>
      <c r="H32" s="21">
        <f t="shared" si="5"/>
        <v>3349790.5</v>
      </c>
    </row>
    <row r="33" spans="1:19" ht="12.75" hidden="1" x14ac:dyDescent="0.2">
      <c r="B33" s="19">
        <v>5</v>
      </c>
      <c r="C33" s="20" t="s">
        <v>18</v>
      </c>
      <c r="D33" s="19">
        <v>1</v>
      </c>
      <c r="E33" s="19">
        <v>1</v>
      </c>
      <c r="F33" s="21">
        <v>16526600</v>
      </c>
      <c r="G33" s="21">
        <f t="shared" si="4"/>
        <v>3140054</v>
      </c>
      <c r="H33" s="21">
        <f t="shared" si="5"/>
        <v>19666654</v>
      </c>
    </row>
    <row r="34" spans="1:19" ht="12.75" hidden="1" x14ac:dyDescent="0.2">
      <c r="G34" s="19" t="s">
        <v>19</v>
      </c>
      <c r="H34" s="21">
        <f>SUM(H29:H33)</f>
        <v>49821194.5</v>
      </c>
    </row>
    <row r="35" spans="1:19" s="16" customFormat="1" ht="12.75" x14ac:dyDescent="0.2">
      <c r="A35" s="15"/>
      <c r="B35" s="78" t="s">
        <v>54</v>
      </c>
      <c r="C35" s="79"/>
      <c r="D35" s="79"/>
      <c r="E35" s="79"/>
      <c r="F35" s="79"/>
      <c r="G35" s="79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</row>
    <row r="37" spans="1:19" ht="25.5" x14ac:dyDescent="0.2">
      <c r="B37" s="4" t="s">
        <v>21</v>
      </c>
      <c r="C37" s="4" t="s">
        <v>0</v>
      </c>
      <c r="D37" s="4" t="s">
        <v>1</v>
      </c>
      <c r="E37" s="4" t="s">
        <v>2</v>
      </c>
      <c r="F37" s="4" t="s">
        <v>3</v>
      </c>
      <c r="G37" s="4" t="s">
        <v>4</v>
      </c>
    </row>
    <row r="38" spans="1:19" ht="12.75" x14ac:dyDescent="0.2">
      <c r="B38" s="19" t="str">
        <f>F5</f>
        <v>CONSULTORES Y ASESORES TIC S.A.S.</v>
      </c>
      <c r="C38" s="21">
        <f>H8</f>
        <v>6977986.9978</v>
      </c>
      <c r="D38" s="21">
        <f>H9</f>
        <v>9482069.999499999</v>
      </c>
      <c r="E38" s="21">
        <f>H10</f>
        <v>12601393.996800002</v>
      </c>
      <c r="F38" s="21">
        <f>H11</f>
        <v>2782756.9993999996</v>
      </c>
      <c r="G38" s="21">
        <f>H12</f>
        <v>31329999.890000001</v>
      </c>
    </row>
    <row r="39" spans="1:19" ht="12.75" x14ac:dyDescent="0.2">
      <c r="B39" s="19" t="str">
        <f>F15</f>
        <v>SERLE.COM</v>
      </c>
      <c r="C39" s="21">
        <f>H18</f>
        <v>8309651</v>
      </c>
      <c r="D39" s="21">
        <f>H19</f>
        <v>7461300</v>
      </c>
      <c r="E39" s="21">
        <f>H20</f>
        <v>11227650</v>
      </c>
      <c r="F39" s="21">
        <f>H21</f>
        <v>3349790.5</v>
      </c>
      <c r="G39" s="21">
        <f>H22</f>
        <v>19666654</v>
      </c>
    </row>
    <row r="40" spans="1:19" ht="12.75" x14ac:dyDescent="0.2">
      <c r="B40" s="19" t="s">
        <v>22</v>
      </c>
      <c r="C40" s="21">
        <f>AVERAGE(C38,C39)</f>
        <v>7643818.9989</v>
      </c>
      <c r="D40" s="21">
        <f t="shared" ref="D40:G40" si="6">AVERAGE(D38,D39)</f>
        <v>8471684.9997499995</v>
      </c>
      <c r="E40" s="21">
        <f t="shared" si="6"/>
        <v>11914521.998400001</v>
      </c>
      <c r="F40" s="21">
        <f t="shared" si="6"/>
        <v>3066273.7496999996</v>
      </c>
      <c r="G40" s="21">
        <f t="shared" si="6"/>
        <v>25498326.945</v>
      </c>
    </row>
    <row r="42" spans="1:19" ht="12.6" customHeight="1" x14ac:dyDescent="0.2">
      <c r="A42" s="15"/>
      <c r="B42" s="75" t="s">
        <v>56</v>
      </c>
      <c r="C42" s="76"/>
      <c r="D42" s="76"/>
      <c r="E42" s="76"/>
      <c r="F42" s="76"/>
      <c r="G42" s="76"/>
      <c r="H42" s="76"/>
      <c r="I42" s="77"/>
      <c r="J42" s="15"/>
      <c r="K42" s="15"/>
      <c r="L42" s="15"/>
      <c r="M42" s="15"/>
      <c r="N42" s="15"/>
      <c r="O42" s="15"/>
      <c r="P42" s="15"/>
      <c r="Q42" s="15"/>
      <c r="R42" s="15"/>
      <c r="S42" s="16"/>
    </row>
    <row r="44" spans="1:19" ht="12.75" x14ac:dyDescent="0.2">
      <c r="B44" s="80" t="s">
        <v>5</v>
      </c>
      <c r="C44" s="82" t="s">
        <v>6</v>
      </c>
      <c r="D44" s="80" t="s">
        <v>48</v>
      </c>
      <c r="E44" s="80" t="s">
        <v>8</v>
      </c>
      <c r="F44" s="80" t="s">
        <v>23</v>
      </c>
      <c r="G44" s="81"/>
      <c r="H44" s="81"/>
      <c r="I44" s="10"/>
    </row>
    <row r="45" spans="1:19" s="1" customFormat="1" ht="38.25" x14ac:dyDescent="0.2">
      <c r="B45" s="81"/>
      <c r="C45" s="81"/>
      <c r="D45" s="81"/>
      <c r="E45" s="81"/>
      <c r="F45" s="34" t="s">
        <v>11</v>
      </c>
      <c r="G45" s="34" t="s">
        <v>12</v>
      </c>
      <c r="H45" s="34" t="s">
        <v>47</v>
      </c>
      <c r="I45" s="34" t="s">
        <v>50</v>
      </c>
    </row>
    <row r="46" spans="1:19" ht="12.75" x14ac:dyDescent="0.2">
      <c r="B46" s="11">
        <v>1</v>
      </c>
      <c r="C46" s="12" t="s">
        <v>14</v>
      </c>
      <c r="D46" s="11" t="s">
        <v>49</v>
      </c>
      <c r="E46" s="11">
        <v>311</v>
      </c>
      <c r="F46" s="13">
        <f>H46-G46</f>
        <v>6423377.3109243698</v>
      </c>
      <c r="G46" s="13">
        <f>H46-(H46/1.19)</f>
        <v>1220441.6890756302</v>
      </c>
      <c r="H46" s="13">
        <f>ROUND(C40,0)</f>
        <v>7643819</v>
      </c>
      <c r="I46" s="13">
        <f>H46*E46</f>
        <v>2377227709</v>
      </c>
    </row>
    <row r="47" spans="1:19" ht="12.75" x14ac:dyDescent="0.2">
      <c r="B47" s="11">
        <v>2</v>
      </c>
      <c r="C47" s="12" t="s">
        <v>15</v>
      </c>
      <c r="D47" s="11" t="s">
        <v>49</v>
      </c>
      <c r="E47" s="11">
        <v>2</v>
      </c>
      <c r="F47" s="13">
        <v>6383375.3499999996</v>
      </c>
      <c r="G47" s="13">
        <f t="shared" ref="G47:G50" si="7">F47*19%</f>
        <v>1212841.3165</v>
      </c>
      <c r="H47" s="13">
        <f>ROUND(D40,0)</f>
        <v>8471685</v>
      </c>
      <c r="I47" s="13">
        <f t="shared" ref="I47:I50" si="8">H47*E47</f>
        <v>16943370</v>
      </c>
    </row>
    <row r="48" spans="1:19" ht="25.5" x14ac:dyDescent="0.2">
      <c r="B48" s="11">
        <v>3</v>
      </c>
      <c r="C48" s="12" t="s">
        <v>16</v>
      </c>
      <c r="D48" s="11" t="s">
        <v>49</v>
      </c>
      <c r="E48" s="11">
        <v>17</v>
      </c>
      <c r="F48" s="13">
        <v>9819802.2400000002</v>
      </c>
      <c r="G48" s="13">
        <f t="shared" si="7"/>
        <v>1865762.4256</v>
      </c>
      <c r="H48" s="13">
        <f>ROUND(E40,0)</f>
        <v>11914522</v>
      </c>
      <c r="I48" s="13">
        <f t="shared" si="8"/>
        <v>202546874</v>
      </c>
    </row>
    <row r="49" spans="1:19" ht="12.75" x14ac:dyDescent="0.2">
      <c r="B49" s="11">
        <v>4</v>
      </c>
      <c r="C49" s="12" t="s">
        <v>17</v>
      </c>
      <c r="D49" s="11" t="s">
        <v>49</v>
      </c>
      <c r="E49" s="11">
        <v>41</v>
      </c>
      <c r="F49" s="13">
        <v>2656117.08</v>
      </c>
      <c r="G49" s="13">
        <f t="shared" si="7"/>
        <v>504662.2452</v>
      </c>
      <c r="H49" s="13">
        <f>ROUND(F40,0)</f>
        <v>3066274</v>
      </c>
      <c r="I49" s="13">
        <f t="shared" si="8"/>
        <v>125717234</v>
      </c>
    </row>
    <row r="50" spans="1:19" ht="12.75" x14ac:dyDescent="0.2">
      <c r="B50" s="11">
        <v>5</v>
      </c>
      <c r="C50" s="12" t="s">
        <v>18</v>
      </c>
      <c r="D50" s="11" t="s">
        <v>49</v>
      </c>
      <c r="E50" s="11">
        <v>1</v>
      </c>
      <c r="F50" s="13">
        <v>19793643.66</v>
      </c>
      <c r="G50" s="13">
        <f t="shared" si="7"/>
        <v>3760792.2954000002</v>
      </c>
      <c r="H50" s="13">
        <f>ROUND(G40,0)</f>
        <v>25498327</v>
      </c>
      <c r="I50" s="13">
        <f t="shared" si="8"/>
        <v>25498327</v>
      </c>
    </row>
    <row r="51" spans="1:19" ht="15.75" customHeight="1" x14ac:dyDescent="0.2">
      <c r="B51" s="93" t="s">
        <v>51</v>
      </c>
      <c r="C51" s="93"/>
      <c r="D51" s="93"/>
      <c r="E51" s="93"/>
      <c r="F51" s="93"/>
      <c r="G51" s="93"/>
      <c r="H51" s="93"/>
      <c r="I51" s="14">
        <f>SUM(I46:I50)</f>
        <v>2747933514</v>
      </c>
    </row>
    <row r="52" spans="1:19" ht="12.75" x14ac:dyDescent="0.2">
      <c r="F52" s="23"/>
    </row>
    <row r="53" spans="1:19" ht="12.6" customHeight="1" x14ac:dyDescent="0.2">
      <c r="A53" s="15"/>
      <c r="B53" s="75" t="s">
        <v>63</v>
      </c>
      <c r="C53" s="76"/>
      <c r="D53" s="76"/>
      <c r="E53" s="76"/>
      <c r="F53" s="76"/>
      <c r="G53" s="76"/>
      <c r="H53" s="76"/>
      <c r="I53" s="76"/>
      <c r="J53" s="77"/>
      <c r="K53" s="15"/>
      <c r="L53" s="15"/>
      <c r="M53" s="15"/>
      <c r="N53" s="15"/>
      <c r="O53" s="15"/>
      <c r="P53" s="15"/>
      <c r="Q53" s="15"/>
      <c r="R53" s="15"/>
      <c r="S53" s="16"/>
    </row>
    <row r="55" spans="1:19" ht="38.25" x14ac:dyDescent="0.2">
      <c r="B55" s="3" t="s">
        <v>59</v>
      </c>
      <c r="C55" s="3" t="s">
        <v>24</v>
      </c>
      <c r="D55" s="3" t="s">
        <v>25</v>
      </c>
      <c r="E55" s="3" t="s">
        <v>26</v>
      </c>
      <c r="F55" s="3" t="s">
        <v>15</v>
      </c>
      <c r="G55" s="3" t="s">
        <v>27</v>
      </c>
      <c r="H55" s="3" t="s">
        <v>17</v>
      </c>
      <c r="I55" s="3" t="s">
        <v>18</v>
      </c>
      <c r="J55" s="3" t="s">
        <v>58</v>
      </c>
    </row>
    <row r="56" spans="1:19" ht="12.75" x14ac:dyDescent="0.2">
      <c r="B56" s="24" t="s">
        <v>57</v>
      </c>
      <c r="C56" s="35">
        <v>11</v>
      </c>
      <c r="D56" s="35">
        <v>52</v>
      </c>
      <c r="E56" s="35">
        <v>25</v>
      </c>
      <c r="F56" s="35">
        <v>2</v>
      </c>
      <c r="G56" s="35">
        <v>3</v>
      </c>
      <c r="H56" s="35">
        <v>0</v>
      </c>
      <c r="I56" s="35">
        <v>1</v>
      </c>
      <c r="J56" s="24">
        <f>SUM(C56:I56)</f>
        <v>94</v>
      </c>
    </row>
    <row r="57" spans="1:19" ht="12.75" x14ac:dyDescent="0.2">
      <c r="B57" s="36" t="s">
        <v>52</v>
      </c>
      <c r="C57" s="37">
        <f>C56*$H$46</f>
        <v>84082009</v>
      </c>
      <c r="D57" s="37">
        <f>D56*$H$46</f>
        <v>397478588</v>
      </c>
      <c r="E57" s="37">
        <f>E56*$H$46</f>
        <v>191095475</v>
      </c>
      <c r="F57" s="37">
        <f>F56*H47</f>
        <v>16943370</v>
      </c>
      <c r="G57" s="37">
        <f>G56*H48</f>
        <v>35743566</v>
      </c>
      <c r="H57" s="37">
        <f>H56*H49</f>
        <v>0</v>
      </c>
      <c r="I57" s="37">
        <f>I56*H50</f>
        <v>25498327</v>
      </c>
      <c r="J57" s="38">
        <f>SUM(C57:I57)</f>
        <v>750841335</v>
      </c>
      <c r="K57" s="23">
        <v>754301756</v>
      </c>
      <c r="L57" s="26">
        <f>J57-K57</f>
        <v>-3460421</v>
      </c>
    </row>
    <row r="59" spans="1:19" ht="12.6" customHeight="1" x14ac:dyDescent="0.2">
      <c r="A59" s="15"/>
      <c r="B59" s="75" t="s">
        <v>62</v>
      </c>
      <c r="C59" s="76"/>
      <c r="D59" s="76"/>
      <c r="E59" s="76"/>
      <c r="F59" s="76"/>
      <c r="G59" s="76"/>
      <c r="H59" s="76"/>
      <c r="I59" s="76"/>
      <c r="J59" s="77"/>
      <c r="K59" s="15"/>
      <c r="L59" s="15"/>
      <c r="M59" s="15"/>
      <c r="N59" s="15"/>
      <c r="O59" s="15"/>
      <c r="P59" s="15"/>
      <c r="Q59" s="15"/>
      <c r="R59" s="15"/>
      <c r="S59" s="16"/>
    </row>
    <row r="61" spans="1:19" ht="38.25" x14ac:dyDescent="0.2">
      <c r="B61" s="3" t="s">
        <v>60</v>
      </c>
      <c r="C61" s="3" t="s">
        <v>24</v>
      </c>
      <c r="D61" s="3" t="s">
        <v>25</v>
      </c>
      <c r="E61" s="3" t="s">
        <v>26</v>
      </c>
      <c r="F61" s="3" t="s">
        <v>15</v>
      </c>
      <c r="G61" s="3" t="s">
        <v>27</v>
      </c>
      <c r="H61" s="3" t="s">
        <v>17</v>
      </c>
      <c r="I61" s="3" t="s">
        <v>18</v>
      </c>
      <c r="J61" s="3" t="s">
        <v>58</v>
      </c>
    </row>
    <row r="62" spans="1:19" ht="12.75" x14ac:dyDescent="0.2">
      <c r="B62" s="2" t="s">
        <v>30</v>
      </c>
      <c r="C62" s="35">
        <v>0</v>
      </c>
      <c r="D62" s="35">
        <v>12</v>
      </c>
      <c r="E62" s="35">
        <v>12</v>
      </c>
      <c r="F62" s="35">
        <v>0</v>
      </c>
      <c r="G62" s="35">
        <v>1</v>
      </c>
      <c r="H62" s="35">
        <v>5</v>
      </c>
      <c r="I62" s="35">
        <v>0</v>
      </c>
      <c r="J62" s="2">
        <f>SUM(C62:I62)</f>
        <v>30</v>
      </c>
    </row>
    <row r="63" spans="1:19" ht="12.75" x14ac:dyDescent="0.2">
      <c r="B63" s="2" t="s">
        <v>31</v>
      </c>
      <c r="C63" s="35">
        <v>0</v>
      </c>
      <c r="D63" s="35">
        <v>12</v>
      </c>
      <c r="E63" s="35">
        <v>11</v>
      </c>
      <c r="F63" s="35">
        <v>0</v>
      </c>
      <c r="G63" s="35">
        <v>0</v>
      </c>
      <c r="H63" s="35">
        <v>0</v>
      </c>
      <c r="I63" s="35">
        <v>0</v>
      </c>
      <c r="J63" s="2">
        <f t="shared" ref="J63:J72" si="9">SUM(C63:H63)</f>
        <v>23</v>
      </c>
    </row>
    <row r="64" spans="1:19" ht="12.75" x14ac:dyDescent="0.2">
      <c r="B64" s="2" t="s">
        <v>32</v>
      </c>
      <c r="C64" s="35">
        <v>0</v>
      </c>
      <c r="D64" s="35">
        <v>3</v>
      </c>
      <c r="E64" s="35">
        <v>6</v>
      </c>
      <c r="F64" s="35">
        <v>0</v>
      </c>
      <c r="G64" s="35">
        <v>3</v>
      </c>
      <c r="H64" s="35">
        <v>1</v>
      </c>
      <c r="I64" s="35">
        <v>0</v>
      </c>
      <c r="J64" s="2">
        <f t="shared" si="9"/>
        <v>13</v>
      </c>
    </row>
    <row r="65" spans="1:19" ht="12.75" x14ac:dyDescent="0.2">
      <c r="B65" s="2" t="s">
        <v>33</v>
      </c>
      <c r="C65" s="35">
        <v>1</v>
      </c>
      <c r="D65" s="35">
        <v>7</v>
      </c>
      <c r="E65" s="35">
        <v>13</v>
      </c>
      <c r="F65" s="35">
        <v>0</v>
      </c>
      <c r="G65" s="35">
        <v>2</v>
      </c>
      <c r="H65" s="35">
        <v>5</v>
      </c>
      <c r="I65" s="35">
        <v>0</v>
      </c>
      <c r="J65" s="2">
        <f t="shared" si="9"/>
        <v>28</v>
      </c>
    </row>
    <row r="66" spans="1:19" ht="12.75" x14ac:dyDescent="0.2">
      <c r="B66" s="2" t="s">
        <v>34</v>
      </c>
      <c r="C66" s="35">
        <v>3</v>
      </c>
      <c r="D66" s="35">
        <v>10</v>
      </c>
      <c r="E66" s="35">
        <v>9</v>
      </c>
      <c r="F66" s="35">
        <v>0</v>
      </c>
      <c r="G66" s="35">
        <v>0</v>
      </c>
      <c r="H66" s="35">
        <v>0</v>
      </c>
      <c r="I66" s="35">
        <v>0</v>
      </c>
      <c r="J66" s="2">
        <f t="shared" si="9"/>
        <v>22</v>
      </c>
    </row>
    <row r="67" spans="1:19" ht="12.75" x14ac:dyDescent="0.2">
      <c r="B67" s="2" t="s">
        <v>35</v>
      </c>
      <c r="C67" s="35">
        <v>0</v>
      </c>
      <c r="D67" s="35">
        <v>12</v>
      </c>
      <c r="E67" s="35">
        <v>11</v>
      </c>
      <c r="F67" s="35">
        <v>0</v>
      </c>
      <c r="G67" s="35">
        <v>2</v>
      </c>
      <c r="H67" s="35">
        <v>0</v>
      </c>
      <c r="I67" s="35">
        <v>0</v>
      </c>
      <c r="J67" s="2">
        <f t="shared" si="9"/>
        <v>25</v>
      </c>
    </row>
    <row r="68" spans="1:19" ht="12.75" x14ac:dyDescent="0.2">
      <c r="B68" s="2" t="s">
        <v>36</v>
      </c>
      <c r="C68" s="35">
        <v>0</v>
      </c>
      <c r="D68" s="35">
        <v>10</v>
      </c>
      <c r="E68" s="35">
        <v>11</v>
      </c>
      <c r="F68" s="35">
        <v>0</v>
      </c>
      <c r="G68" s="35">
        <v>2</v>
      </c>
      <c r="H68" s="35">
        <v>10</v>
      </c>
      <c r="I68" s="35">
        <v>0</v>
      </c>
      <c r="J68" s="2">
        <f t="shared" si="9"/>
        <v>33</v>
      </c>
    </row>
    <row r="69" spans="1:19" ht="12.75" x14ac:dyDescent="0.2">
      <c r="B69" s="2" t="s">
        <v>37</v>
      </c>
      <c r="C69" s="35">
        <v>0</v>
      </c>
      <c r="D69" s="35">
        <v>9</v>
      </c>
      <c r="E69" s="35">
        <v>4</v>
      </c>
      <c r="F69" s="35">
        <v>0</v>
      </c>
      <c r="G69" s="35">
        <v>0</v>
      </c>
      <c r="H69" s="35">
        <v>0</v>
      </c>
      <c r="I69" s="35">
        <v>0</v>
      </c>
      <c r="J69" s="2">
        <f t="shared" si="9"/>
        <v>13</v>
      </c>
    </row>
    <row r="70" spans="1:19" ht="12.75" x14ac:dyDescent="0.2">
      <c r="B70" s="2" t="s">
        <v>38</v>
      </c>
      <c r="C70" s="35">
        <v>0</v>
      </c>
      <c r="D70" s="35">
        <v>16</v>
      </c>
      <c r="E70" s="35">
        <v>10</v>
      </c>
      <c r="F70" s="35">
        <v>0</v>
      </c>
      <c r="G70" s="35">
        <v>0</v>
      </c>
      <c r="H70" s="35">
        <v>15</v>
      </c>
      <c r="I70" s="35">
        <v>0</v>
      </c>
      <c r="J70" s="2">
        <f t="shared" si="9"/>
        <v>41</v>
      </c>
    </row>
    <row r="71" spans="1:19" ht="12.75" x14ac:dyDescent="0.2">
      <c r="B71" s="2" t="s">
        <v>39</v>
      </c>
      <c r="C71" s="35">
        <v>0</v>
      </c>
      <c r="D71" s="35">
        <v>7</v>
      </c>
      <c r="E71" s="35">
        <v>8</v>
      </c>
      <c r="F71" s="35">
        <v>0</v>
      </c>
      <c r="G71" s="35">
        <v>1</v>
      </c>
      <c r="H71" s="35">
        <v>0</v>
      </c>
      <c r="I71" s="35">
        <v>0</v>
      </c>
      <c r="J71" s="2">
        <f t="shared" si="9"/>
        <v>16</v>
      </c>
    </row>
    <row r="72" spans="1:19" ht="12.75" x14ac:dyDescent="0.2">
      <c r="B72" s="2" t="s">
        <v>40</v>
      </c>
      <c r="C72" s="35">
        <v>0</v>
      </c>
      <c r="D72" s="35">
        <v>14</v>
      </c>
      <c r="E72" s="35">
        <v>12</v>
      </c>
      <c r="F72" s="35">
        <v>0</v>
      </c>
      <c r="G72" s="35">
        <v>3</v>
      </c>
      <c r="H72" s="35">
        <v>5</v>
      </c>
      <c r="I72" s="35">
        <v>0</v>
      </c>
      <c r="J72" s="2">
        <f t="shared" si="9"/>
        <v>34</v>
      </c>
    </row>
    <row r="73" spans="1:19" ht="12.75" x14ac:dyDescent="0.2">
      <c r="B73" s="2" t="s">
        <v>41</v>
      </c>
      <c r="C73" s="27">
        <f t="shared" ref="C73:J73" si="10">SUM(C62:C72)</f>
        <v>4</v>
      </c>
      <c r="D73" s="27">
        <f t="shared" si="10"/>
        <v>112</v>
      </c>
      <c r="E73" s="27">
        <f t="shared" si="10"/>
        <v>107</v>
      </c>
      <c r="F73" s="27">
        <f t="shared" si="10"/>
        <v>0</v>
      </c>
      <c r="G73" s="27">
        <f t="shared" si="10"/>
        <v>14</v>
      </c>
      <c r="H73" s="28">
        <f t="shared" si="10"/>
        <v>41</v>
      </c>
      <c r="I73" s="27">
        <f t="shared" si="10"/>
        <v>0</v>
      </c>
      <c r="J73" s="4">
        <f t="shared" si="10"/>
        <v>278</v>
      </c>
    </row>
    <row r="74" spans="1:19" ht="12.75" x14ac:dyDescent="0.2">
      <c r="B74" s="19" t="s">
        <v>28</v>
      </c>
      <c r="C74" s="39">
        <f>C73*$H$46</f>
        <v>30575276</v>
      </c>
      <c r="D74" s="39">
        <f>D73*$H$46</f>
        <v>856107728</v>
      </c>
      <c r="E74" s="39">
        <f>E73*$H$46</f>
        <v>817888633</v>
      </c>
      <c r="F74" s="39">
        <f>F73*H47</f>
        <v>0</v>
      </c>
      <c r="G74" s="39">
        <f>G73*H48</f>
        <v>166803308</v>
      </c>
      <c r="H74" s="39">
        <f>H73*H49</f>
        <v>125717234</v>
      </c>
      <c r="I74" s="39">
        <f>I73*H50</f>
        <v>0</v>
      </c>
      <c r="J74" s="38">
        <f>SUM(C74:I74)</f>
        <v>1997092179</v>
      </c>
      <c r="K74" s="29">
        <v>2001000000</v>
      </c>
      <c r="L74" s="26">
        <f>J74-K74</f>
        <v>-3907821</v>
      </c>
    </row>
    <row r="75" spans="1:19" ht="15.75" customHeight="1" x14ac:dyDescent="0.2">
      <c r="J75" s="30"/>
    </row>
    <row r="77" spans="1:19" ht="12.6" customHeight="1" x14ac:dyDescent="0.2">
      <c r="A77" s="15"/>
      <c r="B77" s="75" t="s">
        <v>61</v>
      </c>
      <c r="C77" s="76"/>
      <c r="D77" s="76"/>
      <c r="E77" s="76"/>
      <c r="F77" s="76"/>
      <c r="G77" s="76"/>
      <c r="H77" s="76"/>
      <c r="I77" s="76"/>
      <c r="J77" s="77"/>
      <c r="K77" s="15"/>
      <c r="L77" s="15"/>
      <c r="M77" s="15"/>
      <c r="N77" s="15"/>
      <c r="O77" s="15"/>
      <c r="P77" s="15"/>
      <c r="Q77" s="15"/>
      <c r="R77" s="15"/>
      <c r="S77" s="16"/>
    </row>
    <row r="79" spans="1:19" ht="38.25" x14ac:dyDescent="0.2">
      <c r="B79" s="3" t="s">
        <v>42</v>
      </c>
      <c r="C79" s="4" t="s">
        <v>14</v>
      </c>
      <c r="D79" s="4" t="s">
        <v>15</v>
      </c>
      <c r="E79" s="4" t="s">
        <v>16</v>
      </c>
      <c r="F79" s="4" t="s">
        <v>17</v>
      </c>
      <c r="G79" s="4" t="s">
        <v>18</v>
      </c>
      <c r="H79" s="9" t="s">
        <v>43</v>
      </c>
      <c r="J79" s="31"/>
      <c r="N79" s="32"/>
      <c r="O79" s="32"/>
    </row>
    <row r="80" spans="1:19" ht="12.75" x14ac:dyDescent="0.2">
      <c r="B80" s="2" t="s">
        <v>44</v>
      </c>
      <c r="C80" s="2">
        <f>SUM(C56:E56)</f>
        <v>88</v>
      </c>
      <c r="D80" s="2">
        <f>F56</f>
        <v>2</v>
      </c>
      <c r="E80" s="2">
        <f>G56</f>
        <v>3</v>
      </c>
      <c r="F80" s="5">
        <f t="shared" ref="F80:G80" si="11">H56</f>
        <v>0</v>
      </c>
      <c r="G80" s="2">
        <f t="shared" si="11"/>
        <v>1</v>
      </c>
      <c r="H80" s="8">
        <f t="shared" ref="H80:H91" si="12">(C80*H$46)+(D80*H$47)+(E80*H$48)+(F80*H$49)+(G80*H$50)</f>
        <v>750841335</v>
      </c>
      <c r="N80" s="32"/>
      <c r="O80" s="32"/>
    </row>
    <row r="81" spans="2:15" ht="12.75" x14ac:dyDescent="0.2">
      <c r="B81" s="2" t="s">
        <v>30</v>
      </c>
      <c r="C81" s="2">
        <f t="shared" ref="C81:C91" si="13">SUM(C62:E62)</f>
        <v>24</v>
      </c>
      <c r="D81" s="2">
        <f t="shared" ref="D81:D91" si="14">F62</f>
        <v>0</v>
      </c>
      <c r="E81" s="2">
        <f t="shared" ref="E81:E91" si="15">G62</f>
        <v>1</v>
      </c>
      <c r="F81" s="5">
        <f t="shared" ref="F81:G81" si="16">H62</f>
        <v>5</v>
      </c>
      <c r="G81" s="2">
        <f t="shared" si="16"/>
        <v>0</v>
      </c>
      <c r="H81" s="8">
        <f t="shared" si="12"/>
        <v>210697548</v>
      </c>
      <c r="N81" s="32"/>
      <c r="O81" s="32"/>
    </row>
    <row r="82" spans="2:15" ht="12.75" x14ac:dyDescent="0.2">
      <c r="B82" s="2" t="s">
        <v>31</v>
      </c>
      <c r="C82" s="2">
        <f t="shared" si="13"/>
        <v>23</v>
      </c>
      <c r="D82" s="2">
        <f t="shared" si="14"/>
        <v>0</v>
      </c>
      <c r="E82" s="2">
        <f t="shared" si="15"/>
        <v>0</v>
      </c>
      <c r="F82" s="5">
        <f t="shared" ref="F82:G82" si="17">H63</f>
        <v>0</v>
      </c>
      <c r="G82" s="2">
        <f t="shared" si="17"/>
        <v>0</v>
      </c>
      <c r="H82" s="8">
        <f t="shared" si="12"/>
        <v>175807837</v>
      </c>
      <c r="N82" s="32"/>
      <c r="O82" s="32"/>
    </row>
    <row r="83" spans="2:15" ht="12.75" x14ac:dyDescent="0.2">
      <c r="B83" s="2" t="s">
        <v>32</v>
      </c>
      <c r="C83" s="2">
        <f t="shared" si="13"/>
        <v>9</v>
      </c>
      <c r="D83" s="2">
        <f t="shared" si="14"/>
        <v>0</v>
      </c>
      <c r="E83" s="2">
        <f t="shared" si="15"/>
        <v>3</v>
      </c>
      <c r="F83" s="5">
        <f t="shared" ref="F83:G83" si="18">H64</f>
        <v>1</v>
      </c>
      <c r="G83" s="2">
        <f t="shared" si="18"/>
        <v>0</v>
      </c>
      <c r="H83" s="8">
        <f t="shared" si="12"/>
        <v>107604211</v>
      </c>
      <c r="N83" s="32"/>
      <c r="O83" s="32"/>
    </row>
    <row r="84" spans="2:15" ht="12.75" x14ac:dyDescent="0.2">
      <c r="B84" s="2" t="s">
        <v>33</v>
      </c>
      <c r="C84" s="2">
        <f t="shared" si="13"/>
        <v>21</v>
      </c>
      <c r="D84" s="2">
        <f t="shared" si="14"/>
        <v>0</v>
      </c>
      <c r="E84" s="2">
        <f t="shared" si="15"/>
        <v>2</v>
      </c>
      <c r="F84" s="5">
        <f t="shared" ref="F84:G84" si="19">H65</f>
        <v>5</v>
      </c>
      <c r="G84" s="2">
        <f t="shared" si="19"/>
        <v>0</v>
      </c>
      <c r="H84" s="8">
        <f t="shared" si="12"/>
        <v>199680613</v>
      </c>
      <c r="N84" s="32"/>
      <c r="O84" s="32"/>
    </row>
    <row r="85" spans="2:15" ht="12.75" x14ac:dyDescent="0.2">
      <c r="B85" s="2" t="s">
        <v>34</v>
      </c>
      <c r="C85" s="2">
        <f t="shared" si="13"/>
        <v>22</v>
      </c>
      <c r="D85" s="2">
        <f t="shared" si="14"/>
        <v>0</v>
      </c>
      <c r="E85" s="2">
        <f t="shared" si="15"/>
        <v>0</v>
      </c>
      <c r="F85" s="5">
        <f t="shared" ref="F85:G85" si="20">H66</f>
        <v>0</v>
      </c>
      <c r="G85" s="2">
        <f t="shared" si="20"/>
        <v>0</v>
      </c>
      <c r="H85" s="8">
        <f t="shared" si="12"/>
        <v>168164018</v>
      </c>
      <c r="N85" s="32"/>
      <c r="O85" s="32"/>
    </row>
    <row r="86" spans="2:15" ht="12.75" x14ac:dyDescent="0.2">
      <c r="B86" s="2" t="s">
        <v>35</v>
      </c>
      <c r="C86" s="2">
        <f t="shared" si="13"/>
        <v>23</v>
      </c>
      <c r="D86" s="2">
        <f t="shared" si="14"/>
        <v>0</v>
      </c>
      <c r="E86" s="2">
        <f t="shared" si="15"/>
        <v>2</v>
      </c>
      <c r="F86" s="5">
        <f t="shared" ref="F86:G86" si="21">H67</f>
        <v>0</v>
      </c>
      <c r="G86" s="2">
        <f t="shared" si="21"/>
        <v>0</v>
      </c>
      <c r="H86" s="8">
        <f t="shared" si="12"/>
        <v>199636881</v>
      </c>
      <c r="N86" s="32"/>
      <c r="O86" s="32"/>
    </row>
    <row r="87" spans="2:15" ht="12.75" x14ac:dyDescent="0.2">
      <c r="B87" s="2" t="s">
        <v>36</v>
      </c>
      <c r="C87" s="2">
        <f t="shared" si="13"/>
        <v>21</v>
      </c>
      <c r="D87" s="2">
        <f t="shared" si="14"/>
        <v>0</v>
      </c>
      <c r="E87" s="2">
        <f t="shared" si="15"/>
        <v>2</v>
      </c>
      <c r="F87" s="5">
        <f t="shared" ref="F87:G87" si="22">H68</f>
        <v>10</v>
      </c>
      <c r="G87" s="2">
        <f t="shared" si="22"/>
        <v>0</v>
      </c>
      <c r="H87" s="8">
        <f t="shared" si="12"/>
        <v>215011983</v>
      </c>
    </row>
    <row r="88" spans="2:15" ht="12.75" x14ac:dyDescent="0.2">
      <c r="B88" s="2" t="s">
        <v>37</v>
      </c>
      <c r="C88" s="2">
        <f t="shared" si="13"/>
        <v>13</v>
      </c>
      <c r="D88" s="2">
        <f t="shared" si="14"/>
        <v>0</v>
      </c>
      <c r="E88" s="2">
        <f t="shared" si="15"/>
        <v>0</v>
      </c>
      <c r="F88" s="5">
        <f t="shared" ref="F88:G88" si="23">H69</f>
        <v>0</v>
      </c>
      <c r="G88" s="2">
        <f t="shared" si="23"/>
        <v>0</v>
      </c>
      <c r="H88" s="8">
        <f t="shared" si="12"/>
        <v>99369647</v>
      </c>
    </row>
    <row r="89" spans="2:15" ht="12.75" x14ac:dyDescent="0.2">
      <c r="B89" s="2" t="s">
        <v>38</v>
      </c>
      <c r="C89" s="2">
        <f t="shared" si="13"/>
        <v>26</v>
      </c>
      <c r="D89" s="2">
        <f t="shared" si="14"/>
        <v>0</v>
      </c>
      <c r="E89" s="2">
        <f t="shared" si="15"/>
        <v>0</v>
      </c>
      <c r="F89" s="5">
        <f t="shared" ref="F89:G89" si="24">H70</f>
        <v>15</v>
      </c>
      <c r="G89" s="2">
        <f t="shared" si="24"/>
        <v>0</v>
      </c>
      <c r="H89" s="8">
        <f t="shared" si="12"/>
        <v>244733404</v>
      </c>
    </row>
    <row r="90" spans="2:15" ht="12.75" x14ac:dyDescent="0.2">
      <c r="B90" s="2" t="s">
        <v>39</v>
      </c>
      <c r="C90" s="2">
        <f t="shared" si="13"/>
        <v>15</v>
      </c>
      <c r="D90" s="2">
        <f t="shared" si="14"/>
        <v>0</v>
      </c>
      <c r="E90" s="2">
        <f t="shared" si="15"/>
        <v>1</v>
      </c>
      <c r="F90" s="5">
        <f t="shared" ref="F90:G90" si="25">H71</f>
        <v>0</v>
      </c>
      <c r="G90" s="2">
        <f t="shared" si="25"/>
        <v>0</v>
      </c>
      <c r="H90" s="8">
        <f t="shared" si="12"/>
        <v>126571807</v>
      </c>
    </row>
    <row r="91" spans="2:15" ht="12.75" x14ac:dyDescent="0.2">
      <c r="B91" s="2" t="s">
        <v>40</v>
      </c>
      <c r="C91" s="2">
        <f t="shared" si="13"/>
        <v>26</v>
      </c>
      <c r="D91" s="2">
        <f t="shared" si="14"/>
        <v>0</v>
      </c>
      <c r="E91" s="2">
        <f t="shared" si="15"/>
        <v>3</v>
      </c>
      <c r="F91" s="5">
        <f t="shared" ref="F91:G91" si="26">H72</f>
        <v>5</v>
      </c>
      <c r="G91" s="2">
        <f t="shared" si="26"/>
        <v>0</v>
      </c>
      <c r="H91" s="8">
        <f t="shared" si="12"/>
        <v>249814230</v>
      </c>
      <c r="I91" s="26"/>
    </row>
    <row r="92" spans="2:15" ht="12.75" x14ac:dyDescent="0.2">
      <c r="B92" s="6" t="s">
        <v>45</v>
      </c>
      <c r="C92" s="6">
        <f t="shared" ref="C92:G92" si="27">SUM(C80:C91)</f>
        <v>311</v>
      </c>
      <c r="D92" s="6">
        <f t="shared" si="27"/>
        <v>2</v>
      </c>
      <c r="E92" s="6">
        <f t="shared" si="27"/>
        <v>17</v>
      </c>
      <c r="F92" s="7">
        <f t="shared" si="27"/>
        <v>41</v>
      </c>
      <c r="G92" s="6">
        <f t="shared" si="27"/>
        <v>1</v>
      </c>
      <c r="H92" s="94">
        <f>SUM(H80:H91)</f>
        <v>2747933514</v>
      </c>
    </row>
    <row r="93" spans="2:15" ht="12.75" x14ac:dyDescent="0.2">
      <c r="B93" s="6" t="s">
        <v>52</v>
      </c>
      <c r="C93" s="8">
        <f>C92*H46</f>
        <v>2377227709</v>
      </c>
      <c r="D93" s="8">
        <f>D92*H47</f>
        <v>16943370</v>
      </c>
      <c r="E93" s="8">
        <f>E92*H48</f>
        <v>202546874</v>
      </c>
      <c r="F93" s="8">
        <f>F92*H49</f>
        <v>125717234</v>
      </c>
      <c r="G93" s="8">
        <f>G92*H50</f>
        <v>25498327</v>
      </c>
      <c r="H93" s="95"/>
      <c r="I93" s="23"/>
      <c r="J93" s="26"/>
    </row>
    <row r="97" spans="1:19" ht="12.6" customHeight="1" x14ac:dyDescent="0.2">
      <c r="A97" s="15"/>
      <c r="B97" s="75" t="s">
        <v>64</v>
      </c>
      <c r="C97" s="76"/>
      <c r="D97" s="76"/>
      <c r="E97" s="76"/>
      <c r="F97" s="76"/>
      <c r="G97" s="76"/>
      <c r="H97" s="76"/>
      <c r="I97" s="76"/>
      <c r="J97" s="77"/>
      <c r="K97" s="15"/>
      <c r="L97" s="15"/>
      <c r="M97" s="15"/>
      <c r="N97" s="15"/>
      <c r="O97" s="15"/>
      <c r="P97" s="15"/>
      <c r="Q97" s="15"/>
      <c r="R97" s="15"/>
      <c r="S97" s="16"/>
    </row>
    <row r="99" spans="1:19" ht="77.45" customHeight="1" x14ac:dyDescent="0.2">
      <c r="B99" s="3" t="s">
        <v>69</v>
      </c>
      <c r="C99" s="3" t="s">
        <v>70</v>
      </c>
      <c r="D99" s="3" t="s">
        <v>71</v>
      </c>
      <c r="E99" s="3" t="s">
        <v>26</v>
      </c>
      <c r="F99" s="3" t="s">
        <v>15</v>
      </c>
      <c r="G99" s="3" t="s">
        <v>27</v>
      </c>
      <c r="H99" s="3" t="s">
        <v>17</v>
      </c>
      <c r="I99" s="3" t="s">
        <v>18</v>
      </c>
      <c r="J99" s="3" t="s">
        <v>66</v>
      </c>
    </row>
    <row r="100" spans="1:19" ht="12.75" x14ac:dyDescent="0.2">
      <c r="B100" s="24" t="s">
        <v>72</v>
      </c>
      <c r="C100" s="19">
        <v>11</v>
      </c>
      <c r="D100" s="19">
        <v>52</v>
      </c>
      <c r="E100" s="19">
        <v>105</v>
      </c>
      <c r="F100" s="19">
        <v>11</v>
      </c>
      <c r="G100" s="19">
        <v>3</v>
      </c>
      <c r="H100" s="19">
        <v>0</v>
      </c>
      <c r="I100" s="19">
        <v>1</v>
      </c>
      <c r="J100" s="19">
        <f>SUM(C100:I100)</f>
        <v>183</v>
      </c>
    </row>
    <row r="101" spans="1:19" ht="12.75" x14ac:dyDescent="0.2">
      <c r="B101" s="3" t="s">
        <v>73</v>
      </c>
      <c r="C101" s="38">
        <f>C100*$H$46</f>
        <v>84082009</v>
      </c>
      <c r="D101" s="38">
        <f>D100*$H$46</f>
        <v>397478588</v>
      </c>
      <c r="E101" s="38">
        <f>E100*$H$46</f>
        <v>802600995</v>
      </c>
      <c r="F101" s="38">
        <f>F100*H47</f>
        <v>93188535</v>
      </c>
      <c r="G101" s="38">
        <f>G100*H48</f>
        <v>35743566</v>
      </c>
      <c r="H101" s="38">
        <f>H100*H49</f>
        <v>0</v>
      </c>
      <c r="I101" s="38">
        <f>I100*H50</f>
        <v>25498327</v>
      </c>
      <c r="J101" s="38">
        <f>SUM(C101:I101)</f>
        <v>1438592020</v>
      </c>
    </row>
    <row r="103" spans="1:19" ht="12.6" customHeight="1" x14ac:dyDescent="0.2">
      <c r="A103" s="15"/>
      <c r="B103" s="75" t="s">
        <v>65</v>
      </c>
      <c r="C103" s="76"/>
      <c r="D103" s="76"/>
      <c r="E103" s="76"/>
      <c r="F103" s="76"/>
      <c r="G103" s="76"/>
      <c r="H103" s="76"/>
      <c r="I103" s="76"/>
      <c r="J103" s="77"/>
      <c r="K103" s="15"/>
      <c r="L103" s="15"/>
      <c r="M103" s="15"/>
      <c r="N103" s="15"/>
      <c r="O103" s="15"/>
      <c r="P103" s="15"/>
      <c r="Q103" s="15"/>
      <c r="R103" s="15"/>
      <c r="S103" s="16"/>
    </row>
    <row r="104" spans="1:19" ht="15.75" customHeight="1" thickBot="1" x14ac:dyDescent="0.25"/>
    <row r="105" spans="1:19" ht="75" customHeight="1" thickBot="1" x14ac:dyDescent="0.25">
      <c r="B105" s="48" t="s">
        <v>68</v>
      </c>
      <c r="C105" s="49" t="s">
        <v>70</v>
      </c>
      <c r="D105" s="49" t="s">
        <v>71</v>
      </c>
      <c r="E105" s="49" t="s">
        <v>46</v>
      </c>
      <c r="F105" s="49" t="s">
        <v>15</v>
      </c>
      <c r="G105" s="49" t="s">
        <v>27</v>
      </c>
      <c r="H105" s="49" t="s">
        <v>29</v>
      </c>
      <c r="I105" s="49" t="s">
        <v>18</v>
      </c>
      <c r="J105" s="50" t="s">
        <v>67</v>
      </c>
    </row>
    <row r="106" spans="1:19" ht="12.75" x14ac:dyDescent="0.2">
      <c r="B106" s="45" t="s">
        <v>30</v>
      </c>
      <c r="C106" s="46">
        <v>0</v>
      </c>
      <c r="D106" s="46">
        <v>12</v>
      </c>
      <c r="E106" s="46">
        <v>22</v>
      </c>
      <c r="F106" s="46">
        <v>0</v>
      </c>
      <c r="G106" s="46">
        <v>1</v>
      </c>
      <c r="H106" s="46">
        <v>5</v>
      </c>
      <c r="I106" s="46">
        <v>0</v>
      </c>
      <c r="J106" s="47">
        <f t="shared" ref="J106:J118" si="28">SUM(C106:I106)</f>
        <v>40</v>
      </c>
    </row>
    <row r="107" spans="1:19" ht="12.75" x14ac:dyDescent="0.2">
      <c r="B107" s="40" t="s">
        <v>31</v>
      </c>
      <c r="C107" s="24">
        <v>0</v>
      </c>
      <c r="D107" s="24">
        <v>12</v>
      </c>
      <c r="E107" s="24">
        <v>21</v>
      </c>
      <c r="F107" s="24">
        <v>0</v>
      </c>
      <c r="G107" s="24">
        <v>0</v>
      </c>
      <c r="H107" s="24">
        <v>0</v>
      </c>
      <c r="I107" s="24">
        <v>0</v>
      </c>
      <c r="J107" s="41">
        <f t="shared" si="28"/>
        <v>33</v>
      </c>
    </row>
    <row r="108" spans="1:19" ht="12.75" x14ac:dyDescent="0.2">
      <c r="B108" s="40" t="s">
        <v>32</v>
      </c>
      <c r="C108" s="24">
        <v>0</v>
      </c>
      <c r="D108" s="24">
        <v>3</v>
      </c>
      <c r="E108" s="24">
        <v>14</v>
      </c>
      <c r="F108" s="24">
        <v>0</v>
      </c>
      <c r="G108" s="24">
        <v>3</v>
      </c>
      <c r="H108" s="24">
        <v>1</v>
      </c>
      <c r="I108" s="24">
        <v>0</v>
      </c>
      <c r="J108" s="41">
        <f t="shared" si="28"/>
        <v>21</v>
      </c>
    </row>
    <row r="109" spans="1:19" ht="12.75" x14ac:dyDescent="0.2">
      <c r="B109" s="40" t="s">
        <v>33</v>
      </c>
      <c r="C109" s="24">
        <v>1</v>
      </c>
      <c r="D109" s="24">
        <v>7</v>
      </c>
      <c r="E109" s="24">
        <v>33</v>
      </c>
      <c r="F109" s="24">
        <v>0</v>
      </c>
      <c r="G109" s="24">
        <v>2</v>
      </c>
      <c r="H109" s="24">
        <v>5</v>
      </c>
      <c r="I109" s="24">
        <v>0</v>
      </c>
      <c r="J109" s="41">
        <f t="shared" si="28"/>
        <v>48</v>
      </c>
    </row>
    <row r="110" spans="1:19" ht="12.75" x14ac:dyDescent="0.2">
      <c r="B110" s="40" t="s">
        <v>34</v>
      </c>
      <c r="C110" s="24">
        <v>3</v>
      </c>
      <c r="D110" s="24">
        <v>10</v>
      </c>
      <c r="E110" s="24">
        <v>17</v>
      </c>
      <c r="F110" s="24">
        <v>0</v>
      </c>
      <c r="G110" s="24">
        <v>0</v>
      </c>
      <c r="H110" s="24">
        <v>0</v>
      </c>
      <c r="I110" s="24">
        <v>0</v>
      </c>
      <c r="J110" s="41">
        <f t="shared" si="28"/>
        <v>30</v>
      </c>
    </row>
    <row r="111" spans="1:19" ht="12.75" x14ac:dyDescent="0.2">
      <c r="B111" s="40" t="s">
        <v>35</v>
      </c>
      <c r="C111" s="24">
        <v>0</v>
      </c>
      <c r="D111" s="24">
        <v>12</v>
      </c>
      <c r="E111" s="24">
        <v>22</v>
      </c>
      <c r="F111" s="24">
        <v>0</v>
      </c>
      <c r="G111" s="24">
        <v>2</v>
      </c>
      <c r="H111" s="24">
        <v>0</v>
      </c>
      <c r="I111" s="24">
        <v>0</v>
      </c>
      <c r="J111" s="41">
        <f t="shared" si="28"/>
        <v>36</v>
      </c>
    </row>
    <row r="112" spans="1:19" ht="12.75" x14ac:dyDescent="0.2">
      <c r="B112" s="40" t="s">
        <v>36</v>
      </c>
      <c r="C112" s="24">
        <v>0</v>
      </c>
      <c r="D112" s="24">
        <v>10</v>
      </c>
      <c r="E112" s="24">
        <v>31</v>
      </c>
      <c r="F112" s="24">
        <v>0</v>
      </c>
      <c r="G112" s="24">
        <v>2</v>
      </c>
      <c r="H112" s="24">
        <v>10</v>
      </c>
      <c r="I112" s="24">
        <v>0</v>
      </c>
      <c r="J112" s="41">
        <f t="shared" si="28"/>
        <v>53</v>
      </c>
    </row>
    <row r="113" spans="1:19" ht="12.75" x14ac:dyDescent="0.2">
      <c r="B113" s="40" t="s">
        <v>37</v>
      </c>
      <c r="C113" s="24">
        <v>0</v>
      </c>
      <c r="D113" s="24">
        <v>9</v>
      </c>
      <c r="E113" s="24">
        <v>8</v>
      </c>
      <c r="F113" s="24">
        <v>0</v>
      </c>
      <c r="G113" s="24">
        <v>0</v>
      </c>
      <c r="H113" s="24">
        <v>0</v>
      </c>
      <c r="I113" s="24">
        <v>0</v>
      </c>
      <c r="J113" s="41">
        <f t="shared" si="28"/>
        <v>17</v>
      </c>
    </row>
    <row r="114" spans="1:19" ht="12.75" x14ac:dyDescent="0.2">
      <c r="B114" s="40" t="s">
        <v>38</v>
      </c>
      <c r="C114" s="24">
        <v>0</v>
      </c>
      <c r="D114" s="24">
        <v>16</v>
      </c>
      <c r="E114" s="24">
        <v>19</v>
      </c>
      <c r="F114" s="24">
        <v>0</v>
      </c>
      <c r="G114" s="24">
        <v>1</v>
      </c>
      <c r="H114" s="24">
        <v>0</v>
      </c>
      <c r="I114" s="24">
        <v>0</v>
      </c>
      <c r="J114" s="41">
        <f t="shared" si="28"/>
        <v>36</v>
      </c>
    </row>
    <row r="115" spans="1:19" ht="12.75" x14ac:dyDescent="0.2">
      <c r="B115" s="40" t="s">
        <v>39</v>
      </c>
      <c r="C115" s="24">
        <v>0</v>
      </c>
      <c r="D115" s="24">
        <v>7</v>
      </c>
      <c r="E115" s="24">
        <v>10</v>
      </c>
      <c r="F115" s="24">
        <v>0</v>
      </c>
      <c r="G115" s="24">
        <v>0</v>
      </c>
      <c r="H115" s="24">
        <v>15</v>
      </c>
      <c r="I115" s="24">
        <v>0</v>
      </c>
      <c r="J115" s="41">
        <f t="shared" si="28"/>
        <v>32</v>
      </c>
    </row>
    <row r="116" spans="1:19" ht="13.5" thickBot="1" x14ac:dyDescent="0.25">
      <c r="B116" s="42" t="s">
        <v>40</v>
      </c>
      <c r="C116" s="43">
        <v>0</v>
      </c>
      <c r="D116" s="43">
        <v>14</v>
      </c>
      <c r="E116" s="43">
        <v>26</v>
      </c>
      <c r="F116" s="43">
        <v>0</v>
      </c>
      <c r="G116" s="43">
        <v>3</v>
      </c>
      <c r="H116" s="43">
        <v>5</v>
      </c>
      <c r="I116" s="43">
        <v>0</v>
      </c>
      <c r="J116" s="44">
        <f t="shared" si="28"/>
        <v>48</v>
      </c>
    </row>
    <row r="117" spans="1:19" ht="12.75" x14ac:dyDescent="0.2">
      <c r="B117" s="51" t="s">
        <v>45</v>
      </c>
      <c r="C117" s="52">
        <f t="shared" ref="C117:I117" si="29">SUM(C106:C116)</f>
        <v>4</v>
      </c>
      <c r="D117" s="52">
        <f t="shared" si="29"/>
        <v>112</v>
      </c>
      <c r="E117" s="52">
        <f t="shared" si="29"/>
        <v>223</v>
      </c>
      <c r="F117" s="52">
        <f t="shared" si="29"/>
        <v>0</v>
      </c>
      <c r="G117" s="52">
        <f t="shared" si="29"/>
        <v>14</v>
      </c>
      <c r="H117" s="52">
        <f t="shared" si="29"/>
        <v>41</v>
      </c>
      <c r="I117" s="52">
        <f t="shared" si="29"/>
        <v>0</v>
      </c>
      <c r="J117" s="53">
        <f t="shared" si="28"/>
        <v>394</v>
      </c>
    </row>
    <row r="118" spans="1:19" ht="13.5" thickBot="1" x14ac:dyDescent="0.25">
      <c r="B118" s="54" t="s">
        <v>73</v>
      </c>
      <c r="C118" s="55">
        <f>C117*$H$46</f>
        <v>30575276</v>
      </c>
      <c r="D118" s="55">
        <f>D117*$H$46</f>
        <v>856107728</v>
      </c>
      <c r="E118" s="55">
        <f>E117*$H$46</f>
        <v>1704571637</v>
      </c>
      <c r="F118" s="55">
        <f>F117*H47</f>
        <v>0</v>
      </c>
      <c r="G118" s="55">
        <f>G117*H48</f>
        <v>166803308</v>
      </c>
      <c r="H118" s="55">
        <f>H117*H49</f>
        <v>125717234</v>
      </c>
      <c r="I118" s="55">
        <f>I117*H50</f>
        <v>0</v>
      </c>
      <c r="J118" s="56">
        <f t="shared" si="28"/>
        <v>2883775183</v>
      </c>
    </row>
    <row r="121" spans="1:19" ht="12.6" customHeight="1" x14ac:dyDescent="0.2">
      <c r="A121" s="15"/>
      <c r="B121" s="75" t="s">
        <v>74</v>
      </c>
      <c r="C121" s="76"/>
      <c r="D121" s="76"/>
      <c r="E121" s="76"/>
      <c r="F121" s="76"/>
      <c r="G121" s="76"/>
      <c r="H121" s="76"/>
      <c r="I121" s="76"/>
      <c r="J121" s="77"/>
      <c r="K121" s="15"/>
      <c r="L121" s="15"/>
      <c r="M121" s="15"/>
      <c r="N121" s="15"/>
      <c r="O121" s="15"/>
      <c r="P121" s="15"/>
      <c r="Q121" s="15"/>
      <c r="R121" s="15"/>
      <c r="S121" s="16"/>
    </row>
    <row r="122" spans="1:19" ht="15.75" customHeight="1" thickBot="1" x14ac:dyDescent="0.25"/>
    <row r="123" spans="1:19" ht="39" thickBot="1" x14ac:dyDescent="0.25">
      <c r="B123" s="48" t="s">
        <v>42</v>
      </c>
      <c r="C123" s="68" t="s">
        <v>14</v>
      </c>
      <c r="D123" s="68" t="s">
        <v>15</v>
      </c>
      <c r="E123" s="68" t="s">
        <v>16</v>
      </c>
      <c r="F123" s="68" t="s">
        <v>17</v>
      </c>
      <c r="G123" s="68" t="s">
        <v>18</v>
      </c>
      <c r="H123" s="69" t="s">
        <v>75</v>
      </c>
    </row>
    <row r="124" spans="1:19" ht="12.75" x14ac:dyDescent="0.2">
      <c r="B124" s="65" t="s">
        <v>44</v>
      </c>
      <c r="C124" s="66">
        <f>SUM(C100:E100)</f>
        <v>168</v>
      </c>
      <c r="D124" s="66">
        <v>2</v>
      </c>
      <c r="E124" s="66">
        <f>G100</f>
        <v>3</v>
      </c>
      <c r="F124" s="66">
        <f t="shared" ref="F124:G124" si="30">H100</f>
        <v>0</v>
      </c>
      <c r="G124" s="66">
        <f t="shared" si="30"/>
        <v>1</v>
      </c>
      <c r="H124" s="67">
        <f t="shared" ref="H124:H136" si="31">(C124*H$46)+(D124*H$47)+(E124*H$48)+(F124*H$49)+(G124*H$50)</f>
        <v>1362346855</v>
      </c>
    </row>
    <row r="125" spans="1:19" ht="12.75" x14ac:dyDescent="0.2">
      <c r="B125" s="60" t="s">
        <v>30</v>
      </c>
      <c r="C125" s="2">
        <f t="shared" ref="C125:C135" si="32">SUM(C106:E106)</f>
        <v>34</v>
      </c>
      <c r="D125" s="2">
        <f t="shared" ref="D125:D135" si="33">F106</f>
        <v>0</v>
      </c>
      <c r="E125" s="2">
        <f t="shared" ref="E125:E135" si="34">G106</f>
        <v>1</v>
      </c>
      <c r="F125" s="2">
        <f t="shared" ref="F125:G125" si="35">H106</f>
        <v>5</v>
      </c>
      <c r="G125" s="2">
        <f t="shared" si="35"/>
        <v>0</v>
      </c>
      <c r="H125" s="61">
        <f t="shared" si="31"/>
        <v>287135738</v>
      </c>
    </row>
    <row r="126" spans="1:19" ht="12.75" x14ac:dyDescent="0.2">
      <c r="B126" s="60" t="s">
        <v>31</v>
      </c>
      <c r="C126" s="2">
        <f t="shared" si="32"/>
        <v>33</v>
      </c>
      <c r="D126" s="2">
        <f t="shared" si="33"/>
        <v>0</v>
      </c>
      <c r="E126" s="2">
        <f t="shared" si="34"/>
        <v>0</v>
      </c>
      <c r="F126" s="2">
        <f t="shared" ref="F126:G126" si="36">H107</f>
        <v>0</v>
      </c>
      <c r="G126" s="2">
        <f t="shared" si="36"/>
        <v>0</v>
      </c>
      <c r="H126" s="61">
        <f t="shared" si="31"/>
        <v>252246027</v>
      </c>
    </row>
    <row r="127" spans="1:19" ht="12.75" x14ac:dyDescent="0.2">
      <c r="B127" s="60" t="s">
        <v>32</v>
      </c>
      <c r="C127" s="2">
        <f t="shared" si="32"/>
        <v>17</v>
      </c>
      <c r="D127" s="2">
        <f t="shared" si="33"/>
        <v>0</v>
      </c>
      <c r="E127" s="2">
        <f t="shared" si="34"/>
        <v>3</v>
      </c>
      <c r="F127" s="2">
        <f t="shared" ref="F127:G127" si="37">H108</f>
        <v>1</v>
      </c>
      <c r="G127" s="2">
        <f t="shared" si="37"/>
        <v>0</v>
      </c>
      <c r="H127" s="61">
        <f t="shared" si="31"/>
        <v>168754763</v>
      </c>
    </row>
    <row r="128" spans="1:19" ht="12.75" x14ac:dyDescent="0.2">
      <c r="B128" s="60" t="s">
        <v>33</v>
      </c>
      <c r="C128" s="2">
        <f t="shared" si="32"/>
        <v>41</v>
      </c>
      <c r="D128" s="2">
        <f t="shared" si="33"/>
        <v>0</v>
      </c>
      <c r="E128" s="2">
        <f t="shared" si="34"/>
        <v>2</v>
      </c>
      <c r="F128" s="2">
        <f t="shared" ref="F128:G128" si="38">H109</f>
        <v>5</v>
      </c>
      <c r="G128" s="2">
        <f t="shared" si="38"/>
        <v>0</v>
      </c>
      <c r="H128" s="61">
        <f t="shared" si="31"/>
        <v>352556993</v>
      </c>
    </row>
    <row r="129" spans="2:8" ht="12.75" x14ac:dyDescent="0.2">
      <c r="B129" s="60" t="s">
        <v>34</v>
      </c>
      <c r="C129" s="2">
        <f t="shared" si="32"/>
        <v>30</v>
      </c>
      <c r="D129" s="2">
        <f t="shared" si="33"/>
        <v>0</v>
      </c>
      <c r="E129" s="2">
        <f t="shared" si="34"/>
        <v>0</v>
      </c>
      <c r="F129" s="2">
        <f t="shared" ref="F129:G129" si="39">H110</f>
        <v>0</v>
      </c>
      <c r="G129" s="2">
        <f t="shared" si="39"/>
        <v>0</v>
      </c>
      <c r="H129" s="61">
        <f t="shared" si="31"/>
        <v>229314570</v>
      </c>
    </row>
    <row r="130" spans="2:8" ht="12.75" x14ac:dyDescent="0.2">
      <c r="B130" s="60" t="s">
        <v>35</v>
      </c>
      <c r="C130" s="2">
        <f t="shared" si="32"/>
        <v>34</v>
      </c>
      <c r="D130" s="2">
        <f t="shared" si="33"/>
        <v>0</v>
      </c>
      <c r="E130" s="2">
        <f t="shared" si="34"/>
        <v>2</v>
      </c>
      <c r="F130" s="2">
        <f t="shared" ref="F130:G130" si="40">H111</f>
        <v>0</v>
      </c>
      <c r="G130" s="2">
        <f t="shared" si="40"/>
        <v>0</v>
      </c>
      <c r="H130" s="61">
        <f t="shared" si="31"/>
        <v>283718890</v>
      </c>
    </row>
    <row r="131" spans="2:8" ht="12.75" x14ac:dyDescent="0.2">
      <c r="B131" s="60" t="s">
        <v>36</v>
      </c>
      <c r="C131" s="2">
        <f t="shared" si="32"/>
        <v>41</v>
      </c>
      <c r="D131" s="2">
        <f t="shared" si="33"/>
        <v>0</v>
      </c>
      <c r="E131" s="2">
        <f t="shared" si="34"/>
        <v>2</v>
      </c>
      <c r="F131" s="2">
        <f t="shared" ref="F131:G131" si="41">H112</f>
        <v>10</v>
      </c>
      <c r="G131" s="2">
        <f t="shared" si="41"/>
        <v>0</v>
      </c>
      <c r="H131" s="61">
        <f t="shared" si="31"/>
        <v>367888363</v>
      </c>
    </row>
    <row r="132" spans="2:8" ht="12.75" x14ac:dyDescent="0.2">
      <c r="B132" s="60" t="s">
        <v>37</v>
      </c>
      <c r="C132" s="2">
        <f t="shared" si="32"/>
        <v>17</v>
      </c>
      <c r="D132" s="2">
        <f t="shared" si="33"/>
        <v>0</v>
      </c>
      <c r="E132" s="2">
        <f t="shared" si="34"/>
        <v>0</v>
      </c>
      <c r="F132" s="2">
        <f t="shared" ref="F132:G132" si="42">H113</f>
        <v>0</v>
      </c>
      <c r="G132" s="2">
        <f t="shared" si="42"/>
        <v>0</v>
      </c>
      <c r="H132" s="61">
        <f t="shared" si="31"/>
        <v>129944923</v>
      </c>
    </row>
    <row r="133" spans="2:8" ht="12.75" x14ac:dyDescent="0.2">
      <c r="B133" s="60" t="s">
        <v>38</v>
      </c>
      <c r="C133" s="2">
        <f t="shared" si="32"/>
        <v>35</v>
      </c>
      <c r="D133" s="2">
        <f t="shared" si="33"/>
        <v>0</v>
      </c>
      <c r="E133" s="2">
        <f t="shared" si="34"/>
        <v>1</v>
      </c>
      <c r="F133" s="2">
        <f t="shared" ref="F133:G133" si="43">H114</f>
        <v>0</v>
      </c>
      <c r="G133" s="2">
        <f t="shared" si="43"/>
        <v>0</v>
      </c>
      <c r="H133" s="61">
        <f t="shared" si="31"/>
        <v>279448187</v>
      </c>
    </row>
    <row r="134" spans="2:8" ht="12.75" x14ac:dyDescent="0.2">
      <c r="B134" s="60" t="s">
        <v>39</v>
      </c>
      <c r="C134" s="2">
        <f t="shared" si="32"/>
        <v>17</v>
      </c>
      <c r="D134" s="2">
        <f t="shared" si="33"/>
        <v>0</v>
      </c>
      <c r="E134" s="2">
        <f t="shared" si="34"/>
        <v>0</v>
      </c>
      <c r="F134" s="2">
        <f t="shared" ref="F134:G134" si="44">H115</f>
        <v>15</v>
      </c>
      <c r="G134" s="2">
        <f t="shared" si="44"/>
        <v>0</v>
      </c>
      <c r="H134" s="61">
        <f t="shared" si="31"/>
        <v>175939033</v>
      </c>
    </row>
    <row r="135" spans="2:8" ht="13.5" thickBot="1" x14ac:dyDescent="0.25">
      <c r="B135" s="62" t="s">
        <v>40</v>
      </c>
      <c r="C135" s="63">
        <f t="shared" si="32"/>
        <v>40</v>
      </c>
      <c r="D135" s="63">
        <f t="shared" si="33"/>
        <v>0</v>
      </c>
      <c r="E135" s="63">
        <f t="shared" si="34"/>
        <v>3</v>
      </c>
      <c r="F135" s="63">
        <f t="shared" ref="F135:G135" si="45">H116</f>
        <v>5</v>
      </c>
      <c r="G135" s="63">
        <f t="shared" si="45"/>
        <v>0</v>
      </c>
      <c r="H135" s="64">
        <f t="shared" si="31"/>
        <v>356827696</v>
      </c>
    </row>
    <row r="136" spans="2:8" ht="12.75" x14ac:dyDescent="0.2">
      <c r="B136" s="57" t="s">
        <v>45</v>
      </c>
      <c r="C136" s="58">
        <f t="shared" ref="C136:G136" si="46">SUM(C124:C135)</f>
        <v>507</v>
      </c>
      <c r="D136" s="58">
        <f t="shared" si="46"/>
        <v>2</v>
      </c>
      <c r="E136" s="58">
        <f t="shared" si="46"/>
        <v>17</v>
      </c>
      <c r="F136" s="58">
        <f t="shared" si="46"/>
        <v>41</v>
      </c>
      <c r="G136" s="58">
        <f t="shared" si="46"/>
        <v>1</v>
      </c>
      <c r="H136" s="70">
        <f t="shared" si="31"/>
        <v>4246122038</v>
      </c>
    </row>
    <row r="137" spans="2:8" ht="13.5" thickBot="1" x14ac:dyDescent="0.25">
      <c r="B137" s="54" t="s">
        <v>73</v>
      </c>
      <c r="C137" s="59">
        <f>C136*H46</f>
        <v>3875416233</v>
      </c>
      <c r="D137" s="59">
        <f>D136*H47</f>
        <v>16943370</v>
      </c>
      <c r="E137" s="59">
        <f>E136*H48</f>
        <v>202546874</v>
      </c>
      <c r="F137" s="59">
        <f>F136*H49</f>
        <v>125717234</v>
      </c>
      <c r="G137" s="59">
        <f>G136*H50</f>
        <v>25498327</v>
      </c>
      <c r="H137" s="71"/>
    </row>
  </sheetData>
  <mergeCells count="36">
    <mergeCell ref="B3:H3"/>
    <mergeCell ref="B5:B7"/>
    <mergeCell ref="C5:C7"/>
    <mergeCell ref="D5:D7"/>
    <mergeCell ref="E5:E7"/>
    <mergeCell ref="F5:H5"/>
    <mergeCell ref="F6:H6"/>
    <mergeCell ref="B51:H51"/>
    <mergeCell ref="H92:H93"/>
    <mergeCell ref="B15:B17"/>
    <mergeCell ref="C15:C17"/>
    <mergeCell ref="D15:D17"/>
    <mergeCell ref="E15:E17"/>
    <mergeCell ref="F15:H15"/>
    <mergeCell ref="F16:H16"/>
    <mergeCell ref="C26:C28"/>
    <mergeCell ref="D26:D28"/>
    <mergeCell ref="E26:E28"/>
    <mergeCell ref="F26:H26"/>
    <mergeCell ref="F27:H27"/>
    <mergeCell ref="H136:H137"/>
    <mergeCell ref="B1:H1"/>
    <mergeCell ref="B42:I42"/>
    <mergeCell ref="B77:J77"/>
    <mergeCell ref="B97:J97"/>
    <mergeCell ref="B35:G35"/>
    <mergeCell ref="B44:B45"/>
    <mergeCell ref="C44:C45"/>
    <mergeCell ref="D44:D45"/>
    <mergeCell ref="E44:E45"/>
    <mergeCell ref="F44:H44"/>
    <mergeCell ref="B103:J103"/>
    <mergeCell ref="B121:J121"/>
    <mergeCell ref="B26:B28"/>
    <mergeCell ref="B53:J53"/>
    <mergeCell ref="B59:J59"/>
  </mergeCells>
  <hyperlinks>
    <hyperlink ref="F15" r:id="rId1" xr:uid="{00000000-0004-0000-0100-000000000000}"/>
    <hyperlink ref="F26" r:id="rId2" xr:uid="{00000000-0004-0000-0100-000001000000}"/>
  </hyperlinks>
  <pageMargins left="0.7" right="0.7" top="0.75" bottom="0.75" header="0.3" footer="0.3"/>
  <pageSetup paperSize="9" scale="58" fitToHeight="0" orientation="landscape"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 2</vt:lpstr>
      <vt:lpstr>'Hoja 2'!Área_de_impresión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Angie Gonzalez</dc:creator>
  <cp:lastModifiedBy>Luz Amanda Duran Espitia</cp:lastModifiedBy>
  <cp:lastPrinted>2026-09-08T16:42:20Z</cp:lastPrinted>
  <dcterms:created xsi:type="dcterms:W3CDTF">2026-09-07T19:06:07Z</dcterms:created>
  <dcterms:modified xsi:type="dcterms:W3CDTF">2026-09-08T17:06:34Z</dcterms:modified>
</cp:coreProperties>
</file>