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0490" windowHeight="7500"/>
  </bookViews>
  <sheets>
    <sheet name="Presupuesto " sheetId="1" r:id="rId1"/>
    <sheet name="Memorias de cantidades" sheetId="3" r:id="rId2"/>
  </sheets>
  <definedNames>
    <definedName name="Ancho_base">'Memorias de cantidades'!$C$42</definedName>
    <definedName name="ANCHOPH">'Memorias de cantidades'!$C$41</definedName>
    <definedName name="_xlnm.Print_Area" localSheetId="0">'Presupuesto '!$B$1:$H$295</definedName>
    <definedName name="Ciclopelateral">'Memorias de cantidades'!$D$15</definedName>
    <definedName name="LREAL">'Memorias de cantidades'!$D$58</definedName>
    <definedName name="NUMRAMPAS">'Memorias de cantidades'!$C$50</definedName>
    <definedName name="rielcentral">'Memorias de cantidades'!$D$16</definedName>
    <definedName name="riellateral">'Memorias de cantidades'!$D$12</definedName>
    <definedName name="Sobreancho">'Memorias de cantidades'!$D$11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69" i="3" l="1"/>
  <c r="I245" i="3"/>
  <c r="F245" i="3"/>
  <c r="I244" i="3"/>
  <c r="F244" i="3"/>
  <c r="I243" i="3"/>
  <c r="F243" i="3"/>
  <c r="I242" i="3"/>
  <c r="F242" i="3"/>
  <c r="I241" i="3"/>
  <c r="F241" i="3"/>
  <c r="I240" i="3"/>
  <c r="F240" i="3"/>
  <c r="I239" i="3"/>
  <c r="F239" i="3"/>
  <c r="I238" i="3"/>
  <c r="F238" i="3"/>
  <c r="I237" i="3"/>
  <c r="F237" i="3"/>
  <c r="I236" i="3"/>
  <c r="F236" i="3"/>
  <c r="I235" i="3"/>
  <c r="F235" i="3"/>
  <c r="I233" i="3"/>
  <c r="F233" i="3"/>
  <c r="I232" i="3"/>
  <c r="F232" i="3"/>
  <c r="I231" i="3"/>
  <c r="F231" i="3"/>
  <c r="I230" i="3"/>
  <c r="F230" i="3"/>
  <c r="I229" i="3"/>
  <c r="F229" i="3"/>
  <c r="I228" i="3"/>
  <c r="F228" i="3"/>
  <c r="I227" i="3"/>
  <c r="F227" i="3"/>
  <c r="I226" i="3"/>
  <c r="F226" i="3"/>
  <c r="I225" i="3"/>
  <c r="F225" i="3"/>
  <c r="I224" i="3"/>
  <c r="F224" i="3"/>
  <c r="I223" i="3"/>
  <c r="F223" i="3"/>
  <c r="I222" i="3"/>
  <c r="F222" i="3"/>
  <c r="I221" i="3"/>
  <c r="F221" i="3"/>
  <c r="I219" i="3"/>
  <c r="F219" i="3"/>
  <c r="I218" i="3"/>
  <c r="F218" i="3"/>
  <c r="I217" i="3"/>
  <c r="F217" i="3"/>
  <c r="I216" i="3"/>
  <c r="F216" i="3"/>
  <c r="I215" i="3"/>
  <c r="F215" i="3"/>
  <c r="I214" i="3"/>
  <c r="F214" i="3"/>
  <c r="I213" i="3"/>
  <c r="F213" i="3"/>
  <c r="I212" i="3"/>
  <c r="F212" i="3"/>
  <c r="I211" i="3"/>
  <c r="F211" i="3"/>
  <c r="I210" i="3"/>
  <c r="F210" i="3"/>
  <c r="I209" i="3"/>
  <c r="F209" i="3"/>
  <c r="I207" i="3"/>
  <c r="F207" i="3"/>
  <c r="I206" i="3"/>
  <c r="F206" i="3"/>
  <c r="I205" i="3"/>
  <c r="F205" i="3"/>
  <c r="I204" i="3"/>
  <c r="F204" i="3"/>
  <c r="I203" i="3"/>
  <c r="F203" i="3"/>
  <c r="I202" i="3"/>
  <c r="F202" i="3"/>
  <c r="I201" i="3"/>
  <c r="F201" i="3"/>
  <c r="I200" i="3"/>
  <c r="F200" i="3"/>
  <c r="I199" i="3"/>
  <c r="F199" i="3"/>
  <c r="I198" i="3"/>
  <c r="F198" i="3"/>
  <c r="I197" i="3"/>
  <c r="F197" i="3"/>
  <c r="I195" i="3"/>
  <c r="F195" i="3"/>
  <c r="I194" i="3"/>
  <c r="F194" i="3"/>
  <c r="I193" i="3"/>
  <c r="F193" i="3"/>
  <c r="I192" i="3"/>
  <c r="F192" i="3"/>
  <c r="I191" i="3"/>
  <c r="F191" i="3"/>
  <c r="I190" i="3"/>
  <c r="F190" i="3"/>
  <c r="I189" i="3"/>
  <c r="F189" i="3"/>
  <c r="I188" i="3"/>
  <c r="F188" i="3"/>
  <c r="I187" i="3"/>
  <c r="F187" i="3"/>
  <c r="I186" i="3"/>
  <c r="F186" i="3"/>
  <c r="I185" i="3"/>
  <c r="F185" i="3"/>
  <c r="A184" i="3"/>
  <c r="A183" i="3"/>
  <c r="J180" i="3"/>
  <c r="I169" i="3"/>
  <c r="F169" i="3"/>
  <c r="I167" i="3"/>
  <c r="F167" i="3"/>
  <c r="I165" i="3"/>
  <c r="F165" i="3"/>
  <c r="I163" i="3"/>
  <c r="F163" i="3"/>
  <c r="I161" i="3"/>
  <c r="F161" i="3"/>
  <c r="A160" i="3"/>
  <c r="A159" i="3"/>
  <c r="J156" i="3"/>
  <c r="I143" i="3"/>
  <c r="F143" i="3"/>
  <c r="I142" i="3"/>
  <c r="F142" i="3"/>
  <c r="I140" i="3"/>
  <c r="F140" i="3"/>
  <c r="I139" i="3"/>
  <c r="F139" i="3"/>
  <c r="I137" i="3"/>
  <c r="F137" i="3"/>
  <c r="I136" i="3"/>
  <c r="F136" i="3"/>
  <c r="I134" i="3"/>
  <c r="F134" i="3"/>
  <c r="I133" i="3"/>
  <c r="F133" i="3"/>
  <c r="I131" i="3"/>
  <c r="F131" i="3"/>
  <c r="I130" i="3"/>
  <c r="F130" i="3"/>
  <c r="A129" i="3"/>
  <c r="A128" i="3"/>
  <c r="J125" i="3"/>
  <c r="I115" i="3"/>
  <c r="F115" i="3"/>
  <c r="I114" i="3"/>
  <c r="F114" i="3"/>
  <c r="I113" i="3"/>
  <c r="F113" i="3"/>
  <c r="I111" i="3"/>
  <c r="F111" i="3"/>
  <c r="I110" i="3"/>
  <c r="F110" i="3"/>
  <c r="I109" i="3"/>
  <c r="F109" i="3"/>
  <c r="I108" i="3"/>
  <c r="F108" i="3"/>
  <c r="I106" i="3"/>
  <c r="F106" i="3"/>
  <c r="I105" i="3"/>
  <c r="F105" i="3"/>
  <c r="I104" i="3"/>
  <c r="F104" i="3"/>
  <c r="I102" i="3"/>
  <c r="F102" i="3"/>
  <c r="I101" i="3"/>
  <c r="F101" i="3"/>
  <c r="I100" i="3"/>
  <c r="F100" i="3"/>
  <c r="I98" i="3"/>
  <c r="F98" i="3"/>
  <c r="I97" i="3"/>
  <c r="F97" i="3"/>
  <c r="I96" i="3"/>
  <c r="F96" i="3"/>
  <c r="A95" i="3"/>
  <c r="A94" i="3"/>
  <c r="J91" i="3"/>
  <c r="I69" i="3"/>
  <c r="F69" i="3"/>
  <c r="I68" i="3"/>
  <c r="F68" i="3"/>
  <c r="I67" i="3"/>
  <c r="F67" i="3"/>
  <c r="I65" i="3"/>
  <c r="F65" i="3"/>
  <c r="I64" i="3"/>
  <c r="F64" i="3"/>
  <c r="I63" i="3"/>
  <c r="F63" i="3"/>
  <c r="I61" i="3"/>
  <c r="F61" i="3"/>
  <c r="I60" i="3"/>
  <c r="F60" i="3"/>
  <c r="I59" i="3"/>
  <c r="F59" i="3"/>
  <c r="I57" i="3"/>
  <c r="F57" i="3"/>
  <c r="I56" i="3"/>
  <c r="F56" i="3"/>
  <c r="I55" i="3"/>
  <c r="F55" i="3"/>
  <c r="I53" i="3"/>
  <c r="F53" i="3"/>
  <c r="I52" i="3"/>
  <c r="F52" i="3"/>
  <c r="I51" i="3"/>
  <c r="F51" i="3"/>
  <c r="A50" i="3"/>
  <c r="A49" i="3"/>
  <c r="J46" i="3"/>
  <c r="I33" i="3"/>
  <c r="F33" i="3"/>
  <c r="I31" i="3"/>
  <c r="F31" i="3"/>
  <c r="I29" i="3"/>
  <c r="F29" i="3"/>
  <c r="I27" i="3"/>
  <c r="F27" i="3"/>
  <c r="I25" i="3"/>
  <c r="F25" i="3"/>
  <c r="A24" i="3"/>
  <c r="A23" i="3"/>
  <c r="J20" i="3"/>
  <c r="C17" i="3"/>
  <c r="I14" i="3"/>
  <c r="F14" i="3"/>
  <c r="I12" i="3"/>
  <c r="F12" i="3"/>
  <c r="I10" i="3"/>
  <c r="F10" i="3"/>
  <c r="I8" i="3"/>
  <c r="F8" i="3"/>
  <c r="I6" i="3"/>
  <c r="F6" i="3"/>
  <c r="A5" i="3"/>
  <c r="A4" i="3"/>
  <c r="A1" i="3"/>
  <c r="F279" i="1"/>
  <c r="H279" i="1" s="1"/>
  <c r="F278" i="1"/>
  <c r="H278" i="1" s="1"/>
  <c r="F277" i="1"/>
  <c r="H277" i="1" s="1"/>
  <c r="F275" i="1"/>
  <c r="H275" i="1" s="1"/>
  <c r="H274" i="1" s="1"/>
  <c r="F273" i="1"/>
  <c r="H273" i="1" s="1"/>
  <c r="H272" i="1" s="1"/>
  <c r="F271" i="1"/>
  <c r="H271" i="1" s="1"/>
  <c r="H270" i="1" s="1"/>
  <c r="F268" i="1"/>
  <c r="H268" i="1" s="1"/>
  <c r="F267" i="1"/>
  <c r="H267" i="1" s="1"/>
  <c r="F266" i="1"/>
  <c r="H266" i="1" s="1"/>
  <c r="F265" i="1"/>
  <c r="H265" i="1" s="1"/>
  <c r="F263" i="1"/>
  <c r="H263" i="1" s="1"/>
  <c r="H262" i="1" s="1"/>
  <c r="F261" i="1"/>
  <c r="H261" i="1" s="1"/>
  <c r="H260" i="1" s="1"/>
  <c r="F259" i="1"/>
  <c r="H259" i="1" s="1"/>
  <c r="H258" i="1" s="1"/>
  <c r="F256" i="1"/>
  <c r="H256" i="1" s="1"/>
  <c r="F255" i="1"/>
  <c r="H255" i="1" s="1"/>
  <c r="F254" i="1"/>
  <c r="H254" i="1" s="1"/>
  <c r="F253" i="1"/>
  <c r="H253" i="1" s="1"/>
  <c r="F251" i="1"/>
  <c r="H251" i="1" s="1"/>
  <c r="H250" i="1" s="1"/>
  <c r="F249" i="1"/>
  <c r="H249" i="1" s="1"/>
  <c r="H248" i="1" s="1"/>
  <c r="F247" i="1"/>
  <c r="H247" i="1" s="1"/>
  <c r="H246" i="1" s="1"/>
  <c r="F244" i="1"/>
  <c r="H244" i="1" s="1"/>
  <c r="F243" i="1"/>
  <c r="H243" i="1" s="1"/>
  <c r="F242" i="1"/>
  <c r="H242" i="1" s="1"/>
  <c r="F241" i="1"/>
  <c r="H241" i="1" s="1"/>
  <c r="F239" i="1"/>
  <c r="H239" i="1" s="1"/>
  <c r="H238" i="1" s="1"/>
  <c r="F237" i="1"/>
  <c r="H237" i="1" s="1"/>
  <c r="H236" i="1" s="1"/>
  <c r="F235" i="1"/>
  <c r="H235" i="1" s="1"/>
  <c r="H234" i="1" s="1"/>
  <c r="F231" i="1"/>
  <c r="H231" i="1" s="1"/>
  <c r="F230" i="1"/>
  <c r="H230" i="1" s="1"/>
  <c r="F229" i="1"/>
  <c r="H229" i="1" s="1"/>
  <c r="F227" i="1"/>
  <c r="H227" i="1" s="1"/>
  <c r="H226" i="1" s="1"/>
  <c r="F225" i="1"/>
  <c r="H225" i="1" s="1"/>
  <c r="H224" i="1" s="1"/>
  <c r="F223" i="1"/>
  <c r="H223" i="1" s="1"/>
  <c r="H222" i="1" s="1"/>
  <c r="F220" i="1"/>
  <c r="H220" i="1" s="1"/>
  <c r="F219" i="1"/>
  <c r="H219" i="1" s="1"/>
  <c r="F218" i="1"/>
  <c r="H218" i="1" s="1"/>
  <c r="F217" i="1"/>
  <c r="H217" i="1" s="1"/>
  <c r="F215" i="1"/>
  <c r="H215" i="1" s="1"/>
  <c r="H214" i="1" s="1"/>
  <c r="F213" i="1"/>
  <c r="H213" i="1" s="1"/>
  <c r="H212" i="1" s="1"/>
  <c r="F211" i="1"/>
  <c r="H211" i="1" s="1"/>
  <c r="H210" i="1" s="1"/>
  <c r="F208" i="1"/>
  <c r="H208" i="1" s="1"/>
  <c r="F207" i="1"/>
  <c r="H207" i="1" s="1"/>
  <c r="F206" i="1"/>
  <c r="H206" i="1" s="1"/>
  <c r="F205" i="1"/>
  <c r="H205" i="1" s="1"/>
  <c r="F203" i="1"/>
  <c r="H203" i="1" s="1"/>
  <c r="H202" i="1" s="1"/>
  <c r="F201" i="1"/>
  <c r="H201" i="1" s="1"/>
  <c r="H200" i="1" s="1"/>
  <c r="F199" i="1"/>
  <c r="H199" i="1" s="1"/>
  <c r="H198" i="1" s="1"/>
  <c r="F196" i="1"/>
  <c r="H196" i="1" s="1"/>
  <c r="F195" i="1"/>
  <c r="H195" i="1" s="1"/>
  <c r="F194" i="1"/>
  <c r="H194" i="1" s="1"/>
  <c r="F193" i="1"/>
  <c r="H193" i="1" s="1"/>
  <c r="F191" i="1"/>
  <c r="H191" i="1" s="1"/>
  <c r="H190" i="1" s="1"/>
  <c r="F189" i="1"/>
  <c r="H189" i="1" s="1"/>
  <c r="H188" i="1" s="1"/>
  <c r="F187" i="1"/>
  <c r="H187" i="1" s="1"/>
  <c r="H186" i="1" s="1"/>
  <c r="F183" i="1"/>
  <c r="H183" i="1" s="1"/>
  <c r="F182" i="1"/>
  <c r="H182" i="1" s="1"/>
  <c r="F181" i="1"/>
  <c r="H181" i="1" s="1"/>
  <c r="F179" i="1"/>
  <c r="H179" i="1" s="1"/>
  <c r="H178" i="1" s="1"/>
  <c r="F177" i="1"/>
  <c r="H177" i="1" s="1"/>
  <c r="H176" i="1" s="1"/>
  <c r="F175" i="1"/>
  <c r="H175" i="1" s="1"/>
  <c r="H174" i="1" s="1"/>
  <c r="F172" i="1"/>
  <c r="H172" i="1" s="1"/>
  <c r="F171" i="1"/>
  <c r="H171" i="1" s="1"/>
  <c r="F170" i="1"/>
  <c r="H170" i="1" s="1"/>
  <c r="F169" i="1"/>
  <c r="H169" i="1" s="1"/>
  <c r="F167" i="1"/>
  <c r="H167" i="1" s="1"/>
  <c r="H166" i="1" s="1"/>
  <c r="F165" i="1"/>
  <c r="H165" i="1" s="1"/>
  <c r="H164" i="1" s="1"/>
  <c r="F163" i="1"/>
  <c r="H163" i="1" s="1"/>
  <c r="H162" i="1" s="1"/>
  <c r="F160" i="1"/>
  <c r="H160" i="1" s="1"/>
  <c r="F159" i="1"/>
  <c r="H159" i="1" s="1"/>
  <c r="F158" i="1"/>
  <c r="H158" i="1" s="1"/>
  <c r="F157" i="1"/>
  <c r="H157" i="1" s="1"/>
  <c r="F155" i="1"/>
  <c r="H155" i="1" s="1"/>
  <c r="H154" i="1" s="1"/>
  <c r="F153" i="1"/>
  <c r="H153" i="1" s="1"/>
  <c r="H152" i="1" s="1"/>
  <c r="F151" i="1"/>
  <c r="H151" i="1" s="1"/>
  <c r="H150" i="1" s="1"/>
  <c r="F148" i="1"/>
  <c r="H148" i="1" s="1"/>
  <c r="F147" i="1"/>
  <c r="H147" i="1" s="1"/>
  <c r="F146" i="1"/>
  <c r="H146" i="1" s="1"/>
  <c r="F144" i="1"/>
  <c r="H144" i="1" s="1"/>
  <c r="H143" i="1" s="1"/>
  <c r="F142" i="1"/>
  <c r="H142" i="1" s="1"/>
  <c r="H141" i="1" s="1"/>
  <c r="F140" i="1"/>
  <c r="H140" i="1" s="1"/>
  <c r="H139" i="1" s="1"/>
  <c r="F137" i="1"/>
  <c r="H137" i="1" s="1"/>
  <c r="F136" i="1"/>
  <c r="H136" i="1" s="1"/>
  <c r="F135" i="1"/>
  <c r="H135" i="1" s="1"/>
  <c r="F134" i="1"/>
  <c r="H134" i="1" s="1"/>
  <c r="F132" i="1"/>
  <c r="H132" i="1" s="1"/>
  <c r="H131" i="1" s="1"/>
  <c r="F130" i="1"/>
  <c r="H130" i="1" s="1"/>
  <c r="H129" i="1" s="1"/>
  <c r="F128" i="1"/>
  <c r="H128" i="1" s="1"/>
  <c r="H127" i="1" s="1"/>
  <c r="F125" i="1"/>
  <c r="H125" i="1" s="1"/>
  <c r="F124" i="1"/>
  <c r="H124" i="1" s="1"/>
  <c r="F123" i="1"/>
  <c r="H123" i="1" s="1"/>
  <c r="F122" i="1"/>
  <c r="H122" i="1" s="1"/>
  <c r="F120" i="1"/>
  <c r="H120" i="1" s="1"/>
  <c r="H119" i="1" s="1"/>
  <c r="F118" i="1"/>
  <c r="H118" i="1" s="1"/>
  <c r="H117" i="1" s="1"/>
  <c r="F116" i="1"/>
  <c r="H116" i="1" s="1"/>
  <c r="H115" i="1" s="1"/>
  <c r="F113" i="1"/>
  <c r="H113" i="1" s="1"/>
  <c r="F112" i="1"/>
  <c r="H112" i="1" s="1"/>
  <c r="F111" i="1"/>
  <c r="H111" i="1" s="1"/>
  <c r="F110" i="1"/>
  <c r="H110" i="1" s="1"/>
  <c r="F108" i="1"/>
  <c r="H108" i="1" s="1"/>
  <c r="H107" i="1" s="1"/>
  <c r="F106" i="1"/>
  <c r="H106" i="1" s="1"/>
  <c r="H105" i="1" s="1"/>
  <c r="F104" i="1"/>
  <c r="H104" i="1" s="1"/>
  <c r="H103" i="1" s="1"/>
  <c r="F99" i="1"/>
  <c r="H99" i="1" s="1"/>
  <c r="F98" i="1"/>
  <c r="H98" i="1" s="1"/>
  <c r="F97" i="1"/>
  <c r="H97" i="1" s="1"/>
  <c r="F96" i="1"/>
  <c r="H96" i="1" s="1"/>
  <c r="F94" i="1"/>
  <c r="H94" i="1" s="1"/>
  <c r="H93" i="1" s="1"/>
  <c r="F92" i="1"/>
  <c r="H92" i="1" s="1"/>
  <c r="H91" i="1" s="1"/>
  <c r="F90" i="1"/>
  <c r="H90" i="1" s="1"/>
  <c r="H89" i="1" s="1"/>
  <c r="F87" i="1"/>
  <c r="H87" i="1" s="1"/>
  <c r="F86" i="1"/>
  <c r="H86" i="1" s="1"/>
  <c r="F85" i="1"/>
  <c r="H85" i="1" s="1"/>
  <c r="F84" i="1"/>
  <c r="H84" i="1" s="1"/>
  <c r="F82" i="1"/>
  <c r="H82" i="1" s="1"/>
  <c r="H81" i="1" s="1"/>
  <c r="F80" i="1"/>
  <c r="H80" i="1" s="1"/>
  <c r="H79" i="1" s="1"/>
  <c r="F78" i="1"/>
  <c r="H78" i="1" s="1"/>
  <c r="H77" i="1" s="1"/>
  <c r="F75" i="1"/>
  <c r="H75" i="1" s="1"/>
  <c r="F74" i="1"/>
  <c r="H74" i="1" s="1"/>
  <c r="F73" i="1"/>
  <c r="H73" i="1" s="1"/>
  <c r="F72" i="1"/>
  <c r="H72" i="1" s="1"/>
  <c r="F70" i="1"/>
  <c r="H70" i="1" s="1"/>
  <c r="H69" i="1" s="1"/>
  <c r="F68" i="1"/>
  <c r="H68" i="1" s="1"/>
  <c r="H67" i="1" s="1"/>
  <c r="F66" i="1"/>
  <c r="H66" i="1" s="1"/>
  <c r="H65" i="1" s="1"/>
  <c r="F63" i="1"/>
  <c r="H63" i="1" s="1"/>
  <c r="F62" i="1"/>
  <c r="H62" i="1" s="1"/>
  <c r="F61" i="1"/>
  <c r="H61" i="1" s="1"/>
  <c r="F60" i="1"/>
  <c r="H60" i="1" s="1"/>
  <c r="F58" i="1"/>
  <c r="H58" i="1" s="1"/>
  <c r="H57" i="1" s="1"/>
  <c r="F56" i="1"/>
  <c r="H56" i="1" s="1"/>
  <c r="H55" i="1" s="1"/>
  <c r="F54" i="1"/>
  <c r="H54" i="1" s="1"/>
  <c r="H53" i="1" s="1"/>
  <c r="F50" i="1"/>
  <c r="H50" i="1" s="1"/>
  <c r="H49" i="1" s="1"/>
  <c r="F48" i="1"/>
  <c r="H48" i="1" s="1"/>
  <c r="H47" i="1" s="1"/>
  <c r="F46" i="1"/>
  <c r="H46" i="1" s="1"/>
  <c r="H45" i="1" s="1"/>
  <c r="H44" i="1"/>
  <c r="F43" i="1"/>
  <c r="H43" i="1" s="1"/>
  <c r="F42" i="1"/>
  <c r="H42" i="1" s="1"/>
  <c r="F41" i="1"/>
  <c r="H41" i="1" s="1"/>
  <c r="F40" i="1"/>
  <c r="H40" i="1" s="1"/>
  <c r="F38" i="1"/>
  <c r="H38" i="1" s="1"/>
  <c r="H37" i="1" s="1"/>
  <c r="F36" i="1"/>
  <c r="H36" i="1" s="1"/>
  <c r="H35" i="1" s="1"/>
  <c r="F34" i="1"/>
  <c r="H34" i="1" s="1"/>
  <c r="H33" i="1" s="1"/>
  <c r="F31" i="1"/>
  <c r="H31" i="1" s="1"/>
  <c r="F30" i="1"/>
  <c r="H30" i="1" s="1"/>
  <c r="F29" i="1"/>
  <c r="H29" i="1" s="1"/>
  <c r="F28" i="1"/>
  <c r="H28" i="1" s="1"/>
  <c r="F26" i="1"/>
  <c r="H26" i="1" s="1"/>
  <c r="H25" i="1" s="1"/>
  <c r="F24" i="1"/>
  <c r="H24" i="1" s="1"/>
  <c r="H23" i="1" s="1"/>
  <c r="F22" i="1"/>
  <c r="H22" i="1" s="1"/>
  <c r="H21" i="1" s="1"/>
  <c r="F19" i="1"/>
  <c r="H19" i="1" s="1"/>
  <c r="F18" i="1"/>
  <c r="H18" i="1" s="1"/>
  <c r="F17" i="1"/>
  <c r="H17" i="1" s="1"/>
  <c r="F16" i="1"/>
  <c r="H16" i="1" s="1"/>
  <c r="F14" i="1"/>
  <c r="H14" i="1" s="1"/>
  <c r="H13" i="1" s="1"/>
  <c r="F12" i="1"/>
  <c r="H12" i="1" s="1"/>
  <c r="H11" i="1" s="1"/>
  <c r="F10" i="1"/>
  <c r="H10" i="1" s="1"/>
  <c r="H9" i="1" s="1"/>
  <c r="H27" i="1" l="1"/>
  <c r="H192" i="1"/>
  <c r="H185" i="1" s="1"/>
  <c r="J185" i="1" s="1"/>
  <c r="H20" i="1"/>
  <c r="H252" i="1"/>
  <c r="H245" i="1" s="1"/>
  <c r="H180" i="1"/>
  <c r="H173" i="1" s="1"/>
  <c r="H95" i="1"/>
  <c r="H88" i="1" s="1"/>
  <c r="H264" i="1"/>
  <c r="H257" i="1" s="1"/>
  <c r="H59" i="1"/>
  <c r="H52" i="1" s="1"/>
  <c r="J52" i="1" s="1"/>
  <c r="H228" i="1"/>
  <c r="H221" i="1" s="1"/>
  <c r="H15" i="1"/>
  <c r="H8" i="1" s="1"/>
  <c r="H168" i="1"/>
  <c r="H161" i="1" s="1"/>
  <c r="H39" i="1"/>
  <c r="H32" i="1" s="1"/>
  <c r="H71" i="1"/>
  <c r="H64" i="1" s="1"/>
  <c r="H216" i="1"/>
  <c r="H209" i="1" s="1"/>
  <c r="H83" i="1"/>
  <c r="H76" i="1" s="1"/>
  <c r="H204" i="1"/>
  <c r="H197" i="1" s="1"/>
  <c r="H109" i="1"/>
  <c r="H101" i="1" s="1"/>
  <c r="J101" i="1" s="1"/>
  <c r="H276" i="1"/>
  <c r="H269" i="1" s="1"/>
  <c r="H121" i="1"/>
  <c r="H114" i="1" s="1"/>
  <c r="H240" i="1"/>
  <c r="H233" i="1" s="1"/>
  <c r="J233" i="1" s="1"/>
  <c r="H133" i="1"/>
  <c r="H126" i="1" s="1"/>
  <c r="H145" i="1"/>
  <c r="H138" i="1" s="1"/>
  <c r="H156" i="1"/>
  <c r="H149" i="1" s="1"/>
  <c r="H282" i="1" l="1"/>
  <c r="J8" i="1"/>
  <c r="J282" i="1" s="1"/>
  <c r="H285" i="1" l="1"/>
  <c r="H284" i="1"/>
  <c r="H283" i="1"/>
  <c r="H286" i="1" l="1"/>
  <c r="H287" i="1" s="1"/>
  <c r="H288" i="1" s="1"/>
</calcChain>
</file>

<file path=xl/sharedStrings.xml><?xml version="1.0" encoding="utf-8"?>
<sst xmlns="http://schemas.openxmlformats.org/spreadsheetml/2006/main" count="853" uniqueCount="134">
  <si>
    <t xml:space="preserve">ÍTEM </t>
  </si>
  <si>
    <t>ÍTEM
 ICCU</t>
  </si>
  <si>
    <t xml:space="preserve">DESCRIPCIÓN </t>
  </si>
  <si>
    <t xml:space="preserve">UNIDAD </t>
  </si>
  <si>
    <t>CANTIDADES</t>
  </si>
  <si>
    <t xml:space="preserve">VALOR UNITARIO 
</t>
  </si>
  <si>
    <t>VALOR TOTAL</t>
  </si>
  <si>
    <t>SALINAS COLEGIO ALTO</t>
  </si>
  <si>
    <t>MANTENIMIENTO VIAL</t>
  </si>
  <si>
    <t>1.1</t>
  </si>
  <si>
    <t xml:space="preserve">CONFORMACIÓN DE LA CALZADA EXISTENTE </t>
  </si>
  <si>
    <t>M2</t>
  </si>
  <si>
    <t>ESTRUCTURA DE PAVIMENTO</t>
  </si>
  <si>
    <t>2.1</t>
  </si>
  <si>
    <t>AFIRMADO</t>
  </si>
  <si>
    <t>M3</t>
  </si>
  <si>
    <t>EXPLANACIÓN Y EXCAVACIONES</t>
  </si>
  <si>
    <t>3.1</t>
  </si>
  <si>
    <t>EXCAVACIONES VARIAS EN MATERIAL COMÚN SECO A MANO (INCLUYE
RETIRO DE SOBRANTES A UNA DISTANCIA MENOR DE 5 KM)</t>
  </si>
  <si>
    <t>OBRAS DE ARTE</t>
  </si>
  <si>
    <t>4.1</t>
  </si>
  <si>
    <t>CONCRETOS CLASE D, f´c =3000 PSI (BASES)</t>
  </si>
  <si>
    <t>4.2</t>
  </si>
  <si>
    <t>CONCRETO CICLÓPEO CLASE G, 2000 PSI 40% RAJON PARA BASES</t>
  </si>
  <si>
    <t>4.3</t>
  </si>
  <si>
    <t xml:space="preserve">CUNETA DE CONCRETO CLASE E, 2500 PSI FUNDIDA EN EL LUGAR </t>
  </si>
  <si>
    <t>4.4</t>
  </si>
  <si>
    <t>4.52</t>
  </si>
  <si>
    <t>SUMINISTRO FIGURADO Y ARMADO DE ACERO DE REFUERZO 60000 PSI</t>
  </si>
  <si>
    <t>KG</t>
  </si>
  <si>
    <t>RANCHERIA SECTOR EL RETEN</t>
  </si>
  <si>
    <t>GOBERNADOR SECTOR TALLER MIGUELIN</t>
  </si>
  <si>
    <t>TRAMO 1</t>
  </si>
  <si>
    <t>CHALECHE SECTOR LAS CURVAS</t>
  </si>
  <si>
    <t>ESPIGAS SECTOR CURVA DEL GATO</t>
  </si>
  <si>
    <t xml:space="preserve">COSTO DIRECTO </t>
  </si>
  <si>
    <t>ADMINISTRACIÓN</t>
  </si>
  <si>
    <t>IMPREVISTOS</t>
  </si>
  <si>
    <t xml:space="preserve"> </t>
  </si>
  <si>
    <t>UTILIDAD</t>
  </si>
  <si>
    <t xml:space="preserve">COSTO TOTAL </t>
  </si>
  <si>
    <t>INTERVENTORÍA</t>
  </si>
  <si>
    <t>VALOR FINAL DEL PROYECTO</t>
  </si>
  <si>
    <t>ITEM</t>
  </si>
  <si>
    <t>LOCALIZACION</t>
  </si>
  <si>
    <t>DIMENSIONES</t>
  </si>
  <si>
    <t>AREA</t>
  </si>
  <si>
    <t>UNIDADES TOTALES</t>
  </si>
  <si>
    <t>CANT</t>
  </si>
  <si>
    <t>PARCIAL</t>
  </si>
  <si>
    <t>TOTAL</t>
  </si>
  <si>
    <t>UNID.</t>
  </si>
  <si>
    <t>LARGO/RADIO PROM</t>
  </si>
  <si>
    <t>ANCHO PROM</t>
  </si>
  <si>
    <t>ALTO/ESP</t>
  </si>
  <si>
    <t>SALINAS ALTO COLEGIO</t>
  </si>
  <si>
    <t>GOBERNADOR MIGUELIN</t>
  </si>
  <si>
    <t>CHALECHE LAS CURVAS</t>
  </si>
  <si>
    <t>ESPIGAS LA CURVA DEL GATO</t>
  </si>
  <si>
    <t>ESPIGAS</t>
  </si>
  <si>
    <t>VOL</t>
  </si>
  <si>
    <t xml:space="preserve">VIGAS </t>
  </si>
  <si>
    <t xml:space="preserve">CUNETAS </t>
  </si>
  <si>
    <t xml:space="preserve">RAMPAS </t>
  </si>
  <si>
    <t>vigas</t>
  </si>
  <si>
    <t>cunetas</t>
  </si>
  <si>
    <t>rampas</t>
  </si>
  <si>
    <t>LOSAS</t>
  </si>
  <si>
    <t>VIGAS</t>
  </si>
  <si>
    <t>RAMPAS</t>
  </si>
  <si>
    <t>GOBERNADOR TALLER MIGUELIN</t>
  </si>
  <si>
    <t>Rieles laterales</t>
  </si>
  <si>
    <t>Riel Central</t>
  </si>
  <si>
    <t>Vigas</t>
  </si>
  <si>
    <t>Rampas de Acceso</t>
  </si>
  <si>
    <t>LONG TOTAL</t>
  </si>
  <si>
    <t xml:space="preserve">CENTRO  </t>
  </si>
  <si>
    <t>SOBREANCHO</t>
  </si>
  <si>
    <t>CENTRO</t>
  </si>
  <si>
    <t>LATERALES</t>
  </si>
  <si>
    <t>PESO (KG)</t>
  </si>
  <si>
    <t>CUNETA TIPO V</t>
  </si>
  <si>
    <t>ESPIGAS LA VUELTA DEL GATO</t>
  </si>
  <si>
    <t>KG/M</t>
  </si>
  <si>
    <t>LONGITUD</t>
  </si>
  <si>
    <t>CANTIDAD</t>
  </si>
  <si>
    <t>No.</t>
  </si>
  <si>
    <t>LOSAS LONGITUDINAL</t>
  </si>
  <si>
    <t>LOSAS TRANSVERSAL</t>
  </si>
  <si>
    <t>VIGAS RIOSTRA ACERO SUPERIOR</t>
  </si>
  <si>
    <t>VIGAS RIOSTRA ACERO INFERIOR</t>
  </si>
  <si>
    <t>VIGAS FLEJES</t>
  </si>
  <si>
    <t>CUNETA
LONGITUDINAL</t>
  </si>
  <si>
    <t>CUNETA
TRANSVERSAL</t>
  </si>
  <si>
    <t>RAMPA 1 LONGITUDINAL</t>
  </si>
  <si>
    <t>RAMPA 1 TRANSVERSAL</t>
  </si>
  <si>
    <t>RAMPA 2 LONGITUDINAL</t>
  </si>
  <si>
    <t>RAMPA 2 TRANSVERSAL</t>
  </si>
  <si>
    <t>GOBERNADOR SECTOR MIGUELIN</t>
  </si>
  <si>
    <t>Barra longitudinal - Rieles laterales</t>
  </si>
  <si>
    <t>Barra transversal - Rieles laterales</t>
  </si>
  <si>
    <t>Barra longitudinal - Riel Central</t>
  </si>
  <si>
    <t>Barra transversal - Riel Central</t>
  </si>
  <si>
    <t>Vigas riostra - Acero superior</t>
  </si>
  <si>
    <t>Vigas riostra - Acero Inferior</t>
  </si>
  <si>
    <t>Vigas Flejes Transversales</t>
  </si>
  <si>
    <t>Cuneta    Longitudinal</t>
  </si>
  <si>
    <t>Cuneta     Transversal</t>
  </si>
  <si>
    <t>Rampa  1  Longitudinal</t>
  </si>
  <si>
    <t>Rampa 1 Transversal</t>
  </si>
  <si>
    <t>Rampa  2  Longitudinal</t>
  </si>
  <si>
    <t>Rampa 2 Transversal</t>
  </si>
  <si>
    <t xml:space="preserve">' EJECUTAR OBRAS PARA LA CONSTRUCCIÓN DE PLACA HUELLAS EN DIFERENTES SECTORES DELAS VEREDAS DEL MUNICIPIO DE SESQUILÉ, EN EL MARCO DEL PRESUPUESTO PARTICIPATIVO 2026'' </t>
  </si>
  <si>
    <t>FORMULARIO 1</t>
  </si>
  <si>
    <t>PRESUPUESTO OFICIAL</t>
  </si>
  <si>
    <t>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 precio] 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</si>
  <si>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</si>
  <si>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DESCRIPCION</t>
  </si>
  <si>
    <t>PORCENTAJE</t>
  </si>
  <si>
    <t>ADMINISTRACION</t>
  </si>
  <si>
    <t>A=</t>
  </si>
  <si>
    <t>[Determinar por la Entidad]</t>
  </si>
  <si>
    <t xml:space="preserve">IMPREVISTO
</t>
  </si>
  <si>
    <t>I=</t>
  </si>
  <si>
    <t xml:space="preserve">UTILIDAD
</t>
  </si>
  <si>
    <t>U=</t>
  </si>
  <si>
    <t>TOTAL A.I.U</t>
  </si>
  <si>
    <t>A.I.U.=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</si>
  <si>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</si>
  <si>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</si>
  <si>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</si>
  <si>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 [Determinar por la Entidad] </t>
    </r>
  </si>
  <si>
    <r>
      <rPr>
        <b/>
        <sz val="10"/>
        <rFont val="Arial"/>
        <family val="2"/>
      </rPr>
      <t>NOTA 5:</t>
    </r>
    <r>
      <rPr>
        <sz val="10"/>
        <rFont val="Arial"/>
        <family val="2"/>
      </rPr>
      <t xml:space="preserve"> [Determinar por la Entidad]</t>
    </r>
  </si>
  <si>
    <r>
      <t xml:space="preserve">NOTA 6: </t>
    </r>
    <r>
      <rPr>
        <sz val="10"/>
        <rFont val="Arial"/>
        <family val="2"/>
      </rPr>
      <t xml:space="preserve"> [Determinar por la Entidad]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</si>
</sst>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5" formatCode="_-&quot;$&quot;\ * #,##0.00_-;\-&quot;$&quot;\ * #,##0.00_-;_-&quot;$&quot;\ * &quot;-&quot;??_-;_-@_-"/>
    <numFmt numFmtId="167" formatCode="_-&quot;$&quot;* #,##0.00_-;\-&quot;$&quot;* #,##0.00_-;_-&quot;$&quot;* &quot;-&quot;??_-;_-@_-"/>
    <numFmt numFmtId="168" formatCode="&quot;$&quot;\ #,##0"/>
    <numFmt numFmtId="169" formatCode="0.0"/>
    <numFmt numFmtId="170" formatCode="0.000"/>
    <numFmt numFmtId="171" formatCode="0.0%"/>
    <numFmt numFmtId="172" formatCode="0#.00\ \L\t"/>
    <numFmt numFmtId="173" formatCode="_-[$$-240A]\ * #,##0.00_ ;_-[$$-240A]\ * \-#,##0.00\ ;_-[$$-240A]\ * &quot;-&quot;??_ ;_-@_ "/>
  </numFmts>
  <fonts count="2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9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name val="Calibri"/>
      <charset val="134"/>
      <scheme val="minor"/>
    </font>
    <font>
      <b/>
      <sz val="7"/>
      <name val="Calibri"/>
      <charset val="134"/>
      <scheme val="minor"/>
    </font>
    <font>
      <sz val="8"/>
      <name val="Calibri"/>
      <charset val="134"/>
      <scheme val="minor"/>
    </font>
    <font>
      <sz val="7"/>
      <name val="Calibri"/>
      <charset val="134"/>
      <scheme val="minor"/>
    </font>
    <font>
      <b/>
      <sz val="8"/>
      <name val="Calibri"/>
      <charset val="134"/>
      <scheme val="minor"/>
    </font>
    <font>
      <sz val="9"/>
      <color theme="1"/>
      <name val="Calibri"/>
      <charset val="134"/>
      <scheme val="minor"/>
    </font>
    <font>
      <b/>
      <sz val="11"/>
      <color theme="1"/>
      <name val="Arial"/>
      <charset val="134"/>
    </font>
    <font>
      <b/>
      <sz val="9"/>
      <color theme="1"/>
      <name val="Arial"/>
      <charset val="134"/>
    </font>
    <font>
      <b/>
      <sz val="9"/>
      <color rgb="FF000000"/>
      <name val="Arial"/>
      <charset val="134"/>
    </font>
    <font>
      <sz val="9"/>
      <color theme="1"/>
      <name val="Arial"/>
      <charset val="134"/>
    </font>
    <font>
      <sz val="9"/>
      <color rgb="FF000000"/>
      <name val="Arial"/>
      <charset val="134"/>
    </font>
    <font>
      <b/>
      <sz val="9"/>
      <color theme="1"/>
      <name val="Calibri"/>
      <charset val="134"/>
      <scheme val="minor"/>
    </font>
    <font>
      <sz val="10"/>
      <color theme="1"/>
      <name val="Arial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5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0" fontId="16" fillId="0" borderId="0"/>
    <xf numFmtId="0" fontId="17" fillId="0" borderId="0"/>
    <xf numFmtId="9" fontId="17" fillId="0" borderId="0" applyFont="0" applyFill="0" applyBorder="0" applyAlignment="0" applyProtection="0"/>
    <xf numFmtId="0" fontId="20" fillId="0" borderId="0"/>
    <xf numFmtId="0" fontId="1" fillId="0" borderId="0"/>
    <xf numFmtId="172" fontId="20" fillId="0" borderId="0" applyFont="0" applyFill="0" applyBorder="0" applyAlignment="0" applyProtection="0"/>
  </cellStyleXfs>
  <cellXfs count="207">
    <xf numFmtId="0" fontId="0" fillId="0" borderId="0" xfId="0"/>
    <xf numFmtId="0" fontId="4" fillId="0" borderId="4" xfId="4" applyFont="1" applyBorder="1" applyAlignment="1">
      <alignment horizontal="center" vertical="center" wrapText="1"/>
    </xf>
    <xf numFmtId="0" fontId="2" fillId="0" borderId="5" xfId="4" applyFont="1" applyBorder="1" applyAlignment="1">
      <alignment horizontal="center" vertical="center" wrapText="1"/>
    </xf>
    <xf numFmtId="0" fontId="2" fillId="0" borderId="6" xfId="4" applyFont="1" applyBorder="1" applyAlignment="1">
      <alignment horizontal="center" vertical="center" wrapText="1"/>
    </xf>
    <xf numFmtId="0" fontId="5" fillId="0" borderId="6" xfId="4" applyFont="1" applyBorder="1" applyAlignment="1">
      <alignment horizontal="center" vertical="center" wrapText="1"/>
    </xf>
    <xf numFmtId="0" fontId="2" fillId="0" borderId="10" xfId="4" applyFont="1" applyBorder="1" applyAlignment="1">
      <alignment horizontal="center" vertical="center" wrapText="1"/>
    </xf>
    <xf numFmtId="2" fontId="2" fillId="0" borderId="11" xfId="4" applyNumberFormat="1" applyFont="1" applyBorder="1" applyAlignment="1">
      <alignment horizontal="center" vertical="center" wrapText="1"/>
    </xf>
    <xf numFmtId="0" fontId="2" fillId="0" borderId="11" xfId="4" applyFont="1" applyBorder="1" applyAlignment="1">
      <alignment horizontal="center" vertical="center" wrapText="1"/>
    </xf>
    <xf numFmtId="0" fontId="2" fillId="0" borderId="12" xfId="4" applyFont="1" applyBorder="1" applyAlignment="1">
      <alignment horizontal="center" vertical="center" wrapText="1"/>
    </xf>
    <xf numFmtId="0" fontId="2" fillId="0" borderId="13" xfId="4" applyFont="1" applyBorder="1" applyAlignment="1">
      <alignment horizontal="center" vertical="center" wrapText="1"/>
    </xf>
    <xf numFmtId="2" fontId="6" fillId="6" borderId="0" xfId="4" applyNumberFormat="1" applyFont="1" applyFill="1" applyBorder="1" applyAlignment="1">
      <alignment horizontal="center" vertical="center" wrapText="1"/>
    </xf>
    <xf numFmtId="2" fontId="6" fillId="6" borderId="18" xfId="4" applyNumberFormat="1" applyFont="1" applyFill="1" applyBorder="1" applyAlignment="1">
      <alignment horizontal="center" vertical="center" wrapText="1"/>
    </xf>
    <xf numFmtId="0" fontId="7" fillId="0" borderId="20" xfId="4" applyFont="1" applyFill="1" applyBorder="1" applyAlignment="1">
      <alignment horizontal="left" vertical="center" wrapText="1"/>
    </xf>
    <xf numFmtId="0" fontId="2" fillId="0" borderId="6" xfId="4" applyFont="1" applyFill="1" applyBorder="1" applyAlignment="1">
      <alignment horizontal="center" vertical="center" wrapText="1"/>
    </xf>
    <xf numFmtId="2" fontId="2" fillId="0" borderId="6" xfId="4" applyNumberFormat="1" applyFont="1" applyBorder="1" applyAlignment="1">
      <alignment horizontal="center" vertical="center" wrapText="1"/>
    </xf>
    <xf numFmtId="2" fontId="2" fillId="0" borderId="7" xfId="4" applyNumberFormat="1" applyFont="1" applyBorder="1" applyAlignment="1">
      <alignment horizontal="center" vertical="center" wrapText="1"/>
    </xf>
    <xf numFmtId="0" fontId="2" fillId="0" borderId="0" xfId="4" applyFont="1" applyBorder="1" applyAlignment="1">
      <alignment horizontal="center" vertical="center" wrapText="1"/>
    </xf>
    <xf numFmtId="0" fontId="2" fillId="0" borderId="18" xfId="4" applyFont="1" applyBorder="1" applyAlignment="1">
      <alignment horizontal="center" vertical="center" wrapText="1"/>
    </xf>
    <xf numFmtId="0" fontId="7" fillId="0" borderId="21" xfId="4" applyFont="1" applyFill="1" applyBorder="1" applyAlignment="1">
      <alignment horizontal="left" vertical="center" wrapText="1"/>
    </xf>
    <xf numFmtId="0" fontId="2" fillId="0" borderId="12" xfId="4" applyFont="1" applyFill="1" applyBorder="1" applyAlignment="1">
      <alignment horizontal="center" vertical="center" wrapText="1"/>
    </xf>
    <xf numFmtId="169" fontId="2" fillId="0" borderId="12" xfId="4" applyNumberFormat="1" applyFont="1" applyBorder="1" applyAlignment="1">
      <alignment horizontal="center" vertical="center" wrapText="1"/>
    </xf>
    <xf numFmtId="0" fontId="5" fillId="0" borderId="12" xfId="4" applyFont="1" applyBorder="1" applyAlignment="1">
      <alignment horizontal="center" vertical="center" wrapText="1"/>
    </xf>
    <xf numFmtId="0" fontId="7" fillId="0" borderId="22" xfId="4" applyFont="1" applyFill="1" applyBorder="1" applyAlignment="1">
      <alignment horizontal="left" vertical="center" wrapText="1"/>
    </xf>
    <xf numFmtId="0" fontId="2" fillId="0" borderId="23" xfId="4" applyFont="1" applyFill="1" applyBorder="1" applyAlignment="1">
      <alignment horizontal="center" vertical="center" wrapText="1"/>
    </xf>
    <xf numFmtId="169" fontId="2" fillId="0" borderId="23" xfId="4" applyNumberFormat="1" applyFont="1" applyBorder="1" applyAlignment="1">
      <alignment horizontal="center" vertical="center" wrapText="1"/>
    </xf>
    <xf numFmtId="0" fontId="2" fillId="0" borderId="23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2" fillId="0" borderId="24" xfId="4" applyFont="1" applyBorder="1" applyAlignment="1">
      <alignment horizontal="center" vertical="center" wrapText="1"/>
    </xf>
    <xf numFmtId="2" fontId="8" fillId="2" borderId="28" xfId="4" applyNumberFormat="1" applyFont="1" applyFill="1" applyBorder="1" applyAlignment="1">
      <alignment horizontal="center" vertical="center" wrapText="1"/>
    </xf>
    <xf numFmtId="0" fontId="8" fillId="6" borderId="24" xfId="4" applyFont="1" applyFill="1" applyBorder="1" applyAlignment="1">
      <alignment horizontal="center" vertical="center" wrapText="1"/>
    </xf>
    <xf numFmtId="0" fontId="2" fillId="0" borderId="29" xfId="4" applyFont="1" applyBorder="1" applyAlignment="1">
      <alignment horizontal="center" vertical="center" wrapText="1"/>
    </xf>
    <xf numFmtId="2" fontId="2" fillId="0" borderId="6" xfId="4" applyNumberFormat="1" applyFont="1" applyFill="1" applyBorder="1" applyAlignment="1">
      <alignment horizontal="center" vertical="center" wrapText="1"/>
    </xf>
    <xf numFmtId="2" fontId="2" fillId="0" borderId="12" xfId="4" applyNumberFormat="1" applyFont="1" applyFill="1" applyBorder="1" applyAlignment="1">
      <alignment horizontal="center" vertical="center" wrapText="1"/>
    </xf>
    <xf numFmtId="2" fontId="2" fillId="0" borderId="12" xfId="4" applyNumberFormat="1" applyFont="1" applyBorder="1" applyAlignment="1">
      <alignment horizontal="center" vertical="center" wrapText="1"/>
    </xf>
    <xf numFmtId="2" fontId="2" fillId="0" borderId="29" xfId="4" applyNumberFormat="1" applyFont="1" applyBorder="1" applyAlignment="1">
      <alignment horizontal="center" vertical="center" wrapText="1"/>
    </xf>
    <xf numFmtId="0" fontId="7" fillId="0" borderId="31" xfId="4" applyFont="1" applyFill="1" applyBorder="1" applyAlignment="1">
      <alignment horizontal="left" vertical="center" wrapText="1"/>
    </xf>
    <xf numFmtId="2" fontId="5" fillId="0" borderId="12" xfId="4" applyNumberFormat="1" applyFont="1" applyBorder="1" applyAlignment="1">
      <alignment horizontal="center" vertical="center" wrapText="1"/>
    </xf>
    <xf numFmtId="0" fontId="4" fillId="0" borderId="32" xfId="4" applyFont="1" applyBorder="1" applyAlignment="1">
      <alignment horizontal="center" vertical="center" wrapText="1"/>
    </xf>
    <xf numFmtId="0" fontId="2" fillId="0" borderId="33" xfId="4" applyFont="1" applyBorder="1" applyAlignment="1">
      <alignment horizontal="center" vertical="center" wrapText="1"/>
    </xf>
    <xf numFmtId="2" fontId="2" fillId="0" borderId="7" xfId="4" applyNumberFormat="1" applyFont="1" applyFill="1" applyBorder="1" applyAlignment="1">
      <alignment horizontal="center" vertical="center" wrapText="1"/>
    </xf>
    <xf numFmtId="2" fontId="2" fillId="0" borderId="34" xfId="4" applyNumberFormat="1" applyFont="1" applyBorder="1" applyAlignment="1">
      <alignment horizontal="center" vertical="center" wrapText="1"/>
    </xf>
    <xf numFmtId="2" fontId="2" fillId="0" borderId="13" xfId="4" applyNumberFormat="1" applyFont="1" applyFill="1" applyBorder="1" applyAlignment="1">
      <alignment horizontal="center" vertical="center" wrapText="1"/>
    </xf>
    <xf numFmtId="2" fontId="2" fillId="0" borderId="38" xfId="4" applyNumberFormat="1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left" vertical="center" wrapText="1"/>
    </xf>
    <xf numFmtId="0" fontId="3" fillId="3" borderId="37" xfId="4" applyFont="1" applyFill="1" applyBorder="1" applyAlignment="1">
      <alignment wrapText="1"/>
    </xf>
    <xf numFmtId="0" fontId="3" fillId="3" borderId="0" xfId="4" applyFont="1" applyFill="1" applyBorder="1" applyAlignment="1">
      <alignment wrapText="1"/>
    </xf>
    <xf numFmtId="0" fontId="3" fillId="3" borderId="18" xfId="4" applyFont="1" applyFill="1" applyBorder="1" applyAlignment="1">
      <alignment wrapText="1"/>
    </xf>
    <xf numFmtId="170" fontId="2" fillId="0" borderId="6" xfId="4" applyNumberFormat="1" applyFont="1" applyFill="1" applyBorder="1" applyAlignment="1">
      <alignment horizontal="center" vertical="center" wrapText="1"/>
    </xf>
    <xf numFmtId="170" fontId="2" fillId="0" borderId="12" xfId="4" applyNumberFormat="1" applyFont="1" applyFill="1" applyBorder="1" applyAlignment="1">
      <alignment horizontal="center" vertical="center" wrapText="1"/>
    </xf>
    <xf numFmtId="0" fontId="2" fillId="0" borderId="13" xfId="4" applyFont="1" applyFill="1" applyBorder="1" applyAlignment="1">
      <alignment horizontal="center" vertical="center" wrapText="1"/>
    </xf>
    <xf numFmtId="2" fontId="2" fillId="0" borderId="45" xfId="4" applyNumberFormat="1" applyFont="1" applyFill="1" applyBorder="1" applyAlignment="1">
      <alignment horizontal="center" vertical="center" wrapText="1"/>
    </xf>
    <xf numFmtId="2" fontId="2" fillId="0" borderId="29" xfId="4" applyNumberFormat="1" applyFont="1" applyFill="1" applyBorder="1" applyAlignment="1">
      <alignment horizontal="center" vertical="center" wrapText="1"/>
    </xf>
    <xf numFmtId="0" fontId="7" fillId="0" borderId="46" xfId="4" applyFont="1" applyFill="1" applyBorder="1" applyAlignment="1">
      <alignment horizontal="left" vertical="center" wrapText="1"/>
    </xf>
    <xf numFmtId="0" fontId="2" fillId="0" borderId="29" xfId="4" applyFont="1" applyFill="1" applyBorder="1" applyAlignment="1">
      <alignment horizontal="center" vertical="center" wrapText="1"/>
    </xf>
    <xf numFmtId="2" fontId="2" fillId="0" borderId="23" xfId="4" applyNumberFormat="1" applyFont="1" applyFill="1" applyBorder="1" applyAlignment="1">
      <alignment horizontal="center" vertical="center" wrapText="1"/>
    </xf>
    <xf numFmtId="170" fontId="2" fillId="0" borderId="23" xfId="4" applyNumberFormat="1" applyFont="1" applyFill="1" applyBorder="1" applyAlignment="1">
      <alignment horizontal="center" vertical="center" wrapText="1"/>
    </xf>
    <xf numFmtId="2" fontId="2" fillId="0" borderId="24" xfId="4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NumberFormat="1" applyFont="1" applyAlignment="1">
      <alignment horizontal="center" vertical="center"/>
    </xf>
    <xf numFmtId="165" fontId="9" fillId="0" borderId="0" xfId="1" applyFont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165" fontId="11" fillId="0" borderId="5" xfId="1" applyFont="1" applyBorder="1" applyAlignment="1">
      <alignment horizontal="center" vertical="center" wrapText="1"/>
    </xf>
    <xf numFmtId="165" fontId="11" fillId="0" borderId="9" xfId="1" applyFont="1" applyBorder="1" applyAlignment="1">
      <alignment horizontal="center" vertical="center" wrapText="1"/>
    </xf>
    <xf numFmtId="165" fontId="11" fillId="8" borderId="3" xfId="0" applyNumberFormat="1" applyFont="1" applyFill="1" applyBorder="1" applyAlignment="1">
      <alignment vertical="center" wrapText="1"/>
    </xf>
    <xf numFmtId="165" fontId="9" fillId="0" borderId="0" xfId="1" applyFont="1" applyAlignment="1">
      <alignment vertical="center" wrapText="1"/>
    </xf>
    <xf numFmtId="165" fontId="12" fillId="10" borderId="47" xfId="0" applyNumberFormat="1" applyFont="1" applyFill="1" applyBorder="1" applyAlignment="1">
      <alignment vertical="center" wrapText="1"/>
    </xf>
    <xf numFmtId="0" fontId="13" fillId="0" borderId="34" xfId="0" applyFont="1" applyBorder="1" applyAlignment="1">
      <alignment horizontal="center" vertical="center"/>
    </xf>
    <xf numFmtId="4" fontId="14" fillId="11" borderId="34" xfId="0" applyNumberFormat="1" applyFont="1" applyFill="1" applyBorder="1" applyAlignment="1">
      <alignment horizontal="left" vertical="center" wrapText="1"/>
    </xf>
    <xf numFmtId="2" fontId="13" fillId="0" borderId="34" xfId="0" applyNumberFormat="1" applyFont="1" applyBorder="1" applyAlignment="1">
      <alignment horizontal="center" vertical="center"/>
    </xf>
    <xf numFmtId="165" fontId="13" fillId="0" borderId="34" xfId="1" applyFont="1" applyFill="1" applyBorder="1" applyAlignment="1">
      <alignment vertical="center"/>
    </xf>
    <xf numFmtId="165" fontId="13" fillId="0" borderId="29" xfId="1" applyFont="1" applyFill="1" applyBorder="1" applyAlignment="1">
      <alignment vertical="center"/>
    </xf>
    <xf numFmtId="0" fontId="9" fillId="0" borderId="34" xfId="0" applyFont="1" applyBorder="1" applyAlignment="1">
      <alignment horizontal="center" vertical="center"/>
    </xf>
    <xf numFmtId="4" fontId="13" fillId="0" borderId="34" xfId="0" applyNumberFormat="1" applyFont="1" applyBorder="1" applyAlignment="1">
      <alignment horizontal="center" vertical="center"/>
    </xf>
    <xf numFmtId="165" fontId="9" fillId="0" borderId="34" xfId="1" applyFont="1" applyBorder="1" applyAlignment="1">
      <alignment vertical="center"/>
    </xf>
    <xf numFmtId="165" fontId="13" fillId="0" borderId="34" xfId="1" applyFont="1" applyBorder="1" applyAlignment="1">
      <alignment vertical="center"/>
    </xf>
    <xf numFmtId="0" fontId="9" fillId="5" borderId="0" xfId="0" applyFont="1" applyFill="1" applyAlignment="1">
      <alignment vertical="center"/>
    </xf>
    <xf numFmtId="0" fontId="13" fillId="0" borderId="33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4" fontId="14" fillId="0" borderId="33" xfId="0" applyNumberFormat="1" applyFont="1" applyFill="1" applyBorder="1" applyAlignment="1">
      <alignment horizontal="left" vertical="center" wrapText="1"/>
    </xf>
    <xf numFmtId="4" fontId="13" fillId="0" borderId="33" xfId="0" applyNumberFormat="1" applyFont="1" applyFill="1" applyBorder="1" applyAlignment="1">
      <alignment horizontal="center" vertical="center"/>
    </xf>
    <xf numFmtId="165" fontId="9" fillId="0" borderId="33" xfId="1" applyFont="1" applyFill="1" applyBorder="1" applyAlignment="1">
      <alignment vertical="center"/>
    </xf>
    <xf numFmtId="165" fontId="13" fillId="0" borderId="49" xfId="1" applyFont="1" applyFill="1" applyBorder="1" applyAlignment="1">
      <alignment vertical="center"/>
    </xf>
    <xf numFmtId="165" fontId="9" fillId="0" borderId="0" xfId="1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5" fontId="9" fillId="0" borderId="50" xfId="1" applyFont="1" applyBorder="1" applyAlignment="1">
      <alignment vertical="center"/>
    </xf>
    <xf numFmtId="165" fontId="9" fillId="0" borderId="0" xfId="0" applyNumberFormat="1" applyFont="1" applyAlignment="1">
      <alignment vertical="center"/>
    </xf>
    <xf numFmtId="171" fontId="9" fillId="0" borderId="12" xfId="2" applyNumberFormat="1" applyFont="1" applyBorder="1" applyAlignment="1">
      <alignment vertical="center"/>
    </xf>
    <xf numFmtId="165" fontId="9" fillId="0" borderId="51" xfId="1" applyFont="1" applyBorder="1" applyAlignment="1">
      <alignment vertical="center"/>
    </xf>
    <xf numFmtId="9" fontId="9" fillId="0" borderId="12" xfId="2" applyFont="1" applyBorder="1" applyAlignment="1">
      <alignment vertical="center"/>
    </xf>
    <xf numFmtId="165" fontId="9" fillId="0" borderId="13" xfId="1" applyFont="1" applyBorder="1" applyAlignment="1">
      <alignment vertical="center"/>
    </xf>
    <xf numFmtId="10" fontId="9" fillId="0" borderId="53" xfId="1" applyNumberFormat="1" applyFont="1" applyBorder="1" applyAlignment="1">
      <alignment vertical="center"/>
    </xf>
    <xf numFmtId="165" fontId="9" fillId="0" borderId="54" xfId="1" applyFont="1" applyBorder="1" applyAlignment="1">
      <alignment vertical="center"/>
    </xf>
    <xf numFmtId="165" fontId="9" fillId="0" borderId="27" xfId="1" applyFont="1" applyBorder="1" applyAlignment="1">
      <alignment vertical="center"/>
    </xf>
    <xf numFmtId="165" fontId="9" fillId="0" borderId="0" xfId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11" fillId="8" borderId="1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 wrapText="1"/>
    </xf>
    <xf numFmtId="0" fontId="11" fillId="9" borderId="8" xfId="0" applyFont="1" applyFill="1" applyBorder="1" applyAlignment="1">
      <alignment horizontal="center" vertical="center"/>
    </xf>
    <xf numFmtId="0" fontId="11" fillId="9" borderId="48" xfId="0" applyFont="1" applyFill="1" applyBorder="1" applyAlignment="1">
      <alignment horizontal="center" vertical="center"/>
    </xf>
    <xf numFmtId="4" fontId="12" fillId="9" borderId="2" xfId="0" applyNumberFormat="1" applyFont="1" applyFill="1" applyBorder="1" applyAlignment="1">
      <alignment horizontal="center" vertical="center" wrapText="1"/>
    </xf>
    <xf numFmtId="4" fontId="12" fillId="9" borderId="1" xfId="0" applyNumberFormat="1" applyFont="1" applyFill="1" applyBorder="1" applyAlignment="1">
      <alignment horizontal="center" vertical="center" wrapText="1"/>
    </xf>
    <xf numFmtId="4" fontId="12" fillId="9" borderId="3" xfId="0" applyNumberFormat="1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 wrapText="1"/>
    </xf>
    <xf numFmtId="0" fontId="11" fillId="12" borderId="2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0" fontId="15" fillId="13" borderId="20" xfId="0" applyFont="1" applyFill="1" applyBorder="1" applyAlignment="1">
      <alignment horizontal="center" vertical="center"/>
    </xf>
    <xf numFmtId="0" fontId="15" fillId="13" borderId="6" xfId="0" applyFont="1" applyFill="1" applyBorder="1" applyAlignment="1">
      <alignment horizontal="center" vertical="center"/>
    </xf>
    <xf numFmtId="0" fontId="15" fillId="13" borderId="21" xfId="0" applyFont="1" applyFill="1" applyBorder="1" applyAlignment="1">
      <alignment horizontal="center" vertical="center"/>
    </xf>
    <xf numFmtId="0" fontId="15" fillId="13" borderId="12" xfId="0" applyFont="1" applyFill="1" applyBorder="1" applyAlignment="1">
      <alignment horizontal="center" vertical="center"/>
    </xf>
    <xf numFmtId="0" fontId="15" fillId="13" borderId="45" xfId="0" applyFont="1" applyFill="1" applyBorder="1" applyAlignment="1">
      <alignment horizontal="center" vertical="center"/>
    </xf>
    <xf numFmtId="0" fontId="15" fillId="13" borderId="52" xfId="0" applyFont="1" applyFill="1" applyBorder="1" applyAlignment="1">
      <alignment horizontal="center" vertical="center"/>
    </xf>
    <xf numFmtId="0" fontId="15" fillId="13" borderId="53" xfId="0" applyFont="1" applyFill="1" applyBorder="1" applyAlignment="1">
      <alignment horizontal="center" vertical="center"/>
    </xf>
    <xf numFmtId="0" fontId="15" fillId="13" borderId="8" xfId="0" applyFont="1" applyFill="1" applyBorder="1" applyAlignment="1">
      <alignment horizontal="center" vertical="center"/>
    </xf>
    <xf numFmtId="0" fontId="15" fillId="13" borderId="55" xfId="0" applyFont="1" applyFill="1" applyBorder="1" applyAlignment="1">
      <alignment horizontal="center" vertical="center"/>
    </xf>
    <xf numFmtId="0" fontId="15" fillId="13" borderId="48" xfId="0" applyFont="1" applyFill="1" applyBorder="1" applyAlignment="1">
      <alignment horizontal="center" vertical="center"/>
    </xf>
    <xf numFmtId="0" fontId="10" fillId="7" borderId="37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168" fontId="2" fillId="2" borderId="1" xfId="4" applyNumberFormat="1" applyFont="1" applyFill="1" applyBorder="1" applyAlignment="1">
      <alignment horizontal="center" vertical="center" wrapText="1"/>
    </xf>
    <xf numFmtId="168" fontId="2" fillId="2" borderId="2" xfId="4" applyNumberFormat="1" applyFont="1" applyFill="1" applyBorder="1" applyAlignment="1">
      <alignment horizontal="center" vertical="center" wrapText="1"/>
    </xf>
    <xf numFmtId="168" fontId="2" fillId="2" borderId="3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center" wrapText="1"/>
    </xf>
    <xf numFmtId="0" fontId="3" fillId="3" borderId="2" xfId="4" applyFont="1" applyFill="1" applyBorder="1" applyAlignment="1">
      <alignment horizontal="center" wrapText="1"/>
    </xf>
    <xf numFmtId="0" fontId="3" fillId="3" borderId="3" xfId="4" applyFont="1" applyFill="1" applyBorder="1" applyAlignment="1">
      <alignment horizontal="center" wrapText="1"/>
    </xf>
    <xf numFmtId="0" fontId="2" fillId="0" borderId="6" xfId="4" applyFont="1" applyBorder="1" applyAlignment="1">
      <alignment horizontal="center" vertical="center" wrapText="1"/>
    </xf>
    <xf numFmtId="0" fontId="3" fillId="4" borderId="8" xfId="4" applyFont="1" applyFill="1" applyBorder="1" applyAlignment="1">
      <alignment horizontal="center" wrapText="1"/>
    </xf>
    <xf numFmtId="0" fontId="3" fillId="4" borderId="9" xfId="4" applyFont="1" applyFill="1" applyBorder="1" applyAlignment="1">
      <alignment horizontal="center" wrapText="1"/>
    </xf>
    <xf numFmtId="0" fontId="7" fillId="5" borderId="15" xfId="4" applyFont="1" applyFill="1" applyBorder="1" applyAlignment="1">
      <alignment horizontal="center" vertical="center" wrapText="1"/>
    </xf>
    <xf numFmtId="0" fontId="7" fillId="5" borderId="16" xfId="4" applyFont="1" applyFill="1" applyBorder="1" applyAlignment="1">
      <alignment horizontal="center" vertical="center" wrapText="1"/>
    </xf>
    <xf numFmtId="0" fontId="7" fillId="5" borderId="17" xfId="4" applyFont="1" applyFill="1" applyBorder="1" applyAlignment="1">
      <alignment horizontal="center" vertical="center" wrapText="1"/>
    </xf>
    <xf numFmtId="0" fontId="7" fillId="6" borderId="26" xfId="4" applyFont="1" applyFill="1" applyBorder="1" applyAlignment="1">
      <alignment horizontal="center" vertical="center" wrapText="1"/>
    </xf>
    <xf numFmtId="0" fontId="7" fillId="6" borderId="27" xfId="4" applyFont="1" applyFill="1" applyBorder="1" applyAlignment="1">
      <alignment horizontal="center" vertical="center" wrapText="1"/>
    </xf>
    <xf numFmtId="0" fontId="7" fillId="6" borderId="30" xfId="4" applyFont="1" applyFill="1" applyBorder="1" applyAlignment="1">
      <alignment horizontal="center" vertical="center" wrapText="1"/>
    </xf>
    <xf numFmtId="0" fontId="2" fillId="0" borderId="34" xfId="4" applyFont="1" applyBorder="1" applyAlignment="1">
      <alignment horizontal="center" vertical="center" wrapText="1"/>
    </xf>
    <xf numFmtId="2" fontId="6" fillId="6" borderId="0" xfId="4" applyNumberFormat="1" applyFont="1" applyFill="1" applyBorder="1" applyAlignment="1">
      <alignment horizontal="center" vertical="center" wrapText="1"/>
    </xf>
    <xf numFmtId="2" fontId="6" fillId="6" borderId="18" xfId="4" applyNumberFormat="1" applyFont="1" applyFill="1" applyBorder="1" applyAlignment="1">
      <alignment horizontal="center" vertical="center" wrapText="1"/>
    </xf>
    <xf numFmtId="0" fontId="2" fillId="0" borderId="41" xfId="4" applyFont="1" applyBorder="1" applyAlignment="1">
      <alignment horizontal="center" vertical="center" wrapText="1"/>
    </xf>
    <xf numFmtId="0" fontId="2" fillId="0" borderId="42" xfId="4" applyFont="1" applyBorder="1" applyAlignment="1">
      <alignment horizontal="center" vertical="center" wrapText="1"/>
    </xf>
    <xf numFmtId="0" fontId="2" fillId="0" borderId="43" xfId="4" applyFont="1" applyBorder="1" applyAlignment="1">
      <alignment horizontal="center" vertical="center" wrapText="1"/>
    </xf>
    <xf numFmtId="0" fontId="3" fillId="4" borderId="1" xfId="4" applyFont="1" applyFill="1" applyBorder="1" applyAlignment="1">
      <alignment horizontal="center" wrapText="1"/>
    </xf>
    <xf numFmtId="0" fontId="3" fillId="4" borderId="44" xfId="4" applyFont="1" applyFill="1" applyBorder="1" applyAlignment="1">
      <alignment horizontal="center" wrapText="1"/>
    </xf>
    <xf numFmtId="0" fontId="7" fillId="6" borderId="1" xfId="4" applyFont="1" applyFill="1" applyBorder="1" applyAlignment="1">
      <alignment horizontal="center" vertical="center" wrapText="1"/>
    </xf>
    <xf numFmtId="0" fontId="7" fillId="6" borderId="2" xfId="4" applyFont="1" applyFill="1" applyBorder="1" applyAlignment="1">
      <alignment horizontal="center" vertical="center" wrapText="1"/>
    </xf>
    <xf numFmtId="0" fontId="7" fillId="6" borderId="3" xfId="4" applyFont="1" applyFill="1" applyBorder="1" applyAlignment="1">
      <alignment horizontal="center" vertical="center" wrapText="1"/>
    </xf>
    <xf numFmtId="4" fontId="6" fillId="0" borderId="14" xfId="4" applyNumberFormat="1" applyFont="1" applyBorder="1" applyAlignment="1">
      <alignment horizontal="center" vertical="center" wrapText="1"/>
    </xf>
    <xf numFmtId="4" fontId="6" fillId="0" borderId="19" xfId="4" applyNumberFormat="1" applyFont="1" applyBorder="1" applyAlignment="1">
      <alignment horizontal="center" vertical="center" wrapText="1"/>
    </xf>
    <xf numFmtId="4" fontId="6" fillId="0" borderId="25" xfId="4" applyNumberFormat="1" applyFont="1" applyBorder="1" applyAlignment="1">
      <alignment horizontal="center" vertical="center" wrapText="1"/>
    </xf>
    <xf numFmtId="4" fontId="6" fillId="0" borderId="37" xfId="4" applyNumberFormat="1" applyFont="1" applyBorder="1" applyAlignment="1">
      <alignment horizontal="center" vertical="center" wrapText="1"/>
    </xf>
    <xf numFmtId="0" fontId="2" fillId="0" borderId="11" xfId="4" applyFont="1" applyBorder="1" applyAlignment="1">
      <alignment horizontal="center" vertical="center" wrapText="1"/>
    </xf>
    <xf numFmtId="0" fontId="2" fillId="0" borderId="5" xfId="4" applyFont="1" applyBorder="1" applyAlignment="1">
      <alignment horizontal="center" vertical="center" wrapText="1"/>
    </xf>
    <xf numFmtId="0" fontId="2" fillId="0" borderId="33" xfId="4" applyFont="1" applyBorder="1" applyAlignment="1">
      <alignment horizontal="center" vertical="center" wrapText="1"/>
    </xf>
    <xf numFmtId="0" fontId="5" fillId="0" borderId="6" xfId="4" applyFont="1" applyBorder="1" applyAlignment="1">
      <alignment horizontal="center" vertical="center" wrapText="1"/>
    </xf>
    <xf numFmtId="0" fontId="5" fillId="0" borderId="11" xfId="4" applyFont="1" applyBorder="1" applyAlignment="1">
      <alignment horizontal="center" vertical="center" wrapText="1"/>
    </xf>
    <xf numFmtId="0" fontId="5" fillId="0" borderId="34" xfId="4" applyFont="1" applyBorder="1" applyAlignment="1">
      <alignment horizontal="center" vertical="center" wrapText="1"/>
    </xf>
    <xf numFmtId="0" fontId="5" fillId="0" borderId="5" xfId="4" applyFont="1" applyBorder="1" applyAlignment="1">
      <alignment horizontal="center" vertical="center" wrapText="1"/>
    </xf>
    <xf numFmtId="0" fontId="5" fillId="0" borderId="33" xfId="4" applyFont="1" applyBorder="1" applyAlignment="1">
      <alignment horizontal="center" vertical="center" wrapText="1"/>
    </xf>
    <xf numFmtId="0" fontId="2" fillId="0" borderId="12" xfId="4" applyFont="1" applyBorder="1" applyAlignment="1">
      <alignment horizontal="center" vertical="center" wrapText="1"/>
    </xf>
    <xf numFmtId="0" fontId="2" fillId="0" borderId="7" xfId="4" applyFont="1" applyBorder="1" applyAlignment="1">
      <alignment horizontal="center" vertical="center" wrapText="1"/>
    </xf>
    <xf numFmtId="0" fontId="2" fillId="0" borderId="13" xfId="4" applyFont="1" applyBorder="1" applyAlignment="1">
      <alignment horizontal="center" vertical="center" wrapText="1"/>
    </xf>
    <xf numFmtId="0" fontId="2" fillId="0" borderId="29" xfId="4" applyFont="1" applyBorder="1" applyAlignment="1">
      <alignment horizontal="center" vertical="center" wrapText="1"/>
    </xf>
    <xf numFmtId="0" fontId="2" fillId="0" borderId="9" xfId="4" applyFont="1" applyBorder="1" applyAlignment="1">
      <alignment horizontal="center" vertical="center" wrapText="1"/>
    </xf>
    <xf numFmtId="2" fontId="6" fillId="6" borderId="35" xfId="4" applyNumberFormat="1" applyFont="1" applyFill="1" applyBorder="1" applyAlignment="1">
      <alignment horizontal="center" vertical="center" wrapText="1"/>
    </xf>
    <xf numFmtId="2" fontId="6" fillId="6" borderId="36" xfId="4" applyNumberFormat="1" applyFont="1" applyFill="1" applyBorder="1" applyAlignment="1">
      <alignment horizontal="center" vertical="center" wrapText="1"/>
    </xf>
    <xf numFmtId="2" fontId="6" fillId="6" borderId="37" xfId="4" applyNumberFormat="1" applyFont="1" applyFill="1" applyBorder="1" applyAlignment="1">
      <alignment horizontal="center" vertical="center" wrapText="1"/>
    </xf>
    <xf numFmtId="2" fontId="6" fillId="6" borderId="39" xfId="4" applyNumberFormat="1" applyFont="1" applyFill="1" applyBorder="1" applyAlignment="1">
      <alignment horizontal="center" vertical="center" wrapText="1"/>
    </xf>
    <xf numFmtId="2" fontId="6" fillId="6" borderId="40" xfId="4" applyNumberFormat="1" applyFont="1" applyFill="1" applyBorder="1" applyAlignment="1">
      <alignment horizontal="center" vertical="center" wrapText="1"/>
    </xf>
    <xf numFmtId="0" fontId="10" fillId="7" borderId="37" xfId="0" quotePrefix="1" applyFont="1" applyFill="1" applyBorder="1" applyAlignment="1">
      <alignment horizontal="center" vertical="center" wrapText="1"/>
    </xf>
    <xf numFmtId="0" fontId="9" fillId="14" borderId="10" xfId="0" applyFont="1" applyFill="1" applyBorder="1" applyAlignment="1">
      <alignment vertical="center"/>
    </xf>
    <xf numFmtId="0" fontId="9" fillId="14" borderId="56" xfId="0" applyFont="1" applyFill="1" applyBorder="1" applyAlignment="1">
      <alignment vertical="center"/>
    </xf>
    <xf numFmtId="0" fontId="1" fillId="14" borderId="45" xfId="0" applyFont="1" applyFill="1" applyBorder="1" applyAlignment="1">
      <alignment horizontal="center" vertical="center"/>
    </xf>
    <xf numFmtId="0" fontId="1" fillId="14" borderId="57" xfId="0" applyFont="1" applyFill="1" applyBorder="1" applyAlignment="1">
      <alignment horizontal="center" vertical="center"/>
    </xf>
    <xf numFmtId="0" fontId="1" fillId="14" borderId="58" xfId="0" applyFont="1" applyFill="1" applyBorder="1" applyAlignment="1">
      <alignment horizontal="center" vertical="center"/>
    </xf>
    <xf numFmtId="0" fontId="1" fillId="14" borderId="45" xfId="0" applyFont="1" applyFill="1" applyBorder="1" applyAlignment="1">
      <alignment horizontal="center" vertical="center"/>
    </xf>
    <xf numFmtId="0" fontId="9" fillId="14" borderId="59" xfId="0" applyFont="1" applyFill="1" applyBorder="1" applyAlignment="1">
      <alignment vertical="center"/>
    </xf>
    <xf numFmtId="0" fontId="19" fillId="15" borderId="45" xfId="0" applyFont="1" applyFill="1" applyBorder="1" applyAlignment="1">
      <alignment horizontal="center" vertical="center" wrapText="1"/>
    </xf>
    <xf numFmtId="0" fontId="9" fillId="15" borderId="57" xfId="0" applyFont="1" applyFill="1" applyBorder="1" applyAlignment="1">
      <alignment horizontal="center" vertical="center" wrapText="1"/>
    </xf>
    <xf numFmtId="0" fontId="9" fillId="15" borderId="58" xfId="0" applyFont="1" applyFill="1" applyBorder="1" applyAlignment="1">
      <alignment horizontal="center" vertical="center" wrapText="1"/>
    </xf>
    <xf numFmtId="0" fontId="9" fillId="14" borderId="0" xfId="0" applyFont="1" applyFill="1" applyBorder="1" applyAlignment="1">
      <alignment vertical="center"/>
    </xf>
    <xf numFmtId="0" fontId="19" fillId="5" borderId="12" xfId="0" applyFont="1" applyFill="1" applyBorder="1" applyAlignment="1">
      <alignment horizontal="center" vertical="center" wrapText="1"/>
    </xf>
    <xf numFmtId="173" fontId="21" fillId="14" borderId="0" xfId="9" applyNumberFormat="1" applyFont="1" applyFill="1" applyBorder="1" applyAlignment="1">
      <alignment horizontal="center" vertical="center"/>
    </xf>
    <xf numFmtId="3" fontId="22" fillId="5" borderId="12" xfId="8" applyNumberFormat="1" applyFont="1" applyFill="1" applyBorder="1" applyAlignment="1">
      <alignment horizontal="center" vertical="center"/>
    </xf>
    <xf numFmtId="0" fontId="22" fillId="5" borderId="12" xfId="8" applyFont="1" applyFill="1" applyBorder="1" applyAlignment="1">
      <alignment horizontal="center" vertical="center"/>
    </xf>
    <xf numFmtId="0" fontId="20" fillId="5" borderId="45" xfId="8" applyFont="1" applyFill="1" applyBorder="1" applyAlignment="1">
      <alignment horizontal="left" vertical="center"/>
    </xf>
    <xf numFmtId="0" fontId="20" fillId="5" borderId="57" xfId="8" applyFont="1" applyFill="1" applyBorder="1" applyAlignment="1">
      <alignment horizontal="left" vertical="center"/>
    </xf>
    <xf numFmtId="0" fontId="20" fillId="5" borderId="58" xfId="8" applyFont="1" applyFill="1" applyBorder="1" applyAlignment="1">
      <alignment horizontal="left" vertical="center"/>
    </xf>
    <xf numFmtId="3" fontId="22" fillId="5" borderId="12" xfId="8" applyNumberFormat="1" applyFont="1" applyFill="1" applyBorder="1" applyAlignment="1">
      <alignment horizontal="center" vertical="center"/>
    </xf>
    <xf numFmtId="3" fontId="22" fillId="5" borderId="12" xfId="8" applyNumberFormat="1" applyFont="1" applyFill="1" applyBorder="1" applyAlignment="1">
      <alignment vertical="center"/>
    </xf>
    <xf numFmtId="173" fontId="22" fillId="5" borderId="12" xfId="9" applyNumberFormat="1" applyFont="1" applyFill="1" applyBorder="1" applyAlignment="1">
      <alignment horizontal="center" vertical="center"/>
    </xf>
    <xf numFmtId="9" fontId="20" fillId="16" borderId="13" xfId="2" applyFont="1" applyFill="1" applyBorder="1" applyAlignment="1">
      <alignment horizontal="center" vertical="center"/>
    </xf>
    <xf numFmtId="0" fontId="20" fillId="5" borderId="60" xfId="0" applyFont="1" applyFill="1" applyBorder="1" applyAlignment="1">
      <alignment horizontal="left" vertical="center"/>
    </xf>
    <xf numFmtId="0" fontId="20" fillId="5" borderId="57" xfId="0" applyFont="1" applyFill="1" applyBorder="1" applyAlignment="1">
      <alignment horizontal="left" vertical="center"/>
    </xf>
    <xf numFmtId="0" fontId="20" fillId="5" borderId="60" xfId="8" applyFont="1" applyFill="1" applyBorder="1" applyAlignment="1">
      <alignment horizontal="left" vertical="center"/>
    </xf>
    <xf numFmtId="0" fontId="22" fillId="5" borderId="60" xfId="8" applyFont="1" applyFill="1" applyBorder="1" applyAlignment="1">
      <alignment horizontal="left" vertical="center"/>
    </xf>
    <xf numFmtId="0" fontId="22" fillId="5" borderId="57" xfId="8" applyFont="1" applyFill="1" applyBorder="1" applyAlignment="1">
      <alignment horizontal="left" vertical="center"/>
    </xf>
    <xf numFmtId="0" fontId="20" fillId="5" borderId="12" xfId="8" applyFont="1" applyFill="1" applyBorder="1" applyAlignment="1">
      <alignment vertical="center"/>
    </xf>
    <xf numFmtId="0" fontId="20" fillId="5" borderId="12" xfId="8" applyFont="1" applyFill="1" applyBorder="1" applyAlignment="1">
      <alignment horizontal="center" vertical="center"/>
    </xf>
    <xf numFmtId="165" fontId="23" fillId="0" borderId="12" xfId="1" applyFont="1" applyBorder="1" applyAlignment="1">
      <alignment vertical="center"/>
    </xf>
  </cellXfs>
  <cellStyles count="10">
    <cellStyle name="Millares_FORMULARIO 4 - M-OFERENTE PPTA ECONOMICA" xfId="9"/>
    <cellStyle name="Moneda" xfId="1" builtinId="4"/>
    <cellStyle name="Moneda 3 3" xfId="3"/>
    <cellStyle name="Normal" xfId="0" builtinId="0"/>
    <cellStyle name="Normal 2" xfId="4"/>
    <cellStyle name="Normal 2 2" xfId="7"/>
    <cellStyle name="Normal 2 2 2 10" xfId="5"/>
    <cellStyle name="Normal 3 11" xfId="8"/>
    <cellStyle name="Porcentaje" xfId="2" builtinId="5"/>
    <cellStyle name="Porcentual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J308"/>
  <sheetViews>
    <sheetView tabSelected="1" view="pageBreakPreview" topLeftCell="A16" zoomScale="85" zoomScaleNormal="100" workbookViewId="0">
      <selection activeCell="D18" sqref="D18"/>
    </sheetView>
  </sheetViews>
  <sheetFormatPr baseColWidth="10" defaultColWidth="11.42578125" defaultRowHeight="12"/>
  <cols>
    <col min="1" max="1" width="11.42578125" style="60"/>
    <col min="2" max="2" width="6.28515625" style="59" customWidth="1"/>
    <col min="3" max="3" width="7.140625" style="59" customWidth="1"/>
    <col min="4" max="4" width="65.42578125" style="60" customWidth="1"/>
    <col min="5" max="5" width="9.140625" style="59" customWidth="1"/>
    <col min="6" max="6" width="17.42578125" style="61" customWidth="1"/>
    <col min="7" max="7" width="14.42578125" style="62" customWidth="1"/>
    <col min="8" max="8" width="22.42578125" style="62" customWidth="1"/>
    <col min="9" max="9" width="5.7109375" style="60" customWidth="1"/>
    <col min="10" max="10" width="16.5703125" style="60" customWidth="1"/>
    <col min="11" max="16384" width="11.42578125" style="60"/>
  </cols>
  <sheetData>
    <row r="1" spans="2:10" ht="15">
      <c r="B1" s="179" t="s">
        <v>113</v>
      </c>
      <c r="C1" s="180"/>
      <c r="D1" s="180"/>
      <c r="E1" s="180"/>
      <c r="F1" s="180"/>
      <c r="G1" s="180"/>
      <c r="H1" s="181"/>
      <c r="I1" s="177"/>
    </row>
    <row r="2" spans="2:10" ht="15">
      <c r="B2" s="182"/>
      <c r="C2" s="180" t="s">
        <v>114</v>
      </c>
      <c r="D2" s="180"/>
      <c r="E2" s="180"/>
      <c r="F2" s="180"/>
      <c r="G2" s="180"/>
      <c r="H2" s="181"/>
      <c r="I2" s="183"/>
    </row>
    <row r="3" spans="2:10" ht="33" customHeight="1">
      <c r="B3" s="184" t="s">
        <v>115</v>
      </c>
      <c r="C3" s="185"/>
      <c r="D3" s="185"/>
      <c r="E3" s="185"/>
      <c r="F3" s="185"/>
      <c r="G3" s="185"/>
      <c r="H3" s="186"/>
      <c r="I3" s="178"/>
    </row>
    <row r="4" spans="2:10" ht="41.25" customHeight="1">
      <c r="B4" s="188" t="s">
        <v>116</v>
      </c>
      <c r="C4" s="188"/>
      <c r="D4" s="188"/>
      <c r="E4" s="188"/>
      <c r="F4" s="188"/>
      <c r="G4" s="188"/>
      <c r="H4" s="188"/>
      <c r="I4" s="187"/>
    </row>
    <row r="5" spans="2:10" ht="17.25" customHeight="1">
      <c r="B5" s="176" t="s">
        <v>112</v>
      </c>
      <c r="C5" s="126"/>
      <c r="D5" s="126"/>
      <c r="E5" s="126"/>
      <c r="F5" s="126"/>
      <c r="G5" s="126"/>
      <c r="H5" s="127"/>
    </row>
    <row r="6" spans="2:10" ht="15.75" customHeight="1">
      <c r="B6" s="125"/>
      <c r="C6" s="126"/>
      <c r="D6" s="126"/>
      <c r="E6" s="126"/>
      <c r="F6" s="126"/>
      <c r="G6" s="126"/>
      <c r="H6" s="127"/>
    </row>
    <row r="7" spans="2:10" s="57" customFormat="1" ht="36">
      <c r="B7" s="63" t="s">
        <v>0</v>
      </c>
      <c r="C7" s="64" t="s">
        <v>1</v>
      </c>
      <c r="D7" s="64" t="s">
        <v>2</v>
      </c>
      <c r="E7" s="64" t="s">
        <v>3</v>
      </c>
      <c r="F7" s="65" t="s">
        <v>4</v>
      </c>
      <c r="G7" s="66" t="s">
        <v>5</v>
      </c>
      <c r="H7" s="67" t="s">
        <v>6</v>
      </c>
    </row>
    <row r="8" spans="2:10" s="57" customFormat="1" ht="15.75" customHeight="1">
      <c r="B8" s="101" t="s">
        <v>7</v>
      </c>
      <c r="C8" s="102"/>
      <c r="D8" s="102"/>
      <c r="E8" s="102"/>
      <c r="F8" s="102"/>
      <c r="G8" s="102"/>
      <c r="H8" s="68">
        <f>SUM(H9,H11,H13,H15)</f>
        <v>33268328.647630002</v>
      </c>
      <c r="J8" s="69">
        <f>+H8*1.33</f>
        <v>44246877.101347908</v>
      </c>
    </row>
    <row r="9" spans="2:10">
      <c r="B9" s="103">
        <v>1</v>
      </c>
      <c r="C9" s="104"/>
      <c r="D9" s="105" t="s">
        <v>8</v>
      </c>
      <c r="E9" s="105"/>
      <c r="F9" s="105"/>
      <c r="G9" s="105"/>
      <c r="H9" s="70">
        <f>SUM(H10:H10,0)</f>
        <v>229824</v>
      </c>
    </row>
    <row r="10" spans="2:10">
      <c r="B10" s="71" t="s">
        <v>9</v>
      </c>
      <c r="C10" s="71">
        <v>6.1</v>
      </c>
      <c r="D10" s="72" t="s">
        <v>10</v>
      </c>
      <c r="E10" s="71" t="s">
        <v>11</v>
      </c>
      <c r="F10" s="73">
        <f>+'Memorias de cantidades'!$I$6</f>
        <v>189</v>
      </c>
      <c r="G10" s="74">
        <v>1216</v>
      </c>
      <c r="H10" s="75">
        <f>+ROUND(F10*G10,0)</f>
        <v>229824</v>
      </c>
      <c r="J10" s="62"/>
    </row>
    <row r="11" spans="2:10">
      <c r="B11" s="106">
        <v>2</v>
      </c>
      <c r="C11" s="107"/>
      <c r="D11" s="105" t="s">
        <v>12</v>
      </c>
      <c r="E11" s="105"/>
      <c r="F11" s="105"/>
      <c r="G11" s="105"/>
      <c r="H11" s="70">
        <f>SUM(H12:H12,0)</f>
        <v>3352926.1500000004</v>
      </c>
    </row>
    <row r="12" spans="2:10">
      <c r="B12" s="71" t="s">
        <v>13</v>
      </c>
      <c r="C12" s="76">
        <v>3.15</v>
      </c>
      <c r="D12" s="72" t="s">
        <v>14</v>
      </c>
      <c r="E12" s="71" t="s">
        <v>15</v>
      </c>
      <c r="F12" s="77">
        <f>+'Memorias de cantidades'!$I$25</f>
        <v>28.35</v>
      </c>
      <c r="G12" s="78">
        <v>118269</v>
      </c>
      <c r="H12" s="79">
        <f>+F12*G12</f>
        <v>3352926.1500000004</v>
      </c>
    </row>
    <row r="13" spans="2:10">
      <c r="B13" s="106">
        <v>3</v>
      </c>
      <c r="C13" s="107"/>
      <c r="D13" s="108" t="s">
        <v>16</v>
      </c>
      <c r="E13" s="108"/>
      <c r="F13" s="108"/>
      <c r="G13" s="108"/>
      <c r="H13" s="70">
        <f>SUM(H14:H14,0)</f>
        <v>230725.53</v>
      </c>
      <c r="J13" s="80"/>
    </row>
    <row r="14" spans="2:10" ht="24">
      <c r="B14" s="81" t="s">
        <v>17</v>
      </c>
      <c r="C14" s="82">
        <v>2.13</v>
      </c>
      <c r="D14" s="83" t="s">
        <v>18</v>
      </c>
      <c r="E14" s="81" t="s">
        <v>15</v>
      </c>
      <c r="F14" s="84">
        <f>+SUM('Memorias de cantidades'!$I$51:$I$53)</f>
        <v>3.2130000000000001</v>
      </c>
      <c r="G14" s="85">
        <v>71810</v>
      </c>
      <c r="H14" s="86">
        <f>F14*G14</f>
        <v>230725.53</v>
      </c>
    </row>
    <row r="15" spans="2:10">
      <c r="B15" s="106">
        <v>4</v>
      </c>
      <c r="C15" s="107"/>
      <c r="D15" s="109" t="s">
        <v>19</v>
      </c>
      <c r="E15" s="108"/>
      <c r="F15" s="108"/>
      <c r="G15" s="110"/>
      <c r="H15" s="70">
        <f>SUM(H16:H19,0)</f>
        <v>29454852.967630003</v>
      </c>
    </row>
    <row r="16" spans="2:10" s="58" customFormat="1">
      <c r="B16" s="81" t="s">
        <v>20</v>
      </c>
      <c r="C16" s="82">
        <v>4.5999999999999996</v>
      </c>
      <c r="D16" s="83" t="s">
        <v>21</v>
      </c>
      <c r="E16" s="81" t="s">
        <v>15</v>
      </c>
      <c r="F16" s="84">
        <f>+SUM('Memorias de cantidades'!I96:I98)</f>
        <v>11.736000000000001</v>
      </c>
      <c r="G16" s="85">
        <v>841760</v>
      </c>
      <c r="H16" s="86">
        <f>F16*G16</f>
        <v>9878895.3600000013</v>
      </c>
    </row>
    <row r="17" spans="2:8" s="58" customFormat="1">
      <c r="B17" s="81" t="s">
        <v>22</v>
      </c>
      <c r="C17" s="82">
        <v>4.25</v>
      </c>
      <c r="D17" s="83" t="s">
        <v>23</v>
      </c>
      <c r="E17" s="81" t="s">
        <v>15</v>
      </c>
      <c r="F17" s="84">
        <f>+SUM('Memorias de cantidades'!I130:I131)</f>
        <v>8.3362499999999997</v>
      </c>
      <c r="G17" s="85">
        <v>606157</v>
      </c>
      <c r="H17" s="86">
        <f>F17*G17</f>
        <v>5053076.2912499998</v>
      </c>
    </row>
    <row r="18" spans="2:8" s="58" customFormat="1">
      <c r="B18" s="81" t="s">
        <v>24</v>
      </c>
      <c r="C18" s="82">
        <v>4.21</v>
      </c>
      <c r="D18" s="83" t="s">
        <v>25</v>
      </c>
      <c r="E18" s="81" t="s">
        <v>15</v>
      </c>
      <c r="F18" s="84">
        <f>+'Memorias de cantidades'!I161</f>
        <v>7.56</v>
      </c>
      <c r="G18" s="85">
        <v>688802</v>
      </c>
      <c r="H18" s="86">
        <f>F18*G18</f>
        <v>5207343.12</v>
      </c>
    </row>
    <row r="19" spans="2:8" s="58" customFormat="1">
      <c r="B19" s="81" t="s">
        <v>26</v>
      </c>
      <c r="C19" s="82" t="s">
        <v>27</v>
      </c>
      <c r="D19" s="83" t="s">
        <v>28</v>
      </c>
      <c r="E19" s="81" t="s">
        <v>29</v>
      </c>
      <c r="F19" s="84">
        <f>+SUM('Memorias de cantidades'!I185:I195)</f>
        <v>1104.91498</v>
      </c>
      <c r="G19" s="85">
        <v>8431</v>
      </c>
      <c r="H19" s="86">
        <f>F19*G19</f>
        <v>9315538.1963800006</v>
      </c>
    </row>
    <row r="20" spans="2:8" s="57" customFormat="1" ht="15.75" hidden="1" customHeight="1">
      <c r="B20" s="101"/>
      <c r="C20" s="102"/>
      <c r="D20" s="102"/>
      <c r="E20" s="102"/>
      <c r="F20" s="102"/>
      <c r="G20" s="102"/>
      <c r="H20" s="68">
        <f>SUM(H21,H23,H25,H27)</f>
        <v>30623690.227000002</v>
      </c>
    </row>
    <row r="21" spans="2:8" hidden="1">
      <c r="B21" s="103">
        <v>1</v>
      </c>
      <c r="C21" s="104"/>
      <c r="D21" s="105" t="s">
        <v>8</v>
      </c>
      <c r="E21" s="105"/>
      <c r="F21" s="105"/>
      <c r="G21" s="105"/>
      <c r="H21" s="70">
        <f>SUM(H22:H22,0)</f>
        <v>230200</v>
      </c>
    </row>
    <row r="22" spans="2:8" hidden="1">
      <c r="B22" s="71" t="s">
        <v>9</v>
      </c>
      <c r="C22" s="71">
        <v>6.1</v>
      </c>
      <c r="D22" s="72" t="s">
        <v>10</v>
      </c>
      <c r="E22" s="71" t="s">
        <v>11</v>
      </c>
      <c r="F22" s="73">
        <f>+'Memorias de cantidades'!$I$8</f>
        <v>200</v>
      </c>
      <c r="G22" s="74">
        <v>1151</v>
      </c>
      <c r="H22" s="75">
        <f>+ROUND(F22*G22,0)</f>
        <v>230200</v>
      </c>
    </row>
    <row r="23" spans="2:8" hidden="1">
      <c r="B23" s="106">
        <v>2</v>
      </c>
      <c r="C23" s="107"/>
      <c r="D23" s="105" t="s">
        <v>12</v>
      </c>
      <c r="E23" s="105"/>
      <c r="F23" s="105"/>
      <c r="G23" s="105"/>
      <c r="H23" s="70">
        <f>SUM(H24:H24,0)</f>
        <v>3374610</v>
      </c>
    </row>
    <row r="24" spans="2:8" hidden="1">
      <c r="B24" s="71" t="s">
        <v>13</v>
      </c>
      <c r="C24" s="76">
        <v>3.15</v>
      </c>
      <c r="D24" s="72" t="s">
        <v>14</v>
      </c>
      <c r="E24" s="71" t="s">
        <v>15</v>
      </c>
      <c r="F24" s="77">
        <f>+'Memorias de cantidades'!I27</f>
        <v>30</v>
      </c>
      <c r="G24" s="78">
        <v>112487</v>
      </c>
      <c r="H24" s="79">
        <f>+F24*G24</f>
        <v>3374610</v>
      </c>
    </row>
    <row r="25" spans="2:8" hidden="1">
      <c r="B25" s="106">
        <v>3</v>
      </c>
      <c r="C25" s="107"/>
      <c r="D25" s="108" t="s">
        <v>16</v>
      </c>
      <c r="E25" s="108"/>
      <c r="F25" s="108"/>
      <c r="G25" s="108"/>
      <c r="H25" s="70">
        <f>SUM(H26:H26,0)</f>
        <v>208976.508</v>
      </c>
    </row>
    <row r="26" spans="2:8" ht="24" hidden="1">
      <c r="B26" s="81" t="s">
        <v>17</v>
      </c>
      <c r="C26" s="82">
        <v>2.13</v>
      </c>
      <c r="D26" s="83" t="s">
        <v>18</v>
      </c>
      <c r="E26" s="81" t="s">
        <v>15</v>
      </c>
      <c r="F26" s="84">
        <f>+SUM('Memorias de cantidades'!I55:I57)</f>
        <v>3.198</v>
      </c>
      <c r="G26" s="85">
        <v>65346</v>
      </c>
      <c r="H26" s="86">
        <f>F26*G26</f>
        <v>208976.508</v>
      </c>
    </row>
    <row r="27" spans="2:8" hidden="1">
      <c r="B27" s="106">
        <v>4</v>
      </c>
      <c r="C27" s="107"/>
      <c r="D27" s="109" t="s">
        <v>19</v>
      </c>
      <c r="E27" s="108"/>
      <c r="F27" s="108"/>
      <c r="G27" s="110"/>
      <c r="H27" s="70">
        <f>SUM(H28:H31,0)</f>
        <v>26809903.719000001</v>
      </c>
    </row>
    <row r="28" spans="2:8" s="58" customFormat="1" hidden="1">
      <c r="B28" s="81" t="s">
        <v>20</v>
      </c>
      <c r="C28" s="82">
        <v>4.5999999999999996</v>
      </c>
      <c r="D28" s="83" t="s">
        <v>21</v>
      </c>
      <c r="E28" s="81" t="s">
        <v>15</v>
      </c>
      <c r="F28" s="84">
        <f>+SUM('Memorias de cantidades'!I100:I102)</f>
        <v>11.086500000000001</v>
      </c>
      <c r="G28" s="85">
        <v>769961</v>
      </c>
      <c r="H28" s="86">
        <f>F28*G28</f>
        <v>8536172.6265000012</v>
      </c>
    </row>
    <row r="29" spans="2:8" s="58" customFormat="1" hidden="1">
      <c r="B29" s="81" t="s">
        <v>22</v>
      </c>
      <c r="C29" s="82">
        <v>4.25</v>
      </c>
      <c r="D29" s="83" t="s">
        <v>23</v>
      </c>
      <c r="E29" s="81" t="s">
        <v>15</v>
      </c>
      <c r="F29" s="84">
        <f>+SUM('Memorias de cantidades'!I133:I134)</f>
        <v>10.26</v>
      </c>
      <c r="G29" s="85">
        <v>551205</v>
      </c>
      <c r="H29" s="86">
        <f>F29*G29</f>
        <v>5655363.2999999998</v>
      </c>
    </row>
    <row r="30" spans="2:8" s="58" customFormat="1" hidden="1">
      <c r="B30" s="81" t="s">
        <v>24</v>
      </c>
      <c r="C30" s="82">
        <v>4.21</v>
      </c>
      <c r="D30" s="83" t="s">
        <v>25</v>
      </c>
      <c r="E30" s="81" t="s">
        <v>15</v>
      </c>
      <c r="F30" s="84">
        <f>+SUM('Memorias de cantidades'!I163:I163)</f>
        <v>7.2</v>
      </c>
      <c r="G30" s="85">
        <v>625846</v>
      </c>
      <c r="H30" s="86">
        <f>F30*G30</f>
        <v>4506091.2</v>
      </c>
    </row>
    <row r="31" spans="2:8" s="58" customFormat="1" hidden="1">
      <c r="B31" s="81" t="s">
        <v>26</v>
      </c>
      <c r="C31" s="82" t="s">
        <v>27</v>
      </c>
      <c r="D31" s="83" t="s">
        <v>28</v>
      </c>
      <c r="E31" s="81" t="s">
        <v>29</v>
      </c>
      <c r="F31" s="84">
        <f>+SUM('Memorias de cantidades'!I209:I219)</f>
        <v>1020.41215</v>
      </c>
      <c r="G31" s="85">
        <v>7950</v>
      </c>
      <c r="H31" s="86">
        <f>F31*G31</f>
        <v>8112276.5925000003</v>
      </c>
    </row>
    <row r="32" spans="2:8" s="57" customFormat="1" ht="15.75" hidden="1" customHeight="1">
      <c r="B32" s="101"/>
      <c r="C32" s="102"/>
      <c r="D32" s="102"/>
      <c r="E32" s="102"/>
      <c r="F32" s="102"/>
      <c r="G32" s="102"/>
      <c r="H32" s="68">
        <f>SUM(H33,H35,H37,H39)</f>
        <v>28058551.156250004</v>
      </c>
    </row>
    <row r="33" spans="2:8" hidden="1">
      <c r="B33" s="103">
        <v>1</v>
      </c>
      <c r="C33" s="104"/>
      <c r="D33" s="105" t="s">
        <v>8</v>
      </c>
      <c r="E33" s="105"/>
      <c r="F33" s="105"/>
      <c r="G33" s="105"/>
      <c r="H33" s="70">
        <f>SUM(H34:H34,0)</f>
        <v>191642</v>
      </c>
    </row>
    <row r="34" spans="2:8" hidden="1">
      <c r="B34" s="71" t="s">
        <v>9</v>
      </c>
      <c r="C34" s="71">
        <v>6.1</v>
      </c>
      <c r="D34" s="72" t="s">
        <v>10</v>
      </c>
      <c r="E34" s="71" t="s">
        <v>11</v>
      </c>
      <c r="F34" s="73">
        <f>+'Memorias de cantidades'!I10</f>
        <v>166.5</v>
      </c>
      <c r="G34" s="74">
        <v>1151</v>
      </c>
      <c r="H34" s="75">
        <f>+ROUND(F34*G34,0)</f>
        <v>191642</v>
      </c>
    </row>
    <row r="35" spans="2:8" hidden="1">
      <c r="B35" s="106">
        <v>2</v>
      </c>
      <c r="C35" s="107"/>
      <c r="D35" s="105" t="s">
        <v>12</v>
      </c>
      <c r="E35" s="105"/>
      <c r="F35" s="105"/>
      <c r="G35" s="105"/>
      <c r="H35" s="70">
        <f>SUM(H36:H36,0)</f>
        <v>2809362.8250000002</v>
      </c>
    </row>
    <row r="36" spans="2:8" hidden="1">
      <c r="B36" s="71" t="s">
        <v>13</v>
      </c>
      <c r="C36" s="76">
        <v>3.15</v>
      </c>
      <c r="D36" s="72" t="s">
        <v>14</v>
      </c>
      <c r="E36" s="71" t="s">
        <v>15</v>
      </c>
      <c r="F36" s="77">
        <f>+'Memorias de cantidades'!I29</f>
        <v>24.975000000000001</v>
      </c>
      <c r="G36" s="78">
        <v>112487</v>
      </c>
      <c r="H36" s="79">
        <f>+F36*G36</f>
        <v>2809362.8250000002</v>
      </c>
    </row>
    <row r="37" spans="2:8" hidden="1">
      <c r="B37" s="106">
        <v>3</v>
      </c>
      <c r="C37" s="107"/>
      <c r="D37" s="108" t="s">
        <v>16</v>
      </c>
      <c r="E37" s="108"/>
      <c r="F37" s="108"/>
      <c r="G37" s="108"/>
      <c r="H37" s="70">
        <f>SUM(H38:H38,0)</f>
        <v>187118.27100000001</v>
      </c>
    </row>
    <row r="38" spans="2:8" ht="24" hidden="1">
      <c r="B38" s="81" t="s">
        <v>17</v>
      </c>
      <c r="C38" s="82">
        <v>2.13</v>
      </c>
      <c r="D38" s="83" t="s">
        <v>18</v>
      </c>
      <c r="E38" s="81" t="s">
        <v>15</v>
      </c>
      <c r="F38" s="84">
        <f>+SUM('Memorias de cantidades'!I59:I61)</f>
        <v>2.8635000000000002</v>
      </c>
      <c r="G38" s="85">
        <v>65346</v>
      </c>
      <c r="H38" s="86">
        <f>F38*G38</f>
        <v>187118.27100000001</v>
      </c>
    </row>
    <row r="39" spans="2:8" hidden="1">
      <c r="B39" s="106">
        <v>4</v>
      </c>
      <c r="C39" s="107"/>
      <c r="D39" s="109" t="s">
        <v>19</v>
      </c>
      <c r="E39" s="108"/>
      <c r="F39" s="108"/>
      <c r="G39" s="110"/>
      <c r="H39" s="70">
        <f>SUM(H40:H43,0)</f>
        <v>24870428.060250003</v>
      </c>
    </row>
    <row r="40" spans="2:8" s="58" customFormat="1" hidden="1">
      <c r="B40" s="81" t="s">
        <v>20</v>
      </c>
      <c r="C40" s="82">
        <v>4.5999999999999996</v>
      </c>
      <c r="D40" s="83" t="s">
        <v>21</v>
      </c>
      <c r="E40" s="81" t="s">
        <v>15</v>
      </c>
      <c r="F40" s="84">
        <f>+SUM('Memorias de cantidades'!I104:I106)</f>
        <v>10.842750000000001</v>
      </c>
      <c r="G40" s="85">
        <v>769961</v>
      </c>
      <c r="H40" s="86">
        <f>F40*G40</f>
        <v>8348494.6327500008</v>
      </c>
    </row>
    <row r="41" spans="2:8" s="58" customFormat="1" hidden="1">
      <c r="B41" s="81" t="s">
        <v>22</v>
      </c>
      <c r="C41" s="82">
        <v>4.25</v>
      </c>
      <c r="D41" s="83" t="s">
        <v>23</v>
      </c>
      <c r="E41" s="81" t="s">
        <v>15</v>
      </c>
      <c r="F41" s="84">
        <f>+SUM('Memorias de cantidades'!I136:I137)</f>
        <v>7.6950000000000003</v>
      </c>
      <c r="G41" s="85">
        <v>551205</v>
      </c>
      <c r="H41" s="86">
        <f>F41*G41</f>
        <v>4241522.4750000006</v>
      </c>
    </row>
    <row r="42" spans="2:8" s="58" customFormat="1" hidden="1">
      <c r="B42" s="81" t="s">
        <v>24</v>
      </c>
      <c r="C42" s="82">
        <v>4.21</v>
      </c>
      <c r="D42" s="83" t="s">
        <v>25</v>
      </c>
      <c r="E42" s="81" t="s">
        <v>15</v>
      </c>
      <c r="F42" s="84">
        <f>+'Memorias de cantidades'!I165</f>
        <v>6.66</v>
      </c>
      <c r="G42" s="85">
        <v>625846</v>
      </c>
      <c r="H42" s="86">
        <f>F42*G42</f>
        <v>4168134.36</v>
      </c>
    </row>
    <row r="43" spans="2:8" s="58" customFormat="1" hidden="1">
      <c r="B43" s="81" t="s">
        <v>26</v>
      </c>
      <c r="C43" s="82" t="s">
        <v>27</v>
      </c>
      <c r="D43" s="83" t="s">
        <v>28</v>
      </c>
      <c r="E43" s="81" t="s">
        <v>29</v>
      </c>
      <c r="F43" s="84">
        <f>+SUM('Memorias de cantidades'!I209:I219)</f>
        <v>1020.41215</v>
      </c>
      <c r="G43" s="85">
        <v>7950</v>
      </c>
      <c r="H43" s="86">
        <f>F43*G43</f>
        <v>8112276.5925000003</v>
      </c>
    </row>
    <row r="44" spans="2:8" s="57" customFormat="1" ht="15.75" hidden="1" customHeight="1">
      <c r="B44" s="101"/>
      <c r="C44" s="102"/>
      <c r="D44" s="102"/>
      <c r="E44" s="102"/>
      <c r="F44" s="102"/>
      <c r="G44" s="102"/>
      <c r="H44" s="68" t="e">
        <f>SUM(H45,H47,H49,#REF!)</f>
        <v>#REF!</v>
      </c>
    </row>
    <row r="45" spans="2:8" hidden="1">
      <c r="B45" s="103">
        <v>1</v>
      </c>
      <c r="C45" s="104"/>
      <c r="D45" s="105" t="s">
        <v>8</v>
      </c>
      <c r="E45" s="105"/>
      <c r="F45" s="105"/>
      <c r="G45" s="105"/>
      <c r="H45" s="70">
        <f>SUM(H46:H46,0)</f>
        <v>234804</v>
      </c>
    </row>
    <row r="46" spans="2:8" hidden="1">
      <c r="B46" s="71" t="s">
        <v>9</v>
      </c>
      <c r="C46" s="71">
        <v>6.1</v>
      </c>
      <c r="D46" s="72" t="s">
        <v>10</v>
      </c>
      <c r="E46" s="71" t="s">
        <v>11</v>
      </c>
      <c r="F46" s="73">
        <f>+'Memorias de cantidades'!I12</f>
        <v>204</v>
      </c>
      <c r="G46" s="74">
        <v>1151</v>
      </c>
      <c r="H46" s="75">
        <f>+ROUND(F46*G46,0)</f>
        <v>234804</v>
      </c>
    </row>
    <row r="47" spans="2:8" hidden="1">
      <c r="B47" s="106">
        <v>2</v>
      </c>
      <c r="C47" s="107"/>
      <c r="D47" s="105" t="s">
        <v>12</v>
      </c>
      <c r="E47" s="105"/>
      <c r="F47" s="105"/>
      <c r="G47" s="105"/>
      <c r="H47" s="70">
        <f>SUM(H48:H48,0)</f>
        <v>3442102.2</v>
      </c>
    </row>
    <row r="48" spans="2:8" hidden="1">
      <c r="B48" s="71" t="s">
        <v>13</v>
      </c>
      <c r="C48" s="76">
        <v>3.15</v>
      </c>
      <c r="D48" s="72" t="s">
        <v>14</v>
      </c>
      <c r="E48" s="71" t="s">
        <v>15</v>
      </c>
      <c r="F48" s="77">
        <f>+'Memorias de cantidades'!I31</f>
        <v>30.6</v>
      </c>
      <c r="G48" s="78">
        <v>112487</v>
      </c>
      <c r="H48" s="79">
        <f>+F48*G48</f>
        <v>3442102.2</v>
      </c>
    </row>
    <row r="49" spans="2:10" hidden="1">
      <c r="B49" s="106">
        <v>3</v>
      </c>
      <c r="C49" s="107"/>
      <c r="D49" s="108" t="s">
        <v>16</v>
      </c>
      <c r="E49" s="108"/>
      <c r="F49" s="108"/>
      <c r="G49" s="108"/>
      <c r="H49" s="70">
        <f>SUM(H50:H50,0)</f>
        <v>172513.44</v>
      </c>
    </row>
    <row r="50" spans="2:10" ht="24" hidden="1">
      <c r="B50" s="81" t="s">
        <v>17</v>
      </c>
      <c r="C50" s="82">
        <v>2.13</v>
      </c>
      <c r="D50" s="83" t="s">
        <v>18</v>
      </c>
      <c r="E50" s="81" t="s">
        <v>15</v>
      </c>
      <c r="F50" s="84">
        <f>+SUM('Memorias de cantidades'!I63:I65)</f>
        <v>2.64</v>
      </c>
      <c r="G50" s="85">
        <v>65346</v>
      </c>
      <c r="H50" s="86">
        <f>F50*G50</f>
        <v>172513.44</v>
      </c>
    </row>
    <row r="51" spans="2:10" s="58" customFormat="1" ht="15.75" customHeight="1">
      <c r="B51" s="103"/>
      <c r="C51" s="111"/>
      <c r="D51" s="111"/>
      <c r="E51" s="111"/>
      <c r="F51" s="111"/>
      <c r="G51" s="111"/>
      <c r="H51" s="104"/>
    </row>
    <row r="52" spans="2:10" s="57" customFormat="1" ht="15.75" customHeight="1">
      <c r="B52" s="101" t="s">
        <v>30</v>
      </c>
      <c r="C52" s="102"/>
      <c r="D52" s="102"/>
      <c r="E52" s="102"/>
      <c r="F52" s="102"/>
      <c r="G52" s="102"/>
      <c r="H52" s="68">
        <f>SUM(H53,H55,H57,H59)</f>
        <v>33238273.726780001</v>
      </c>
      <c r="J52" s="69">
        <f>+H52*1.33</f>
        <v>44206904.056617402</v>
      </c>
    </row>
    <row r="53" spans="2:10">
      <c r="B53" s="103">
        <v>1</v>
      </c>
      <c r="C53" s="104"/>
      <c r="D53" s="105" t="s">
        <v>8</v>
      </c>
      <c r="E53" s="105"/>
      <c r="F53" s="105"/>
      <c r="G53" s="105"/>
      <c r="H53" s="70">
        <f>SUM(H54:H54,0)</f>
        <v>243200</v>
      </c>
    </row>
    <row r="54" spans="2:10">
      <c r="B54" s="71" t="s">
        <v>9</v>
      </c>
      <c r="C54" s="71">
        <v>6.1</v>
      </c>
      <c r="D54" s="72" t="s">
        <v>10</v>
      </c>
      <c r="E54" s="71" t="s">
        <v>11</v>
      </c>
      <c r="F54" s="73">
        <f>+'Memorias de cantidades'!I8</f>
        <v>200</v>
      </c>
      <c r="G54" s="74">
        <v>1216</v>
      </c>
      <c r="H54" s="75">
        <f>+ROUND(F54*G54,0)</f>
        <v>243200</v>
      </c>
    </row>
    <row r="55" spans="2:10">
      <c r="B55" s="106">
        <v>2</v>
      </c>
      <c r="C55" s="107"/>
      <c r="D55" s="105" t="s">
        <v>12</v>
      </c>
      <c r="E55" s="105"/>
      <c r="F55" s="105"/>
      <c r="G55" s="105"/>
      <c r="H55" s="70">
        <f>SUM(H56:H56,0)</f>
        <v>3548070</v>
      </c>
    </row>
    <row r="56" spans="2:10">
      <c r="B56" s="71" t="s">
        <v>13</v>
      </c>
      <c r="C56" s="76">
        <v>3.15</v>
      </c>
      <c r="D56" s="72" t="s">
        <v>14</v>
      </c>
      <c r="E56" s="71" t="s">
        <v>15</v>
      </c>
      <c r="F56" s="77">
        <f>+'Memorias de cantidades'!I27</f>
        <v>30</v>
      </c>
      <c r="G56" s="78">
        <v>118269</v>
      </c>
      <c r="H56" s="79">
        <f>+F56*G56</f>
        <v>3548070</v>
      </c>
    </row>
    <row r="57" spans="2:10">
      <c r="B57" s="106">
        <v>3</v>
      </c>
      <c r="C57" s="107"/>
      <c r="D57" s="108" t="s">
        <v>16</v>
      </c>
      <c r="E57" s="108"/>
      <c r="F57" s="108"/>
      <c r="G57" s="108"/>
      <c r="H57" s="70">
        <f>SUM(H58:H58,0)</f>
        <v>229648.38</v>
      </c>
    </row>
    <row r="58" spans="2:10" ht="24">
      <c r="B58" s="81" t="s">
        <v>17</v>
      </c>
      <c r="C58" s="82">
        <v>2.13</v>
      </c>
      <c r="D58" s="83" t="s">
        <v>18</v>
      </c>
      <c r="E58" s="81" t="s">
        <v>15</v>
      </c>
      <c r="F58" s="84">
        <f>+SUM('Memorias de cantidades'!I55:I57)</f>
        <v>3.198</v>
      </c>
      <c r="G58" s="85">
        <v>71810</v>
      </c>
      <c r="H58" s="86">
        <f>F58*G58</f>
        <v>229648.38</v>
      </c>
    </row>
    <row r="59" spans="2:10">
      <c r="B59" s="106">
        <v>4</v>
      </c>
      <c r="C59" s="107"/>
      <c r="D59" s="109" t="s">
        <v>19</v>
      </c>
      <c r="E59" s="108"/>
      <c r="F59" s="108"/>
      <c r="G59" s="110"/>
      <c r="H59" s="70">
        <f>SUM(H60:H63,0)</f>
        <v>29217355.346780002</v>
      </c>
    </row>
    <row r="60" spans="2:10" s="58" customFormat="1">
      <c r="B60" s="81" t="s">
        <v>20</v>
      </c>
      <c r="C60" s="82">
        <v>4.5999999999999996</v>
      </c>
      <c r="D60" s="83" t="s">
        <v>21</v>
      </c>
      <c r="E60" s="81" t="s">
        <v>15</v>
      </c>
      <c r="F60" s="84">
        <f>+SUM('Memorias de cantidades'!I100:I102)</f>
        <v>11.086500000000001</v>
      </c>
      <c r="G60" s="85">
        <v>841760</v>
      </c>
      <c r="H60" s="86">
        <f>F60*G60</f>
        <v>9332172.2400000002</v>
      </c>
    </row>
    <row r="61" spans="2:10" s="58" customFormat="1">
      <c r="B61" s="81" t="s">
        <v>22</v>
      </c>
      <c r="C61" s="82">
        <v>4.25</v>
      </c>
      <c r="D61" s="83" t="s">
        <v>23</v>
      </c>
      <c r="E61" s="81" t="s">
        <v>15</v>
      </c>
      <c r="F61" s="84">
        <f>+SUM('Memorias de cantidades'!I133:I134)</f>
        <v>10.26</v>
      </c>
      <c r="G61" s="85">
        <v>606157</v>
      </c>
      <c r="H61" s="86">
        <f>F61*G61</f>
        <v>6219170.8200000003</v>
      </c>
    </row>
    <row r="62" spans="2:10" s="58" customFormat="1">
      <c r="B62" s="81" t="s">
        <v>24</v>
      </c>
      <c r="C62" s="82">
        <v>4.21</v>
      </c>
      <c r="D62" s="83" t="s">
        <v>25</v>
      </c>
      <c r="E62" s="81" t="s">
        <v>15</v>
      </c>
      <c r="F62" s="84">
        <f>+'Memorias de cantidades'!I163</f>
        <v>7.2</v>
      </c>
      <c r="G62" s="85">
        <v>688802</v>
      </c>
      <c r="H62" s="86">
        <f>F62*G62</f>
        <v>4959374.4000000004</v>
      </c>
      <c r="J62" s="87"/>
    </row>
    <row r="63" spans="2:10" s="58" customFormat="1">
      <c r="B63" s="81" t="s">
        <v>26</v>
      </c>
      <c r="C63" s="82" t="s">
        <v>27</v>
      </c>
      <c r="D63" s="83" t="s">
        <v>28</v>
      </c>
      <c r="E63" s="81" t="s">
        <v>29</v>
      </c>
      <c r="F63" s="84">
        <f>SUM('Memorias de cantidades'!I197:I207)</f>
        <v>1032.6933799999999</v>
      </c>
      <c r="G63" s="85">
        <v>8431</v>
      </c>
      <c r="H63" s="86">
        <f>F63*G63</f>
        <v>8706637.8867799994</v>
      </c>
      <c r="J63" s="87"/>
    </row>
    <row r="64" spans="2:10" s="57" customFormat="1" ht="15.75" hidden="1" customHeight="1">
      <c r="B64" s="101"/>
      <c r="C64" s="102"/>
      <c r="D64" s="102"/>
      <c r="E64" s="102"/>
      <c r="F64" s="102"/>
      <c r="G64" s="102"/>
      <c r="H64" s="68">
        <f>SUM(H65,H67,H69,H71)</f>
        <v>522312085.94461995</v>
      </c>
    </row>
    <row r="65" spans="2:8" hidden="1">
      <c r="B65" s="103">
        <v>1</v>
      </c>
      <c r="C65" s="104"/>
      <c r="D65" s="105" t="s">
        <v>8</v>
      </c>
      <c r="E65" s="105"/>
      <c r="F65" s="105"/>
      <c r="G65" s="105"/>
      <c r="H65" s="70">
        <f>SUM(H66:H66,0)</f>
        <v>230200</v>
      </c>
    </row>
    <row r="66" spans="2:8" hidden="1">
      <c r="B66" s="71" t="s">
        <v>9</v>
      </c>
      <c r="C66" s="71">
        <v>6.1</v>
      </c>
      <c r="D66" s="72" t="s">
        <v>10</v>
      </c>
      <c r="E66" s="71" t="s">
        <v>11</v>
      </c>
      <c r="F66" s="73">
        <f>+'Memorias de cantidades'!$I$8</f>
        <v>200</v>
      </c>
      <c r="G66" s="74">
        <v>1151</v>
      </c>
      <c r="H66" s="75">
        <f>+ROUND(F66*G66,0)</f>
        <v>230200</v>
      </c>
    </row>
    <row r="67" spans="2:8" hidden="1">
      <c r="B67" s="106">
        <v>2</v>
      </c>
      <c r="C67" s="107"/>
      <c r="D67" s="105" t="s">
        <v>12</v>
      </c>
      <c r="E67" s="105"/>
      <c r="F67" s="105"/>
      <c r="G67" s="105"/>
      <c r="H67" s="70">
        <f>SUM(H68:H68,0)</f>
        <v>0</v>
      </c>
    </row>
    <row r="68" spans="2:8" hidden="1">
      <c r="B68" s="71" t="s">
        <v>13</v>
      </c>
      <c r="C68" s="76">
        <v>3.15</v>
      </c>
      <c r="D68" s="72" t="s">
        <v>14</v>
      </c>
      <c r="E68" s="71" t="s">
        <v>15</v>
      </c>
      <c r="F68" s="77">
        <f>+'Memorias de cantidades'!I82</f>
        <v>0</v>
      </c>
      <c r="G68" s="78">
        <v>112487</v>
      </c>
      <c r="H68" s="79">
        <f>+F68*G68</f>
        <v>0</v>
      </c>
    </row>
    <row r="69" spans="2:8" hidden="1">
      <c r="B69" s="106">
        <v>3</v>
      </c>
      <c r="C69" s="107"/>
      <c r="D69" s="108" t="s">
        <v>16</v>
      </c>
      <c r="E69" s="108"/>
      <c r="F69" s="108"/>
      <c r="G69" s="108"/>
      <c r="H69" s="70">
        <f>SUM(H70:H70,0)</f>
        <v>941766.55200000003</v>
      </c>
    </row>
    <row r="70" spans="2:8" ht="24" hidden="1">
      <c r="B70" s="81" t="s">
        <v>17</v>
      </c>
      <c r="C70" s="82">
        <v>2.13</v>
      </c>
      <c r="D70" s="83" t="s">
        <v>18</v>
      </c>
      <c r="E70" s="81" t="s">
        <v>15</v>
      </c>
      <c r="F70" s="84">
        <f>+SUM('Memorias de cantidades'!I108:I110)</f>
        <v>14.412000000000001</v>
      </c>
      <c r="G70" s="85">
        <v>65346</v>
      </c>
      <c r="H70" s="86">
        <f>F70*G70</f>
        <v>941766.55200000003</v>
      </c>
    </row>
    <row r="71" spans="2:8" hidden="1">
      <c r="B71" s="106">
        <v>4</v>
      </c>
      <c r="C71" s="107"/>
      <c r="D71" s="109" t="s">
        <v>19</v>
      </c>
      <c r="E71" s="108"/>
      <c r="F71" s="108"/>
      <c r="G71" s="110"/>
      <c r="H71" s="70">
        <f>SUM(H72:H75,0)</f>
        <v>521140119.39261997</v>
      </c>
    </row>
    <row r="72" spans="2:8" s="58" customFormat="1" hidden="1">
      <c r="B72" s="81" t="s">
        <v>20</v>
      </c>
      <c r="C72" s="82">
        <v>4.5999999999999996</v>
      </c>
      <c r="D72" s="83" t="s">
        <v>21</v>
      </c>
      <c r="E72" s="81" t="s">
        <v>15</v>
      </c>
      <c r="F72" s="84">
        <f>+SUM('Memorias de cantidades'!I156:I158)</f>
        <v>0</v>
      </c>
      <c r="G72" s="85">
        <v>769961</v>
      </c>
      <c r="H72" s="86">
        <f>F72*G72</f>
        <v>0</v>
      </c>
    </row>
    <row r="73" spans="2:8" s="58" customFormat="1" hidden="1">
      <c r="B73" s="81" t="s">
        <v>22</v>
      </c>
      <c r="C73" s="82">
        <v>4.25</v>
      </c>
      <c r="D73" s="83" t="s">
        <v>23</v>
      </c>
      <c r="E73" s="81" t="s">
        <v>15</v>
      </c>
      <c r="F73" s="84">
        <f>+SUM('Memorias de cantidades'!I185:I186)</f>
        <v>776.1</v>
      </c>
      <c r="G73" s="85">
        <v>551205</v>
      </c>
      <c r="H73" s="86">
        <f>F73*G73</f>
        <v>427790200.5</v>
      </c>
    </row>
    <row r="74" spans="2:8" s="58" customFormat="1" hidden="1">
      <c r="B74" s="81" t="s">
        <v>24</v>
      </c>
      <c r="C74" s="82">
        <v>4.21</v>
      </c>
      <c r="D74" s="83" t="s">
        <v>25</v>
      </c>
      <c r="E74" s="81" t="s">
        <v>15</v>
      </c>
      <c r="F74" s="84">
        <f>+SUM('Memorias de cantidades'!I213:I214)</f>
        <v>149.15797000000001</v>
      </c>
      <c r="G74" s="85">
        <v>625846</v>
      </c>
      <c r="H74" s="86">
        <f>F74*G74</f>
        <v>93349918.892619997</v>
      </c>
    </row>
    <row r="75" spans="2:8" s="58" customFormat="1" hidden="1">
      <c r="B75" s="81" t="s">
        <v>26</v>
      </c>
      <c r="C75" s="82" t="s">
        <v>27</v>
      </c>
      <c r="D75" s="83" t="s">
        <v>28</v>
      </c>
      <c r="E75" s="81" t="s">
        <v>29</v>
      </c>
      <c r="F75" s="84">
        <f>+SUM('Memorias de cantidades'!I270:I280)</f>
        <v>0</v>
      </c>
      <c r="G75" s="85">
        <v>7950</v>
      </c>
      <c r="H75" s="86">
        <f>F75*G75</f>
        <v>0</v>
      </c>
    </row>
    <row r="76" spans="2:8" s="57" customFormat="1" ht="15.75" hidden="1" customHeight="1">
      <c r="B76" s="101"/>
      <c r="C76" s="102"/>
      <c r="D76" s="102"/>
      <c r="E76" s="102"/>
      <c r="F76" s="102"/>
      <c r="G76" s="102"/>
      <c r="H76" s="68">
        <f>SUM(H77,H79,H81,H83)</f>
        <v>36492494.806299999</v>
      </c>
    </row>
    <row r="77" spans="2:8" hidden="1">
      <c r="B77" s="103">
        <v>1</v>
      </c>
      <c r="C77" s="104"/>
      <c r="D77" s="105" t="s">
        <v>8</v>
      </c>
      <c r="E77" s="105"/>
      <c r="F77" s="105"/>
      <c r="G77" s="105"/>
      <c r="H77" s="70">
        <f>SUM(H78:H78,0)</f>
        <v>967</v>
      </c>
    </row>
    <row r="78" spans="2:8" hidden="1">
      <c r="B78" s="71" t="s">
        <v>9</v>
      </c>
      <c r="C78" s="71">
        <v>6.1</v>
      </c>
      <c r="D78" s="72" t="s">
        <v>10</v>
      </c>
      <c r="E78" s="71" t="s">
        <v>11</v>
      </c>
      <c r="F78" s="73">
        <f>+'Memorias de cantidades'!I63</f>
        <v>0.84</v>
      </c>
      <c r="G78" s="74">
        <v>1151</v>
      </c>
      <c r="H78" s="75">
        <f>+ROUND(F78*G78,0)</f>
        <v>967</v>
      </c>
    </row>
    <row r="79" spans="2:8" hidden="1">
      <c r="B79" s="106">
        <v>2</v>
      </c>
      <c r="C79" s="107"/>
      <c r="D79" s="105" t="s">
        <v>12</v>
      </c>
      <c r="E79" s="105"/>
      <c r="F79" s="105"/>
      <c r="G79" s="105"/>
      <c r="H79" s="70">
        <f>SUM(H80:H80,0)</f>
        <v>0</v>
      </c>
    </row>
    <row r="80" spans="2:8" hidden="1">
      <c r="B80" s="71" t="s">
        <v>13</v>
      </c>
      <c r="C80" s="76">
        <v>3.15</v>
      </c>
      <c r="D80" s="72" t="s">
        <v>14</v>
      </c>
      <c r="E80" s="71" t="s">
        <v>15</v>
      </c>
      <c r="F80" s="77">
        <f>+'Memorias de cantidades'!I84</f>
        <v>0</v>
      </c>
      <c r="G80" s="78">
        <v>112487</v>
      </c>
      <c r="H80" s="79">
        <f>+F80*G80</f>
        <v>0</v>
      </c>
    </row>
    <row r="81" spans="2:8" hidden="1">
      <c r="B81" s="106">
        <v>3</v>
      </c>
      <c r="C81" s="107"/>
      <c r="D81" s="108" t="s">
        <v>16</v>
      </c>
      <c r="E81" s="108"/>
      <c r="F81" s="108"/>
      <c r="G81" s="108"/>
      <c r="H81" s="70">
        <f>SUM(H82:H82,0)</f>
        <v>0</v>
      </c>
    </row>
    <row r="82" spans="2:8" ht="24" hidden="1">
      <c r="B82" s="81" t="s">
        <v>17</v>
      </c>
      <c r="C82" s="82">
        <v>2.13</v>
      </c>
      <c r="D82" s="83" t="s">
        <v>18</v>
      </c>
      <c r="E82" s="81" t="s">
        <v>15</v>
      </c>
      <c r="F82" s="84">
        <f>+SUM('Memorias de cantidades'!I116:I118)</f>
        <v>0</v>
      </c>
      <c r="G82" s="85">
        <v>65346</v>
      </c>
      <c r="H82" s="86">
        <f>F82*G82</f>
        <v>0</v>
      </c>
    </row>
    <row r="83" spans="2:8" hidden="1">
      <c r="B83" s="106">
        <v>4</v>
      </c>
      <c r="C83" s="107"/>
      <c r="D83" s="109" t="s">
        <v>19</v>
      </c>
      <c r="E83" s="108"/>
      <c r="F83" s="108"/>
      <c r="G83" s="110"/>
      <c r="H83" s="70">
        <f>SUM(H84:H87,0)</f>
        <v>36491527.806299999</v>
      </c>
    </row>
    <row r="84" spans="2:8" s="58" customFormat="1" hidden="1">
      <c r="B84" s="81" t="s">
        <v>20</v>
      </c>
      <c r="C84" s="82">
        <v>4.5999999999999996</v>
      </c>
      <c r="D84" s="83" t="s">
        <v>21</v>
      </c>
      <c r="E84" s="81" t="s">
        <v>15</v>
      </c>
      <c r="F84" s="84">
        <f>+SUM('Memorias de cantidades'!I160:I161)</f>
        <v>7.56</v>
      </c>
      <c r="G84" s="85">
        <v>769961</v>
      </c>
      <c r="H84" s="86">
        <f>F84*G84</f>
        <v>5820905.1600000001</v>
      </c>
    </row>
    <row r="85" spans="2:8" s="58" customFormat="1" hidden="1">
      <c r="B85" s="81" t="s">
        <v>22</v>
      </c>
      <c r="C85" s="82">
        <v>4.25</v>
      </c>
      <c r="D85" s="83" t="s">
        <v>23</v>
      </c>
      <c r="E85" s="81" t="s">
        <v>15</v>
      </c>
      <c r="F85" s="84">
        <f>+SUM('Memorias de cantidades'!I188:I189)</f>
        <v>55.642859999999999</v>
      </c>
      <c r="G85" s="85">
        <v>551205</v>
      </c>
      <c r="H85" s="86">
        <f>F85*G85</f>
        <v>30670622.646299999</v>
      </c>
    </row>
    <row r="86" spans="2:8" s="58" customFormat="1" hidden="1">
      <c r="B86" s="81" t="s">
        <v>24</v>
      </c>
      <c r="C86" s="82">
        <v>4.21</v>
      </c>
      <c r="D86" s="83" t="s">
        <v>25</v>
      </c>
      <c r="E86" s="81" t="s">
        <v>15</v>
      </c>
      <c r="F86" s="84">
        <f>+'Memorias de cantidades'!I216</f>
        <v>0</v>
      </c>
      <c r="G86" s="85">
        <v>625846</v>
      </c>
      <c r="H86" s="86">
        <f>F86*G86</f>
        <v>0</v>
      </c>
    </row>
    <row r="87" spans="2:8" s="58" customFormat="1" hidden="1">
      <c r="B87" s="81" t="s">
        <v>26</v>
      </c>
      <c r="C87" s="82" t="s">
        <v>27</v>
      </c>
      <c r="D87" s="83" t="s">
        <v>28</v>
      </c>
      <c r="E87" s="81" t="s">
        <v>29</v>
      </c>
      <c r="F87" s="84">
        <f>+SUM('Memorias de cantidades'!I270:I280)</f>
        <v>0</v>
      </c>
      <c r="G87" s="85">
        <v>7950</v>
      </c>
      <c r="H87" s="86">
        <f>F87*G87</f>
        <v>0</v>
      </c>
    </row>
    <row r="88" spans="2:8" s="57" customFormat="1" ht="15.75" hidden="1" customHeight="1">
      <c r="B88" s="101"/>
      <c r="C88" s="102"/>
      <c r="D88" s="102"/>
      <c r="E88" s="102"/>
      <c r="F88" s="102"/>
      <c r="G88" s="102"/>
      <c r="H88" s="68">
        <f>SUM(H89,H91,H93,H95)</f>
        <v>65467595.955600001</v>
      </c>
    </row>
    <row r="89" spans="2:8" hidden="1">
      <c r="B89" s="103">
        <v>1</v>
      </c>
      <c r="C89" s="104"/>
      <c r="D89" s="105" t="s">
        <v>8</v>
      </c>
      <c r="E89" s="105"/>
      <c r="F89" s="105"/>
      <c r="G89" s="105"/>
      <c r="H89" s="70">
        <f>SUM(H90:H90,0)</f>
        <v>0</v>
      </c>
    </row>
    <row r="90" spans="2:8" hidden="1">
      <c r="B90" s="71" t="s">
        <v>9</v>
      </c>
      <c r="C90" s="71">
        <v>6.1</v>
      </c>
      <c r="D90" s="72" t="s">
        <v>10</v>
      </c>
      <c r="E90" s="71" t="s">
        <v>11</v>
      </c>
      <c r="F90" s="73">
        <f>+'Memorias de cantidades'!I65</f>
        <v>0</v>
      </c>
      <c r="G90" s="74">
        <v>1151</v>
      </c>
      <c r="H90" s="75">
        <f>+ROUND(F90*G90,0)</f>
        <v>0</v>
      </c>
    </row>
    <row r="91" spans="2:8" hidden="1">
      <c r="B91" s="106">
        <v>2</v>
      </c>
      <c r="C91" s="107"/>
      <c r="D91" s="105" t="s">
        <v>12</v>
      </c>
      <c r="E91" s="105"/>
      <c r="F91" s="105"/>
      <c r="G91" s="105"/>
      <c r="H91" s="70">
        <f>SUM(H92:H92,0)</f>
        <v>0</v>
      </c>
    </row>
    <row r="92" spans="2:8" hidden="1">
      <c r="B92" s="71" t="s">
        <v>13</v>
      </c>
      <c r="C92" s="76">
        <v>3.15</v>
      </c>
      <c r="D92" s="72" t="s">
        <v>14</v>
      </c>
      <c r="E92" s="71" t="s">
        <v>15</v>
      </c>
      <c r="F92" s="77">
        <f>+'Memorias de cantidades'!I86</f>
        <v>0</v>
      </c>
      <c r="G92" s="78">
        <v>112487</v>
      </c>
      <c r="H92" s="79">
        <f>+F92*G92</f>
        <v>0</v>
      </c>
    </row>
    <row r="93" spans="2:8" hidden="1">
      <c r="B93" s="106">
        <v>3</v>
      </c>
      <c r="C93" s="107"/>
      <c r="D93" s="108" t="s">
        <v>16</v>
      </c>
      <c r="E93" s="108"/>
      <c r="F93" s="108"/>
      <c r="G93" s="108"/>
      <c r="H93" s="70">
        <f>SUM(H94:H94,0)</f>
        <v>0</v>
      </c>
    </row>
    <row r="94" spans="2:8" ht="24" hidden="1">
      <c r="B94" s="81" t="s">
        <v>17</v>
      </c>
      <c r="C94" s="82">
        <v>2.13</v>
      </c>
      <c r="D94" s="83" t="s">
        <v>18</v>
      </c>
      <c r="E94" s="81" t="s">
        <v>15</v>
      </c>
      <c r="F94" s="84">
        <f>+SUM('Memorias de cantidades'!I120:I122)</f>
        <v>0</v>
      </c>
      <c r="G94" s="85">
        <v>65346</v>
      </c>
      <c r="H94" s="86">
        <f>F94*G94</f>
        <v>0</v>
      </c>
    </row>
    <row r="95" spans="2:8" hidden="1">
      <c r="B95" s="106">
        <v>4</v>
      </c>
      <c r="C95" s="107"/>
      <c r="D95" s="109" t="s">
        <v>19</v>
      </c>
      <c r="E95" s="108"/>
      <c r="F95" s="108"/>
      <c r="G95" s="110"/>
      <c r="H95" s="70">
        <f>SUM(H96:H99,0)</f>
        <v>65467595.955600001</v>
      </c>
    </row>
    <row r="96" spans="2:8" s="58" customFormat="1" hidden="1">
      <c r="B96" s="81" t="s">
        <v>20</v>
      </c>
      <c r="C96" s="82">
        <v>4.5999999999999996</v>
      </c>
      <c r="D96" s="83" t="s">
        <v>21</v>
      </c>
      <c r="E96" s="81" t="s">
        <v>15</v>
      </c>
      <c r="F96" s="84">
        <f>+SUM('Memorias de cantidades'!I163:I164)</f>
        <v>7.2</v>
      </c>
      <c r="G96" s="85">
        <v>769961</v>
      </c>
      <c r="H96" s="86">
        <f>F96*G96</f>
        <v>5543719.2000000002</v>
      </c>
    </row>
    <row r="97" spans="2:10" s="58" customFormat="1" hidden="1">
      <c r="B97" s="81" t="s">
        <v>22</v>
      </c>
      <c r="C97" s="82">
        <v>4.25</v>
      </c>
      <c r="D97" s="83" t="s">
        <v>23</v>
      </c>
      <c r="E97" s="81" t="s">
        <v>15</v>
      </c>
      <c r="F97" s="84">
        <f>+SUM('Memorias de cantidades'!I191:I192)</f>
        <v>108.71432</v>
      </c>
      <c r="G97" s="85">
        <v>551205</v>
      </c>
      <c r="H97" s="86">
        <f>F97*G97</f>
        <v>59923876.755599998</v>
      </c>
    </row>
    <row r="98" spans="2:10" s="58" customFormat="1" hidden="1">
      <c r="B98" s="81" t="s">
        <v>24</v>
      </c>
      <c r="C98" s="82">
        <v>4.21</v>
      </c>
      <c r="D98" s="83" t="s">
        <v>25</v>
      </c>
      <c r="E98" s="81" t="s">
        <v>15</v>
      </c>
      <c r="F98" s="84">
        <f>+SUM('Memorias de cantidades'!I218:I219)</f>
        <v>0</v>
      </c>
      <c r="G98" s="85">
        <v>625846</v>
      </c>
      <c r="H98" s="86">
        <f>F98*G98</f>
        <v>0</v>
      </c>
    </row>
    <row r="99" spans="2:10" s="58" customFormat="1" hidden="1">
      <c r="B99" s="81" t="s">
        <v>26</v>
      </c>
      <c r="C99" s="82" t="s">
        <v>27</v>
      </c>
      <c r="D99" s="83" t="s">
        <v>28</v>
      </c>
      <c r="E99" s="81" t="s">
        <v>29</v>
      </c>
      <c r="F99" s="84">
        <f>+SUM('Memorias de cantidades'!I282:I292)</f>
        <v>0</v>
      </c>
      <c r="G99" s="85">
        <v>7950</v>
      </c>
      <c r="H99" s="86">
        <f>F99*G99</f>
        <v>0</v>
      </c>
    </row>
    <row r="100" spans="2:10" s="58" customFormat="1" ht="15.75" customHeight="1">
      <c r="B100" s="103"/>
      <c r="C100" s="111"/>
      <c r="D100" s="111"/>
      <c r="E100" s="111"/>
      <c r="F100" s="111"/>
      <c r="G100" s="111"/>
      <c r="H100" s="104"/>
    </row>
    <row r="101" spans="2:10" s="57" customFormat="1" ht="15.75" customHeight="1">
      <c r="B101" s="101" t="s">
        <v>31</v>
      </c>
      <c r="C101" s="102"/>
      <c r="D101" s="102"/>
      <c r="E101" s="102"/>
      <c r="F101" s="102"/>
      <c r="G101" s="102"/>
      <c r="H101" s="68">
        <f>SUM(H103,H105,H107,H109)</f>
        <v>30343747.721650004</v>
      </c>
      <c r="J101" s="69">
        <f>+H101*1.33</f>
        <v>40357184.469794504</v>
      </c>
    </row>
    <row r="102" spans="2:10" s="57" customFormat="1" ht="15.75" customHeight="1">
      <c r="B102" s="112" t="s">
        <v>32</v>
      </c>
      <c r="C102" s="113"/>
      <c r="D102" s="113"/>
      <c r="E102" s="113"/>
      <c r="F102" s="113"/>
      <c r="G102" s="113"/>
      <c r="H102" s="114"/>
      <c r="J102" s="69"/>
    </row>
    <row r="103" spans="2:10">
      <c r="B103" s="103">
        <v>1</v>
      </c>
      <c r="C103" s="104"/>
      <c r="D103" s="105" t="s">
        <v>8</v>
      </c>
      <c r="E103" s="105"/>
      <c r="F103" s="105"/>
      <c r="G103" s="105"/>
      <c r="H103" s="70">
        <f>SUM(H104:H104,0)</f>
        <v>202464</v>
      </c>
    </row>
    <row r="104" spans="2:10">
      <c r="B104" s="71" t="s">
        <v>9</v>
      </c>
      <c r="C104" s="71">
        <v>6.1</v>
      </c>
      <c r="D104" s="72" t="s">
        <v>10</v>
      </c>
      <c r="E104" s="71" t="s">
        <v>11</v>
      </c>
      <c r="F104" s="73">
        <f>+'Memorias de cantidades'!$I$10</f>
        <v>166.5</v>
      </c>
      <c r="G104" s="74">
        <v>1216</v>
      </c>
      <c r="H104" s="75">
        <f>+ROUND(F104*G104,0)</f>
        <v>202464</v>
      </c>
    </row>
    <row r="105" spans="2:10">
      <c r="B105" s="106">
        <v>2</v>
      </c>
      <c r="C105" s="107"/>
      <c r="D105" s="105" t="s">
        <v>12</v>
      </c>
      <c r="E105" s="105"/>
      <c r="F105" s="105"/>
      <c r="G105" s="105"/>
      <c r="H105" s="70">
        <f>SUM(H106:H106,0)</f>
        <v>2953768.2750000004</v>
      </c>
    </row>
    <row r="106" spans="2:10">
      <c r="B106" s="71" t="s">
        <v>13</v>
      </c>
      <c r="C106" s="76">
        <v>3.15</v>
      </c>
      <c r="D106" s="72" t="s">
        <v>14</v>
      </c>
      <c r="E106" s="71" t="s">
        <v>15</v>
      </c>
      <c r="F106" s="77">
        <f>+'Memorias de cantidades'!$I$29</f>
        <v>24.975000000000001</v>
      </c>
      <c r="G106" s="78">
        <v>118269</v>
      </c>
      <c r="H106" s="79">
        <f>+F106*G106</f>
        <v>2953768.2750000004</v>
      </c>
    </row>
    <row r="107" spans="2:10">
      <c r="B107" s="106">
        <v>3</v>
      </c>
      <c r="C107" s="107"/>
      <c r="D107" s="108" t="s">
        <v>16</v>
      </c>
      <c r="E107" s="108"/>
      <c r="F107" s="108"/>
      <c r="G107" s="108"/>
      <c r="H107" s="70">
        <f>SUM(H108:H108,0)</f>
        <v>205627.935</v>
      </c>
    </row>
    <row r="108" spans="2:10" ht="24">
      <c r="B108" s="81" t="s">
        <v>17</v>
      </c>
      <c r="C108" s="82">
        <v>2.13</v>
      </c>
      <c r="D108" s="83" t="s">
        <v>18</v>
      </c>
      <c r="E108" s="81" t="s">
        <v>15</v>
      </c>
      <c r="F108" s="84">
        <f>+SUM('Memorias de cantidades'!I59:I61)</f>
        <v>2.8635000000000002</v>
      </c>
      <c r="G108" s="85">
        <v>71810</v>
      </c>
      <c r="H108" s="86">
        <f>F108*G108</f>
        <v>205627.935</v>
      </c>
    </row>
    <row r="109" spans="2:10">
      <c r="B109" s="106">
        <v>4</v>
      </c>
      <c r="C109" s="107"/>
      <c r="D109" s="109" t="s">
        <v>19</v>
      </c>
      <c r="E109" s="108"/>
      <c r="F109" s="108"/>
      <c r="G109" s="110"/>
      <c r="H109" s="70">
        <f>SUM(H110:H113,0)</f>
        <v>26981887.511650003</v>
      </c>
    </row>
    <row r="110" spans="2:10" s="58" customFormat="1">
      <c r="B110" s="81" t="s">
        <v>20</v>
      </c>
      <c r="C110" s="82">
        <v>4.5999999999999996</v>
      </c>
      <c r="D110" s="83" t="s">
        <v>21</v>
      </c>
      <c r="E110" s="81" t="s">
        <v>15</v>
      </c>
      <c r="F110" s="84">
        <f>+SUM('Memorias de cantidades'!I104:I106)</f>
        <v>10.842750000000001</v>
      </c>
      <c r="G110" s="85">
        <v>841760</v>
      </c>
      <c r="H110" s="86">
        <f>F110*G110</f>
        <v>9126993.2400000002</v>
      </c>
    </row>
    <row r="111" spans="2:10" s="58" customFormat="1">
      <c r="B111" s="81" t="s">
        <v>22</v>
      </c>
      <c r="C111" s="82">
        <v>4.25</v>
      </c>
      <c r="D111" s="83" t="s">
        <v>23</v>
      </c>
      <c r="E111" s="81" t="s">
        <v>15</v>
      </c>
      <c r="F111" s="84">
        <f>+SUM('Memorias de cantidades'!I136:I137)</f>
        <v>7.6950000000000003</v>
      </c>
      <c r="G111" s="85">
        <v>606157</v>
      </c>
      <c r="H111" s="86">
        <f>F111*G111</f>
        <v>4664378.1150000002</v>
      </c>
    </row>
    <row r="112" spans="2:10" s="58" customFormat="1">
      <c r="B112" s="81" t="s">
        <v>24</v>
      </c>
      <c r="C112" s="82">
        <v>4.21</v>
      </c>
      <c r="D112" s="83" t="s">
        <v>25</v>
      </c>
      <c r="E112" s="81" t="s">
        <v>15</v>
      </c>
      <c r="F112" s="84">
        <f>+'Memorias de cantidades'!I165</f>
        <v>6.66</v>
      </c>
      <c r="G112" s="85">
        <v>688802</v>
      </c>
      <c r="H112" s="86">
        <f>F112*G112</f>
        <v>4587421.32</v>
      </c>
    </row>
    <row r="113" spans="2:8" s="58" customFormat="1">
      <c r="B113" s="81" t="s">
        <v>26</v>
      </c>
      <c r="C113" s="82" t="s">
        <v>27</v>
      </c>
      <c r="D113" s="83" t="s">
        <v>28</v>
      </c>
      <c r="E113" s="81" t="s">
        <v>29</v>
      </c>
      <c r="F113" s="84">
        <f>+SUM('Memorias de cantidades'!I209:I219)</f>
        <v>1020.41215</v>
      </c>
      <c r="G113" s="85">
        <v>8431</v>
      </c>
      <c r="H113" s="86">
        <f>F113*G113</f>
        <v>8603094.8366500009</v>
      </c>
    </row>
    <row r="114" spans="2:8" s="57" customFormat="1" ht="15.75" hidden="1" customHeight="1">
      <c r="B114" s="101"/>
      <c r="C114" s="102"/>
      <c r="D114" s="102"/>
      <c r="E114" s="102"/>
      <c r="F114" s="102"/>
      <c r="G114" s="102"/>
      <c r="H114" s="68">
        <f>SUM(H115,H117,H119,H121)</f>
        <v>700691.2</v>
      </c>
    </row>
    <row r="115" spans="2:8" hidden="1">
      <c r="B115" s="103">
        <v>1</v>
      </c>
      <c r="C115" s="104"/>
      <c r="D115" s="105" t="s">
        <v>8</v>
      </c>
      <c r="E115" s="105"/>
      <c r="F115" s="105"/>
      <c r="G115" s="105"/>
      <c r="H115" s="70">
        <f>SUM(H116:H116,0)</f>
        <v>230200</v>
      </c>
    </row>
    <row r="116" spans="2:8" hidden="1">
      <c r="B116" s="71" t="s">
        <v>9</v>
      </c>
      <c r="C116" s="71">
        <v>6.1</v>
      </c>
      <c r="D116" s="72" t="s">
        <v>10</v>
      </c>
      <c r="E116" s="71" t="s">
        <v>11</v>
      </c>
      <c r="F116" s="73">
        <f>+'Memorias de cantidades'!$I$8</f>
        <v>200</v>
      </c>
      <c r="G116" s="74">
        <v>1151</v>
      </c>
      <c r="H116" s="75">
        <f>+ROUND(F116*G116,0)</f>
        <v>230200</v>
      </c>
    </row>
    <row r="117" spans="2:8" hidden="1">
      <c r="B117" s="106">
        <v>2</v>
      </c>
      <c r="C117" s="107"/>
      <c r="D117" s="105" t="s">
        <v>12</v>
      </c>
      <c r="E117" s="105"/>
      <c r="F117" s="105"/>
      <c r="G117" s="105"/>
      <c r="H117" s="70">
        <f>SUM(H118:H118,0)</f>
        <v>0</v>
      </c>
    </row>
    <row r="118" spans="2:8" hidden="1">
      <c r="B118" s="71" t="s">
        <v>13</v>
      </c>
      <c r="C118" s="76">
        <v>3.15</v>
      </c>
      <c r="D118" s="72" t="s">
        <v>14</v>
      </c>
      <c r="E118" s="71" t="s">
        <v>15</v>
      </c>
      <c r="F118" s="77">
        <f>+'Memorias de cantidades'!I135</f>
        <v>0</v>
      </c>
      <c r="G118" s="78">
        <v>112487</v>
      </c>
      <c r="H118" s="79">
        <f>+F118*G118</f>
        <v>0</v>
      </c>
    </row>
    <row r="119" spans="2:8" hidden="1">
      <c r="B119" s="106">
        <v>3</v>
      </c>
      <c r="C119" s="107"/>
      <c r="D119" s="108" t="s">
        <v>16</v>
      </c>
      <c r="E119" s="108"/>
      <c r="F119" s="108"/>
      <c r="G119" s="108"/>
      <c r="H119" s="70">
        <f>SUM(H120:H120,0)</f>
        <v>470491.2</v>
      </c>
    </row>
    <row r="120" spans="2:8" ht="24" hidden="1">
      <c r="B120" s="81" t="s">
        <v>17</v>
      </c>
      <c r="C120" s="82">
        <v>2.13</v>
      </c>
      <c r="D120" s="83" t="s">
        <v>18</v>
      </c>
      <c r="E120" s="81" t="s">
        <v>15</v>
      </c>
      <c r="F120" s="84">
        <f>+SUM('Memorias de cantidades'!I163:I164)</f>
        <v>7.2</v>
      </c>
      <c r="G120" s="85">
        <v>65346</v>
      </c>
      <c r="H120" s="86">
        <f>F120*G120</f>
        <v>470491.2</v>
      </c>
    </row>
    <row r="121" spans="2:8" hidden="1">
      <c r="B121" s="106">
        <v>4</v>
      </c>
      <c r="C121" s="107"/>
      <c r="D121" s="109" t="s">
        <v>19</v>
      </c>
      <c r="E121" s="108"/>
      <c r="F121" s="108"/>
      <c r="G121" s="110"/>
      <c r="H121" s="70">
        <f>SUM(H122:H125,0)</f>
        <v>0</v>
      </c>
    </row>
    <row r="122" spans="2:8" s="58" customFormat="1" hidden="1">
      <c r="B122" s="81" t="s">
        <v>20</v>
      </c>
      <c r="C122" s="82">
        <v>4.5999999999999996</v>
      </c>
      <c r="D122" s="83" t="s">
        <v>21</v>
      </c>
      <c r="E122" s="81" t="s">
        <v>15</v>
      </c>
      <c r="F122" s="84">
        <f>+SUM('Memorias de cantidades'!I205:I207)</f>
        <v>0</v>
      </c>
      <c r="G122" s="85">
        <v>769961</v>
      </c>
      <c r="H122" s="86">
        <f>F122*G122</f>
        <v>0</v>
      </c>
    </row>
    <row r="123" spans="2:8" s="58" customFormat="1" hidden="1">
      <c r="B123" s="81" t="s">
        <v>22</v>
      </c>
      <c r="C123" s="82">
        <v>4.25</v>
      </c>
      <c r="D123" s="83" t="s">
        <v>23</v>
      </c>
      <c r="E123" s="81" t="s">
        <v>15</v>
      </c>
      <c r="F123" s="84">
        <f>+SUM('Memorias de cantidades'!I246:I247)</f>
        <v>0</v>
      </c>
      <c r="G123" s="85">
        <v>551205</v>
      </c>
      <c r="H123" s="86">
        <f>F123*G123</f>
        <v>0</v>
      </c>
    </row>
    <row r="124" spans="2:8" s="58" customFormat="1" hidden="1">
      <c r="B124" s="81" t="s">
        <v>24</v>
      </c>
      <c r="C124" s="82">
        <v>4.21</v>
      </c>
      <c r="D124" s="83" t="s">
        <v>25</v>
      </c>
      <c r="E124" s="81" t="s">
        <v>15</v>
      </c>
      <c r="F124" s="84">
        <f>+SUM('Memorias de cantidades'!I274:I275)</f>
        <v>0</v>
      </c>
      <c r="G124" s="85">
        <v>625846</v>
      </c>
      <c r="H124" s="86">
        <f>F124*G124</f>
        <v>0</v>
      </c>
    </row>
    <row r="125" spans="2:8" s="58" customFormat="1" hidden="1">
      <c r="B125" s="81" t="s">
        <v>26</v>
      </c>
      <c r="C125" s="82" t="s">
        <v>27</v>
      </c>
      <c r="D125" s="83" t="s">
        <v>28</v>
      </c>
      <c r="E125" s="81" t="s">
        <v>29</v>
      </c>
      <c r="F125" s="84">
        <f>+SUM('Memorias de cantidades'!I319:I329)</f>
        <v>0</v>
      </c>
      <c r="G125" s="85">
        <v>7950</v>
      </c>
      <c r="H125" s="86">
        <f>F125*G125</f>
        <v>0</v>
      </c>
    </row>
    <row r="126" spans="2:8" s="57" customFormat="1" ht="15.75" hidden="1" customHeight="1">
      <c r="B126" s="101"/>
      <c r="C126" s="102"/>
      <c r="D126" s="102"/>
      <c r="E126" s="102"/>
      <c r="F126" s="102"/>
      <c r="G126" s="102"/>
      <c r="H126" s="68">
        <f>SUM(H127,H129,H131,H133)</f>
        <v>576852997.87010002</v>
      </c>
    </row>
    <row r="127" spans="2:8" hidden="1">
      <c r="B127" s="103">
        <v>1</v>
      </c>
      <c r="C127" s="104"/>
      <c r="D127" s="105" t="s">
        <v>8</v>
      </c>
      <c r="E127" s="105"/>
      <c r="F127" s="105"/>
      <c r="G127" s="105"/>
      <c r="H127" s="70">
        <f>SUM(H128:H128,0)</f>
        <v>0</v>
      </c>
    </row>
    <row r="128" spans="2:8" hidden="1">
      <c r="B128" s="71" t="s">
        <v>9</v>
      </c>
      <c r="C128" s="71">
        <v>6.1</v>
      </c>
      <c r="D128" s="72" t="s">
        <v>10</v>
      </c>
      <c r="E128" s="71" t="s">
        <v>11</v>
      </c>
      <c r="F128" s="73">
        <f>+'Memorias de cantidades'!I120</f>
        <v>0</v>
      </c>
      <c r="G128" s="74">
        <v>1151</v>
      </c>
      <c r="H128" s="75">
        <f>+ROUND(F128*G128,0)</f>
        <v>0</v>
      </c>
    </row>
    <row r="129" spans="2:8" hidden="1">
      <c r="B129" s="106">
        <v>2</v>
      </c>
      <c r="C129" s="107"/>
      <c r="D129" s="105" t="s">
        <v>12</v>
      </c>
      <c r="E129" s="105"/>
      <c r="F129" s="105"/>
      <c r="G129" s="105"/>
      <c r="H129" s="70">
        <f>SUM(H130:H130,0)</f>
        <v>346234.98599999998</v>
      </c>
    </row>
    <row r="130" spans="2:8" hidden="1">
      <c r="B130" s="71" t="s">
        <v>13</v>
      </c>
      <c r="C130" s="76">
        <v>3.15</v>
      </c>
      <c r="D130" s="72" t="s">
        <v>14</v>
      </c>
      <c r="E130" s="71" t="s">
        <v>15</v>
      </c>
      <c r="F130" s="77">
        <f>+'Memorias de cantidades'!I137</f>
        <v>3.0779999999999998</v>
      </c>
      <c r="G130" s="78">
        <v>112487</v>
      </c>
      <c r="H130" s="79">
        <f>+F130*G130</f>
        <v>346234.98599999998</v>
      </c>
    </row>
    <row r="131" spans="2:8" hidden="1">
      <c r="B131" s="106">
        <v>3</v>
      </c>
      <c r="C131" s="107"/>
      <c r="D131" s="108" t="s">
        <v>16</v>
      </c>
      <c r="E131" s="108"/>
      <c r="F131" s="108"/>
      <c r="G131" s="108"/>
      <c r="H131" s="70">
        <f>SUM(H132:H132,0)</f>
        <v>846884.16</v>
      </c>
    </row>
    <row r="132" spans="2:8" ht="24" hidden="1">
      <c r="B132" s="81" t="s">
        <v>17</v>
      </c>
      <c r="C132" s="82">
        <v>2.13</v>
      </c>
      <c r="D132" s="83" t="s">
        <v>18</v>
      </c>
      <c r="E132" s="81" t="s">
        <v>15</v>
      </c>
      <c r="F132" s="84">
        <f>+SUM('Memorias de cantidades'!I166:I170)</f>
        <v>12.96</v>
      </c>
      <c r="G132" s="85">
        <v>65346</v>
      </c>
      <c r="H132" s="86">
        <f>F132*G132</f>
        <v>846884.16</v>
      </c>
    </row>
    <row r="133" spans="2:8" hidden="1">
      <c r="B133" s="106">
        <v>4</v>
      </c>
      <c r="C133" s="107"/>
      <c r="D133" s="109" t="s">
        <v>19</v>
      </c>
      <c r="E133" s="108"/>
      <c r="F133" s="108"/>
      <c r="G133" s="110"/>
      <c r="H133" s="70">
        <f>SUM(H134:H137,0)</f>
        <v>575659878.72409999</v>
      </c>
    </row>
    <row r="134" spans="2:8" s="58" customFormat="1" hidden="1">
      <c r="B134" s="81" t="s">
        <v>20</v>
      </c>
      <c r="C134" s="82">
        <v>4.5999999999999996</v>
      </c>
      <c r="D134" s="83" t="s">
        <v>21</v>
      </c>
      <c r="E134" s="81" t="s">
        <v>15</v>
      </c>
      <c r="F134" s="84">
        <f>+SUM('Memorias de cantidades'!I209:I211)</f>
        <v>747.6481</v>
      </c>
      <c r="G134" s="85">
        <v>769961</v>
      </c>
      <c r="H134" s="86">
        <f>F134*G134</f>
        <v>575659878.72409999</v>
      </c>
    </row>
    <row r="135" spans="2:8" s="58" customFormat="1" hidden="1">
      <c r="B135" s="81" t="s">
        <v>22</v>
      </c>
      <c r="C135" s="82">
        <v>4.25</v>
      </c>
      <c r="D135" s="83" t="s">
        <v>23</v>
      </c>
      <c r="E135" s="81" t="s">
        <v>15</v>
      </c>
      <c r="F135" s="84">
        <f>+SUM('Memorias de cantidades'!I249:I250)</f>
        <v>0</v>
      </c>
      <c r="G135" s="85">
        <v>551205</v>
      </c>
      <c r="H135" s="86">
        <f>F135*G135</f>
        <v>0</v>
      </c>
    </row>
    <row r="136" spans="2:8" s="58" customFormat="1" hidden="1">
      <c r="B136" s="81" t="s">
        <v>24</v>
      </c>
      <c r="C136" s="82">
        <v>4.21</v>
      </c>
      <c r="D136" s="83" t="s">
        <v>25</v>
      </c>
      <c r="E136" s="81" t="s">
        <v>15</v>
      </c>
      <c r="F136" s="84">
        <f>+'Memorias de cantidades'!I277</f>
        <v>0</v>
      </c>
      <c r="G136" s="85">
        <v>625846</v>
      </c>
      <c r="H136" s="86">
        <f>F136*G136</f>
        <v>0</v>
      </c>
    </row>
    <row r="137" spans="2:8" s="58" customFormat="1" hidden="1">
      <c r="B137" s="81" t="s">
        <v>26</v>
      </c>
      <c r="C137" s="82" t="s">
        <v>27</v>
      </c>
      <c r="D137" s="83" t="s">
        <v>28</v>
      </c>
      <c r="E137" s="81" t="s">
        <v>29</v>
      </c>
      <c r="F137" s="84">
        <f>+SUM('Memorias de cantidades'!I319:I329)</f>
        <v>0</v>
      </c>
      <c r="G137" s="85">
        <v>7950</v>
      </c>
      <c r="H137" s="86">
        <f>F137*G137</f>
        <v>0</v>
      </c>
    </row>
    <row r="138" spans="2:8" s="57" customFormat="1" ht="15.75" hidden="1" customHeight="1">
      <c r="B138" s="101"/>
      <c r="C138" s="102"/>
      <c r="D138" s="102"/>
      <c r="E138" s="102"/>
      <c r="F138" s="102"/>
      <c r="G138" s="102"/>
      <c r="H138" s="68">
        <f>SUM(H139,H141,H143,H145)</f>
        <v>192891728.34215</v>
      </c>
    </row>
    <row r="139" spans="2:8" hidden="1">
      <c r="B139" s="103">
        <v>1</v>
      </c>
      <c r="C139" s="104"/>
      <c r="D139" s="105" t="s">
        <v>8</v>
      </c>
      <c r="E139" s="105"/>
      <c r="F139" s="105"/>
      <c r="G139" s="105"/>
      <c r="H139" s="70">
        <f>SUM(H140:H140,0)</f>
        <v>0</v>
      </c>
    </row>
    <row r="140" spans="2:8" hidden="1">
      <c r="B140" s="71" t="s">
        <v>9</v>
      </c>
      <c r="C140" s="71">
        <v>6.1</v>
      </c>
      <c r="D140" s="72" t="s">
        <v>10</v>
      </c>
      <c r="E140" s="71" t="s">
        <v>11</v>
      </c>
      <c r="F140" s="73">
        <f>+'Memorias de cantidades'!I122</f>
        <v>0</v>
      </c>
      <c r="G140" s="74">
        <v>1151</v>
      </c>
      <c r="H140" s="75">
        <f>+ROUND(F140*G140,0)</f>
        <v>0</v>
      </c>
    </row>
    <row r="141" spans="2:8" hidden="1">
      <c r="B141" s="106">
        <v>2</v>
      </c>
      <c r="C141" s="107"/>
      <c r="D141" s="105" t="s">
        <v>12</v>
      </c>
      <c r="E141" s="105"/>
      <c r="F141" s="105"/>
      <c r="G141" s="105"/>
      <c r="H141" s="70">
        <f>SUM(H142:H142,0)</f>
        <v>779028.71850000008</v>
      </c>
    </row>
    <row r="142" spans="2:8" hidden="1">
      <c r="B142" s="71" t="s">
        <v>13</v>
      </c>
      <c r="C142" s="76">
        <v>3.15</v>
      </c>
      <c r="D142" s="72" t="s">
        <v>14</v>
      </c>
      <c r="E142" s="71" t="s">
        <v>15</v>
      </c>
      <c r="F142" s="77">
        <f>+'Memorias de cantidades'!I139</f>
        <v>6.9255000000000004</v>
      </c>
      <c r="G142" s="78">
        <v>112487</v>
      </c>
      <c r="H142" s="79">
        <f>+F142*G142</f>
        <v>779028.71850000008</v>
      </c>
    </row>
    <row r="143" spans="2:8" hidden="1">
      <c r="B143" s="106">
        <v>3</v>
      </c>
      <c r="C143" s="107"/>
      <c r="D143" s="108" t="s">
        <v>16</v>
      </c>
      <c r="E143" s="108"/>
      <c r="F143" s="108"/>
      <c r="G143" s="108"/>
      <c r="H143" s="70">
        <f>SUM(H144:H144,0)</f>
        <v>0</v>
      </c>
    </row>
    <row r="144" spans="2:8" ht="24" hidden="1">
      <c r="B144" s="81" t="s">
        <v>17</v>
      </c>
      <c r="C144" s="82">
        <v>2.13</v>
      </c>
      <c r="D144" s="83" t="s">
        <v>18</v>
      </c>
      <c r="E144" s="81" t="s">
        <v>15</v>
      </c>
      <c r="F144" s="84">
        <f>+SUM('Memorias de cantidades'!I172:I174)</f>
        <v>0</v>
      </c>
      <c r="G144" s="85">
        <v>65346</v>
      </c>
      <c r="H144" s="86">
        <f>F144*G144</f>
        <v>0</v>
      </c>
    </row>
    <row r="145" spans="2:8" hidden="1">
      <c r="B145" s="106">
        <v>4</v>
      </c>
      <c r="C145" s="107"/>
      <c r="D145" s="109" t="s">
        <v>19</v>
      </c>
      <c r="E145" s="108"/>
      <c r="F145" s="108"/>
      <c r="G145" s="110"/>
      <c r="H145" s="70">
        <f>SUM(H146:H148,0)</f>
        <v>192112699.62365001</v>
      </c>
    </row>
    <row r="146" spans="2:8" s="58" customFormat="1" hidden="1">
      <c r="B146" s="81" t="s">
        <v>20</v>
      </c>
      <c r="C146" s="82">
        <v>4.5999999999999996</v>
      </c>
      <c r="D146" s="83" t="s">
        <v>21</v>
      </c>
      <c r="E146" s="81" t="s">
        <v>15</v>
      </c>
      <c r="F146" s="84">
        <f>+SUM('Memorias de cantidades'!I213:I215)</f>
        <v>249.50965000000002</v>
      </c>
      <c r="G146" s="85">
        <v>769961</v>
      </c>
      <c r="H146" s="86">
        <f>F146*G146</f>
        <v>192112699.62365001</v>
      </c>
    </row>
    <row r="147" spans="2:8" s="58" customFormat="1" hidden="1">
      <c r="B147" s="81" t="s">
        <v>22</v>
      </c>
      <c r="C147" s="82">
        <v>4.25</v>
      </c>
      <c r="D147" s="83" t="s">
        <v>23</v>
      </c>
      <c r="E147" s="81" t="s">
        <v>15</v>
      </c>
      <c r="F147" s="84">
        <f>+SUM('Memorias de cantidades'!I252:I253)</f>
        <v>0</v>
      </c>
      <c r="G147" s="85">
        <v>551205</v>
      </c>
      <c r="H147" s="86">
        <f>F147*G147</f>
        <v>0</v>
      </c>
    </row>
    <row r="148" spans="2:8" s="58" customFormat="1" hidden="1">
      <c r="B148" s="81" t="s">
        <v>24</v>
      </c>
      <c r="C148" s="82">
        <v>4.21</v>
      </c>
      <c r="D148" s="83" t="s">
        <v>25</v>
      </c>
      <c r="E148" s="81" t="s">
        <v>15</v>
      </c>
      <c r="F148" s="84">
        <f>+SUM('Memorias de cantidades'!I279:I280)</f>
        <v>0</v>
      </c>
      <c r="G148" s="85">
        <v>625846</v>
      </c>
      <c r="H148" s="86">
        <f>F148*G148</f>
        <v>0</v>
      </c>
    </row>
    <row r="149" spans="2:8" s="57" customFormat="1" ht="15.75" hidden="1" customHeight="1">
      <c r="B149" s="101"/>
      <c r="C149" s="102"/>
      <c r="D149" s="102"/>
      <c r="E149" s="102"/>
      <c r="F149" s="102"/>
      <c r="G149" s="102"/>
      <c r="H149" s="68">
        <f>SUM(H150,H152,H154,H156)</f>
        <v>55147239.080020003</v>
      </c>
    </row>
    <row r="150" spans="2:8" hidden="1">
      <c r="B150" s="103">
        <v>1</v>
      </c>
      <c r="C150" s="104"/>
      <c r="D150" s="105" t="s">
        <v>8</v>
      </c>
      <c r="E150" s="105"/>
      <c r="F150" s="105"/>
      <c r="G150" s="105"/>
      <c r="H150" s="70">
        <f>SUM(H151:H151,0)</f>
        <v>230200</v>
      </c>
    </row>
    <row r="151" spans="2:8" hidden="1">
      <c r="B151" s="71" t="s">
        <v>9</v>
      </c>
      <c r="C151" s="71">
        <v>6.1</v>
      </c>
      <c r="D151" s="72" t="s">
        <v>10</v>
      </c>
      <c r="E151" s="71" t="s">
        <v>11</v>
      </c>
      <c r="F151" s="73">
        <f>+'Memorias de cantidades'!$I$8</f>
        <v>200</v>
      </c>
      <c r="G151" s="74">
        <v>1151</v>
      </c>
      <c r="H151" s="75">
        <f>+ROUND(F151*G151,0)</f>
        <v>230200</v>
      </c>
    </row>
    <row r="152" spans="2:8" hidden="1">
      <c r="B152" s="106">
        <v>2</v>
      </c>
      <c r="C152" s="107"/>
      <c r="D152" s="105" t="s">
        <v>12</v>
      </c>
      <c r="E152" s="105"/>
      <c r="F152" s="105"/>
      <c r="G152" s="105"/>
      <c r="H152" s="70">
        <f>SUM(H153:H153,0)</f>
        <v>43650580.350000001</v>
      </c>
    </row>
    <row r="153" spans="2:8" hidden="1">
      <c r="B153" s="71" t="s">
        <v>13</v>
      </c>
      <c r="C153" s="76">
        <v>3.15</v>
      </c>
      <c r="D153" s="72" t="s">
        <v>14</v>
      </c>
      <c r="E153" s="71" t="s">
        <v>15</v>
      </c>
      <c r="F153" s="77">
        <f>+'Memorias de cantidades'!I186</f>
        <v>388.05</v>
      </c>
      <c r="G153" s="78">
        <v>112487</v>
      </c>
      <c r="H153" s="79">
        <f>+F153*G153</f>
        <v>43650580.350000001</v>
      </c>
    </row>
    <row r="154" spans="2:8" hidden="1">
      <c r="B154" s="106">
        <v>3</v>
      </c>
      <c r="C154" s="107"/>
      <c r="D154" s="108" t="s">
        <v>16</v>
      </c>
      <c r="E154" s="108"/>
      <c r="F154" s="108"/>
      <c r="G154" s="108"/>
      <c r="H154" s="70">
        <f>SUM(H155:H155,0)</f>
        <v>11266458.730020002</v>
      </c>
    </row>
    <row r="155" spans="2:8" ht="24" hidden="1">
      <c r="B155" s="81" t="s">
        <v>17</v>
      </c>
      <c r="C155" s="82">
        <v>2.13</v>
      </c>
      <c r="D155" s="83" t="s">
        <v>18</v>
      </c>
      <c r="E155" s="81" t="s">
        <v>15</v>
      </c>
      <c r="F155" s="84">
        <f>+SUM('Memorias de cantidades'!I212:I214)</f>
        <v>172.41237000000001</v>
      </c>
      <c r="G155" s="85">
        <v>65346</v>
      </c>
      <c r="H155" s="86">
        <f>F155*G155</f>
        <v>11266458.730020002</v>
      </c>
    </row>
    <row r="156" spans="2:8" hidden="1">
      <c r="B156" s="106">
        <v>4</v>
      </c>
      <c r="C156" s="107"/>
      <c r="D156" s="109" t="s">
        <v>19</v>
      </c>
      <c r="E156" s="108"/>
      <c r="F156" s="108"/>
      <c r="G156" s="110"/>
      <c r="H156" s="70">
        <f>SUM(H157:H160,0)</f>
        <v>0</v>
      </c>
    </row>
    <row r="157" spans="2:8" s="58" customFormat="1" hidden="1">
      <c r="B157" s="81" t="s">
        <v>20</v>
      </c>
      <c r="C157" s="82">
        <v>4.5999999999999996</v>
      </c>
      <c r="D157" s="83" t="s">
        <v>21</v>
      </c>
      <c r="E157" s="81" t="s">
        <v>15</v>
      </c>
      <c r="F157" s="84">
        <f>+SUM('Memorias de cantidades'!I265:I267)</f>
        <v>0</v>
      </c>
      <c r="G157" s="85">
        <v>769961</v>
      </c>
      <c r="H157" s="86">
        <f>F157*G157</f>
        <v>0</v>
      </c>
    </row>
    <row r="158" spans="2:8" s="58" customFormat="1" hidden="1">
      <c r="B158" s="81" t="s">
        <v>22</v>
      </c>
      <c r="C158" s="82">
        <v>4.25</v>
      </c>
      <c r="D158" s="83" t="s">
        <v>23</v>
      </c>
      <c r="E158" s="81" t="s">
        <v>15</v>
      </c>
      <c r="F158" s="84">
        <f>+SUM('Memorias de cantidades'!I294:I295)</f>
        <v>0</v>
      </c>
      <c r="G158" s="85">
        <v>551205</v>
      </c>
      <c r="H158" s="86">
        <f>F158*G158</f>
        <v>0</v>
      </c>
    </row>
    <row r="159" spans="2:8" s="58" customFormat="1" hidden="1">
      <c r="B159" s="81" t="s">
        <v>24</v>
      </c>
      <c r="C159" s="82">
        <v>4.21</v>
      </c>
      <c r="D159" s="83" t="s">
        <v>25</v>
      </c>
      <c r="E159" s="81" t="s">
        <v>15</v>
      </c>
      <c r="F159" s="84">
        <f>+SUM('Memorias de cantidades'!I322:I323)</f>
        <v>0</v>
      </c>
      <c r="G159" s="85">
        <v>625846</v>
      </c>
      <c r="H159" s="86">
        <f>F159*G159</f>
        <v>0</v>
      </c>
    </row>
    <row r="160" spans="2:8" s="58" customFormat="1" hidden="1">
      <c r="B160" s="81" t="s">
        <v>26</v>
      </c>
      <c r="C160" s="82" t="s">
        <v>27</v>
      </c>
      <c r="D160" s="83" t="s">
        <v>28</v>
      </c>
      <c r="E160" s="81" t="s">
        <v>29</v>
      </c>
      <c r="F160" s="84">
        <f>+SUM('Memorias de cantidades'!I367:I377)</f>
        <v>0</v>
      </c>
      <c r="G160" s="85">
        <v>7950</v>
      </c>
      <c r="H160" s="86">
        <f>F160*G160</f>
        <v>0</v>
      </c>
    </row>
    <row r="161" spans="2:8" s="57" customFormat="1" ht="15.75" hidden="1" customHeight="1">
      <c r="B161" s="101"/>
      <c r="C161" s="102"/>
      <c r="D161" s="102"/>
      <c r="E161" s="102"/>
      <c r="F161" s="102"/>
      <c r="G161" s="102"/>
      <c r="H161" s="68">
        <f>SUM(H162,H164,H166,H168)</f>
        <v>2817034.4383999999</v>
      </c>
    </row>
    <row r="162" spans="2:8" hidden="1">
      <c r="B162" s="103">
        <v>1</v>
      </c>
      <c r="C162" s="104"/>
      <c r="D162" s="105" t="s">
        <v>8</v>
      </c>
      <c r="E162" s="105"/>
      <c r="F162" s="105"/>
      <c r="G162" s="105"/>
      <c r="H162" s="70">
        <f>SUM(H163:H163,0)</f>
        <v>0</v>
      </c>
    </row>
    <row r="163" spans="2:8" hidden="1">
      <c r="B163" s="71" t="s">
        <v>9</v>
      </c>
      <c r="C163" s="71">
        <v>6.1</v>
      </c>
      <c r="D163" s="72" t="s">
        <v>10</v>
      </c>
      <c r="E163" s="71" t="s">
        <v>11</v>
      </c>
      <c r="F163" s="73">
        <f>+'Memorias de cantidades'!I171</f>
        <v>0</v>
      </c>
      <c r="G163" s="74">
        <v>1151</v>
      </c>
      <c r="H163" s="75">
        <f>+ROUND(F163*G163,0)</f>
        <v>0</v>
      </c>
    </row>
    <row r="164" spans="2:8" hidden="1">
      <c r="B164" s="106">
        <v>2</v>
      </c>
      <c r="C164" s="107"/>
      <c r="D164" s="105" t="s">
        <v>12</v>
      </c>
      <c r="E164" s="105"/>
      <c r="F164" s="105"/>
      <c r="G164" s="105"/>
      <c r="H164" s="70">
        <f>SUM(H165:H165,0)</f>
        <v>2817034.4383999999</v>
      </c>
    </row>
    <row r="165" spans="2:8" hidden="1">
      <c r="B165" s="71" t="s">
        <v>13</v>
      </c>
      <c r="C165" s="76">
        <v>3.15</v>
      </c>
      <c r="D165" s="72" t="s">
        <v>14</v>
      </c>
      <c r="E165" s="71" t="s">
        <v>15</v>
      </c>
      <c r="F165" s="77">
        <f>+'Memorias de cantidades'!I188</f>
        <v>25.043199999999999</v>
      </c>
      <c r="G165" s="78">
        <v>112487</v>
      </c>
      <c r="H165" s="79">
        <f>+F165*G165</f>
        <v>2817034.4383999999</v>
      </c>
    </row>
    <row r="166" spans="2:8" hidden="1">
      <c r="B166" s="106">
        <v>3</v>
      </c>
      <c r="C166" s="107"/>
      <c r="D166" s="108" t="s">
        <v>16</v>
      </c>
      <c r="E166" s="108"/>
      <c r="F166" s="108"/>
      <c r="G166" s="108"/>
      <c r="H166" s="70">
        <f>SUM(H167:H167,0)</f>
        <v>0</v>
      </c>
    </row>
    <row r="167" spans="2:8" ht="24" hidden="1">
      <c r="B167" s="81" t="s">
        <v>17</v>
      </c>
      <c r="C167" s="82">
        <v>2.13</v>
      </c>
      <c r="D167" s="83" t="s">
        <v>18</v>
      </c>
      <c r="E167" s="81" t="s">
        <v>15</v>
      </c>
      <c r="F167" s="84">
        <f>+SUM('Memorias de cantidades'!I216:I218)</f>
        <v>0</v>
      </c>
      <c r="G167" s="85">
        <v>65346</v>
      </c>
      <c r="H167" s="86">
        <f>F167*G167</f>
        <v>0</v>
      </c>
    </row>
    <row r="168" spans="2:8" hidden="1">
      <c r="B168" s="106">
        <v>4</v>
      </c>
      <c r="C168" s="107"/>
      <c r="D168" s="109" t="s">
        <v>19</v>
      </c>
      <c r="E168" s="108"/>
      <c r="F168" s="108"/>
      <c r="G168" s="110"/>
      <c r="H168" s="70">
        <f>SUM(H169:H172,0)</f>
        <v>0</v>
      </c>
    </row>
    <row r="169" spans="2:8" s="58" customFormat="1" hidden="1">
      <c r="B169" s="81" t="s">
        <v>20</v>
      </c>
      <c r="C169" s="82">
        <v>4.5999999999999996</v>
      </c>
      <c r="D169" s="83" t="s">
        <v>21</v>
      </c>
      <c r="E169" s="81" t="s">
        <v>15</v>
      </c>
      <c r="F169" s="84">
        <f>+SUM('Memorias de cantidades'!I269:I271)</f>
        <v>0</v>
      </c>
      <c r="G169" s="85">
        <v>769961</v>
      </c>
      <c r="H169" s="86">
        <f>F169*G169</f>
        <v>0</v>
      </c>
    </row>
    <row r="170" spans="2:8" s="58" customFormat="1" hidden="1">
      <c r="B170" s="81" t="s">
        <v>22</v>
      </c>
      <c r="C170" s="82">
        <v>4.25</v>
      </c>
      <c r="D170" s="83" t="s">
        <v>23</v>
      </c>
      <c r="E170" s="81" t="s">
        <v>15</v>
      </c>
      <c r="F170" s="84">
        <f>+SUM('Memorias de cantidades'!I297:I298)</f>
        <v>0</v>
      </c>
      <c r="G170" s="85">
        <v>551205</v>
      </c>
      <c r="H170" s="86">
        <f>F170*G170</f>
        <v>0</v>
      </c>
    </row>
    <row r="171" spans="2:8" s="58" customFormat="1" hidden="1">
      <c r="B171" s="81" t="s">
        <v>24</v>
      </c>
      <c r="C171" s="82">
        <v>4.21</v>
      </c>
      <c r="D171" s="83" t="s">
        <v>25</v>
      </c>
      <c r="E171" s="81" t="s">
        <v>15</v>
      </c>
      <c r="F171" s="84">
        <f>+'Memorias de cantidades'!I325</f>
        <v>0</v>
      </c>
      <c r="G171" s="85">
        <v>625846</v>
      </c>
      <c r="H171" s="86">
        <f>F171*G171</f>
        <v>0</v>
      </c>
    </row>
    <row r="172" spans="2:8" s="58" customFormat="1" hidden="1">
      <c r="B172" s="81" t="s">
        <v>26</v>
      </c>
      <c r="C172" s="82" t="s">
        <v>27</v>
      </c>
      <c r="D172" s="83" t="s">
        <v>28</v>
      </c>
      <c r="E172" s="81" t="s">
        <v>29</v>
      </c>
      <c r="F172" s="84">
        <f>+SUM('Memorias de cantidades'!I367:I377)</f>
        <v>0</v>
      </c>
      <c r="G172" s="85">
        <v>7950</v>
      </c>
      <c r="H172" s="86">
        <f>F172*G172</f>
        <v>0</v>
      </c>
    </row>
    <row r="173" spans="2:8" s="57" customFormat="1" ht="15.75" hidden="1" customHeight="1">
      <c r="B173" s="101"/>
      <c r="C173" s="102"/>
      <c r="D173" s="102"/>
      <c r="E173" s="102"/>
      <c r="F173" s="102"/>
      <c r="G173" s="102"/>
      <c r="H173" s="68">
        <f>SUM(H174,H176,H178,H180)</f>
        <v>49824380.321999997</v>
      </c>
    </row>
    <row r="174" spans="2:8" hidden="1">
      <c r="B174" s="103">
        <v>1</v>
      </c>
      <c r="C174" s="104"/>
      <c r="D174" s="105" t="s">
        <v>8</v>
      </c>
      <c r="E174" s="105"/>
      <c r="F174" s="105"/>
      <c r="G174" s="105"/>
      <c r="H174" s="70">
        <f>SUM(H175:H175,0)</f>
        <v>0</v>
      </c>
    </row>
    <row r="175" spans="2:8" hidden="1">
      <c r="B175" s="71" t="s">
        <v>9</v>
      </c>
      <c r="C175" s="71">
        <v>6.1</v>
      </c>
      <c r="D175" s="72" t="s">
        <v>10</v>
      </c>
      <c r="E175" s="71" t="s">
        <v>11</v>
      </c>
      <c r="F175" s="73">
        <f>+'Memorias de cantidades'!I173</f>
        <v>0</v>
      </c>
      <c r="G175" s="74">
        <v>1151</v>
      </c>
      <c r="H175" s="75">
        <f>+ROUND(F175*G175,0)</f>
        <v>0</v>
      </c>
    </row>
    <row r="176" spans="2:8" hidden="1">
      <c r="B176" s="106">
        <v>2</v>
      </c>
      <c r="C176" s="107"/>
      <c r="D176" s="105" t="s">
        <v>12</v>
      </c>
      <c r="E176" s="105"/>
      <c r="F176" s="105"/>
      <c r="G176" s="105"/>
      <c r="H176" s="70">
        <f>SUM(H177:H177,0)</f>
        <v>14713974.522000002</v>
      </c>
    </row>
    <row r="177" spans="2:10" hidden="1">
      <c r="B177" s="71" t="s">
        <v>13</v>
      </c>
      <c r="C177" s="76">
        <v>3.15</v>
      </c>
      <c r="D177" s="72" t="s">
        <v>14</v>
      </c>
      <c r="E177" s="71" t="s">
        <v>15</v>
      </c>
      <c r="F177" s="77">
        <f>+'Memorias de cantidades'!I190</f>
        <v>130.80600000000001</v>
      </c>
      <c r="G177" s="78">
        <v>112487</v>
      </c>
      <c r="H177" s="79">
        <f>+F177*G177</f>
        <v>14713974.522000002</v>
      </c>
    </row>
    <row r="178" spans="2:10" hidden="1">
      <c r="B178" s="106">
        <v>3</v>
      </c>
      <c r="C178" s="107"/>
      <c r="D178" s="108" t="s">
        <v>16</v>
      </c>
      <c r="E178" s="108"/>
      <c r="F178" s="108"/>
      <c r="G178" s="108"/>
      <c r="H178" s="70">
        <f>SUM(H179:H179,0)</f>
        <v>35110405.799999997</v>
      </c>
    </row>
    <row r="179" spans="2:10" ht="24" hidden="1">
      <c r="B179" s="81" t="s">
        <v>17</v>
      </c>
      <c r="C179" s="82">
        <v>2.13</v>
      </c>
      <c r="D179" s="83" t="s">
        <v>18</v>
      </c>
      <c r="E179" s="81" t="s">
        <v>15</v>
      </c>
      <c r="F179" s="84">
        <f>+SUM('Memorias de cantidades'!I220:I222)</f>
        <v>537.29999999999995</v>
      </c>
      <c r="G179" s="85">
        <v>65346</v>
      </c>
      <c r="H179" s="86">
        <f>F179*G179</f>
        <v>35110405.799999997</v>
      </c>
    </row>
    <row r="180" spans="2:10" hidden="1">
      <c r="B180" s="106">
        <v>4</v>
      </c>
      <c r="C180" s="107"/>
      <c r="D180" s="109" t="s">
        <v>19</v>
      </c>
      <c r="E180" s="108"/>
      <c r="F180" s="108"/>
      <c r="G180" s="110"/>
      <c r="H180" s="70">
        <f>SUM(H181:H183,0)</f>
        <v>0</v>
      </c>
    </row>
    <row r="181" spans="2:10" s="58" customFormat="1" hidden="1">
      <c r="B181" s="81" t="s">
        <v>20</v>
      </c>
      <c r="C181" s="82">
        <v>4.5999999999999996</v>
      </c>
      <c r="D181" s="83" t="s">
        <v>21</v>
      </c>
      <c r="E181" s="81" t="s">
        <v>15</v>
      </c>
      <c r="F181" s="84">
        <f>+SUM('Memorias de cantidades'!I273:I275)</f>
        <v>0</v>
      </c>
      <c r="G181" s="85">
        <v>769961</v>
      </c>
      <c r="H181" s="86">
        <f>F181*G181</f>
        <v>0</v>
      </c>
    </row>
    <row r="182" spans="2:10" s="58" customFormat="1" hidden="1">
      <c r="B182" s="81" t="s">
        <v>22</v>
      </c>
      <c r="C182" s="82">
        <v>4.25</v>
      </c>
      <c r="D182" s="83" t="s">
        <v>23</v>
      </c>
      <c r="E182" s="81" t="s">
        <v>15</v>
      </c>
      <c r="F182" s="84">
        <f>+SUM('Memorias de cantidades'!I300:I301)</f>
        <v>0</v>
      </c>
      <c r="G182" s="85">
        <v>551205</v>
      </c>
      <c r="H182" s="86">
        <f>F182*G182</f>
        <v>0</v>
      </c>
    </row>
    <row r="183" spans="2:10" s="58" customFormat="1" hidden="1">
      <c r="B183" s="81" t="s">
        <v>24</v>
      </c>
      <c r="C183" s="82">
        <v>4.21</v>
      </c>
      <c r="D183" s="83" t="s">
        <v>25</v>
      </c>
      <c r="E183" s="81" t="s">
        <v>15</v>
      </c>
      <c r="F183" s="84">
        <f>+SUM('Memorias de cantidades'!I327:I328)</f>
        <v>0</v>
      </c>
      <c r="G183" s="85">
        <v>625846</v>
      </c>
      <c r="H183" s="86">
        <f>F183*G183</f>
        <v>0</v>
      </c>
    </row>
    <row r="184" spans="2:10" s="58" customFormat="1" ht="15.75" customHeight="1">
      <c r="B184" s="103"/>
      <c r="C184" s="111"/>
      <c r="D184" s="111"/>
      <c r="E184" s="111"/>
      <c r="F184" s="111"/>
      <c r="G184" s="111"/>
      <c r="H184" s="104"/>
    </row>
    <row r="185" spans="2:10" s="57" customFormat="1" ht="15.75" customHeight="1">
      <c r="B185" s="101" t="s">
        <v>33</v>
      </c>
      <c r="C185" s="102"/>
      <c r="D185" s="102"/>
      <c r="E185" s="102"/>
      <c r="F185" s="102"/>
      <c r="G185" s="102"/>
      <c r="H185" s="68">
        <f>SUM(H186,H188,H190,H192)</f>
        <v>34585566.303640001</v>
      </c>
      <c r="J185" s="69">
        <f>+H185*1.33</f>
        <v>45998803.183841206</v>
      </c>
    </row>
    <row r="186" spans="2:10">
      <c r="B186" s="103">
        <v>1</v>
      </c>
      <c r="C186" s="104"/>
      <c r="D186" s="105" t="s">
        <v>8</v>
      </c>
      <c r="E186" s="105"/>
      <c r="F186" s="105"/>
      <c r="G186" s="105"/>
      <c r="H186" s="70">
        <f>SUM(H187:H187,0)</f>
        <v>248064</v>
      </c>
    </row>
    <row r="187" spans="2:10">
      <c r="B187" s="71" t="s">
        <v>9</v>
      </c>
      <c r="C187" s="71">
        <v>6.1</v>
      </c>
      <c r="D187" s="72" t="s">
        <v>10</v>
      </c>
      <c r="E187" s="71" t="s">
        <v>11</v>
      </c>
      <c r="F187" s="73">
        <f>+'Memorias de cantidades'!$I$12</f>
        <v>204</v>
      </c>
      <c r="G187" s="74">
        <v>1216</v>
      </c>
      <c r="H187" s="75">
        <f>+ROUND(F187*G187,0)</f>
        <v>248064</v>
      </c>
    </row>
    <row r="188" spans="2:10">
      <c r="B188" s="106">
        <v>2</v>
      </c>
      <c r="C188" s="107"/>
      <c r="D188" s="105" t="s">
        <v>12</v>
      </c>
      <c r="E188" s="105"/>
      <c r="F188" s="105"/>
      <c r="G188" s="105"/>
      <c r="H188" s="70">
        <f>SUM(H189:H189,0)</f>
        <v>3619031.4000000004</v>
      </c>
    </row>
    <row r="189" spans="2:10">
      <c r="B189" s="71" t="s">
        <v>13</v>
      </c>
      <c r="C189" s="76">
        <v>3.15</v>
      </c>
      <c r="D189" s="72" t="s">
        <v>14</v>
      </c>
      <c r="E189" s="71" t="s">
        <v>15</v>
      </c>
      <c r="F189" s="77">
        <f>+'Memorias de cantidades'!I31</f>
        <v>30.6</v>
      </c>
      <c r="G189" s="78">
        <v>118269</v>
      </c>
      <c r="H189" s="79">
        <f>+F189*G189</f>
        <v>3619031.4000000004</v>
      </c>
    </row>
    <row r="190" spans="2:10">
      <c r="B190" s="106">
        <v>3</v>
      </c>
      <c r="C190" s="107"/>
      <c r="D190" s="108" t="s">
        <v>16</v>
      </c>
      <c r="E190" s="108"/>
      <c r="F190" s="108"/>
      <c r="G190" s="108"/>
      <c r="H190" s="70">
        <f>SUM(H191:H191,0)</f>
        <v>189578.40000000002</v>
      </c>
    </row>
    <row r="191" spans="2:10" ht="24">
      <c r="B191" s="81" t="s">
        <v>17</v>
      </c>
      <c r="C191" s="82">
        <v>2.13</v>
      </c>
      <c r="D191" s="83" t="s">
        <v>18</v>
      </c>
      <c r="E191" s="81" t="s">
        <v>15</v>
      </c>
      <c r="F191" s="84">
        <f>+SUM('Memorias de cantidades'!I63:I65)</f>
        <v>2.64</v>
      </c>
      <c r="G191" s="85">
        <v>71810</v>
      </c>
      <c r="H191" s="86">
        <f>F191*G191</f>
        <v>189578.40000000002</v>
      </c>
    </row>
    <row r="192" spans="2:10">
      <c r="B192" s="106">
        <v>4</v>
      </c>
      <c r="C192" s="107"/>
      <c r="D192" s="109" t="s">
        <v>19</v>
      </c>
      <c r="E192" s="108"/>
      <c r="F192" s="108"/>
      <c r="G192" s="110"/>
      <c r="H192" s="70">
        <f>SUM(H193:H196,0)</f>
        <v>30528892.503640004</v>
      </c>
    </row>
    <row r="193" spans="2:8" s="58" customFormat="1">
      <c r="B193" s="81" t="s">
        <v>20</v>
      </c>
      <c r="C193" s="82">
        <v>4.5999999999999996</v>
      </c>
      <c r="D193" s="83" t="s">
        <v>21</v>
      </c>
      <c r="E193" s="81" t="s">
        <v>15</v>
      </c>
      <c r="F193" s="84">
        <f>+SUM('Memorias de cantidades'!I108:I111)</f>
        <v>14.412000000000001</v>
      </c>
      <c r="G193" s="85">
        <v>841760</v>
      </c>
      <c r="H193" s="86">
        <f>F193*G193</f>
        <v>12131445.120000001</v>
      </c>
    </row>
    <row r="194" spans="2:8" s="58" customFormat="1">
      <c r="B194" s="81" t="s">
        <v>22</v>
      </c>
      <c r="C194" s="82">
        <v>4.25</v>
      </c>
      <c r="D194" s="83" t="s">
        <v>23</v>
      </c>
      <c r="E194" s="81" t="s">
        <v>15</v>
      </c>
      <c r="F194" s="84">
        <f>SUM('Memorias de cantidades'!I139:I140)</f>
        <v>9.234</v>
      </c>
      <c r="G194" s="85">
        <v>606157</v>
      </c>
      <c r="H194" s="86">
        <f>F194*G194</f>
        <v>5597253.7379999999</v>
      </c>
    </row>
    <row r="195" spans="2:8" s="58" customFormat="1">
      <c r="B195" s="81" t="s">
        <v>24</v>
      </c>
      <c r="C195" s="82">
        <v>4.21</v>
      </c>
      <c r="D195" s="83" t="s">
        <v>25</v>
      </c>
      <c r="E195" s="81" t="s">
        <v>15</v>
      </c>
      <c r="F195" s="84">
        <f>+'Memorias de cantidades'!I167</f>
        <v>5.4</v>
      </c>
      <c r="G195" s="85">
        <v>688802</v>
      </c>
      <c r="H195" s="86">
        <f>F195*G195</f>
        <v>3719530.8000000003</v>
      </c>
    </row>
    <row r="196" spans="2:8" s="58" customFormat="1">
      <c r="B196" s="81" t="s">
        <v>26</v>
      </c>
      <c r="C196" s="82" t="s">
        <v>27</v>
      </c>
      <c r="D196" s="83" t="s">
        <v>28</v>
      </c>
      <c r="E196" s="81" t="s">
        <v>29</v>
      </c>
      <c r="F196" s="84">
        <f>+SUM('Memorias de cantidades'!I221:I233)</f>
        <v>1077.0564399999998</v>
      </c>
      <c r="G196" s="85">
        <v>8431</v>
      </c>
      <c r="H196" s="86">
        <f>F196*G196</f>
        <v>9080662.8456399981</v>
      </c>
    </row>
    <row r="197" spans="2:8" s="57" customFormat="1" ht="15.75" hidden="1" customHeight="1">
      <c r="B197" s="101"/>
      <c r="C197" s="102"/>
      <c r="D197" s="102"/>
      <c r="E197" s="102"/>
      <c r="F197" s="102"/>
      <c r="G197" s="102"/>
      <c r="H197" s="68">
        <f>SUM(H198,H200,H202,H204)</f>
        <v>20320047.615500003</v>
      </c>
    </row>
    <row r="198" spans="2:8" hidden="1">
      <c r="B198" s="103">
        <v>1</v>
      </c>
      <c r="C198" s="104"/>
      <c r="D198" s="105" t="s">
        <v>8</v>
      </c>
      <c r="E198" s="105"/>
      <c r="F198" s="105"/>
      <c r="G198" s="105"/>
      <c r="H198" s="70">
        <f>SUM(H199:H199,0)</f>
        <v>230200</v>
      </c>
    </row>
    <row r="199" spans="2:8" hidden="1">
      <c r="B199" s="71" t="s">
        <v>9</v>
      </c>
      <c r="C199" s="71">
        <v>6.1</v>
      </c>
      <c r="D199" s="72" t="s">
        <v>10</v>
      </c>
      <c r="E199" s="71" t="s">
        <v>11</v>
      </c>
      <c r="F199" s="73">
        <f>+'Memorias de cantidades'!$I$8</f>
        <v>200</v>
      </c>
      <c r="G199" s="74">
        <v>1151</v>
      </c>
      <c r="H199" s="75">
        <f>+ROUND(F199*G199,0)</f>
        <v>230200</v>
      </c>
    </row>
    <row r="200" spans="2:8" hidden="1">
      <c r="B200" s="106">
        <v>2</v>
      </c>
      <c r="C200" s="107"/>
      <c r="D200" s="105" t="s">
        <v>12</v>
      </c>
      <c r="E200" s="105"/>
      <c r="F200" s="105"/>
      <c r="G200" s="105"/>
      <c r="H200" s="70">
        <f>SUM(H201:H201,0)</f>
        <v>3785390.0266</v>
      </c>
    </row>
    <row r="201" spans="2:8" hidden="1">
      <c r="B201" s="71" t="s">
        <v>13</v>
      </c>
      <c r="C201" s="76">
        <v>3.15</v>
      </c>
      <c r="D201" s="72" t="s">
        <v>14</v>
      </c>
      <c r="E201" s="71" t="s">
        <v>15</v>
      </c>
      <c r="F201" s="77">
        <f>+'Memorias de cantidades'!I187</f>
        <v>33.651800000000001</v>
      </c>
      <c r="G201" s="78">
        <v>112487</v>
      </c>
      <c r="H201" s="79">
        <f>+F201*G201</f>
        <v>3785390.0266</v>
      </c>
    </row>
    <row r="202" spans="2:8" hidden="1">
      <c r="B202" s="106">
        <v>3</v>
      </c>
      <c r="C202" s="107"/>
      <c r="D202" s="108" t="s">
        <v>16</v>
      </c>
      <c r="E202" s="108"/>
      <c r="F202" s="108"/>
      <c r="G202" s="108"/>
      <c r="H202" s="70">
        <f>SUM(H203:H203,0)</f>
        <v>16304457.588900002</v>
      </c>
    </row>
    <row r="203" spans="2:8" ht="24" hidden="1">
      <c r="B203" s="81" t="s">
        <v>17</v>
      </c>
      <c r="C203" s="82">
        <v>2.13</v>
      </c>
      <c r="D203" s="83" t="s">
        <v>18</v>
      </c>
      <c r="E203" s="81" t="s">
        <v>15</v>
      </c>
      <c r="F203" s="84">
        <f>+SUM('Memorias de cantidades'!I213:I215)</f>
        <v>249.50965000000002</v>
      </c>
      <c r="G203" s="85">
        <v>65346</v>
      </c>
      <c r="H203" s="86">
        <f>F203*G203</f>
        <v>16304457.588900002</v>
      </c>
    </row>
    <row r="204" spans="2:8" hidden="1">
      <c r="B204" s="106">
        <v>4</v>
      </c>
      <c r="C204" s="107"/>
      <c r="D204" s="109" t="s">
        <v>19</v>
      </c>
      <c r="E204" s="108"/>
      <c r="F204" s="108"/>
      <c r="G204" s="110"/>
      <c r="H204" s="70">
        <f>SUM(H205:H208,0)</f>
        <v>0</v>
      </c>
    </row>
    <row r="205" spans="2:8" s="58" customFormat="1" hidden="1">
      <c r="B205" s="81" t="s">
        <v>20</v>
      </c>
      <c r="C205" s="82">
        <v>4.5999999999999996</v>
      </c>
      <c r="D205" s="83" t="s">
        <v>21</v>
      </c>
      <c r="E205" s="81" t="s">
        <v>15</v>
      </c>
      <c r="F205" s="84">
        <f>+SUM('Memorias de cantidades'!I266:I268)</f>
        <v>0</v>
      </c>
      <c r="G205" s="85">
        <v>769961</v>
      </c>
      <c r="H205" s="86">
        <f>F205*G205</f>
        <v>0</v>
      </c>
    </row>
    <row r="206" spans="2:8" s="58" customFormat="1" hidden="1">
      <c r="B206" s="81" t="s">
        <v>22</v>
      </c>
      <c r="C206" s="82">
        <v>4.25</v>
      </c>
      <c r="D206" s="83" t="s">
        <v>23</v>
      </c>
      <c r="E206" s="81" t="s">
        <v>15</v>
      </c>
      <c r="F206" s="84">
        <f>+SUM('Memorias de cantidades'!I295:I296)</f>
        <v>0</v>
      </c>
      <c r="G206" s="85">
        <v>551205</v>
      </c>
      <c r="H206" s="86">
        <f>F206*G206</f>
        <v>0</v>
      </c>
    </row>
    <row r="207" spans="2:8" s="58" customFormat="1" hidden="1">
      <c r="B207" s="81" t="s">
        <v>24</v>
      </c>
      <c r="C207" s="82">
        <v>4.21</v>
      </c>
      <c r="D207" s="83" t="s">
        <v>25</v>
      </c>
      <c r="E207" s="81" t="s">
        <v>15</v>
      </c>
      <c r="F207" s="84">
        <f>+SUM('Memorias de cantidades'!I323:I324)</f>
        <v>0</v>
      </c>
      <c r="G207" s="85">
        <v>625846</v>
      </c>
      <c r="H207" s="86">
        <f>F207*G207</f>
        <v>0</v>
      </c>
    </row>
    <row r="208" spans="2:8" s="58" customFormat="1" hidden="1">
      <c r="B208" s="81" t="s">
        <v>26</v>
      </c>
      <c r="C208" s="82" t="s">
        <v>27</v>
      </c>
      <c r="D208" s="83" t="s">
        <v>28</v>
      </c>
      <c r="E208" s="81" t="s">
        <v>29</v>
      </c>
      <c r="F208" s="84">
        <f>+SUM('Memorias de cantidades'!I368:I378)</f>
        <v>0</v>
      </c>
      <c r="G208" s="85">
        <v>7950</v>
      </c>
      <c r="H208" s="86">
        <f>F208*G208</f>
        <v>0</v>
      </c>
    </row>
    <row r="209" spans="2:8" s="57" customFormat="1" ht="15.75" hidden="1" customHeight="1">
      <c r="B209" s="101"/>
      <c r="C209" s="102"/>
      <c r="D209" s="102"/>
      <c r="E209" s="102"/>
      <c r="F209" s="102"/>
      <c r="G209" s="102"/>
      <c r="H209" s="68">
        <f>SUM(H210,H212,H214,H216)</f>
        <v>3442063.9544199998</v>
      </c>
    </row>
    <row r="210" spans="2:8" hidden="1">
      <c r="B210" s="103">
        <v>1</v>
      </c>
      <c r="C210" s="104"/>
      <c r="D210" s="105" t="s">
        <v>8</v>
      </c>
      <c r="E210" s="105"/>
      <c r="F210" s="105"/>
      <c r="G210" s="105"/>
      <c r="H210" s="70">
        <f>SUM(H211:H211,0)</f>
        <v>0</v>
      </c>
    </row>
    <row r="211" spans="2:8" hidden="1">
      <c r="B211" s="71" t="s">
        <v>9</v>
      </c>
      <c r="C211" s="71">
        <v>6.1</v>
      </c>
      <c r="D211" s="72" t="s">
        <v>10</v>
      </c>
      <c r="E211" s="71" t="s">
        <v>11</v>
      </c>
      <c r="F211" s="73">
        <f>+'Memorias de cantidades'!I172</f>
        <v>0</v>
      </c>
      <c r="G211" s="74">
        <v>1151</v>
      </c>
      <c r="H211" s="75">
        <f>+ROUND(F211*G211,0)</f>
        <v>0</v>
      </c>
    </row>
    <row r="212" spans="2:8" hidden="1">
      <c r="B212" s="106">
        <v>2</v>
      </c>
      <c r="C212" s="107"/>
      <c r="D212" s="105" t="s">
        <v>12</v>
      </c>
      <c r="E212" s="105"/>
      <c r="F212" s="105"/>
      <c r="G212" s="105"/>
      <c r="H212" s="70">
        <f>SUM(H213:H213,0)</f>
        <v>3442063.9544199998</v>
      </c>
    </row>
    <row r="213" spans="2:8" hidden="1">
      <c r="B213" s="71" t="s">
        <v>13</v>
      </c>
      <c r="C213" s="76">
        <v>3.15</v>
      </c>
      <c r="D213" s="72" t="s">
        <v>14</v>
      </c>
      <c r="E213" s="71" t="s">
        <v>15</v>
      </c>
      <c r="F213" s="77">
        <f>+'Memorias de cantidades'!I189</f>
        <v>30.59966</v>
      </c>
      <c r="G213" s="78">
        <v>112487</v>
      </c>
      <c r="H213" s="79">
        <f>+F213*G213</f>
        <v>3442063.9544199998</v>
      </c>
    </row>
    <row r="214" spans="2:8" hidden="1">
      <c r="B214" s="106">
        <v>3</v>
      </c>
      <c r="C214" s="107"/>
      <c r="D214" s="108" t="s">
        <v>16</v>
      </c>
      <c r="E214" s="108"/>
      <c r="F214" s="108"/>
      <c r="G214" s="108"/>
      <c r="H214" s="70">
        <f>SUM(H215:H215,0)</f>
        <v>0</v>
      </c>
    </row>
    <row r="215" spans="2:8" ht="24" hidden="1">
      <c r="B215" s="81" t="s">
        <v>17</v>
      </c>
      <c r="C215" s="82">
        <v>2.13</v>
      </c>
      <c r="D215" s="83" t="s">
        <v>18</v>
      </c>
      <c r="E215" s="81" t="s">
        <v>15</v>
      </c>
      <c r="F215" s="84">
        <f>+SUM('Memorias de cantidades'!I217:I219)</f>
        <v>0</v>
      </c>
      <c r="G215" s="85">
        <v>65346</v>
      </c>
      <c r="H215" s="86">
        <f>F215*G215</f>
        <v>0</v>
      </c>
    </row>
    <row r="216" spans="2:8" hidden="1">
      <c r="B216" s="106">
        <v>4</v>
      </c>
      <c r="C216" s="107"/>
      <c r="D216" s="109" t="s">
        <v>19</v>
      </c>
      <c r="E216" s="108"/>
      <c r="F216" s="108"/>
      <c r="G216" s="110"/>
      <c r="H216" s="70">
        <f>SUM(H217:H220,0)</f>
        <v>0</v>
      </c>
    </row>
    <row r="217" spans="2:8" s="58" customFormat="1" hidden="1">
      <c r="B217" s="81" t="s">
        <v>20</v>
      </c>
      <c r="C217" s="82">
        <v>4.5999999999999996</v>
      </c>
      <c r="D217" s="83" t="s">
        <v>21</v>
      </c>
      <c r="E217" s="81" t="s">
        <v>15</v>
      </c>
      <c r="F217" s="84">
        <f>+SUM('Memorias de cantidades'!I270:I272)</f>
        <v>0</v>
      </c>
      <c r="G217" s="85">
        <v>769961</v>
      </c>
      <c r="H217" s="86">
        <f>F217*G217</f>
        <v>0</v>
      </c>
    </row>
    <row r="218" spans="2:8" s="58" customFormat="1" hidden="1">
      <c r="B218" s="81" t="s">
        <v>22</v>
      </c>
      <c r="C218" s="82">
        <v>4.25</v>
      </c>
      <c r="D218" s="83" t="s">
        <v>23</v>
      </c>
      <c r="E218" s="81" t="s">
        <v>15</v>
      </c>
      <c r="F218" s="84">
        <f>+SUM('Memorias de cantidades'!I298:I299)</f>
        <v>0</v>
      </c>
      <c r="G218" s="85">
        <v>551205</v>
      </c>
      <c r="H218" s="86">
        <f>F218*G218</f>
        <v>0</v>
      </c>
    </row>
    <row r="219" spans="2:8" s="58" customFormat="1" hidden="1">
      <c r="B219" s="81" t="s">
        <v>24</v>
      </c>
      <c r="C219" s="82">
        <v>4.21</v>
      </c>
      <c r="D219" s="83" t="s">
        <v>25</v>
      </c>
      <c r="E219" s="81" t="s">
        <v>15</v>
      </c>
      <c r="F219" s="84">
        <f>+'Memorias de cantidades'!I326</f>
        <v>0</v>
      </c>
      <c r="G219" s="85">
        <v>625846</v>
      </c>
      <c r="H219" s="86">
        <f>F219*G219</f>
        <v>0</v>
      </c>
    </row>
    <row r="220" spans="2:8" s="58" customFormat="1" hidden="1">
      <c r="B220" s="81" t="s">
        <v>26</v>
      </c>
      <c r="C220" s="82" t="s">
        <v>27</v>
      </c>
      <c r="D220" s="83" t="s">
        <v>28</v>
      </c>
      <c r="E220" s="81" t="s">
        <v>29</v>
      </c>
      <c r="F220" s="84">
        <f>+SUM('Memorias de cantidades'!I368:I378)</f>
        <v>0</v>
      </c>
      <c r="G220" s="85">
        <v>7950</v>
      </c>
      <c r="H220" s="86">
        <f>F220*G220</f>
        <v>0</v>
      </c>
    </row>
    <row r="221" spans="2:8" s="57" customFormat="1" ht="15.75" hidden="1" customHeight="1">
      <c r="B221" s="101"/>
      <c r="C221" s="102"/>
      <c r="D221" s="102"/>
      <c r="E221" s="102"/>
      <c r="F221" s="102"/>
      <c r="G221" s="102"/>
      <c r="H221" s="68">
        <f>SUM(H222,H224,H226,H228)</f>
        <v>61383515.833839998</v>
      </c>
    </row>
    <row r="222" spans="2:8" hidden="1">
      <c r="B222" s="103">
        <v>1</v>
      </c>
      <c r="C222" s="104"/>
      <c r="D222" s="105" t="s">
        <v>8</v>
      </c>
      <c r="E222" s="105"/>
      <c r="F222" s="105"/>
      <c r="G222" s="105"/>
      <c r="H222" s="70">
        <f>SUM(H223:H223,0)</f>
        <v>0</v>
      </c>
    </row>
    <row r="223" spans="2:8" hidden="1">
      <c r="B223" s="71" t="s">
        <v>9</v>
      </c>
      <c r="C223" s="71">
        <v>6.1</v>
      </c>
      <c r="D223" s="72" t="s">
        <v>10</v>
      </c>
      <c r="E223" s="71" t="s">
        <v>11</v>
      </c>
      <c r="F223" s="73">
        <f>+'Memorias de cantidades'!I174</f>
        <v>0</v>
      </c>
      <c r="G223" s="74">
        <v>1151</v>
      </c>
      <c r="H223" s="75">
        <f>+ROUND(F223*G223,0)</f>
        <v>0</v>
      </c>
    </row>
    <row r="224" spans="2:8" hidden="1">
      <c r="B224" s="106">
        <v>2</v>
      </c>
      <c r="C224" s="107"/>
      <c r="D224" s="105" t="s">
        <v>12</v>
      </c>
      <c r="E224" s="105"/>
      <c r="F224" s="105"/>
      <c r="G224" s="105"/>
      <c r="H224" s="70">
        <f>SUM(H225:H225,0)</f>
        <v>12228947.71384</v>
      </c>
    </row>
    <row r="225" spans="2:10" hidden="1">
      <c r="B225" s="71" t="s">
        <v>13</v>
      </c>
      <c r="C225" s="76">
        <v>3.15</v>
      </c>
      <c r="D225" s="72" t="s">
        <v>14</v>
      </c>
      <c r="E225" s="71" t="s">
        <v>15</v>
      </c>
      <c r="F225" s="77">
        <f>+'Memorias de cantidades'!I191</f>
        <v>108.71432</v>
      </c>
      <c r="G225" s="78">
        <v>112487</v>
      </c>
      <c r="H225" s="79">
        <f>+F225*G225</f>
        <v>12228947.71384</v>
      </c>
    </row>
    <row r="226" spans="2:10" hidden="1">
      <c r="B226" s="106">
        <v>3</v>
      </c>
      <c r="C226" s="107"/>
      <c r="D226" s="108" t="s">
        <v>16</v>
      </c>
      <c r="E226" s="108"/>
      <c r="F226" s="108"/>
      <c r="G226" s="108"/>
      <c r="H226" s="70">
        <f>SUM(H227:H227,0)</f>
        <v>49154568.119999997</v>
      </c>
    </row>
    <row r="227" spans="2:10" ht="24" hidden="1">
      <c r="B227" s="81" t="s">
        <v>17</v>
      </c>
      <c r="C227" s="82">
        <v>2.13</v>
      </c>
      <c r="D227" s="83" t="s">
        <v>18</v>
      </c>
      <c r="E227" s="81" t="s">
        <v>15</v>
      </c>
      <c r="F227" s="84">
        <f>+SUM('Memorias de cantidades'!I221:I223)</f>
        <v>752.21999999999991</v>
      </c>
      <c r="G227" s="85">
        <v>65346</v>
      </c>
      <c r="H227" s="86">
        <f>F227*G227</f>
        <v>49154568.119999997</v>
      </c>
    </row>
    <row r="228" spans="2:10" hidden="1">
      <c r="B228" s="106">
        <v>4</v>
      </c>
      <c r="C228" s="107"/>
      <c r="D228" s="109" t="s">
        <v>19</v>
      </c>
      <c r="E228" s="108"/>
      <c r="F228" s="108"/>
      <c r="G228" s="110"/>
      <c r="H228" s="70">
        <f>SUM(H229:H231,0)</f>
        <v>0</v>
      </c>
    </row>
    <row r="229" spans="2:10" s="58" customFormat="1" hidden="1">
      <c r="B229" s="81" t="s">
        <v>20</v>
      </c>
      <c r="C229" s="82">
        <v>4.5999999999999996</v>
      </c>
      <c r="D229" s="83" t="s">
        <v>21</v>
      </c>
      <c r="E229" s="81" t="s">
        <v>15</v>
      </c>
      <c r="F229" s="84">
        <f>+SUM('Memorias de cantidades'!I274:I276)</f>
        <v>0</v>
      </c>
      <c r="G229" s="85">
        <v>769961</v>
      </c>
      <c r="H229" s="86">
        <f>F229*G229</f>
        <v>0</v>
      </c>
    </row>
    <row r="230" spans="2:10" s="58" customFormat="1" hidden="1">
      <c r="B230" s="81" t="s">
        <v>22</v>
      </c>
      <c r="C230" s="82">
        <v>4.25</v>
      </c>
      <c r="D230" s="83" t="s">
        <v>23</v>
      </c>
      <c r="E230" s="81" t="s">
        <v>15</v>
      </c>
      <c r="F230" s="84">
        <f>+SUM('Memorias de cantidades'!I301:I302)</f>
        <v>0</v>
      </c>
      <c r="G230" s="85">
        <v>551205</v>
      </c>
      <c r="H230" s="86">
        <f>F230*G230</f>
        <v>0</v>
      </c>
    </row>
    <row r="231" spans="2:10" s="58" customFormat="1" hidden="1">
      <c r="B231" s="81" t="s">
        <v>24</v>
      </c>
      <c r="C231" s="82">
        <v>4.21</v>
      </c>
      <c r="D231" s="83" t="s">
        <v>25</v>
      </c>
      <c r="E231" s="81" t="s">
        <v>15</v>
      </c>
      <c r="F231" s="84">
        <f>+SUM('Memorias de cantidades'!I328:I329)</f>
        <v>0</v>
      </c>
      <c r="G231" s="85">
        <v>625846</v>
      </c>
      <c r="H231" s="86">
        <f>F231*G231</f>
        <v>0</v>
      </c>
    </row>
    <row r="232" spans="2:10" s="58" customFormat="1" ht="15.75" customHeight="1">
      <c r="B232" s="103"/>
      <c r="C232" s="111"/>
      <c r="D232" s="111"/>
      <c r="E232" s="111"/>
      <c r="F232" s="111"/>
      <c r="G232" s="111"/>
      <c r="H232" s="104"/>
    </row>
    <row r="233" spans="2:10" s="57" customFormat="1" ht="15.75" customHeight="1">
      <c r="B233" s="101" t="s">
        <v>34</v>
      </c>
      <c r="C233" s="102"/>
      <c r="D233" s="102"/>
      <c r="E233" s="102"/>
      <c r="F233" s="102"/>
      <c r="G233" s="102"/>
      <c r="H233" s="68">
        <f>SUM(H234,H236,H238,H240)</f>
        <v>33256049.137630004</v>
      </c>
      <c r="J233" s="69">
        <f>+H233*1.33</f>
        <v>44230545.353047907</v>
      </c>
    </row>
    <row r="234" spans="2:10">
      <c r="B234" s="103">
        <v>1</v>
      </c>
      <c r="C234" s="104"/>
      <c r="D234" s="105" t="s">
        <v>8</v>
      </c>
      <c r="E234" s="105"/>
      <c r="F234" s="105"/>
      <c r="G234" s="105"/>
      <c r="H234" s="70">
        <f>SUM(H235:H235,0)</f>
        <v>229824</v>
      </c>
    </row>
    <row r="235" spans="2:10">
      <c r="B235" s="71" t="s">
        <v>9</v>
      </c>
      <c r="C235" s="71">
        <v>6.1</v>
      </c>
      <c r="D235" s="72" t="s">
        <v>10</v>
      </c>
      <c r="E235" s="71" t="s">
        <v>11</v>
      </c>
      <c r="F235" s="73">
        <f>+'Memorias de cantidades'!I14</f>
        <v>189</v>
      </c>
      <c r="G235" s="74">
        <v>1216</v>
      </c>
      <c r="H235" s="75">
        <f>+ROUND(F235*G235,0)</f>
        <v>229824</v>
      </c>
      <c r="J235" s="62"/>
    </row>
    <row r="236" spans="2:10">
      <c r="B236" s="106">
        <v>2</v>
      </c>
      <c r="C236" s="107"/>
      <c r="D236" s="105" t="s">
        <v>12</v>
      </c>
      <c r="E236" s="105"/>
      <c r="F236" s="105"/>
      <c r="G236" s="105"/>
      <c r="H236" s="70">
        <f>SUM(H237:H237,0)</f>
        <v>3352926.1500000004</v>
      </c>
    </row>
    <row r="237" spans="2:10">
      <c r="B237" s="71" t="s">
        <v>13</v>
      </c>
      <c r="C237" s="76">
        <v>3.15</v>
      </c>
      <c r="D237" s="72" t="s">
        <v>14</v>
      </c>
      <c r="E237" s="71" t="s">
        <v>15</v>
      </c>
      <c r="F237" s="77">
        <f>+'Memorias de cantidades'!I33</f>
        <v>28.35</v>
      </c>
      <c r="G237" s="78">
        <v>118269</v>
      </c>
      <c r="H237" s="79">
        <f>+F237*G237</f>
        <v>3352926.1500000004</v>
      </c>
    </row>
    <row r="238" spans="2:10">
      <c r="B238" s="106">
        <v>3</v>
      </c>
      <c r="C238" s="107"/>
      <c r="D238" s="108" t="s">
        <v>16</v>
      </c>
      <c r="E238" s="108"/>
      <c r="F238" s="108"/>
      <c r="G238" s="108"/>
      <c r="H238" s="70">
        <f>SUM(H239:H239,0)</f>
        <v>218446.02000000002</v>
      </c>
      <c r="J238" s="80"/>
    </row>
    <row r="239" spans="2:10" ht="24">
      <c r="B239" s="81" t="s">
        <v>17</v>
      </c>
      <c r="C239" s="82">
        <v>2.13</v>
      </c>
      <c r="D239" s="83" t="s">
        <v>18</v>
      </c>
      <c r="E239" s="81" t="s">
        <v>15</v>
      </c>
      <c r="F239" s="84">
        <f>SUM('Memorias de cantidades'!I67:I69)</f>
        <v>3.0420000000000003</v>
      </c>
      <c r="G239" s="85">
        <v>71810</v>
      </c>
      <c r="H239" s="86">
        <f>F239*G239</f>
        <v>218446.02000000002</v>
      </c>
    </row>
    <row r="240" spans="2:10">
      <c r="B240" s="106">
        <v>4</v>
      </c>
      <c r="C240" s="107"/>
      <c r="D240" s="109" t="s">
        <v>19</v>
      </c>
      <c r="E240" s="108"/>
      <c r="F240" s="108"/>
      <c r="G240" s="110"/>
      <c r="H240" s="70">
        <f>SUM(H241:H244,0)</f>
        <v>29454852.967630003</v>
      </c>
    </row>
    <row r="241" spans="2:8" s="58" customFormat="1">
      <c r="B241" s="81" t="s">
        <v>20</v>
      </c>
      <c r="C241" s="82">
        <v>4.5999999999999996</v>
      </c>
      <c r="D241" s="83" t="s">
        <v>21</v>
      </c>
      <c r="E241" s="81" t="s">
        <v>15</v>
      </c>
      <c r="F241" s="84">
        <f>+SUM('Memorias de cantidades'!I113:I115)</f>
        <v>11.736000000000001</v>
      </c>
      <c r="G241" s="85">
        <v>841760</v>
      </c>
      <c r="H241" s="86">
        <f>F241*G241</f>
        <v>9878895.3600000013</v>
      </c>
    </row>
    <row r="242" spans="2:8" s="58" customFormat="1">
      <c r="B242" s="81" t="s">
        <v>22</v>
      </c>
      <c r="C242" s="82">
        <v>4.25</v>
      </c>
      <c r="D242" s="83" t="s">
        <v>23</v>
      </c>
      <c r="E242" s="81" t="s">
        <v>15</v>
      </c>
      <c r="F242" s="84">
        <f>+SUM('Memorias de cantidades'!I142:I143)</f>
        <v>8.3362499999999997</v>
      </c>
      <c r="G242" s="85">
        <v>606157</v>
      </c>
      <c r="H242" s="86">
        <f>F242*G242</f>
        <v>5053076.2912499998</v>
      </c>
    </row>
    <row r="243" spans="2:8" s="58" customFormat="1">
      <c r="B243" s="81" t="s">
        <v>24</v>
      </c>
      <c r="C243" s="82">
        <v>4.21</v>
      </c>
      <c r="D243" s="83" t="s">
        <v>25</v>
      </c>
      <c r="E243" s="81" t="s">
        <v>15</v>
      </c>
      <c r="F243" s="84">
        <f>+'Memorias de cantidades'!I169</f>
        <v>7.56</v>
      </c>
      <c r="G243" s="85">
        <v>688802</v>
      </c>
      <c r="H243" s="86">
        <f>F243*G243</f>
        <v>5207343.12</v>
      </c>
    </row>
    <row r="244" spans="2:8" s="58" customFormat="1">
      <c r="B244" s="81" t="s">
        <v>26</v>
      </c>
      <c r="C244" s="82" t="s">
        <v>27</v>
      </c>
      <c r="D244" s="83" t="s">
        <v>28</v>
      </c>
      <c r="E244" s="81" t="s">
        <v>29</v>
      </c>
      <c r="F244" s="84">
        <f>+SUM('Memorias de cantidades'!I235:I245)</f>
        <v>1104.91498</v>
      </c>
      <c r="G244" s="85">
        <v>8431</v>
      </c>
      <c r="H244" s="86">
        <f>F244*G244</f>
        <v>9315538.1963800006</v>
      </c>
    </row>
    <row r="245" spans="2:8" s="57" customFormat="1" ht="15.75" hidden="1" customHeight="1">
      <c r="B245" s="101"/>
      <c r="C245" s="102"/>
      <c r="D245" s="102"/>
      <c r="E245" s="102"/>
      <c r="F245" s="102"/>
      <c r="G245" s="102"/>
      <c r="H245" s="68">
        <f>SUM(H246,H248,H250,H252)</f>
        <v>230200</v>
      </c>
    </row>
    <row r="246" spans="2:8" hidden="1">
      <c r="B246" s="103">
        <v>1</v>
      </c>
      <c r="C246" s="104"/>
      <c r="D246" s="105" t="s">
        <v>8</v>
      </c>
      <c r="E246" s="105"/>
      <c r="F246" s="105"/>
      <c r="G246" s="105"/>
      <c r="H246" s="70">
        <f>SUM(H247:H247,0)</f>
        <v>230200</v>
      </c>
    </row>
    <row r="247" spans="2:8" hidden="1">
      <c r="B247" s="71" t="s">
        <v>9</v>
      </c>
      <c r="C247" s="71">
        <v>6.1</v>
      </c>
      <c r="D247" s="72" t="s">
        <v>10</v>
      </c>
      <c r="E247" s="71" t="s">
        <v>11</v>
      </c>
      <c r="F247" s="73">
        <f>+'Memorias de cantidades'!$I$8</f>
        <v>200</v>
      </c>
      <c r="G247" s="74">
        <v>1151</v>
      </c>
      <c r="H247" s="75">
        <f>+ROUND(F247*G247,0)</f>
        <v>230200</v>
      </c>
    </row>
    <row r="248" spans="2:8" hidden="1">
      <c r="B248" s="106">
        <v>2</v>
      </c>
      <c r="C248" s="107"/>
      <c r="D248" s="105" t="s">
        <v>12</v>
      </c>
      <c r="E248" s="105"/>
      <c r="F248" s="105"/>
      <c r="G248" s="105"/>
      <c r="H248" s="70">
        <f>SUM(H249:H249,0)</f>
        <v>0</v>
      </c>
    </row>
    <row r="249" spans="2:8" hidden="1">
      <c r="B249" s="71" t="s">
        <v>13</v>
      </c>
      <c r="C249" s="76">
        <v>3.15</v>
      </c>
      <c r="D249" s="72" t="s">
        <v>14</v>
      </c>
      <c r="E249" s="71" t="s">
        <v>15</v>
      </c>
      <c r="F249" s="77">
        <f>+'Memorias de cantidades'!I281</f>
        <v>0</v>
      </c>
      <c r="G249" s="78">
        <v>112487</v>
      </c>
      <c r="H249" s="79">
        <f>+F249*G249</f>
        <v>0</v>
      </c>
    </row>
    <row r="250" spans="2:8" hidden="1">
      <c r="B250" s="106">
        <v>3</v>
      </c>
      <c r="C250" s="107"/>
      <c r="D250" s="108" t="s">
        <v>16</v>
      </c>
      <c r="E250" s="108"/>
      <c r="F250" s="108"/>
      <c r="G250" s="108"/>
      <c r="H250" s="70">
        <f>SUM(H251:H251,0)</f>
        <v>0</v>
      </c>
    </row>
    <row r="251" spans="2:8" ht="24" hidden="1">
      <c r="B251" s="81" t="s">
        <v>17</v>
      </c>
      <c r="C251" s="82">
        <v>2.13</v>
      </c>
      <c r="D251" s="83" t="s">
        <v>18</v>
      </c>
      <c r="E251" s="81" t="s">
        <v>15</v>
      </c>
      <c r="F251" s="84">
        <f>+SUM('Memorias de cantidades'!I307:I309)</f>
        <v>0</v>
      </c>
      <c r="G251" s="85">
        <v>65346</v>
      </c>
      <c r="H251" s="86">
        <f>F251*G251</f>
        <v>0</v>
      </c>
    </row>
    <row r="252" spans="2:8" hidden="1">
      <c r="B252" s="106">
        <v>4</v>
      </c>
      <c r="C252" s="107"/>
      <c r="D252" s="109" t="s">
        <v>19</v>
      </c>
      <c r="E252" s="108"/>
      <c r="F252" s="108"/>
      <c r="G252" s="110"/>
      <c r="H252" s="70">
        <f>SUM(H253:H256,0)</f>
        <v>0</v>
      </c>
    </row>
    <row r="253" spans="2:8" s="58" customFormat="1" hidden="1">
      <c r="B253" s="81" t="s">
        <v>20</v>
      </c>
      <c r="C253" s="82">
        <v>4.5999999999999996</v>
      </c>
      <c r="D253" s="83" t="s">
        <v>21</v>
      </c>
      <c r="E253" s="81" t="s">
        <v>15</v>
      </c>
      <c r="F253" s="84">
        <f>+SUM('Memorias de cantidades'!I348:I350)</f>
        <v>0</v>
      </c>
      <c r="G253" s="85">
        <v>769961</v>
      </c>
      <c r="H253" s="86">
        <f>F253*G253</f>
        <v>0</v>
      </c>
    </row>
    <row r="254" spans="2:8" s="58" customFormat="1" hidden="1">
      <c r="B254" s="81" t="s">
        <v>22</v>
      </c>
      <c r="C254" s="82">
        <v>4.25</v>
      </c>
      <c r="D254" s="83" t="s">
        <v>23</v>
      </c>
      <c r="E254" s="81" t="s">
        <v>15</v>
      </c>
      <c r="F254" s="84">
        <f>+SUM('Memorias de cantidades'!I377:I378)</f>
        <v>0</v>
      </c>
      <c r="G254" s="85">
        <v>551205</v>
      </c>
      <c r="H254" s="86">
        <f>F254*G254</f>
        <v>0</v>
      </c>
    </row>
    <row r="255" spans="2:8" s="58" customFormat="1" hidden="1">
      <c r="B255" s="81" t="s">
        <v>24</v>
      </c>
      <c r="C255" s="82">
        <v>4.21</v>
      </c>
      <c r="D255" s="83" t="s">
        <v>25</v>
      </c>
      <c r="E255" s="81" t="s">
        <v>15</v>
      </c>
      <c r="F255" s="84">
        <f>+SUM('Memorias de cantidades'!I405:I406)</f>
        <v>0</v>
      </c>
      <c r="G255" s="85">
        <v>625846</v>
      </c>
      <c r="H255" s="86">
        <f>F255*G255</f>
        <v>0</v>
      </c>
    </row>
    <row r="256" spans="2:8" s="58" customFormat="1" hidden="1">
      <c r="B256" s="81" t="s">
        <v>26</v>
      </c>
      <c r="C256" s="82" t="s">
        <v>27</v>
      </c>
      <c r="D256" s="83" t="s">
        <v>28</v>
      </c>
      <c r="E256" s="81" t="s">
        <v>29</v>
      </c>
      <c r="F256" s="84">
        <f>+SUM('Memorias de cantidades'!I450:I460)</f>
        <v>0</v>
      </c>
      <c r="G256" s="85">
        <v>7950</v>
      </c>
      <c r="H256" s="86">
        <f>F256*G256</f>
        <v>0</v>
      </c>
    </row>
    <row r="257" spans="2:8" s="57" customFormat="1" ht="15.75" hidden="1" customHeight="1">
      <c r="B257" s="101"/>
      <c r="C257" s="102"/>
      <c r="D257" s="102"/>
      <c r="E257" s="102"/>
      <c r="F257" s="102"/>
      <c r="G257" s="102"/>
      <c r="H257" s="68">
        <f>SUM(H258,H260,H262,H264)</f>
        <v>0</v>
      </c>
    </row>
    <row r="258" spans="2:8" hidden="1">
      <c r="B258" s="103">
        <v>1</v>
      </c>
      <c r="C258" s="104"/>
      <c r="D258" s="105" t="s">
        <v>8</v>
      </c>
      <c r="E258" s="105"/>
      <c r="F258" s="105"/>
      <c r="G258" s="105"/>
      <c r="H258" s="70">
        <f>SUM(H259:H259,0)</f>
        <v>0</v>
      </c>
    </row>
    <row r="259" spans="2:8" hidden="1">
      <c r="B259" s="71" t="s">
        <v>9</v>
      </c>
      <c r="C259" s="71">
        <v>6.1</v>
      </c>
      <c r="D259" s="72" t="s">
        <v>10</v>
      </c>
      <c r="E259" s="71" t="s">
        <v>11</v>
      </c>
      <c r="F259" s="73">
        <f>+'Memorias de cantidades'!I266</f>
        <v>0</v>
      </c>
      <c r="G259" s="74">
        <v>1151</v>
      </c>
      <c r="H259" s="75">
        <f>+ROUND(F259*G259,0)</f>
        <v>0</v>
      </c>
    </row>
    <row r="260" spans="2:8" hidden="1">
      <c r="B260" s="106">
        <v>2</v>
      </c>
      <c r="C260" s="107"/>
      <c r="D260" s="105" t="s">
        <v>12</v>
      </c>
      <c r="E260" s="105"/>
      <c r="F260" s="105"/>
      <c r="G260" s="105"/>
      <c r="H260" s="70">
        <f>SUM(H261:H261,0)</f>
        <v>0</v>
      </c>
    </row>
    <row r="261" spans="2:8" hidden="1">
      <c r="B261" s="71" t="s">
        <v>13</v>
      </c>
      <c r="C261" s="76">
        <v>3.15</v>
      </c>
      <c r="D261" s="72" t="s">
        <v>14</v>
      </c>
      <c r="E261" s="71" t="s">
        <v>15</v>
      </c>
      <c r="F261" s="77">
        <f>+'Memorias de cantidades'!I283</f>
        <v>0</v>
      </c>
      <c r="G261" s="78">
        <v>112487</v>
      </c>
      <c r="H261" s="79">
        <f>+F261*G261</f>
        <v>0</v>
      </c>
    </row>
    <row r="262" spans="2:8" hidden="1">
      <c r="B262" s="106">
        <v>3</v>
      </c>
      <c r="C262" s="107"/>
      <c r="D262" s="108" t="s">
        <v>16</v>
      </c>
      <c r="E262" s="108"/>
      <c r="F262" s="108"/>
      <c r="G262" s="108"/>
      <c r="H262" s="70">
        <f>SUM(H263:H263,0)</f>
        <v>0</v>
      </c>
    </row>
    <row r="263" spans="2:8" ht="24" hidden="1">
      <c r="B263" s="81" t="s">
        <v>17</v>
      </c>
      <c r="C263" s="82">
        <v>2.13</v>
      </c>
      <c r="D263" s="83" t="s">
        <v>18</v>
      </c>
      <c r="E263" s="81" t="s">
        <v>15</v>
      </c>
      <c r="F263" s="84">
        <f>+SUM('Memorias de cantidades'!I311:I313)</f>
        <v>0</v>
      </c>
      <c r="G263" s="85">
        <v>65346</v>
      </c>
      <c r="H263" s="86">
        <f>F263*G263</f>
        <v>0</v>
      </c>
    </row>
    <row r="264" spans="2:8" hidden="1">
      <c r="B264" s="106">
        <v>4</v>
      </c>
      <c r="C264" s="107"/>
      <c r="D264" s="109" t="s">
        <v>19</v>
      </c>
      <c r="E264" s="108"/>
      <c r="F264" s="108"/>
      <c r="G264" s="110"/>
      <c r="H264" s="70">
        <f>SUM(H265:H268,0)</f>
        <v>0</v>
      </c>
    </row>
    <row r="265" spans="2:8" s="58" customFormat="1" hidden="1">
      <c r="B265" s="81" t="s">
        <v>20</v>
      </c>
      <c r="C265" s="82">
        <v>4.5999999999999996</v>
      </c>
      <c r="D265" s="83" t="s">
        <v>21</v>
      </c>
      <c r="E265" s="81" t="s">
        <v>15</v>
      </c>
      <c r="F265" s="84">
        <f>+SUM('Memorias de cantidades'!I352:I354)</f>
        <v>0</v>
      </c>
      <c r="G265" s="85">
        <v>769961</v>
      </c>
      <c r="H265" s="86">
        <f>F265*G265</f>
        <v>0</v>
      </c>
    </row>
    <row r="266" spans="2:8" s="58" customFormat="1" hidden="1">
      <c r="B266" s="81" t="s">
        <v>22</v>
      </c>
      <c r="C266" s="82">
        <v>4.25</v>
      </c>
      <c r="D266" s="83" t="s">
        <v>23</v>
      </c>
      <c r="E266" s="81" t="s">
        <v>15</v>
      </c>
      <c r="F266" s="84">
        <f>+SUM('Memorias de cantidades'!I380:I381)</f>
        <v>0</v>
      </c>
      <c r="G266" s="85">
        <v>551205</v>
      </c>
      <c r="H266" s="86">
        <f>F266*G266</f>
        <v>0</v>
      </c>
    </row>
    <row r="267" spans="2:8" s="58" customFormat="1" hidden="1">
      <c r="B267" s="81" t="s">
        <v>24</v>
      </c>
      <c r="C267" s="82">
        <v>4.21</v>
      </c>
      <c r="D267" s="83" t="s">
        <v>25</v>
      </c>
      <c r="E267" s="81" t="s">
        <v>15</v>
      </c>
      <c r="F267" s="84">
        <f>+'Memorias de cantidades'!I408</f>
        <v>0</v>
      </c>
      <c r="G267" s="85">
        <v>625846</v>
      </c>
      <c r="H267" s="86">
        <f>F267*G267</f>
        <v>0</v>
      </c>
    </row>
    <row r="268" spans="2:8" s="58" customFormat="1" hidden="1">
      <c r="B268" s="81" t="s">
        <v>26</v>
      </c>
      <c r="C268" s="82" t="s">
        <v>27</v>
      </c>
      <c r="D268" s="83" t="s">
        <v>28</v>
      </c>
      <c r="E268" s="81" t="s">
        <v>29</v>
      </c>
      <c r="F268" s="84">
        <f>+SUM('Memorias de cantidades'!I450:I460)</f>
        <v>0</v>
      </c>
      <c r="G268" s="85">
        <v>7950</v>
      </c>
      <c r="H268" s="86">
        <f>F268*G268</f>
        <v>0</v>
      </c>
    </row>
    <row r="269" spans="2:8" s="57" customFormat="1" ht="15.75" hidden="1" customHeight="1">
      <c r="B269" s="101"/>
      <c r="C269" s="102"/>
      <c r="D269" s="102"/>
      <c r="E269" s="102"/>
      <c r="F269" s="102"/>
      <c r="G269" s="102"/>
      <c r="H269" s="68">
        <f>SUM(H270,H272,H274,H276)</f>
        <v>0</v>
      </c>
    </row>
    <row r="270" spans="2:8" hidden="1">
      <c r="B270" s="103">
        <v>1</v>
      </c>
      <c r="C270" s="104"/>
      <c r="D270" s="105" t="s">
        <v>8</v>
      </c>
      <c r="E270" s="105"/>
      <c r="F270" s="105"/>
      <c r="G270" s="105"/>
      <c r="H270" s="70">
        <f>SUM(H271:H271,0)</f>
        <v>0</v>
      </c>
    </row>
    <row r="271" spans="2:8" hidden="1">
      <c r="B271" s="71" t="s">
        <v>9</v>
      </c>
      <c r="C271" s="71">
        <v>6.1</v>
      </c>
      <c r="D271" s="72" t="s">
        <v>10</v>
      </c>
      <c r="E271" s="71" t="s">
        <v>11</v>
      </c>
      <c r="F271" s="73">
        <f>+'Memorias de cantidades'!I268</f>
        <v>0</v>
      </c>
      <c r="G271" s="74">
        <v>1151</v>
      </c>
      <c r="H271" s="75">
        <f>+ROUND(F271*G271,0)</f>
        <v>0</v>
      </c>
    </row>
    <row r="272" spans="2:8" hidden="1">
      <c r="B272" s="106">
        <v>2</v>
      </c>
      <c r="C272" s="107"/>
      <c r="D272" s="105" t="s">
        <v>12</v>
      </c>
      <c r="E272" s="105"/>
      <c r="F272" s="105"/>
      <c r="G272" s="105"/>
      <c r="H272" s="70">
        <f>SUM(H273:H273,0)</f>
        <v>0</v>
      </c>
    </row>
    <row r="273" spans="2:10" hidden="1">
      <c r="B273" s="71" t="s">
        <v>13</v>
      </c>
      <c r="C273" s="76">
        <v>3.15</v>
      </c>
      <c r="D273" s="72" t="s">
        <v>14</v>
      </c>
      <c r="E273" s="71" t="s">
        <v>15</v>
      </c>
      <c r="F273" s="77">
        <f>+'Memorias de cantidades'!I285</f>
        <v>0</v>
      </c>
      <c r="G273" s="78">
        <v>112487</v>
      </c>
      <c r="H273" s="79">
        <f>+F273*G273</f>
        <v>0</v>
      </c>
    </row>
    <row r="274" spans="2:10" hidden="1">
      <c r="B274" s="106">
        <v>3</v>
      </c>
      <c r="C274" s="107"/>
      <c r="D274" s="108" t="s">
        <v>16</v>
      </c>
      <c r="E274" s="108"/>
      <c r="F274" s="108"/>
      <c r="G274" s="108"/>
      <c r="H274" s="70">
        <f>SUM(H275:H275,0)</f>
        <v>0</v>
      </c>
    </row>
    <row r="275" spans="2:10" ht="24" hidden="1">
      <c r="B275" s="81" t="s">
        <v>17</v>
      </c>
      <c r="C275" s="82">
        <v>2.13</v>
      </c>
      <c r="D275" s="83" t="s">
        <v>18</v>
      </c>
      <c r="E275" s="81" t="s">
        <v>15</v>
      </c>
      <c r="F275" s="84">
        <f>+SUM('Memorias de cantidades'!I315:I317)</f>
        <v>0</v>
      </c>
      <c r="G275" s="85">
        <v>65346</v>
      </c>
      <c r="H275" s="86">
        <f>F275*G275</f>
        <v>0</v>
      </c>
    </row>
    <row r="276" spans="2:10" hidden="1">
      <c r="B276" s="106">
        <v>4</v>
      </c>
      <c r="C276" s="107"/>
      <c r="D276" s="109" t="s">
        <v>19</v>
      </c>
      <c r="E276" s="108"/>
      <c r="F276" s="108"/>
      <c r="G276" s="110"/>
      <c r="H276" s="70">
        <f>SUM(H277:H279,0)</f>
        <v>0</v>
      </c>
    </row>
    <row r="277" spans="2:10" s="58" customFormat="1" hidden="1">
      <c r="B277" s="81" t="s">
        <v>20</v>
      </c>
      <c r="C277" s="82">
        <v>4.5999999999999996</v>
      </c>
      <c r="D277" s="83" t="s">
        <v>21</v>
      </c>
      <c r="E277" s="81" t="s">
        <v>15</v>
      </c>
      <c r="F277" s="84">
        <f>+SUM('Memorias de cantidades'!I356:I358)</f>
        <v>0</v>
      </c>
      <c r="G277" s="85">
        <v>769961</v>
      </c>
      <c r="H277" s="86">
        <f>F277*G277</f>
        <v>0</v>
      </c>
    </row>
    <row r="278" spans="2:10" s="58" customFormat="1" hidden="1">
      <c r="B278" s="81" t="s">
        <v>22</v>
      </c>
      <c r="C278" s="82">
        <v>4.25</v>
      </c>
      <c r="D278" s="83" t="s">
        <v>23</v>
      </c>
      <c r="E278" s="81" t="s">
        <v>15</v>
      </c>
      <c r="F278" s="84">
        <f>+SUM('Memorias de cantidades'!I383:I384)</f>
        <v>0</v>
      </c>
      <c r="G278" s="85">
        <v>551205</v>
      </c>
      <c r="H278" s="86">
        <f>F278*G278</f>
        <v>0</v>
      </c>
    </row>
    <row r="279" spans="2:10" s="58" customFormat="1" hidden="1">
      <c r="B279" s="81" t="s">
        <v>24</v>
      </c>
      <c r="C279" s="82">
        <v>4.21</v>
      </c>
      <c r="D279" s="83" t="s">
        <v>25</v>
      </c>
      <c r="E279" s="81" t="s">
        <v>15</v>
      </c>
      <c r="F279" s="84">
        <f>+SUM('Memorias de cantidades'!I410:I411)</f>
        <v>0</v>
      </c>
      <c r="G279" s="85">
        <v>625846</v>
      </c>
      <c r="H279" s="86">
        <f>F279*G279</f>
        <v>0</v>
      </c>
    </row>
    <row r="280" spans="2:10" s="58" customFormat="1" ht="15.75" customHeight="1">
      <c r="B280" s="103"/>
      <c r="C280" s="111"/>
      <c r="D280" s="111"/>
      <c r="E280" s="111"/>
      <c r="F280" s="111"/>
      <c r="G280" s="111"/>
      <c r="H280" s="104"/>
    </row>
    <row r="281" spans="2:10">
      <c r="C281" s="88"/>
      <c r="D281" s="89"/>
    </row>
    <row r="282" spans="2:10">
      <c r="C282" s="88"/>
      <c r="D282" s="89"/>
      <c r="E282" s="115" t="s">
        <v>35</v>
      </c>
      <c r="F282" s="116"/>
      <c r="G282" s="116"/>
      <c r="H282" s="90">
        <f>+SUM(H8,H52,H101,H185,H233)</f>
        <v>164691965.53733003</v>
      </c>
      <c r="J282" s="91">
        <f>+J185+J101+J52+J8</f>
        <v>174809768.81160104</v>
      </c>
    </row>
    <row r="283" spans="2:10">
      <c r="C283" s="88"/>
      <c r="D283" s="89"/>
      <c r="E283" s="117" t="s">
        <v>36</v>
      </c>
      <c r="F283" s="118"/>
      <c r="G283" s="92">
        <v>0.23</v>
      </c>
      <c r="H283" s="93">
        <f>+H282*G283</f>
        <v>37879152.073585913</v>
      </c>
    </row>
    <row r="284" spans="2:10">
      <c r="D284" s="89"/>
      <c r="E284" s="117" t="s">
        <v>37</v>
      </c>
      <c r="F284" s="118"/>
      <c r="G284" s="94">
        <v>7.0000000000000007E-2</v>
      </c>
      <c r="H284" s="93">
        <f>+H282*G284</f>
        <v>11528437.587613104</v>
      </c>
    </row>
    <row r="285" spans="2:10">
      <c r="D285" s="60" t="s">
        <v>38</v>
      </c>
      <c r="E285" s="117" t="s">
        <v>39</v>
      </c>
      <c r="F285" s="118"/>
      <c r="G285" s="94">
        <v>0.03</v>
      </c>
      <c r="H285" s="93">
        <f>+H282*G285</f>
        <v>4940758.9661199003</v>
      </c>
    </row>
    <row r="286" spans="2:10">
      <c r="E286" s="117" t="s">
        <v>40</v>
      </c>
      <c r="F286" s="118"/>
      <c r="G286" s="119"/>
      <c r="H286" s="95">
        <f>+SUM(H282:H285)</f>
        <v>219040314.16464895</v>
      </c>
    </row>
    <row r="287" spans="2:10">
      <c r="B287" s="60"/>
      <c r="C287" s="60"/>
      <c r="E287" s="120" t="s">
        <v>41</v>
      </c>
      <c r="F287" s="121"/>
      <c r="G287" s="96"/>
      <c r="H287" s="97">
        <f>H286*G287</f>
        <v>0</v>
      </c>
    </row>
    <row r="288" spans="2:10" ht="12.75" thickBot="1">
      <c r="B288" s="60"/>
      <c r="C288" s="60"/>
      <c r="E288" s="122" t="s">
        <v>42</v>
      </c>
      <c r="F288" s="123"/>
      <c r="G288" s="124"/>
      <c r="H288" s="98">
        <f>SUM(H286+H287)</f>
        <v>219040314.16464895</v>
      </c>
    </row>
    <row r="289" spans="2:9" ht="16.5" customHeight="1">
      <c r="B289" s="60"/>
      <c r="C289" s="60"/>
    </row>
    <row r="290" spans="2:9" ht="15.75" customHeight="1">
      <c r="B290" s="192" t="s">
        <v>128</v>
      </c>
      <c r="C290" s="193"/>
      <c r="D290" s="193"/>
      <c r="E290" s="194"/>
      <c r="F290" s="195" t="s">
        <v>117</v>
      </c>
      <c r="G290" s="195"/>
      <c r="H290" s="196" t="s">
        <v>118</v>
      </c>
      <c r="I290" s="189"/>
    </row>
    <row r="291" spans="2:9" ht="15.75" customHeight="1">
      <c r="B291" s="192" t="s">
        <v>129</v>
      </c>
      <c r="C291" s="193"/>
      <c r="D291" s="193"/>
      <c r="E291" s="193"/>
      <c r="F291" s="190" t="s">
        <v>119</v>
      </c>
      <c r="G291" s="197" t="s">
        <v>120</v>
      </c>
      <c r="H291" s="198" t="s">
        <v>121</v>
      </c>
    </row>
    <row r="292" spans="2:9" ht="15.75" customHeight="1">
      <c r="B292" s="192" t="s">
        <v>130</v>
      </c>
      <c r="C292" s="193"/>
      <c r="D292" s="193"/>
      <c r="E292" s="193"/>
      <c r="F292" s="191" t="s">
        <v>122</v>
      </c>
      <c r="G292" s="197" t="s">
        <v>123</v>
      </c>
      <c r="H292" s="198" t="s">
        <v>121</v>
      </c>
    </row>
    <row r="293" spans="2:9" ht="15.75" customHeight="1">
      <c r="B293" s="199" t="s">
        <v>131</v>
      </c>
      <c r="C293" s="200"/>
      <c r="D293" s="200"/>
      <c r="E293" s="200"/>
      <c r="F293" s="190" t="s">
        <v>124</v>
      </c>
      <c r="G293" s="197" t="s">
        <v>125</v>
      </c>
      <c r="H293" s="198" t="s">
        <v>121</v>
      </c>
    </row>
    <row r="294" spans="2:9" ht="15.75" customHeight="1">
      <c r="B294" s="201" t="s">
        <v>132</v>
      </c>
      <c r="C294" s="193"/>
      <c r="D294" s="193"/>
      <c r="E294" s="193"/>
      <c r="F294" s="190" t="s">
        <v>126</v>
      </c>
      <c r="G294" s="197" t="s">
        <v>127</v>
      </c>
      <c r="H294" s="198" t="s">
        <v>121</v>
      </c>
    </row>
    <row r="295" spans="2:9" ht="15.75" customHeight="1">
      <c r="B295" s="202" t="s">
        <v>133</v>
      </c>
      <c r="C295" s="203"/>
      <c r="D295" s="203"/>
      <c r="E295" s="203"/>
      <c r="F295" s="204"/>
      <c r="G295" s="205"/>
      <c r="H295" s="206"/>
    </row>
    <row r="303" spans="2:9">
      <c r="B303" s="99"/>
      <c r="C303" s="60"/>
    </row>
    <row r="304" spans="2:9">
      <c r="B304" s="99"/>
      <c r="C304" s="100"/>
    </row>
    <row r="308" spans="2:4">
      <c r="B308" s="100"/>
      <c r="D308" s="62"/>
    </row>
  </sheetData>
  <mergeCells count="230">
    <mergeCell ref="B293:E293"/>
    <mergeCell ref="B294:E294"/>
    <mergeCell ref="B295:E295"/>
    <mergeCell ref="F290:G290"/>
    <mergeCell ref="B290:E290"/>
    <mergeCell ref="B291:E291"/>
    <mergeCell ref="B292:E292"/>
    <mergeCell ref="B1:H1"/>
    <mergeCell ref="B3:H3"/>
    <mergeCell ref="C2:H2"/>
    <mergeCell ref="B4:H4"/>
    <mergeCell ref="B280:H280"/>
    <mergeCell ref="E282:G282"/>
    <mergeCell ref="E283:F283"/>
    <mergeCell ref="E284:F284"/>
    <mergeCell ref="E285:F285"/>
    <mergeCell ref="E286:G286"/>
    <mergeCell ref="E287:F287"/>
    <mergeCell ref="E288:G288"/>
    <mergeCell ref="B5:H6"/>
    <mergeCell ref="B269:G269"/>
    <mergeCell ref="B270:C270"/>
    <mergeCell ref="D270:G270"/>
    <mergeCell ref="B272:C272"/>
    <mergeCell ref="D272:G272"/>
    <mergeCell ref="B274:C274"/>
    <mergeCell ref="D274:G274"/>
    <mergeCell ref="B276:C276"/>
    <mergeCell ref="D276:G276"/>
    <mergeCell ref="B257:G257"/>
    <mergeCell ref="B258:C258"/>
    <mergeCell ref="D258:G258"/>
    <mergeCell ref="B260:C260"/>
    <mergeCell ref="D260:G260"/>
    <mergeCell ref="B262:C262"/>
    <mergeCell ref="D262:G262"/>
    <mergeCell ref="B264:C264"/>
    <mergeCell ref="D264:G264"/>
    <mergeCell ref="B245:G245"/>
    <mergeCell ref="B246:C246"/>
    <mergeCell ref="D246:G246"/>
    <mergeCell ref="B248:C248"/>
    <mergeCell ref="D248:G248"/>
    <mergeCell ref="B250:C250"/>
    <mergeCell ref="D250:G250"/>
    <mergeCell ref="B252:C252"/>
    <mergeCell ref="D252:G252"/>
    <mergeCell ref="B232:H232"/>
    <mergeCell ref="B233:G233"/>
    <mergeCell ref="B234:C234"/>
    <mergeCell ref="D234:G234"/>
    <mergeCell ref="B236:C236"/>
    <mergeCell ref="D236:G236"/>
    <mergeCell ref="B238:C238"/>
    <mergeCell ref="D238:G238"/>
    <mergeCell ref="B240:C240"/>
    <mergeCell ref="D240:G240"/>
    <mergeCell ref="B221:G221"/>
    <mergeCell ref="B222:C222"/>
    <mergeCell ref="D222:G222"/>
    <mergeCell ref="B224:C224"/>
    <mergeCell ref="D224:G224"/>
    <mergeCell ref="B226:C226"/>
    <mergeCell ref="D226:G226"/>
    <mergeCell ref="B228:C228"/>
    <mergeCell ref="D228:G228"/>
    <mergeCell ref="B209:G209"/>
    <mergeCell ref="B210:C210"/>
    <mergeCell ref="D210:G210"/>
    <mergeCell ref="B212:C212"/>
    <mergeCell ref="D212:G212"/>
    <mergeCell ref="B214:C214"/>
    <mergeCell ref="D214:G214"/>
    <mergeCell ref="B216:C216"/>
    <mergeCell ref="D216:G216"/>
    <mergeCell ref="B197:G197"/>
    <mergeCell ref="B198:C198"/>
    <mergeCell ref="D198:G198"/>
    <mergeCell ref="B200:C200"/>
    <mergeCell ref="D200:G200"/>
    <mergeCell ref="B202:C202"/>
    <mergeCell ref="D202:G202"/>
    <mergeCell ref="B204:C204"/>
    <mergeCell ref="D204:G204"/>
    <mergeCell ref="B184:H184"/>
    <mergeCell ref="B185:G185"/>
    <mergeCell ref="B186:C186"/>
    <mergeCell ref="D186:G186"/>
    <mergeCell ref="B188:C188"/>
    <mergeCell ref="D188:G188"/>
    <mergeCell ref="B190:C190"/>
    <mergeCell ref="D190:G190"/>
    <mergeCell ref="B192:C192"/>
    <mergeCell ref="D192:G192"/>
    <mergeCell ref="B173:G173"/>
    <mergeCell ref="B174:C174"/>
    <mergeCell ref="D174:G174"/>
    <mergeCell ref="B176:C176"/>
    <mergeCell ref="D176:G176"/>
    <mergeCell ref="B178:C178"/>
    <mergeCell ref="D178:G178"/>
    <mergeCell ref="B180:C180"/>
    <mergeCell ref="D180:G180"/>
    <mergeCell ref="B161:G161"/>
    <mergeCell ref="B162:C162"/>
    <mergeCell ref="D162:G162"/>
    <mergeCell ref="B164:C164"/>
    <mergeCell ref="D164:G164"/>
    <mergeCell ref="B166:C166"/>
    <mergeCell ref="D166:G166"/>
    <mergeCell ref="B168:C168"/>
    <mergeCell ref="D168:G168"/>
    <mergeCell ref="B149:G149"/>
    <mergeCell ref="B150:C150"/>
    <mergeCell ref="D150:G150"/>
    <mergeCell ref="B152:C152"/>
    <mergeCell ref="D152:G152"/>
    <mergeCell ref="B154:C154"/>
    <mergeCell ref="D154:G154"/>
    <mergeCell ref="B156:C156"/>
    <mergeCell ref="D156:G156"/>
    <mergeCell ref="B138:G138"/>
    <mergeCell ref="B139:C139"/>
    <mergeCell ref="D139:G139"/>
    <mergeCell ref="B141:C141"/>
    <mergeCell ref="D141:G141"/>
    <mergeCell ref="B143:C143"/>
    <mergeCell ref="D143:G143"/>
    <mergeCell ref="B145:C145"/>
    <mergeCell ref="D145:G145"/>
    <mergeCell ref="B126:G126"/>
    <mergeCell ref="B127:C127"/>
    <mergeCell ref="D127:G127"/>
    <mergeCell ref="B129:C129"/>
    <mergeCell ref="D129:G129"/>
    <mergeCell ref="B131:C131"/>
    <mergeCell ref="D131:G131"/>
    <mergeCell ref="B133:C133"/>
    <mergeCell ref="D133:G133"/>
    <mergeCell ref="B114:G114"/>
    <mergeCell ref="B115:C115"/>
    <mergeCell ref="D115:G115"/>
    <mergeCell ref="B117:C117"/>
    <mergeCell ref="D117:G117"/>
    <mergeCell ref="B119:C119"/>
    <mergeCell ref="D119:G119"/>
    <mergeCell ref="B121:C121"/>
    <mergeCell ref="D121:G121"/>
    <mergeCell ref="B101:G101"/>
    <mergeCell ref="B102:H102"/>
    <mergeCell ref="B103:C103"/>
    <mergeCell ref="D103:G103"/>
    <mergeCell ref="B105:C105"/>
    <mergeCell ref="D105:G105"/>
    <mergeCell ref="B107:C107"/>
    <mergeCell ref="D107:G107"/>
    <mergeCell ref="B109:C109"/>
    <mergeCell ref="D109:G109"/>
    <mergeCell ref="B89:C89"/>
    <mergeCell ref="D89:G89"/>
    <mergeCell ref="B91:C91"/>
    <mergeCell ref="D91:G91"/>
    <mergeCell ref="B93:C93"/>
    <mergeCell ref="D93:G93"/>
    <mergeCell ref="B95:C95"/>
    <mergeCell ref="D95:G95"/>
    <mergeCell ref="B100:H100"/>
    <mergeCell ref="B77:C77"/>
    <mergeCell ref="D77:G77"/>
    <mergeCell ref="B79:C79"/>
    <mergeCell ref="D79:G79"/>
    <mergeCell ref="B81:C81"/>
    <mergeCell ref="D81:G81"/>
    <mergeCell ref="B83:C83"/>
    <mergeCell ref="D83:G83"/>
    <mergeCell ref="B88:G88"/>
    <mergeCell ref="B65:C65"/>
    <mergeCell ref="D65:G65"/>
    <mergeCell ref="B67:C67"/>
    <mergeCell ref="D67:G67"/>
    <mergeCell ref="B69:C69"/>
    <mergeCell ref="D69:G69"/>
    <mergeCell ref="B71:C71"/>
    <mergeCell ref="D71:G71"/>
    <mergeCell ref="B76:G76"/>
    <mergeCell ref="B53:C53"/>
    <mergeCell ref="D53:G53"/>
    <mergeCell ref="B55:C55"/>
    <mergeCell ref="D55:G55"/>
    <mergeCell ref="B57:C57"/>
    <mergeCell ref="D57:G57"/>
    <mergeCell ref="B59:C59"/>
    <mergeCell ref="D59:G59"/>
    <mergeCell ref="B64:G64"/>
    <mergeCell ref="B44:G44"/>
    <mergeCell ref="B45:C45"/>
    <mergeCell ref="D45:G45"/>
    <mergeCell ref="B47:C47"/>
    <mergeCell ref="D47:G47"/>
    <mergeCell ref="B49:C49"/>
    <mergeCell ref="D49:G49"/>
    <mergeCell ref="B51:H51"/>
    <mergeCell ref="B52:G52"/>
    <mergeCell ref="B32:G32"/>
    <mergeCell ref="B33:C33"/>
    <mergeCell ref="D33:G33"/>
    <mergeCell ref="B35:C35"/>
    <mergeCell ref="D35:G35"/>
    <mergeCell ref="B37:C37"/>
    <mergeCell ref="D37:G37"/>
    <mergeCell ref="B39:C39"/>
    <mergeCell ref="D39:G39"/>
    <mergeCell ref="B20:G20"/>
    <mergeCell ref="B21:C21"/>
    <mergeCell ref="D21:G21"/>
    <mergeCell ref="B23:C23"/>
    <mergeCell ref="D23:G23"/>
    <mergeCell ref="B25:C25"/>
    <mergeCell ref="D25:G25"/>
    <mergeCell ref="B27:C27"/>
    <mergeCell ref="D27:G27"/>
    <mergeCell ref="B8:G8"/>
    <mergeCell ref="B9:C9"/>
    <mergeCell ref="D9:G9"/>
    <mergeCell ref="B11:C11"/>
    <mergeCell ref="D11:G11"/>
    <mergeCell ref="B13:C13"/>
    <mergeCell ref="D13:G13"/>
    <mergeCell ref="B15:C15"/>
    <mergeCell ref="D15:G15"/>
  </mergeCells>
  <printOptions horizontalCentered="1" verticalCentered="1"/>
  <pageMargins left="0.70866141732283505" right="0.70866141732283505" top="0.74803149606299202" bottom="0.74803149606299202" header="0.31496062992126" footer="0.31496062992126"/>
  <pageSetup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K270"/>
  <sheetViews>
    <sheetView view="pageBreakPreview" zoomScaleNormal="100" workbookViewId="0">
      <selection activeCell="C17" sqref="C17"/>
    </sheetView>
  </sheetViews>
  <sheetFormatPr baseColWidth="10" defaultColWidth="11" defaultRowHeight="15"/>
  <cols>
    <col min="1" max="1" width="15.42578125" customWidth="1"/>
    <col min="2" max="2" width="11.28515625" customWidth="1"/>
  </cols>
  <sheetData>
    <row r="1" spans="1:11" ht="24.75" customHeight="1">
      <c r="A1" s="128" t="e">
        <f>'Presupuesto '!B5:H6</f>
        <v>#VALUE!</v>
      </c>
      <c r="B1" s="129"/>
      <c r="C1" s="129"/>
      <c r="D1" s="129"/>
      <c r="E1" s="129"/>
      <c r="F1" s="129"/>
      <c r="G1" s="129"/>
      <c r="H1" s="129"/>
      <c r="I1" s="129"/>
      <c r="J1" s="129"/>
      <c r="K1" s="130"/>
    </row>
    <row r="2" spans="1:11" ht="15.75" customHeight="1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3"/>
    </row>
    <row r="3" spans="1:11">
      <c r="A3" s="1" t="s">
        <v>43</v>
      </c>
      <c r="B3" s="2" t="s">
        <v>44</v>
      </c>
      <c r="C3" s="134" t="s">
        <v>45</v>
      </c>
      <c r="D3" s="134"/>
      <c r="E3" s="134"/>
      <c r="F3" s="134" t="s">
        <v>46</v>
      </c>
      <c r="G3" s="161" t="s">
        <v>47</v>
      </c>
      <c r="H3" s="134" t="s">
        <v>48</v>
      </c>
      <c r="I3" s="134" t="s">
        <v>49</v>
      </c>
      <c r="J3" s="134" t="s">
        <v>50</v>
      </c>
      <c r="K3" s="167" t="s">
        <v>51</v>
      </c>
    </row>
    <row r="4" spans="1:11" ht="24">
      <c r="A4" s="135" t="str">
        <f>+'Presupuesto '!B10</f>
        <v>1.1</v>
      </c>
      <c r="B4" s="136"/>
      <c r="C4" s="5" t="s">
        <v>52</v>
      </c>
      <c r="D4" s="6" t="s">
        <v>53</v>
      </c>
      <c r="E4" s="7" t="s">
        <v>54</v>
      </c>
      <c r="F4" s="158"/>
      <c r="G4" s="162"/>
      <c r="H4" s="158"/>
      <c r="I4" s="158"/>
      <c r="J4" s="166"/>
      <c r="K4" s="168"/>
    </row>
    <row r="5" spans="1:11" ht="18.75" customHeight="1">
      <c r="A5" s="154" t="str">
        <f>+'Presupuesto '!D10</f>
        <v xml:space="preserve">CONFORMACIÓN DE LA CALZADA EXISTENTE </v>
      </c>
      <c r="B5" s="137" t="s">
        <v>55</v>
      </c>
      <c r="C5" s="138"/>
      <c r="D5" s="138"/>
      <c r="E5" s="138"/>
      <c r="F5" s="138"/>
      <c r="G5" s="138"/>
      <c r="H5" s="138"/>
      <c r="I5" s="139"/>
      <c r="J5" s="10"/>
      <c r="K5" s="11"/>
    </row>
    <row r="6" spans="1:11" ht="18">
      <c r="A6" s="155"/>
      <c r="B6" s="12" t="s">
        <v>55</v>
      </c>
      <c r="C6" s="13">
        <v>42</v>
      </c>
      <c r="D6" s="14">
        <v>4.5</v>
      </c>
      <c r="E6" s="3"/>
      <c r="F6" s="14">
        <f>+PRODUCT(C6:E6)</f>
        <v>189</v>
      </c>
      <c r="G6" s="4"/>
      <c r="H6" s="3">
        <v>1</v>
      </c>
      <c r="I6" s="15">
        <f>+F6*H6</f>
        <v>189</v>
      </c>
      <c r="J6" s="16"/>
      <c r="K6" s="17"/>
    </row>
    <row r="7" spans="1:11" ht="18.75" customHeight="1">
      <c r="A7" s="155"/>
      <c r="B7" s="137" t="s">
        <v>30</v>
      </c>
      <c r="C7" s="138"/>
      <c r="D7" s="138"/>
      <c r="E7" s="138"/>
      <c r="F7" s="138"/>
      <c r="G7" s="138"/>
      <c r="H7" s="138"/>
      <c r="I7" s="139"/>
      <c r="J7" s="10"/>
      <c r="K7" s="11"/>
    </row>
    <row r="8" spans="1:11" ht="18">
      <c r="A8" s="155"/>
      <c r="B8" s="18" t="s">
        <v>30</v>
      </c>
      <c r="C8" s="19">
        <v>40</v>
      </c>
      <c r="D8" s="20">
        <v>5</v>
      </c>
      <c r="E8" s="8"/>
      <c r="F8" s="14">
        <f>+PRODUCT(C8:E8)</f>
        <v>200</v>
      </c>
      <c r="G8" s="21"/>
      <c r="H8" s="3">
        <v>1</v>
      </c>
      <c r="I8" s="15">
        <f>+F8*H8</f>
        <v>200</v>
      </c>
      <c r="J8" s="16"/>
      <c r="K8" s="17"/>
    </row>
    <row r="9" spans="1:11" ht="18.75" customHeight="1">
      <c r="A9" s="155"/>
      <c r="B9" s="137" t="s">
        <v>56</v>
      </c>
      <c r="C9" s="138"/>
      <c r="D9" s="138"/>
      <c r="E9" s="138"/>
      <c r="F9" s="138"/>
      <c r="G9" s="138"/>
      <c r="H9" s="138"/>
      <c r="I9" s="139"/>
      <c r="J9" s="10"/>
      <c r="K9" s="11"/>
    </row>
    <row r="10" spans="1:11" ht="18">
      <c r="A10" s="155"/>
      <c r="B10" s="18" t="s">
        <v>56</v>
      </c>
      <c r="C10" s="19">
        <v>37</v>
      </c>
      <c r="D10" s="20">
        <v>4.5</v>
      </c>
      <c r="E10" s="8"/>
      <c r="F10" s="14">
        <f>+PRODUCT(C10:E10)</f>
        <v>166.5</v>
      </c>
      <c r="G10" s="21"/>
      <c r="H10" s="3">
        <v>1</v>
      </c>
      <c r="I10" s="15">
        <f>+F10*H10</f>
        <v>166.5</v>
      </c>
      <c r="J10" s="16"/>
      <c r="K10" s="17"/>
    </row>
    <row r="11" spans="1:11" ht="18.75" customHeight="1">
      <c r="A11" s="155"/>
      <c r="B11" s="137" t="s">
        <v>57</v>
      </c>
      <c r="C11" s="138"/>
      <c r="D11" s="138"/>
      <c r="E11" s="138"/>
      <c r="F11" s="138"/>
      <c r="G11" s="138"/>
      <c r="H11" s="138"/>
      <c r="I11" s="139"/>
      <c r="J11" s="10"/>
      <c r="K11" s="11"/>
    </row>
    <row r="12" spans="1:11" ht="18">
      <c r="A12" s="155"/>
      <c r="B12" s="18" t="s">
        <v>57</v>
      </c>
      <c r="C12" s="19">
        <v>30</v>
      </c>
      <c r="D12" s="20">
        <v>6.8</v>
      </c>
      <c r="E12" s="8"/>
      <c r="F12" s="14">
        <f>+PRODUCT(C12:E12)</f>
        <v>204</v>
      </c>
      <c r="G12" s="21"/>
      <c r="H12" s="3">
        <v>1</v>
      </c>
      <c r="I12" s="15">
        <f>+F12*H12</f>
        <v>204</v>
      </c>
      <c r="J12" s="16"/>
      <c r="K12" s="17"/>
    </row>
    <row r="13" spans="1:11" ht="18.75" customHeight="1">
      <c r="A13" s="155"/>
      <c r="B13" s="137" t="s">
        <v>58</v>
      </c>
      <c r="C13" s="138"/>
      <c r="D13" s="138"/>
      <c r="E13" s="138"/>
      <c r="F13" s="138"/>
      <c r="G13" s="138"/>
      <c r="H13" s="138"/>
      <c r="I13" s="139"/>
      <c r="J13" s="10"/>
      <c r="K13" s="11"/>
    </row>
    <row r="14" spans="1:11">
      <c r="A14" s="155"/>
      <c r="B14" s="18" t="s">
        <v>59</v>
      </c>
      <c r="C14" s="19">
        <v>42</v>
      </c>
      <c r="D14" s="20">
        <v>4.5</v>
      </c>
      <c r="E14" s="8"/>
      <c r="F14" s="14">
        <f>+PRODUCT(C14:E14)</f>
        <v>189</v>
      </c>
      <c r="G14" s="21"/>
      <c r="H14" s="3">
        <v>1</v>
      </c>
      <c r="I14" s="15">
        <f>+F14*H14</f>
        <v>189</v>
      </c>
      <c r="J14" s="16"/>
      <c r="K14" s="17"/>
    </row>
    <row r="15" spans="1:11">
      <c r="A15" s="155"/>
      <c r="B15" s="18"/>
      <c r="C15" s="19"/>
      <c r="D15" s="20"/>
      <c r="E15" s="8"/>
      <c r="F15" s="8"/>
      <c r="G15" s="21"/>
      <c r="H15" s="8"/>
      <c r="I15" s="9"/>
      <c r="J15" s="16"/>
      <c r="K15" s="17"/>
    </row>
    <row r="16" spans="1:11">
      <c r="A16" s="155"/>
      <c r="B16" s="18"/>
      <c r="C16" s="19"/>
      <c r="D16" s="20"/>
      <c r="E16" s="8"/>
      <c r="F16" s="8"/>
      <c r="G16" s="21"/>
      <c r="H16" s="8"/>
      <c r="I16" s="9"/>
      <c r="J16" s="16"/>
      <c r="K16" s="17"/>
    </row>
    <row r="17" spans="1:11">
      <c r="A17" s="155"/>
      <c r="B17" s="18"/>
      <c r="C17" s="19">
        <f>C6+C8+C10+C12+C14</f>
        <v>191</v>
      </c>
      <c r="D17" s="20"/>
      <c r="E17" s="8"/>
      <c r="F17" s="8"/>
      <c r="G17" s="21"/>
      <c r="H17" s="8"/>
      <c r="I17" s="9"/>
      <c r="J17" s="16"/>
      <c r="K17" s="17"/>
    </row>
    <row r="18" spans="1:11">
      <c r="A18" s="155"/>
      <c r="B18" s="18"/>
      <c r="C18" s="19"/>
      <c r="D18" s="20"/>
      <c r="E18" s="8"/>
      <c r="F18" s="8"/>
      <c r="G18" s="21"/>
      <c r="H18" s="8"/>
      <c r="I18" s="9"/>
      <c r="J18" s="16"/>
      <c r="K18" s="17"/>
    </row>
    <row r="19" spans="1:11">
      <c r="A19" s="155"/>
      <c r="B19" s="22"/>
      <c r="C19" s="23"/>
      <c r="D19" s="24"/>
      <c r="E19" s="25"/>
      <c r="F19" s="25"/>
      <c r="G19" s="26"/>
      <c r="H19" s="25"/>
      <c r="I19" s="27"/>
      <c r="J19" s="16"/>
      <c r="K19" s="17"/>
    </row>
    <row r="20" spans="1:11">
      <c r="A20" s="156"/>
      <c r="B20" s="140"/>
      <c r="C20" s="140"/>
      <c r="D20" s="140"/>
      <c r="E20" s="140"/>
      <c r="F20" s="140"/>
      <c r="G20" s="140"/>
      <c r="H20" s="140"/>
      <c r="I20" s="141"/>
      <c r="J20" s="28">
        <f>SUM(I6:I19,0)</f>
        <v>948.5</v>
      </c>
      <c r="K20" s="29" t="s">
        <v>11</v>
      </c>
    </row>
    <row r="21" spans="1:11">
      <c r="A21" s="131"/>
      <c r="B21" s="132"/>
      <c r="C21" s="132"/>
      <c r="D21" s="132"/>
      <c r="E21" s="132"/>
      <c r="F21" s="132"/>
      <c r="G21" s="132"/>
      <c r="H21" s="132"/>
      <c r="I21" s="132"/>
      <c r="J21" s="132"/>
      <c r="K21" s="133"/>
    </row>
    <row r="22" spans="1:11">
      <c r="A22" s="1" t="s">
        <v>43</v>
      </c>
      <c r="B22" s="2" t="s">
        <v>44</v>
      </c>
      <c r="C22" s="134" t="s">
        <v>45</v>
      </c>
      <c r="D22" s="134"/>
      <c r="E22" s="134"/>
      <c r="F22" s="134" t="s">
        <v>60</v>
      </c>
      <c r="G22" s="161" t="s">
        <v>47</v>
      </c>
      <c r="H22" s="134" t="s">
        <v>48</v>
      </c>
      <c r="I22" s="134" t="s">
        <v>49</v>
      </c>
      <c r="J22" s="134" t="s">
        <v>50</v>
      </c>
      <c r="K22" s="167" t="s">
        <v>51</v>
      </c>
    </row>
    <row r="23" spans="1:11" ht="24">
      <c r="A23" s="135" t="str">
        <f>+'Presupuesto '!B12</f>
        <v>2.1</v>
      </c>
      <c r="B23" s="136"/>
      <c r="C23" s="5" t="s">
        <v>52</v>
      </c>
      <c r="D23" s="6" t="s">
        <v>53</v>
      </c>
      <c r="E23" s="7" t="s">
        <v>54</v>
      </c>
      <c r="F23" s="158"/>
      <c r="G23" s="162"/>
      <c r="H23" s="158"/>
      <c r="I23" s="158"/>
      <c r="J23" s="166"/>
      <c r="K23" s="168"/>
    </row>
    <row r="24" spans="1:11" ht="18.75" customHeight="1">
      <c r="A24" s="154" t="str">
        <f>+'Presupuesto '!D12</f>
        <v>AFIRMADO</v>
      </c>
      <c r="B24" s="137" t="s">
        <v>55</v>
      </c>
      <c r="C24" s="138"/>
      <c r="D24" s="138"/>
      <c r="E24" s="138"/>
      <c r="F24" s="138"/>
      <c r="G24" s="138"/>
      <c r="H24" s="138"/>
      <c r="I24" s="139"/>
      <c r="J24" s="10"/>
      <c r="K24" s="11"/>
    </row>
    <row r="25" spans="1:11" ht="18">
      <c r="A25" s="155"/>
      <c r="B25" s="12" t="s">
        <v>55</v>
      </c>
      <c r="C25" s="13">
        <v>42</v>
      </c>
      <c r="D25" s="14">
        <v>4.5</v>
      </c>
      <c r="E25" s="3">
        <v>0.15</v>
      </c>
      <c r="F25" s="14">
        <f>+PRODUCT(C25:E25)</f>
        <v>28.35</v>
      </c>
      <c r="G25" s="4"/>
      <c r="H25" s="3">
        <v>1</v>
      </c>
      <c r="I25" s="15">
        <f>+F25*H25</f>
        <v>28.35</v>
      </c>
      <c r="J25" s="16"/>
      <c r="K25" s="17"/>
    </row>
    <row r="26" spans="1:11" ht="18.75" customHeight="1">
      <c r="A26" s="155"/>
      <c r="B26" s="137" t="s">
        <v>30</v>
      </c>
      <c r="C26" s="138"/>
      <c r="D26" s="138"/>
      <c r="E26" s="138"/>
      <c r="F26" s="138"/>
      <c r="G26" s="138"/>
      <c r="H26" s="138"/>
      <c r="I26" s="139"/>
      <c r="J26" s="10"/>
      <c r="K26" s="11"/>
    </row>
    <row r="27" spans="1:11" ht="18">
      <c r="A27" s="155"/>
      <c r="B27" s="18" t="s">
        <v>30</v>
      </c>
      <c r="C27" s="19">
        <v>40</v>
      </c>
      <c r="D27" s="20">
        <v>5</v>
      </c>
      <c r="E27" s="8">
        <v>0.15</v>
      </c>
      <c r="F27" s="14">
        <f>+PRODUCT(C27:E27)</f>
        <v>30</v>
      </c>
      <c r="G27" s="21"/>
      <c r="H27" s="3">
        <v>1</v>
      </c>
      <c r="I27" s="15">
        <f>+F27*H27</f>
        <v>30</v>
      </c>
      <c r="J27" s="16"/>
      <c r="K27" s="17"/>
    </row>
    <row r="28" spans="1:11" ht="18.75" customHeight="1">
      <c r="A28" s="155"/>
      <c r="B28" s="137" t="s">
        <v>56</v>
      </c>
      <c r="C28" s="138"/>
      <c r="D28" s="138"/>
      <c r="E28" s="138"/>
      <c r="F28" s="138"/>
      <c r="G28" s="138"/>
      <c r="H28" s="138"/>
      <c r="I28" s="139"/>
      <c r="J28" s="10"/>
      <c r="K28" s="11"/>
    </row>
    <row r="29" spans="1:11" ht="18">
      <c r="A29" s="155"/>
      <c r="B29" s="18" t="s">
        <v>56</v>
      </c>
      <c r="C29" s="19">
        <v>37</v>
      </c>
      <c r="D29" s="20">
        <v>4.5</v>
      </c>
      <c r="E29" s="8">
        <v>0.15</v>
      </c>
      <c r="F29" s="14">
        <f>+PRODUCT(C29:E29)</f>
        <v>24.975000000000001</v>
      </c>
      <c r="G29" s="21"/>
      <c r="H29" s="3">
        <v>1</v>
      </c>
      <c r="I29" s="15">
        <f>+F29*H29</f>
        <v>24.975000000000001</v>
      </c>
      <c r="J29" s="16"/>
      <c r="K29" s="17"/>
    </row>
    <row r="30" spans="1:11" ht="18.75" customHeight="1">
      <c r="A30" s="155"/>
      <c r="B30" s="137" t="s">
        <v>57</v>
      </c>
      <c r="C30" s="138"/>
      <c r="D30" s="138"/>
      <c r="E30" s="138"/>
      <c r="F30" s="138"/>
      <c r="G30" s="138"/>
      <c r="H30" s="138"/>
      <c r="I30" s="139"/>
      <c r="J30" s="10"/>
      <c r="K30" s="11"/>
    </row>
    <row r="31" spans="1:11" ht="18">
      <c r="A31" s="155"/>
      <c r="B31" s="18" t="s">
        <v>57</v>
      </c>
      <c r="C31" s="19">
        <v>30</v>
      </c>
      <c r="D31" s="20">
        <v>6.8</v>
      </c>
      <c r="E31" s="8">
        <v>0.15</v>
      </c>
      <c r="F31" s="14">
        <f>+PRODUCT(C31:E31)</f>
        <v>30.6</v>
      </c>
      <c r="G31" s="21"/>
      <c r="H31" s="3">
        <v>1</v>
      </c>
      <c r="I31" s="15">
        <f>+F31*H31</f>
        <v>30.6</v>
      </c>
      <c r="J31" s="16"/>
      <c r="K31" s="17"/>
    </row>
    <row r="32" spans="1:11" ht="18.75" customHeight="1">
      <c r="A32" s="155"/>
      <c r="B32" s="137" t="s">
        <v>58</v>
      </c>
      <c r="C32" s="138"/>
      <c r="D32" s="138"/>
      <c r="E32" s="138"/>
      <c r="F32" s="138"/>
      <c r="G32" s="138"/>
      <c r="H32" s="138"/>
      <c r="I32" s="139"/>
      <c r="J32" s="10"/>
      <c r="K32" s="11"/>
    </row>
    <row r="33" spans="1:11" ht="18">
      <c r="A33" s="155"/>
      <c r="B33" s="18" t="s">
        <v>58</v>
      </c>
      <c r="C33" s="19">
        <v>42</v>
      </c>
      <c r="D33" s="20">
        <v>4.5</v>
      </c>
      <c r="E33" s="8">
        <v>0.15</v>
      </c>
      <c r="F33" s="14">
        <f>+PRODUCT(C33:E33)</f>
        <v>28.35</v>
      </c>
      <c r="G33" s="21"/>
      <c r="H33" s="3">
        <v>1</v>
      </c>
      <c r="I33" s="15">
        <f>+F33*H33</f>
        <v>28.35</v>
      </c>
      <c r="J33" s="16"/>
      <c r="K33" s="17"/>
    </row>
    <row r="34" spans="1:11">
      <c r="A34" s="155"/>
      <c r="B34" s="18"/>
      <c r="C34" s="19"/>
      <c r="D34" s="20"/>
      <c r="E34" s="8"/>
      <c r="F34" s="8"/>
      <c r="G34" s="21"/>
      <c r="H34" s="8"/>
      <c r="I34" s="30"/>
      <c r="J34" s="16"/>
      <c r="K34" s="17"/>
    </row>
    <row r="35" spans="1:11">
      <c r="A35" s="155"/>
      <c r="B35" s="18"/>
      <c r="C35" s="19"/>
      <c r="D35" s="20"/>
      <c r="E35" s="8"/>
      <c r="F35" s="8"/>
      <c r="G35" s="21"/>
      <c r="H35" s="8"/>
      <c r="I35" s="30"/>
      <c r="J35" s="16"/>
      <c r="K35" s="17"/>
    </row>
    <row r="36" spans="1:11">
      <c r="A36" s="155"/>
      <c r="B36" s="18"/>
      <c r="C36" s="19"/>
      <c r="D36" s="20"/>
      <c r="E36" s="8"/>
      <c r="F36" s="8"/>
      <c r="G36" s="21"/>
      <c r="H36" s="8"/>
      <c r="I36" s="30"/>
      <c r="J36" s="16"/>
      <c r="K36" s="17"/>
    </row>
    <row r="37" spans="1:11">
      <c r="A37" s="155"/>
      <c r="B37" s="18"/>
      <c r="C37" s="19"/>
      <c r="D37" s="20"/>
      <c r="E37" s="8"/>
      <c r="F37" s="8"/>
      <c r="G37" s="21"/>
      <c r="H37" s="8"/>
      <c r="I37" s="30"/>
      <c r="J37" s="16"/>
      <c r="K37" s="17"/>
    </row>
    <row r="38" spans="1:11">
      <c r="A38" s="155"/>
      <c r="B38" s="18"/>
      <c r="C38" s="19"/>
      <c r="D38" s="20"/>
      <c r="E38" s="8"/>
      <c r="F38" s="8"/>
      <c r="G38" s="21"/>
      <c r="H38" s="8"/>
      <c r="I38" s="30"/>
      <c r="J38" s="16"/>
      <c r="K38" s="17"/>
    </row>
    <row r="39" spans="1:11">
      <c r="A39" s="155"/>
      <c r="B39" s="18"/>
      <c r="C39" s="19"/>
      <c r="D39" s="20"/>
      <c r="E39" s="8"/>
      <c r="F39" s="8"/>
      <c r="G39" s="21"/>
      <c r="H39" s="8"/>
      <c r="I39" s="30"/>
      <c r="J39" s="16"/>
      <c r="K39" s="17"/>
    </row>
    <row r="40" spans="1:11">
      <c r="A40" s="155"/>
      <c r="B40" s="18"/>
      <c r="C40" s="19"/>
      <c r="D40" s="20"/>
      <c r="E40" s="8"/>
      <c r="F40" s="8"/>
      <c r="G40" s="21"/>
      <c r="H40" s="8"/>
      <c r="I40" s="30"/>
      <c r="J40" s="16"/>
      <c r="K40" s="17"/>
    </row>
    <row r="41" spans="1:11">
      <c r="A41" s="155"/>
      <c r="B41" s="18"/>
      <c r="C41" s="19"/>
      <c r="D41" s="20"/>
      <c r="E41" s="8"/>
      <c r="F41" s="8"/>
      <c r="G41" s="21"/>
      <c r="H41" s="8"/>
      <c r="I41" s="30"/>
      <c r="J41" s="16"/>
      <c r="K41" s="17"/>
    </row>
    <row r="42" spans="1:11">
      <c r="A42" s="155"/>
      <c r="B42" s="18"/>
      <c r="C42" s="19"/>
      <c r="D42" s="20"/>
      <c r="E42" s="8"/>
      <c r="F42" s="8"/>
      <c r="G42" s="21"/>
      <c r="H42" s="8"/>
      <c r="I42" s="30"/>
      <c r="J42" s="16"/>
      <c r="K42" s="17"/>
    </row>
    <row r="43" spans="1:11">
      <c r="A43" s="155"/>
      <c r="B43" s="18"/>
      <c r="C43" s="19"/>
      <c r="D43" s="20"/>
      <c r="E43" s="8"/>
      <c r="F43" s="8"/>
      <c r="G43" s="21"/>
      <c r="H43" s="8"/>
      <c r="I43" s="30"/>
      <c r="J43" s="16"/>
      <c r="K43" s="17"/>
    </row>
    <row r="44" spans="1:11">
      <c r="A44" s="155"/>
      <c r="B44" s="18"/>
      <c r="C44" s="19"/>
      <c r="D44" s="20"/>
      <c r="E44" s="8"/>
      <c r="F44" s="8"/>
      <c r="G44" s="21"/>
      <c r="H44" s="8"/>
      <c r="I44" s="30"/>
      <c r="J44" s="16"/>
      <c r="K44" s="17"/>
    </row>
    <row r="45" spans="1:11">
      <c r="A45" s="155"/>
      <c r="B45" s="18"/>
      <c r="C45" s="19"/>
      <c r="D45" s="20"/>
      <c r="E45" s="8"/>
      <c r="F45" s="8"/>
      <c r="G45" s="21"/>
      <c r="H45" s="8"/>
      <c r="I45" s="30"/>
      <c r="J45" s="16"/>
      <c r="K45" s="17"/>
    </row>
    <row r="46" spans="1:11">
      <c r="A46" s="156"/>
      <c r="B46" s="142"/>
      <c r="C46" s="140"/>
      <c r="D46" s="140"/>
      <c r="E46" s="140"/>
      <c r="F46" s="140"/>
      <c r="G46" s="140"/>
      <c r="H46" s="140"/>
      <c r="I46" s="141"/>
      <c r="J46" s="28">
        <f>SUM(I25:I45,0)</f>
        <v>142.27500000000001</v>
      </c>
      <c r="K46" s="29" t="s">
        <v>15</v>
      </c>
    </row>
    <row r="47" spans="1:11">
      <c r="A47" s="131"/>
      <c r="B47" s="132"/>
      <c r="C47" s="132"/>
      <c r="D47" s="132"/>
      <c r="E47" s="132"/>
      <c r="F47" s="132"/>
      <c r="G47" s="132"/>
      <c r="H47" s="132"/>
      <c r="I47" s="132"/>
      <c r="J47" s="132"/>
      <c r="K47" s="133"/>
    </row>
    <row r="48" spans="1:11" ht="15.75" customHeight="1">
      <c r="A48" s="1" t="s">
        <v>43</v>
      </c>
      <c r="B48" s="2" t="s">
        <v>44</v>
      </c>
      <c r="C48" s="134" t="s">
        <v>45</v>
      </c>
      <c r="D48" s="134"/>
      <c r="E48" s="134"/>
      <c r="F48" s="134" t="s">
        <v>60</v>
      </c>
      <c r="G48" s="161" t="s">
        <v>47</v>
      </c>
      <c r="H48" s="134" t="s">
        <v>48</v>
      </c>
      <c r="I48" s="134" t="s">
        <v>49</v>
      </c>
      <c r="J48" s="134" t="s">
        <v>50</v>
      </c>
      <c r="K48" s="167" t="s">
        <v>51</v>
      </c>
    </row>
    <row r="49" spans="1:11" ht="24">
      <c r="A49" s="135" t="str">
        <f>+'Presupuesto '!B14</f>
        <v>3.1</v>
      </c>
      <c r="B49" s="136"/>
      <c r="C49" s="5" t="s">
        <v>52</v>
      </c>
      <c r="D49" s="6" t="s">
        <v>53</v>
      </c>
      <c r="E49" s="7" t="s">
        <v>54</v>
      </c>
      <c r="F49" s="158"/>
      <c r="G49" s="162"/>
      <c r="H49" s="158"/>
      <c r="I49" s="158"/>
      <c r="J49" s="166"/>
      <c r="K49" s="168"/>
    </row>
    <row r="50" spans="1:11" ht="18.75" customHeight="1">
      <c r="A50" s="154" t="str">
        <f>+'Presupuesto '!D14</f>
        <v>EXCAVACIONES VARIAS EN MATERIAL COMÚN SECO A MANO (INCLUYE
RETIRO DE SOBRANTES A UNA DISTANCIA MENOR DE 5 KM)</v>
      </c>
      <c r="B50" s="137" t="s">
        <v>55</v>
      </c>
      <c r="C50" s="138"/>
      <c r="D50" s="138"/>
      <c r="E50" s="138"/>
      <c r="F50" s="138"/>
      <c r="G50" s="138"/>
      <c r="H50" s="138"/>
      <c r="I50" s="139"/>
      <c r="J50" s="10"/>
      <c r="K50" s="11"/>
    </row>
    <row r="51" spans="1:11" ht="15" customHeight="1">
      <c r="A51" s="155"/>
      <c r="B51" s="12" t="s">
        <v>61</v>
      </c>
      <c r="C51" s="31">
        <v>3.3</v>
      </c>
      <c r="D51" s="14">
        <v>0.15</v>
      </c>
      <c r="E51" s="14">
        <v>0.1</v>
      </c>
      <c r="F51" s="14">
        <f>+PRODUCT(C51:E51)</f>
        <v>4.9500000000000002E-2</v>
      </c>
      <c r="G51" s="4"/>
      <c r="H51" s="3">
        <v>14</v>
      </c>
      <c r="I51" s="15">
        <f t="shared" ref="I51:I57" si="0">+F51*H51</f>
        <v>0.69299999999999995</v>
      </c>
      <c r="J51" s="16"/>
      <c r="K51" s="17"/>
    </row>
    <row r="52" spans="1:11">
      <c r="A52" s="155"/>
      <c r="B52" s="18" t="s">
        <v>62</v>
      </c>
      <c r="C52" s="32">
        <v>42</v>
      </c>
      <c r="D52" s="33">
        <v>0.6</v>
      </c>
      <c r="E52" s="33">
        <v>0.05</v>
      </c>
      <c r="F52" s="33">
        <f t="shared" ref="F52:F57" si="1">+PRODUCT(C52:E52)</f>
        <v>1.26</v>
      </c>
      <c r="G52" s="21"/>
      <c r="H52" s="8">
        <v>2</v>
      </c>
      <c r="I52" s="34">
        <f t="shared" si="0"/>
        <v>2.52</v>
      </c>
      <c r="J52" s="16"/>
      <c r="K52" s="17"/>
    </row>
    <row r="53" spans="1:11">
      <c r="A53" s="155"/>
      <c r="B53" s="35" t="s">
        <v>63</v>
      </c>
      <c r="C53" s="32">
        <v>0</v>
      </c>
      <c r="D53" s="33">
        <v>3.3</v>
      </c>
      <c r="E53" s="33">
        <v>7.4999999999999997E-2</v>
      </c>
      <c r="F53" s="33">
        <f t="shared" si="1"/>
        <v>0</v>
      </c>
      <c r="G53" s="21"/>
      <c r="H53" s="8">
        <v>1</v>
      </c>
      <c r="I53" s="34">
        <f t="shared" si="0"/>
        <v>0</v>
      </c>
      <c r="J53" s="16"/>
      <c r="K53" s="17"/>
    </row>
    <row r="54" spans="1:11" ht="18.75" customHeight="1">
      <c r="A54" s="155"/>
      <c r="B54" s="137" t="s">
        <v>30</v>
      </c>
      <c r="C54" s="138"/>
      <c r="D54" s="138"/>
      <c r="E54" s="138"/>
      <c r="F54" s="138"/>
      <c r="G54" s="138"/>
      <c r="H54" s="138"/>
      <c r="I54" s="139"/>
      <c r="J54" s="10"/>
      <c r="K54" s="11"/>
    </row>
    <row r="55" spans="1:11">
      <c r="A55" s="155"/>
      <c r="B55" s="18" t="s">
        <v>64</v>
      </c>
      <c r="C55" s="19">
        <v>3.8</v>
      </c>
      <c r="D55" s="33">
        <v>0.15</v>
      </c>
      <c r="E55" s="8">
        <v>0.1</v>
      </c>
      <c r="F55" s="14">
        <f t="shared" si="1"/>
        <v>5.7000000000000002E-2</v>
      </c>
      <c r="G55" s="21"/>
      <c r="H55" s="8">
        <v>14</v>
      </c>
      <c r="I55" s="15">
        <f t="shared" si="0"/>
        <v>0.79800000000000004</v>
      </c>
      <c r="J55" s="16"/>
      <c r="K55" s="17"/>
    </row>
    <row r="56" spans="1:11">
      <c r="A56" s="155"/>
      <c r="B56" s="18" t="s">
        <v>65</v>
      </c>
      <c r="C56" s="19">
        <v>40</v>
      </c>
      <c r="D56" s="20">
        <v>0.6</v>
      </c>
      <c r="E56" s="8">
        <v>0.05</v>
      </c>
      <c r="F56" s="8">
        <f t="shared" si="1"/>
        <v>1.2</v>
      </c>
      <c r="G56" s="21"/>
      <c r="H56" s="8">
        <v>2</v>
      </c>
      <c r="I56" s="30">
        <f t="shared" si="0"/>
        <v>2.4</v>
      </c>
      <c r="J56" s="16"/>
      <c r="K56" s="17"/>
    </row>
    <row r="57" spans="1:11">
      <c r="A57" s="155"/>
      <c r="B57" s="18" t="s">
        <v>66</v>
      </c>
      <c r="C57" s="19"/>
      <c r="D57" s="20"/>
      <c r="E57" s="33"/>
      <c r="F57" s="8">
        <f t="shared" si="1"/>
        <v>0</v>
      </c>
      <c r="G57" s="21"/>
      <c r="H57" s="8">
        <v>1</v>
      </c>
      <c r="I57" s="30">
        <f t="shared" si="0"/>
        <v>0</v>
      </c>
      <c r="J57" s="16"/>
      <c r="K57" s="17"/>
    </row>
    <row r="58" spans="1:11" ht="18.75" customHeight="1">
      <c r="A58" s="155"/>
      <c r="B58" s="137" t="s">
        <v>56</v>
      </c>
      <c r="C58" s="138"/>
      <c r="D58" s="138"/>
      <c r="E58" s="138"/>
      <c r="F58" s="138"/>
      <c r="G58" s="138"/>
      <c r="H58" s="138"/>
      <c r="I58" s="139"/>
      <c r="J58" s="10"/>
      <c r="K58" s="11"/>
    </row>
    <row r="59" spans="1:11">
      <c r="A59" s="155"/>
      <c r="B59" s="18" t="s">
        <v>64</v>
      </c>
      <c r="C59" s="32">
        <v>3.3</v>
      </c>
      <c r="D59" s="33">
        <v>0.15</v>
      </c>
      <c r="E59" s="33">
        <v>0.1</v>
      </c>
      <c r="F59" s="14">
        <f t="shared" ref="F59:F61" si="2">+PRODUCT(C59:E59)</f>
        <v>4.9500000000000002E-2</v>
      </c>
      <c r="G59" s="36"/>
      <c r="H59" s="33">
        <v>13</v>
      </c>
      <c r="I59" s="15">
        <f t="shared" ref="I59:I61" si="3">+F59*H59</f>
        <v>0.64349999999999996</v>
      </c>
      <c r="J59" s="16"/>
      <c r="K59" s="17"/>
    </row>
    <row r="60" spans="1:11">
      <c r="A60" s="155"/>
      <c r="B60" s="18" t="s">
        <v>65</v>
      </c>
      <c r="C60" s="32">
        <v>37</v>
      </c>
      <c r="D60" s="33">
        <v>0.6</v>
      </c>
      <c r="E60" s="33">
        <v>0.05</v>
      </c>
      <c r="F60" s="33">
        <f t="shared" si="2"/>
        <v>1.1100000000000001</v>
      </c>
      <c r="G60" s="36"/>
      <c r="H60" s="33">
        <v>2</v>
      </c>
      <c r="I60" s="34">
        <f t="shared" si="3"/>
        <v>2.2200000000000002</v>
      </c>
      <c r="J60" s="16"/>
      <c r="K60" s="17"/>
    </row>
    <row r="61" spans="1:11">
      <c r="A61" s="155"/>
      <c r="B61" s="18" t="s">
        <v>66</v>
      </c>
      <c r="C61" s="32"/>
      <c r="D61" s="33"/>
      <c r="E61" s="33"/>
      <c r="F61" s="33">
        <f t="shared" si="2"/>
        <v>0</v>
      </c>
      <c r="G61" s="36"/>
      <c r="H61" s="33">
        <v>1</v>
      </c>
      <c r="I61" s="34">
        <f t="shared" si="3"/>
        <v>0</v>
      </c>
      <c r="J61" s="16"/>
      <c r="K61" s="17"/>
    </row>
    <row r="62" spans="1:11" ht="18.75" customHeight="1">
      <c r="A62" s="155"/>
      <c r="B62" s="137" t="s">
        <v>57</v>
      </c>
      <c r="C62" s="138"/>
      <c r="D62" s="138"/>
      <c r="E62" s="138"/>
      <c r="F62" s="138"/>
      <c r="G62" s="138"/>
      <c r="H62" s="138"/>
      <c r="I62" s="139"/>
      <c r="J62" s="10"/>
      <c r="K62" s="11"/>
    </row>
    <row r="63" spans="1:11">
      <c r="A63" s="155"/>
      <c r="B63" s="18" t="s">
        <v>64</v>
      </c>
      <c r="C63" s="32">
        <v>5.6</v>
      </c>
      <c r="D63" s="33">
        <v>0.15</v>
      </c>
      <c r="E63" s="33">
        <v>0.1</v>
      </c>
      <c r="F63" s="14">
        <f t="shared" ref="F63:F65" si="4">+PRODUCT(C63:E63)</f>
        <v>8.4000000000000005E-2</v>
      </c>
      <c r="G63" s="36"/>
      <c r="H63" s="33">
        <v>10</v>
      </c>
      <c r="I63" s="15">
        <f t="shared" ref="I63:I65" si="5">+F63*H63</f>
        <v>0.84</v>
      </c>
      <c r="J63" s="16"/>
      <c r="K63" s="17"/>
    </row>
    <row r="64" spans="1:11">
      <c r="A64" s="155"/>
      <c r="B64" s="18" t="s">
        <v>65</v>
      </c>
      <c r="C64" s="19">
        <v>30</v>
      </c>
      <c r="D64" s="33">
        <v>0.6</v>
      </c>
      <c r="E64" s="33">
        <v>0.05</v>
      </c>
      <c r="F64" s="33">
        <f t="shared" si="4"/>
        <v>0.9</v>
      </c>
      <c r="G64" s="36"/>
      <c r="H64" s="33">
        <v>2</v>
      </c>
      <c r="I64" s="34">
        <f t="shared" si="5"/>
        <v>1.8</v>
      </c>
      <c r="J64" s="16"/>
      <c r="K64" s="17"/>
    </row>
    <row r="65" spans="1:11">
      <c r="A65" s="155"/>
      <c r="B65" s="18" t="s">
        <v>66</v>
      </c>
      <c r="C65" s="32"/>
      <c r="D65" s="33"/>
      <c r="E65" s="33"/>
      <c r="F65" s="33">
        <f t="shared" si="4"/>
        <v>0</v>
      </c>
      <c r="G65" s="36"/>
      <c r="H65" s="33">
        <v>1</v>
      </c>
      <c r="I65" s="34">
        <f t="shared" si="5"/>
        <v>0</v>
      </c>
      <c r="J65" s="16"/>
      <c r="K65" s="17"/>
    </row>
    <row r="66" spans="1:11" ht="18.75" customHeight="1">
      <c r="A66" s="155"/>
      <c r="B66" s="137" t="s">
        <v>58</v>
      </c>
      <c r="C66" s="138"/>
      <c r="D66" s="138"/>
      <c r="E66" s="138"/>
      <c r="F66" s="138"/>
      <c r="G66" s="138"/>
      <c r="H66" s="138"/>
      <c r="I66" s="139"/>
      <c r="J66" s="10"/>
      <c r="K66" s="11"/>
    </row>
    <row r="67" spans="1:11">
      <c r="A67" s="155"/>
      <c r="B67" s="18" t="s">
        <v>64</v>
      </c>
      <c r="C67" s="32">
        <v>3.3</v>
      </c>
      <c r="D67" s="33">
        <v>0.15</v>
      </c>
      <c r="E67" s="33">
        <v>0.1</v>
      </c>
      <c r="F67" s="14">
        <f t="shared" ref="F67:F69" si="6">+PRODUCT(C67:E67)</f>
        <v>4.9500000000000002E-2</v>
      </c>
      <c r="G67" s="36"/>
      <c r="H67" s="33">
        <v>14</v>
      </c>
      <c r="I67" s="15">
        <f t="shared" ref="I67:I69" si="7">+F67*H67</f>
        <v>0.69299999999999995</v>
      </c>
      <c r="J67" s="16"/>
      <c r="K67" s="17"/>
    </row>
    <row r="68" spans="1:11">
      <c r="A68" s="155"/>
      <c r="B68" s="18" t="s">
        <v>65</v>
      </c>
      <c r="C68" s="19">
        <v>39.15</v>
      </c>
      <c r="D68" s="33">
        <v>0.6</v>
      </c>
      <c r="E68" s="33">
        <v>0.05</v>
      </c>
      <c r="F68" s="33">
        <f t="shared" si="6"/>
        <v>1.1745000000000001</v>
      </c>
      <c r="G68" s="36"/>
      <c r="H68" s="33">
        <v>2</v>
      </c>
      <c r="I68" s="34">
        <f t="shared" si="7"/>
        <v>2.3490000000000002</v>
      </c>
      <c r="J68" s="16"/>
      <c r="K68" s="17"/>
    </row>
    <row r="69" spans="1:11">
      <c r="A69" s="155"/>
      <c r="B69" s="18" t="s">
        <v>66</v>
      </c>
      <c r="C69" s="32"/>
      <c r="D69" s="33"/>
      <c r="E69" s="33"/>
      <c r="F69" s="33">
        <f t="shared" si="6"/>
        <v>0</v>
      </c>
      <c r="G69" s="36"/>
      <c r="H69" s="33">
        <v>1</v>
      </c>
      <c r="I69" s="34">
        <f t="shared" si="7"/>
        <v>0</v>
      </c>
      <c r="J69" s="16"/>
      <c r="K69" s="17"/>
    </row>
    <row r="70" spans="1:11">
      <c r="A70" s="155"/>
      <c r="B70" s="18"/>
      <c r="C70" s="19"/>
      <c r="D70" s="20"/>
      <c r="E70" s="8"/>
      <c r="F70" s="8"/>
      <c r="G70" s="21"/>
      <c r="H70" s="8"/>
      <c r="I70" s="30"/>
      <c r="J70" s="16"/>
      <c r="K70" s="17"/>
    </row>
    <row r="71" spans="1:11">
      <c r="A71" s="155"/>
      <c r="B71" s="18"/>
      <c r="C71" s="32"/>
      <c r="D71" s="33"/>
      <c r="E71" s="33"/>
      <c r="F71" s="33"/>
      <c r="G71" s="21"/>
      <c r="H71" s="8"/>
      <c r="I71" s="34"/>
      <c r="J71" s="16"/>
      <c r="K71" s="17"/>
    </row>
    <row r="72" spans="1:11">
      <c r="A72" s="155"/>
      <c r="B72" s="18"/>
      <c r="C72" s="32"/>
      <c r="D72" s="33"/>
      <c r="E72" s="33"/>
      <c r="F72" s="33"/>
      <c r="G72" s="21"/>
      <c r="H72" s="8"/>
      <c r="I72" s="34"/>
      <c r="J72" s="16"/>
      <c r="K72" s="17"/>
    </row>
    <row r="73" spans="1:11">
      <c r="A73" s="155"/>
      <c r="B73" s="18"/>
      <c r="C73" s="32"/>
      <c r="D73" s="33"/>
      <c r="E73" s="33"/>
      <c r="F73" s="33"/>
      <c r="G73" s="21"/>
      <c r="H73" s="8"/>
      <c r="I73" s="34"/>
      <c r="J73" s="16"/>
      <c r="K73" s="17"/>
    </row>
    <row r="74" spans="1:11">
      <c r="A74" s="155"/>
      <c r="B74" s="18"/>
      <c r="C74" s="32"/>
      <c r="D74" s="33"/>
      <c r="E74" s="33"/>
      <c r="F74" s="33"/>
      <c r="G74" s="21"/>
      <c r="H74" s="8"/>
      <c r="I74" s="34"/>
      <c r="J74" s="16"/>
      <c r="K74" s="17"/>
    </row>
    <row r="75" spans="1:11">
      <c r="A75" s="155"/>
      <c r="B75" s="18"/>
      <c r="C75" s="32"/>
      <c r="D75" s="33"/>
      <c r="E75" s="33"/>
      <c r="F75" s="33"/>
      <c r="G75" s="21"/>
      <c r="H75" s="8"/>
      <c r="I75" s="34"/>
      <c r="J75" s="16"/>
      <c r="K75" s="17"/>
    </row>
    <row r="76" spans="1:11">
      <c r="A76" s="155"/>
      <c r="B76" s="18"/>
      <c r="C76" s="32"/>
      <c r="D76" s="33"/>
      <c r="E76" s="33"/>
      <c r="F76" s="33"/>
      <c r="G76" s="21"/>
      <c r="H76" s="8"/>
      <c r="I76" s="34"/>
      <c r="J76" s="16"/>
      <c r="K76" s="17"/>
    </row>
    <row r="77" spans="1:11">
      <c r="A77" s="155"/>
      <c r="B77" s="18"/>
      <c r="C77" s="32"/>
      <c r="D77" s="33"/>
      <c r="E77" s="33"/>
      <c r="F77" s="33"/>
      <c r="G77" s="21"/>
      <c r="H77" s="8"/>
      <c r="I77" s="34"/>
      <c r="J77" s="16"/>
      <c r="K77" s="17"/>
    </row>
    <row r="78" spans="1:11">
      <c r="A78" s="155"/>
      <c r="B78" s="18"/>
      <c r="C78" s="32"/>
      <c r="D78" s="33"/>
      <c r="E78" s="33"/>
      <c r="F78" s="33"/>
      <c r="G78" s="21"/>
      <c r="H78" s="8"/>
      <c r="I78" s="34"/>
      <c r="J78" s="16"/>
      <c r="K78" s="17"/>
    </row>
    <row r="79" spans="1:11">
      <c r="A79" s="155"/>
      <c r="B79" s="18"/>
      <c r="C79" s="32"/>
      <c r="D79" s="33"/>
      <c r="E79" s="33"/>
      <c r="F79" s="33"/>
      <c r="G79" s="21"/>
      <c r="H79" s="8"/>
      <c r="I79" s="34"/>
      <c r="J79" s="16"/>
      <c r="K79" s="17"/>
    </row>
    <row r="80" spans="1:11">
      <c r="A80" s="155"/>
      <c r="B80" s="18"/>
      <c r="C80" s="32"/>
      <c r="D80" s="33"/>
      <c r="E80" s="33"/>
      <c r="F80" s="33"/>
      <c r="G80" s="21"/>
      <c r="H80" s="8"/>
      <c r="I80" s="34"/>
      <c r="J80" s="16"/>
      <c r="K80" s="17"/>
    </row>
    <row r="81" spans="1:11">
      <c r="A81" s="155"/>
      <c r="B81" s="18"/>
      <c r="C81" s="32"/>
      <c r="D81" s="33"/>
      <c r="E81" s="33"/>
      <c r="F81" s="33"/>
      <c r="G81" s="21"/>
      <c r="H81" s="8"/>
      <c r="I81" s="34"/>
      <c r="J81" s="16"/>
      <c r="K81" s="17"/>
    </row>
    <row r="82" spans="1:11">
      <c r="A82" s="155"/>
      <c r="B82" s="18"/>
      <c r="C82" s="32"/>
      <c r="D82" s="33"/>
      <c r="E82" s="33"/>
      <c r="F82" s="33"/>
      <c r="G82" s="21"/>
      <c r="H82" s="8"/>
      <c r="I82" s="34"/>
      <c r="J82" s="16"/>
      <c r="K82" s="17"/>
    </row>
    <row r="83" spans="1:11">
      <c r="A83" s="155"/>
      <c r="B83" s="18"/>
      <c r="C83" s="32"/>
      <c r="D83" s="33"/>
      <c r="E83" s="33"/>
      <c r="F83" s="33"/>
      <c r="G83" s="21"/>
      <c r="H83" s="8"/>
      <c r="I83" s="34"/>
      <c r="J83" s="16"/>
      <c r="K83" s="17"/>
    </row>
    <row r="84" spans="1:11">
      <c r="A84" s="155"/>
      <c r="B84" s="18"/>
      <c r="C84" s="32"/>
      <c r="D84" s="33"/>
      <c r="E84" s="33"/>
      <c r="F84" s="33"/>
      <c r="G84" s="21"/>
      <c r="H84" s="8"/>
      <c r="I84" s="34"/>
      <c r="J84" s="16"/>
      <c r="K84" s="17"/>
    </row>
    <row r="85" spans="1:11">
      <c r="A85" s="155"/>
      <c r="B85" s="18"/>
      <c r="C85" s="32"/>
      <c r="D85" s="33"/>
      <c r="E85" s="33"/>
      <c r="F85" s="33"/>
      <c r="G85" s="21"/>
      <c r="H85" s="8"/>
      <c r="I85" s="34"/>
      <c r="J85" s="16"/>
      <c r="K85" s="17"/>
    </row>
    <row r="86" spans="1:11">
      <c r="A86" s="155"/>
      <c r="B86" s="18"/>
      <c r="C86" s="32"/>
      <c r="D86" s="33"/>
      <c r="E86" s="33"/>
      <c r="F86" s="33"/>
      <c r="G86" s="21"/>
      <c r="H86" s="8"/>
      <c r="I86" s="34"/>
      <c r="J86" s="16"/>
      <c r="K86" s="17"/>
    </row>
    <row r="87" spans="1:11">
      <c r="A87" s="155"/>
      <c r="B87" s="18"/>
      <c r="C87" s="32"/>
      <c r="D87" s="33"/>
      <c r="E87" s="33"/>
      <c r="F87" s="33"/>
      <c r="G87" s="21"/>
      <c r="H87" s="8"/>
      <c r="I87" s="34"/>
      <c r="J87" s="16"/>
      <c r="K87" s="17"/>
    </row>
    <row r="88" spans="1:11">
      <c r="A88" s="155"/>
      <c r="B88" s="18"/>
      <c r="C88" s="32"/>
      <c r="D88" s="33"/>
      <c r="E88" s="33"/>
      <c r="F88" s="33"/>
      <c r="G88" s="21"/>
      <c r="H88" s="8"/>
      <c r="I88" s="34"/>
      <c r="J88" s="16"/>
      <c r="K88" s="17"/>
    </row>
    <row r="89" spans="1:11">
      <c r="A89" s="155"/>
      <c r="B89" s="18"/>
      <c r="C89" s="32"/>
      <c r="D89" s="33"/>
      <c r="E89" s="33"/>
      <c r="F89" s="33"/>
      <c r="G89" s="21"/>
      <c r="H89" s="8"/>
      <c r="I89" s="34"/>
      <c r="J89" s="16"/>
      <c r="K89" s="17"/>
    </row>
    <row r="90" spans="1:11">
      <c r="A90" s="155"/>
      <c r="B90" s="18"/>
      <c r="C90" s="32"/>
      <c r="D90" s="33"/>
      <c r="E90" s="33"/>
      <c r="F90" s="33"/>
      <c r="G90" s="21"/>
      <c r="H90" s="8"/>
      <c r="I90" s="34"/>
      <c r="J90" s="16"/>
      <c r="K90" s="17"/>
    </row>
    <row r="91" spans="1:11">
      <c r="A91" s="156"/>
      <c r="B91" s="142"/>
      <c r="C91" s="140"/>
      <c r="D91" s="140"/>
      <c r="E91" s="140"/>
      <c r="F91" s="140"/>
      <c r="G91" s="140"/>
      <c r="H91" s="140"/>
      <c r="I91" s="141"/>
      <c r="J91" s="28">
        <f>SUM(I51:I78,0)</f>
        <v>14.9565</v>
      </c>
      <c r="K91" s="29" t="s">
        <v>15</v>
      </c>
    </row>
    <row r="92" spans="1:11" ht="17.25" customHeight="1">
      <c r="A92" s="131"/>
      <c r="B92" s="132"/>
      <c r="C92" s="132"/>
      <c r="D92" s="132"/>
      <c r="E92" s="132"/>
      <c r="F92" s="132"/>
      <c r="G92" s="132"/>
      <c r="H92" s="132"/>
      <c r="I92" s="132"/>
      <c r="J92" s="132"/>
      <c r="K92" s="133"/>
    </row>
    <row r="93" spans="1:11">
      <c r="A93" s="37" t="s">
        <v>43</v>
      </c>
      <c r="B93" s="38" t="s">
        <v>44</v>
      </c>
      <c r="C93" s="143" t="s">
        <v>45</v>
      </c>
      <c r="D93" s="143"/>
      <c r="E93" s="143"/>
      <c r="F93" s="143" t="s">
        <v>60</v>
      </c>
      <c r="G93" s="161" t="s">
        <v>47</v>
      </c>
      <c r="H93" s="143" t="s">
        <v>48</v>
      </c>
      <c r="I93" s="143" t="s">
        <v>49</v>
      </c>
      <c r="J93" s="143" t="s">
        <v>50</v>
      </c>
      <c r="K93" s="169" t="s">
        <v>51</v>
      </c>
    </row>
    <row r="94" spans="1:11" ht="24">
      <c r="A94" s="135" t="str">
        <f>+'Presupuesto '!B16</f>
        <v>4.1</v>
      </c>
      <c r="B94" s="136"/>
      <c r="C94" s="5" t="s">
        <v>52</v>
      </c>
      <c r="D94" s="6" t="s">
        <v>53</v>
      </c>
      <c r="E94" s="7" t="s">
        <v>54</v>
      </c>
      <c r="F94" s="158"/>
      <c r="G94" s="162"/>
      <c r="H94" s="158"/>
      <c r="I94" s="158"/>
      <c r="J94" s="166"/>
      <c r="K94" s="168"/>
    </row>
    <row r="95" spans="1:11" ht="18.75" customHeight="1">
      <c r="A95" s="154" t="str">
        <f>+'Presupuesto '!D16</f>
        <v>CONCRETOS CLASE D, f´c =3000 PSI (BASES)</v>
      </c>
      <c r="B95" s="137" t="s">
        <v>55</v>
      </c>
      <c r="C95" s="138"/>
      <c r="D95" s="138"/>
      <c r="E95" s="138"/>
      <c r="F95" s="138"/>
      <c r="G95" s="138"/>
      <c r="H95" s="138"/>
      <c r="I95" s="139"/>
      <c r="J95" s="171"/>
      <c r="K95" s="172"/>
    </row>
    <row r="96" spans="1:11" ht="18" customHeight="1">
      <c r="A96" s="155"/>
      <c r="B96" s="18" t="s">
        <v>67</v>
      </c>
      <c r="C96" s="31">
        <v>2.85</v>
      </c>
      <c r="D96" s="14">
        <v>0.9</v>
      </c>
      <c r="E96" s="14">
        <v>0.15</v>
      </c>
      <c r="F96" s="14">
        <f t="shared" ref="F96:F102" si="8">+PRODUCT(C96:E96)</f>
        <v>0.38474999999999998</v>
      </c>
      <c r="G96" s="31">
        <v>13</v>
      </c>
      <c r="H96" s="31">
        <v>2</v>
      </c>
      <c r="I96" s="39">
        <f>F96*H96*G96</f>
        <v>10.003500000000001</v>
      </c>
      <c r="J96" s="173"/>
      <c r="K96" s="145"/>
    </row>
    <row r="97" spans="1:11">
      <c r="A97" s="155"/>
      <c r="B97" s="18" t="s">
        <v>68</v>
      </c>
      <c r="C97" s="32">
        <v>3.3</v>
      </c>
      <c r="D97" s="33">
        <v>0.15</v>
      </c>
      <c r="E97" s="33">
        <v>0.25</v>
      </c>
      <c r="F97" s="40">
        <f t="shared" si="8"/>
        <v>0.12375</v>
      </c>
      <c r="G97" s="32"/>
      <c r="H97" s="32">
        <v>14</v>
      </c>
      <c r="I97" s="41">
        <f t="shared" ref="I97:I98" si="9">F97*H97</f>
        <v>1.7324999999999999</v>
      </c>
      <c r="J97" s="173"/>
      <c r="K97" s="145"/>
    </row>
    <row r="98" spans="1:11">
      <c r="A98" s="155"/>
      <c r="B98" s="18" t="s">
        <v>69</v>
      </c>
      <c r="C98" s="32">
        <v>0</v>
      </c>
      <c r="D98" s="33">
        <v>3.3</v>
      </c>
      <c r="E98" s="33">
        <v>0.15</v>
      </c>
      <c r="F98" s="40">
        <f t="shared" si="8"/>
        <v>0</v>
      </c>
      <c r="G98" s="32"/>
      <c r="H98" s="32">
        <v>1</v>
      </c>
      <c r="I98" s="42">
        <f t="shared" si="9"/>
        <v>0</v>
      </c>
      <c r="J98" s="173"/>
      <c r="K98" s="145"/>
    </row>
    <row r="99" spans="1:11" ht="18.75" customHeight="1">
      <c r="A99" s="155"/>
      <c r="B99" s="137" t="s">
        <v>30</v>
      </c>
      <c r="C99" s="138"/>
      <c r="D99" s="138"/>
      <c r="E99" s="138"/>
      <c r="F99" s="138"/>
      <c r="G99" s="138"/>
      <c r="H99" s="138"/>
      <c r="I99" s="139"/>
      <c r="J99" s="173"/>
      <c r="K99" s="145"/>
    </row>
    <row r="100" spans="1:11">
      <c r="A100" s="155"/>
      <c r="B100" s="18" t="s">
        <v>67</v>
      </c>
      <c r="C100" s="19">
        <v>2.85</v>
      </c>
      <c r="D100" s="20">
        <v>0.9</v>
      </c>
      <c r="E100" s="8">
        <v>0.15</v>
      </c>
      <c r="F100" s="33">
        <f t="shared" si="8"/>
        <v>0.38474999999999998</v>
      </c>
      <c r="G100" s="21">
        <v>12</v>
      </c>
      <c r="H100" s="8">
        <v>2</v>
      </c>
      <c r="I100" s="39">
        <f>F100*H100*G100</f>
        <v>9.234</v>
      </c>
      <c r="J100" s="173"/>
      <c r="K100" s="145"/>
    </row>
    <row r="101" spans="1:11">
      <c r="A101" s="155"/>
      <c r="B101" s="18" t="s">
        <v>68</v>
      </c>
      <c r="C101" s="19">
        <v>3.8</v>
      </c>
      <c r="D101" s="20">
        <v>0.15</v>
      </c>
      <c r="E101" s="8">
        <v>0.25</v>
      </c>
      <c r="F101" s="33">
        <f t="shared" si="8"/>
        <v>0.14249999999999999</v>
      </c>
      <c r="G101" s="21"/>
      <c r="H101" s="8">
        <v>13</v>
      </c>
      <c r="I101" s="41">
        <f t="shared" ref="I101:I102" si="10">F101*H101</f>
        <v>1.8525</v>
      </c>
      <c r="J101" s="173"/>
      <c r="K101" s="145"/>
    </row>
    <row r="102" spans="1:11">
      <c r="A102" s="155"/>
      <c r="B102" s="18" t="s">
        <v>69</v>
      </c>
      <c r="C102" s="19"/>
      <c r="D102" s="20"/>
      <c r="E102" s="8"/>
      <c r="F102" s="33">
        <f t="shared" si="8"/>
        <v>0</v>
      </c>
      <c r="G102" s="21"/>
      <c r="H102" s="8">
        <v>1</v>
      </c>
      <c r="I102" s="41">
        <f t="shared" si="10"/>
        <v>0</v>
      </c>
      <c r="J102" s="173"/>
      <c r="K102" s="145"/>
    </row>
    <row r="103" spans="1:11" ht="18.75" customHeight="1">
      <c r="A103" s="155"/>
      <c r="B103" s="137" t="s">
        <v>70</v>
      </c>
      <c r="C103" s="138"/>
      <c r="D103" s="138"/>
      <c r="E103" s="138"/>
      <c r="F103" s="138"/>
      <c r="G103" s="138"/>
      <c r="H103" s="138"/>
      <c r="I103" s="139"/>
      <c r="J103" s="173"/>
      <c r="K103" s="145"/>
    </row>
    <row r="104" spans="1:11">
      <c r="A104" s="155"/>
      <c r="B104" s="18" t="s">
        <v>67</v>
      </c>
      <c r="C104" s="32">
        <v>2.85</v>
      </c>
      <c r="D104" s="33">
        <v>0.9</v>
      </c>
      <c r="E104" s="33">
        <v>0.15</v>
      </c>
      <c r="F104" s="33">
        <f t="shared" ref="F104:F106" si="11">+PRODUCT(C104:E104)</f>
        <v>0.38474999999999998</v>
      </c>
      <c r="G104" s="36">
        <v>12</v>
      </c>
      <c r="H104" s="33">
        <v>2</v>
      </c>
      <c r="I104" s="39">
        <f>F104*H104*G104</f>
        <v>9.234</v>
      </c>
      <c r="J104" s="173"/>
      <c r="K104" s="145"/>
    </row>
    <row r="105" spans="1:11">
      <c r="A105" s="155"/>
      <c r="B105" s="18" t="s">
        <v>68</v>
      </c>
      <c r="C105" s="32">
        <v>3.3</v>
      </c>
      <c r="D105" s="33">
        <v>0.15</v>
      </c>
      <c r="E105" s="33">
        <v>0.25</v>
      </c>
      <c r="F105" s="33">
        <f t="shared" si="11"/>
        <v>0.12375</v>
      </c>
      <c r="G105" s="36"/>
      <c r="H105" s="33">
        <v>13</v>
      </c>
      <c r="I105" s="41">
        <f t="shared" ref="I105:I106" si="12">F105*H105</f>
        <v>1.6087499999999999</v>
      </c>
      <c r="J105" s="173"/>
      <c r="K105" s="145"/>
    </row>
    <row r="106" spans="1:11">
      <c r="A106" s="155"/>
      <c r="B106" s="18" t="s">
        <v>69</v>
      </c>
      <c r="C106" s="32"/>
      <c r="D106" s="33"/>
      <c r="E106" s="33"/>
      <c r="F106" s="33">
        <f t="shared" si="11"/>
        <v>0</v>
      </c>
      <c r="G106" s="36"/>
      <c r="H106" s="33">
        <v>1</v>
      </c>
      <c r="I106" s="41">
        <f t="shared" si="12"/>
        <v>0</v>
      </c>
      <c r="J106" s="173"/>
      <c r="K106" s="145"/>
    </row>
    <row r="107" spans="1:11" ht="18.75" customHeight="1">
      <c r="A107" s="155"/>
      <c r="B107" s="137" t="s">
        <v>57</v>
      </c>
      <c r="C107" s="138"/>
      <c r="D107" s="138"/>
      <c r="E107" s="138"/>
      <c r="F107" s="138"/>
      <c r="G107" s="138"/>
      <c r="H107" s="138"/>
      <c r="I107" s="139"/>
      <c r="J107" s="173"/>
      <c r="K107" s="145"/>
    </row>
    <row r="108" spans="1:11">
      <c r="A108" s="155"/>
      <c r="B108" s="18" t="s">
        <v>71</v>
      </c>
      <c r="C108" s="32">
        <v>2.85</v>
      </c>
      <c r="D108" s="33">
        <v>0.9</v>
      </c>
      <c r="E108" s="33">
        <v>0.15</v>
      </c>
      <c r="F108" s="33">
        <f t="shared" ref="F108:F111" si="13">+PRODUCT(C108:E108)</f>
        <v>0.38474999999999998</v>
      </c>
      <c r="G108" s="36">
        <v>9</v>
      </c>
      <c r="H108" s="33">
        <v>2</v>
      </c>
      <c r="I108" s="39">
        <f>F108*H108*G108</f>
        <v>6.9255000000000004</v>
      </c>
      <c r="J108" s="173"/>
      <c r="K108" s="145"/>
    </row>
    <row r="109" spans="1:11">
      <c r="A109" s="155"/>
      <c r="B109" s="18" t="s">
        <v>72</v>
      </c>
      <c r="C109" s="32">
        <v>2.85</v>
      </c>
      <c r="D109" s="33">
        <v>1.4</v>
      </c>
      <c r="E109" s="33">
        <v>0.15</v>
      </c>
      <c r="F109" s="33">
        <f t="shared" si="13"/>
        <v>0.59850000000000003</v>
      </c>
      <c r="G109" s="36"/>
      <c r="H109" s="33">
        <v>9</v>
      </c>
      <c r="I109" s="41">
        <f t="shared" ref="I109:I110" si="14">F109*H109</f>
        <v>5.3864999999999998</v>
      </c>
      <c r="J109" s="173"/>
      <c r="K109" s="145"/>
    </row>
    <row r="110" spans="1:11">
      <c r="A110" s="155"/>
      <c r="B110" s="18" t="s">
        <v>73</v>
      </c>
      <c r="C110" s="32">
        <v>5.6</v>
      </c>
      <c r="D110" s="33">
        <v>0.15</v>
      </c>
      <c r="E110" s="33">
        <v>0.25</v>
      </c>
      <c r="F110" s="33">
        <f t="shared" si="13"/>
        <v>0.21</v>
      </c>
      <c r="G110" s="36"/>
      <c r="H110" s="33">
        <v>10</v>
      </c>
      <c r="I110" s="41">
        <f t="shared" si="14"/>
        <v>2.1</v>
      </c>
      <c r="J110" s="173"/>
      <c r="K110" s="145"/>
    </row>
    <row r="111" spans="1:11">
      <c r="A111" s="155"/>
      <c r="B111" s="18" t="s">
        <v>74</v>
      </c>
      <c r="C111" s="19"/>
      <c r="D111" s="20"/>
      <c r="E111" s="8"/>
      <c r="F111" s="33">
        <f t="shared" si="13"/>
        <v>0</v>
      </c>
      <c r="G111" s="36"/>
      <c r="H111" s="33">
        <v>0</v>
      </c>
      <c r="I111" s="41">
        <f t="shared" ref="I111" si="15">F111*H111</f>
        <v>0</v>
      </c>
      <c r="J111" s="173"/>
      <c r="K111" s="145"/>
    </row>
    <row r="112" spans="1:11" ht="18.75" customHeight="1">
      <c r="A112" s="155"/>
      <c r="B112" s="137" t="s">
        <v>58</v>
      </c>
      <c r="C112" s="138"/>
      <c r="D112" s="138"/>
      <c r="E112" s="138"/>
      <c r="F112" s="138"/>
      <c r="G112" s="138"/>
      <c r="H112" s="138"/>
      <c r="I112" s="139"/>
      <c r="J112" s="173"/>
      <c r="K112" s="145"/>
    </row>
    <row r="113" spans="1:11">
      <c r="A113" s="155"/>
      <c r="B113" s="18" t="s">
        <v>67</v>
      </c>
      <c r="C113" s="32">
        <v>2.85</v>
      </c>
      <c r="D113" s="33">
        <v>0.9</v>
      </c>
      <c r="E113" s="33">
        <v>0.15</v>
      </c>
      <c r="F113" s="33">
        <f t="shared" ref="F113:F115" si="16">+PRODUCT(C113:E113)</f>
        <v>0.38474999999999998</v>
      </c>
      <c r="G113" s="36">
        <v>13</v>
      </c>
      <c r="H113" s="33">
        <v>2</v>
      </c>
      <c r="I113" s="41">
        <f>F113*H113*G113</f>
        <v>10.003500000000001</v>
      </c>
      <c r="J113" s="173"/>
      <c r="K113" s="145"/>
    </row>
    <row r="114" spans="1:11">
      <c r="A114" s="155"/>
      <c r="B114" s="18" t="s">
        <v>73</v>
      </c>
      <c r="C114" s="32">
        <v>3.3</v>
      </c>
      <c r="D114" s="33">
        <v>0.15</v>
      </c>
      <c r="E114" s="33">
        <v>0.25</v>
      </c>
      <c r="F114" s="33">
        <f t="shared" si="16"/>
        <v>0.12375</v>
      </c>
      <c r="G114" s="36"/>
      <c r="H114" s="33">
        <v>14</v>
      </c>
      <c r="I114" s="41">
        <f t="shared" ref="I114:I115" si="17">F114*H114</f>
        <v>1.7324999999999999</v>
      </c>
      <c r="J114" s="173"/>
      <c r="K114" s="145"/>
    </row>
    <row r="115" spans="1:11">
      <c r="A115" s="155"/>
      <c r="B115" s="18" t="s">
        <v>74</v>
      </c>
      <c r="C115" s="19"/>
      <c r="D115" s="20"/>
      <c r="E115" s="8"/>
      <c r="F115" s="33">
        <f t="shared" si="16"/>
        <v>0</v>
      </c>
      <c r="G115" s="36"/>
      <c r="H115" s="33">
        <v>0</v>
      </c>
      <c r="I115" s="41">
        <f t="shared" si="17"/>
        <v>0</v>
      </c>
      <c r="J115" s="173"/>
      <c r="K115" s="145"/>
    </row>
    <row r="116" spans="1:11">
      <c r="A116" s="155"/>
      <c r="B116" s="18"/>
      <c r="C116" s="32"/>
      <c r="D116" s="33"/>
      <c r="E116" s="33"/>
      <c r="F116" s="33"/>
      <c r="G116" s="32"/>
      <c r="H116" s="32"/>
      <c r="I116" s="41"/>
      <c r="J116" s="173"/>
      <c r="K116" s="145"/>
    </row>
    <row r="117" spans="1:11">
      <c r="A117" s="155"/>
      <c r="B117" s="18"/>
      <c r="C117" s="32"/>
      <c r="D117" s="33"/>
      <c r="E117" s="33"/>
      <c r="F117" s="33"/>
      <c r="G117" s="32"/>
      <c r="H117" s="32"/>
      <c r="I117" s="41"/>
      <c r="J117" s="173"/>
      <c r="K117" s="145"/>
    </row>
    <row r="118" spans="1:11">
      <c r="A118" s="155"/>
      <c r="B118" s="18"/>
      <c r="C118" s="19"/>
      <c r="D118" s="20"/>
      <c r="E118" s="8"/>
      <c r="F118" s="8"/>
      <c r="G118" s="19"/>
      <c r="H118" s="19"/>
      <c r="I118" s="41"/>
      <c r="J118" s="173"/>
      <c r="K118" s="145"/>
    </row>
    <row r="119" spans="1:11">
      <c r="A119" s="155"/>
      <c r="B119" s="18"/>
      <c r="C119" s="32"/>
      <c r="D119" s="33"/>
      <c r="E119" s="33"/>
      <c r="F119" s="33"/>
      <c r="G119" s="32"/>
      <c r="H119" s="32"/>
      <c r="I119" s="41"/>
      <c r="J119" s="173"/>
      <c r="K119" s="145"/>
    </row>
    <row r="120" spans="1:11">
      <c r="A120" s="155"/>
      <c r="B120" s="18"/>
      <c r="C120" s="32"/>
      <c r="D120" s="33"/>
      <c r="E120" s="33"/>
      <c r="F120" s="33"/>
      <c r="G120" s="32"/>
      <c r="H120" s="32"/>
      <c r="I120" s="41"/>
      <c r="J120" s="173"/>
      <c r="K120" s="145"/>
    </row>
    <row r="121" spans="1:11">
      <c r="A121" s="155"/>
      <c r="B121" s="18"/>
      <c r="C121" s="19"/>
      <c r="D121" s="20"/>
      <c r="E121" s="8"/>
      <c r="F121" s="8"/>
      <c r="G121" s="19"/>
      <c r="H121" s="19"/>
      <c r="I121" s="41"/>
      <c r="J121" s="173"/>
      <c r="K121" s="145"/>
    </row>
    <row r="122" spans="1:11">
      <c r="A122" s="155"/>
      <c r="B122" s="18"/>
      <c r="C122" s="32"/>
      <c r="D122" s="33"/>
      <c r="E122" s="33"/>
      <c r="F122" s="33"/>
      <c r="G122" s="32"/>
      <c r="H122" s="32"/>
      <c r="I122" s="41"/>
      <c r="J122" s="173"/>
      <c r="K122" s="145"/>
    </row>
    <row r="123" spans="1:11">
      <c r="A123" s="155"/>
      <c r="B123" s="18"/>
      <c r="C123" s="32"/>
      <c r="D123" s="33"/>
      <c r="E123" s="33"/>
      <c r="F123" s="33"/>
      <c r="G123" s="32"/>
      <c r="H123" s="32"/>
      <c r="I123" s="41"/>
      <c r="J123" s="173"/>
      <c r="K123" s="145"/>
    </row>
    <row r="124" spans="1:11">
      <c r="A124" s="157"/>
      <c r="B124" s="18"/>
      <c r="C124" s="19"/>
      <c r="D124" s="20"/>
      <c r="E124" s="8"/>
      <c r="F124" s="8"/>
      <c r="G124" s="19"/>
      <c r="H124" s="19"/>
      <c r="I124" s="41"/>
      <c r="J124" s="174"/>
      <c r="K124" s="175"/>
    </row>
    <row r="125" spans="1:11">
      <c r="A125" s="156"/>
      <c r="B125" s="142"/>
      <c r="C125" s="140"/>
      <c r="D125" s="140"/>
      <c r="E125" s="140"/>
      <c r="F125" s="140"/>
      <c r="G125" s="140"/>
      <c r="H125" s="140"/>
      <c r="I125" s="141"/>
      <c r="J125" s="28">
        <f>+SUM(I96:I124)</f>
        <v>59.813249999999996</v>
      </c>
      <c r="K125" s="29" t="s">
        <v>15</v>
      </c>
    </row>
    <row r="126" spans="1:11">
      <c r="A126" s="131"/>
      <c r="B126" s="132"/>
      <c r="C126" s="132"/>
      <c r="D126" s="132"/>
      <c r="E126" s="132"/>
      <c r="F126" s="132"/>
      <c r="G126" s="132"/>
      <c r="H126" s="132"/>
      <c r="I126" s="132"/>
      <c r="J126" s="132"/>
      <c r="K126" s="133"/>
    </row>
    <row r="127" spans="1:11">
      <c r="A127" s="37" t="s">
        <v>43</v>
      </c>
      <c r="B127" s="38" t="s">
        <v>44</v>
      </c>
      <c r="C127" s="143" t="s">
        <v>45</v>
      </c>
      <c r="D127" s="143"/>
      <c r="E127" s="143"/>
      <c r="F127" s="143" t="s">
        <v>60</v>
      </c>
      <c r="G127" s="163" t="s">
        <v>75</v>
      </c>
      <c r="H127" s="143" t="s">
        <v>48</v>
      </c>
      <c r="I127" s="143" t="s">
        <v>49</v>
      </c>
      <c r="J127" s="143" t="s">
        <v>50</v>
      </c>
      <c r="K127" s="169" t="s">
        <v>51</v>
      </c>
    </row>
    <row r="128" spans="1:11" ht="24">
      <c r="A128" s="135" t="str">
        <f>+'Presupuesto '!B17</f>
        <v>4.2</v>
      </c>
      <c r="B128" s="136"/>
      <c r="C128" s="5" t="s">
        <v>52</v>
      </c>
      <c r="D128" s="6" t="s">
        <v>53</v>
      </c>
      <c r="E128" s="7" t="s">
        <v>54</v>
      </c>
      <c r="F128" s="158"/>
      <c r="G128" s="162"/>
      <c r="H128" s="158"/>
      <c r="I128" s="158"/>
      <c r="J128" s="166"/>
      <c r="K128" s="168"/>
    </row>
    <row r="129" spans="1:11" ht="18.75" customHeight="1">
      <c r="A129" s="154" t="str">
        <f>+'Presupuesto '!D17</f>
        <v>CONCRETO CICLÓPEO CLASE G, 2000 PSI 40% RAJON PARA BASES</v>
      </c>
      <c r="B129" s="137" t="s">
        <v>55</v>
      </c>
      <c r="C129" s="138"/>
      <c r="D129" s="138"/>
      <c r="E129" s="138"/>
      <c r="F129" s="138"/>
      <c r="G129" s="138"/>
      <c r="H129" s="138"/>
      <c r="I129" s="139"/>
      <c r="J129" s="10"/>
      <c r="K129" s="11"/>
    </row>
    <row r="130" spans="1:11" ht="18" customHeight="1">
      <c r="A130" s="155"/>
      <c r="B130" s="12" t="s">
        <v>76</v>
      </c>
      <c r="C130" s="31">
        <v>2.85</v>
      </c>
      <c r="D130" s="14">
        <v>0.9</v>
      </c>
      <c r="E130" s="14">
        <v>0.15</v>
      </c>
      <c r="F130" s="14">
        <f>+PRODUCT(C130:E130)</f>
        <v>0.38474999999999998</v>
      </c>
      <c r="G130" s="31"/>
      <c r="H130" s="31">
        <v>13</v>
      </c>
      <c r="I130" s="39">
        <f>+H130*F130</f>
        <v>5.0017500000000004</v>
      </c>
      <c r="J130" s="144"/>
      <c r="K130" s="145"/>
    </row>
    <row r="131" spans="1:11">
      <c r="A131" s="155"/>
      <c r="B131" s="35" t="s">
        <v>77</v>
      </c>
      <c r="C131" s="32">
        <v>2.85</v>
      </c>
      <c r="D131" s="33">
        <v>0.6</v>
      </c>
      <c r="E131" s="33">
        <v>0.15</v>
      </c>
      <c r="F131" s="33">
        <f>+PRODUCT(C131:E131)</f>
        <v>0.25650000000000001</v>
      </c>
      <c r="G131" s="32"/>
      <c r="H131" s="32">
        <v>13</v>
      </c>
      <c r="I131" s="41">
        <f>F131*H131</f>
        <v>3.3344999999999998</v>
      </c>
      <c r="J131" s="10"/>
      <c r="K131" s="11"/>
    </row>
    <row r="132" spans="1:11" ht="18.75" customHeight="1">
      <c r="A132" s="155"/>
      <c r="B132" s="137" t="s">
        <v>30</v>
      </c>
      <c r="C132" s="138"/>
      <c r="D132" s="138"/>
      <c r="E132" s="138"/>
      <c r="F132" s="138"/>
      <c r="G132" s="138"/>
      <c r="H132" s="138"/>
      <c r="I132" s="139"/>
      <c r="J132" s="10"/>
      <c r="K132" s="11"/>
    </row>
    <row r="133" spans="1:11">
      <c r="A133" s="155"/>
      <c r="B133" s="18" t="s">
        <v>78</v>
      </c>
      <c r="C133" s="32">
        <v>2.85</v>
      </c>
      <c r="D133" s="14">
        <v>0.9</v>
      </c>
      <c r="E133" s="14">
        <v>0.15</v>
      </c>
      <c r="F133" s="14">
        <f>+PRODUCT(C133:E133)</f>
        <v>0.38474999999999998</v>
      </c>
      <c r="G133" s="31"/>
      <c r="H133" s="31">
        <v>12</v>
      </c>
      <c r="I133" s="39">
        <f>+H133*F133</f>
        <v>4.617</v>
      </c>
      <c r="J133" s="16"/>
      <c r="K133" s="17"/>
    </row>
    <row r="134" spans="1:11">
      <c r="A134" s="155"/>
      <c r="B134" s="18" t="s">
        <v>77</v>
      </c>
      <c r="C134" s="32">
        <v>2.85</v>
      </c>
      <c r="D134" s="33">
        <v>1.1000000000000001</v>
      </c>
      <c r="E134" s="33">
        <v>0.15</v>
      </c>
      <c r="F134" s="33">
        <f>+PRODUCT(C134:E134)</f>
        <v>0.47025</v>
      </c>
      <c r="G134" s="36"/>
      <c r="H134" s="33">
        <v>12</v>
      </c>
      <c r="I134" s="41">
        <f t="shared" ref="I134" si="18">F134*H134</f>
        <v>5.6429999999999998</v>
      </c>
      <c r="J134" s="16"/>
      <c r="K134" s="17"/>
    </row>
    <row r="135" spans="1:11" ht="18.75" customHeight="1">
      <c r="A135" s="155"/>
      <c r="B135" s="137" t="s">
        <v>70</v>
      </c>
      <c r="C135" s="138"/>
      <c r="D135" s="138"/>
      <c r="E135" s="138"/>
      <c r="F135" s="138"/>
      <c r="G135" s="138"/>
      <c r="H135" s="138"/>
      <c r="I135" s="139"/>
      <c r="J135" s="10"/>
      <c r="K135" s="11"/>
    </row>
    <row r="136" spans="1:11">
      <c r="A136" s="155"/>
      <c r="B136" s="18" t="s">
        <v>78</v>
      </c>
      <c r="C136" s="32">
        <v>2.85</v>
      </c>
      <c r="D136" s="14">
        <v>0.9</v>
      </c>
      <c r="E136" s="14">
        <v>0.15</v>
      </c>
      <c r="F136" s="14">
        <f>+PRODUCT(C136:E136)</f>
        <v>0.38474999999999998</v>
      </c>
      <c r="G136" s="31"/>
      <c r="H136" s="31">
        <v>12</v>
      </c>
      <c r="I136" s="39">
        <f>+H136*F136</f>
        <v>4.617</v>
      </c>
      <c r="J136" s="16"/>
      <c r="K136" s="17"/>
    </row>
    <row r="137" spans="1:11">
      <c r="A137" s="155"/>
      <c r="B137" s="18" t="s">
        <v>77</v>
      </c>
      <c r="C137" s="32">
        <v>2.85</v>
      </c>
      <c r="D137" s="33">
        <v>0.6</v>
      </c>
      <c r="E137" s="33">
        <v>0.15</v>
      </c>
      <c r="F137" s="33">
        <f>+PRODUCT(C137:E137)</f>
        <v>0.25650000000000001</v>
      </c>
      <c r="G137" s="36"/>
      <c r="H137" s="33">
        <v>12</v>
      </c>
      <c r="I137" s="41">
        <f t="shared" ref="I137" si="19">F137*H137</f>
        <v>3.0779999999999998</v>
      </c>
      <c r="J137" s="16"/>
      <c r="K137" s="17"/>
    </row>
    <row r="138" spans="1:11" ht="18.75" customHeight="1">
      <c r="A138" s="155"/>
      <c r="B138" s="137" t="s">
        <v>57</v>
      </c>
      <c r="C138" s="138"/>
      <c r="D138" s="138"/>
      <c r="E138" s="138"/>
      <c r="F138" s="138"/>
      <c r="G138" s="138"/>
      <c r="H138" s="138"/>
      <c r="I138" s="139"/>
      <c r="J138" s="10"/>
      <c r="K138" s="11"/>
    </row>
    <row r="139" spans="1:11">
      <c r="A139" s="155"/>
      <c r="B139" s="18" t="s">
        <v>79</v>
      </c>
      <c r="C139" s="32">
        <v>2.85</v>
      </c>
      <c r="D139" s="14">
        <v>0.9</v>
      </c>
      <c r="E139" s="14">
        <v>0.15</v>
      </c>
      <c r="F139" s="14">
        <f>+PRODUCT(C139:E139)</f>
        <v>0.38474999999999998</v>
      </c>
      <c r="G139" s="31">
        <v>2</v>
      </c>
      <c r="H139" s="31">
        <v>9</v>
      </c>
      <c r="I139" s="39">
        <f>+H139*F139*G139</f>
        <v>6.9255000000000004</v>
      </c>
      <c r="J139" s="16"/>
      <c r="K139" s="17"/>
    </row>
    <row r="140" spans="1:11">
      <c r="A140" s="155"/>
      <c r="B140" s="18" t="s">
        <v>77</v>
      </c>
      <c r="C140" s="32">
        <v>2.85</v>
      </c>
      <c r="D140" s="33">
        <v>0.3</v>
      </c>
      <c r="E140" s="33">
        <v>0.15</v>
      </c>
      <c r="F140" s="33">
        <f>+PRODUCT(C140:E140)</f>
        <v>0.12825</v>
      </c>
      <c r="G140" s="36">
        <v>2</v>
      </c>
      <c r="H140" s="33">
        <v>9</v>
      </c>
      <c r="I140" s="41">
        <f>F140*H140*G140</f>
        <v>2.3085</v>
      </c>
      <c r="J140" s="16"/>
      <c r="K140" s="17"/>
    </row>
    <row r="141" spans="1:11" ht="18.75" customHeight="1">
      <c r="A141" s="155"/>
      <c r="B141" s="137" t="s">
        <v>58</v>
      </c>
      <c r="C141" s="138"/>
      <c r="D141" s="138"/>
      <c r="E141" s="138"/>
      <c r="F141" s="138"/>
      <c r="G141" s="138"/>
      <c r="H141" s="138"/>
      <c r="I141" s="139"/>
      <c r="J141" s="10"/>
      <c r="K141" s="11"/>
    </row>
    <row r="142" spans="1:11">
      <c r="A142" s="155"/>
      <c r="B142" s="18" t="s">
        <v>79</v>
      </c>
      <c r="C142" s="32">
        <v>2.85</v>
      </c>
      <c r="D142" s="14">
        <v>0.9</v>
      </c>
      <c r="E142" s="14">
        <v>0.15</v>
      </c>
      <c r="F142" s="14">
        <f>+PRODUCT(C142:E142)</f>
        <v>0.38474999999999998</v>
      </c>
      <c r="G142" s="31"/>
      <c r="H142" s="31">
        <v>13</v>
      </c>
      <c r="I142" s="39">
        <f>+H142*F142</f>
        <v>5.0017500000000004</v>
      </c>
      <c r="J142" s="16"/>
      <c r="K142" s="17"/>
    </row>
    <row r="143" spans="1:11">
      <c r="A143" s="155"/>
      <c r="B143" s="18" t="s">
        <v>77</v>
      </c>
      <c r="C143" s="32">
        <v>2.85</v>
      </c>
      <c r="D143" s="33">
        <v>0.6</v>
      </c>
      <c r="E143" s="33">
        <v>0.15</v>
      </c>
      <c r="F143" s="33">
        <f>+PRODUCT(C143:E143)</f>
        <v>0.25650000000000001</v>
      </c>
      <c r="G143" s="36"/>
      <c r="H143" s="33">
        <v>13</v>
      </c>
      <c r="I143" s="41">
        <f t="shared" ref="I143" si="20">F143*H143</f>
        <v>3.3344999999999998</v>
      </c>
      <c r="J143" s="16"/>
      <c r="K143" s="17"/>
    </row>
    <row r="144" spans="1:11">
      <c r="A144" s="155"/>
      <c r="B144" s="18"/>
      <c r="C144" s="19"/>
      <c r="D144" s="20"/>
      <c r="E144" s="8"/>
      <c r="F144" s="8"/>
      <c r="G144" s="21"/>
      <c r="H144" s="8"/>
      <c r="I144" s="30"/>
      <c r="J144" s="16"/>
      <c r="K144" s="17"/>
    </row>
    <row r="145" spans="1:11">
      <c r="A145" s="155"/>
      <c r="B145" s="18"/>
      <c r="C145" s="19"/>
      <c r="D145" s="20"/>
      <c r="E145" s="8"/>
      <c r="F145" s="8"/>
      <c r="G145" s="21"/>
      <c r="H145" s="8"/>
      <c r="I145" s="30"/>
      <c r="J145" s="16"/>
      <c r="K145" s="17"/>
    </row>
    <row r="146" spans="1:11">
      <c r="A146" s="155"/>
      <c r="B146" s="18"/>
      <c r="C146" s="19"/>
      <c r="D146" s="20"/>
      <c r="E146" s="8"/>
      <c r="F146" s="8"/>
      <c r="G146" s="21"/>
      <c r="H146" s="8"/>
      <c r="I146" s="30"/>
      <c r="J146" s="16"/>
      <c r="K146" s="17"/>
    </row>
    <row r="147" spans="1:11">
      <c r="A147" s="155"/>
      <c r="B147" s="18"/>
      <c r="C147" s="19"/>
      <c r="D147" s="20"/>
      <c r="E147" s="8"/>
      <c r="F147" s="8"/>
      <c r="G147" s="21"/>
      <c r="H147" s="8"/>
      <c r="I147" s="30"/>
      <c r="J147" s="16"/>
      <c r="K147" s="17"/>
    </row>
    <row r="148" spans="1:11">
      <c r="A148" s="155"/>
      <c r="B148" s="18"/>
      <c r="C148" s="19"/>
      <c r="D148" s="20"/>
      <c r="E148" s="8"/>
      <c r="F148" s="8"/>
      <c r="G148" s="21"/>
      <c r="H148" s="8"/>
      <c r="I148" s="30"/>
      <c r="J148" s="16"/>
      <c r="K148" s="17"/>
    </row>
    <row r="149" spans="1:11">
      <c r="A149" s="155"/>
      <c r="B149" s="18"/>
      <c r="C149" s="19"/>
      <c r="D149" s="20"/>
      <c r="E149" s="8"/>
      <c r="F149" s="8"/>
      <c r="G149" s="21"/>
      <c r="H149" s="8"/>
      <c r="I149" s="30"/>
      <c r="J149" s="16"/>
      <c r="K149" s="17"/>
    </row>
    <row r="150" spans="1:11">
      <c r="A150" s="155"/>
      <c r="B150" s="18"/>
      <c r="C150" s="32"/>
      <c r="D150" s="33"/>
      <c r="E150" s="33"/>
      <c r="F150" s="33"/>
      <c r="G150" s="32"/>
      <c r="H150" s="32"/>
      <c r="I150" s="41"/>
      <c r="J150" s="10"/>
      <c r="K150" s="11"/>
    </row>
    <row r="151" spans="1:11">
      <c r="A151" s="155"/>
      <c r="B151" s="18"/>
      <c r="C151" s="32"/>
      <c r="D151" s="33"/>
      <c r="E151" s="33"/>
      <c r="F151" s="33"/>
      <c r="G151" s="32"/>
      <c r="H151" s="32"/>
      <c r="I151" s="41"/>
      <c r="J151" s="10"/>
      <c r="K151" s="11"/>
    </row>
    <row r="152" spans="1:11">
      <c r="A152" s="155"/>
      <c r="B152" s="18"/>
      <c r="C152" s="32"/>
      <c r="D152" s="33"/>
      <c r="E152" s="33"/>
      <c r="F152" s="33"/>
      <c r="G152" s="32"/>
      <c r="H152" s="32"/>
      <c r="I152" s="41"/>
      <c r="J152" s="10"/>
      <c r="K152" s="11"/>
    </row>
    <row r="153" spans="1:11">
      <c r="A153" s="155"/>
      <c r="B153" s="18"/>
      <c r="C153" s="32"/>
      <c r="D153" s="33"/>
      <c r="E153" s="33"/>
      <c r="F153" s="33"/>
      <c r="G153" s="32"/>
      <c r="H153" s="32"/>
      <c r="I153" s="41"/>
      <c r="J153" s="10"/>
      <c r="K153" s="11"/>
    </row>
    <row r="154" spans="1:11">
      <c r="A154" s="155"/>
      <c r="B154" s="18"/>
      <c r="C154" s="32"/>
      <c r="D154" s="33"/>
      <c r="E154" s="33"/>
      <c r="F154" s="33"/>
      <c r="G154" s="32"/>
      <c r="H154" s="32"/>
      <c r="I154" s="41"/>
      <c r="J154" s="10"/>
      <c r="K154" s="11"/>
    </row>
    <row r="155" spans="1:11">
      <c r="A155" s="155"/>
      <c r="B155" s="18"/>
      <c r="C155" s="32"/>
      <c r="D155" s="33"/>
      <c r="E155" s="33"/>
      <c r="F155" s="33"/>
      <c r="G155" s="32"/>
      <c r="H155" s="32"/>
      <c r="I155" s="41"/>
      <c r="J155" s="10"/>
      <c r="K155" s="11"/>
    </row>
    <row r="156" spans="1:11">
      <c r="A156" s="156"/>
      <c r="B156" s="142"/>
      <c r="C156" s="140"/>
      <c r="D156" s="140"/>
      <c r="E156" s="140"/>
      <c r="F156" s="140"/>
      <c r="G156" s="140"/>
      <c r="H156" s="140"/>
      <c r="I156" s="141"/>
      <c r="J156" s="28">
        <f>+SUM(I130:I155)</f>
        <v>43.861499999999999</v>
      </c>
      <c r="K156" s="29" t="s">
        <v>15</v>
      </c>
    </row>
    <row r="157" spans="1:11">
      <c r="A157" s="131"/>
      <c r="B157" s="132"/>
      <c r="C157" s="132"/>
      <c r="D157" s="132"/>
      <c r="E157" s="132"/>
      <c r="F157" s="132"/>
      <c r="G157" s="132"/>
      <c r="H157" s="132"/>
      <c r="I157" s="132"/>
      <c r="J157" s="132"/>
      <c r="K157" s="133"/>
    </row>
    <row r="158" spans="1:11">
      <c r="A158" s="37" t="s">
        <v>43</v>
      </c>
      <c r="B158" s="38" t="s">
        <v>44</v>
      </c>
      <c r="C158" s="143" t="s">
        <v>45</v>
      </c>
      <c r="D158" s="143"/>
      <c r="E158" s="143"/>
      <c r="F158" s="143" t="s">
        <v>60</v>
      </c>
      <c r="G158" s="163" t="s">
        <v>80</v>
      </c>
      <c r="H158" s="143" t="s">
        <v>48</v>
      </c>
      <c r="I158" s="143" t="s">
        <v>49</v>
      </c>
      <c r="J158" s="143" t="s">
        <v>50</v>
      </c>
      <c r="K158" s="169" t="s">
        <v>51</v>
      </c>
    </row>
    <row r="159" spans="1:11" ht="24">
      <c r="A159" s="135" t="str">
        <f>+'Presupuesto '!B18</f>
        <v>4.3</v>
      </c>
      <c r="B159" s="136"/>
      <c r="C159" s="5" t="s">
        <v>52</v>
      </c>
      <c r="D159" s="6" t="s">
        <v>53</v>
      </c>
      <c r="E159" s="7" t="s">
        <v>54</v>
      </c>
      <c r="F159" s="158"/>
      <c r="G159" s="162"/>
      <c r="H159" s="158"/>
      <c r="I159" s="158"/>
      <c r="J159" s="166"/>
      <c r="K159" s="168"/>
    </row>
    <row r="160" spans="1:11" ht="18.75" customHeight="1">
      <c r="A160" s="154" t="str">
        <f>+'Presupuesto '!D18</f>
        <v xml:space="preserve">CUNETA DE CONCRETO CLASE E, 2500 PSI FUNDIDA EN EL LUGAR </v>
      </c>
      <c r="B160" s="137" t="s">
        <v>55</v>
      </c>
      <c r="C160" s="138"/>
      <c r="D160" s="138"/>
      <c r="E160" s="138"/>
      <c r="F160" s="138"/>
      <c r="G160" s="138"/>
      <c r="H160" s="138"/>
      <c r="I160" s="139"/>
      <c r="J160" s="10"/>
      <c r="K160" s="11"/>
    </row>
    <row r="161" spans="1:11" ht="27" customHeight="1">
      <c r="A161" s="155"/>
      <c r="B161" s="43" t="s">
        <v>81</v>
      </c>
      <c r="C161" s="31">
        <v>42</v>
      </c>
      <c r="D161" s="31">
        <v>0.6</v>
      </c>
      <c r="E161" s="31">
        <v>0.15</v>
      </c>
      <c r="F161" s="31">
        <f>+PRODUCT(C161:E161)</f>
        <v>3.78</v>
      </c>
      <c r="G161" s="31"/>
      <c r="H161" s="31">
        <v>2</v>
      </c>
      <c r="I161" s="39">
        <f>+H161*F161</f>
        <v>7.56</v>
      </c>
      <c r="J161" s="10"/>
      <c r="K161" s="11"/>
    </row>
    <row r="162" spans="1:11" ht="18.75" customHeight="1">
      <c r="A162" s="155"/>
      <c r="B162" s="137" t="s">
        <v>30</v>
      </c>
      <c r="C162" s="138"/>
      <c r="D162" s="138"/>
      <c r="E162" s="138"/>
      <c r="F162" s="138"/>
      <c r="G162" s="138"/>
      <c r="H162" s="138"/>
      <c r="I162" s="139"/>
      <c r="J162" s="10"/>
      <c r="K162" s="11"/>
    </row>
    <row r="163" spans="1:11">
      <c r="A163" s="155"/>
      <c r="B163" s="18" t="s">
        <v>81</v>
      </c>
      <c r="C163" s="32">
        <v>40</v>
      </c>
      <c r="D163" s="33">
        <v>0.6</v>
      </c>
      <c r="E163" s="33">
        <v>0.15</v>
      </c>
      <c r="F163" s="31">
        <f>+PRODUCT(C163:E163)</f>
        <v>3.6</v>
      </c>
      <c r="G163" s="36"/>
      <c r="H163" s="33">
        <v>2</v>
      </c>
      <c r="I163" s="39">
        <f>+H163*F163</f>
        <v>7.2</v>
      </c>
      <c r="J163" s="16"/>
      <c r="K163" s="17"/>
    </row>
    <row r="164" spans="1:11" ht="18.75" customHeight="1">
      <c r="A164" s="155"/>
      <c r="B164" s="137" t="s">
        <v>70</v>
      </c>
      <c r="C164" s="138"/>
      <c r="D164" s="138"/>
      <c r="E164" s="138"/>
      <c r="F164" s="138"/>
      <c r="G164" s="138"/>
      <c r="H164" s="138"/>
      <c r="I164" s="139"/>
      <c r="J164" s="10"/>
      <c r="K164" s="11"/>
    </row>
    <row r="165" spans="1:11">
      <c r="A165" s="155"/>
      <c r="B165" s="18" t="s">
        <v>81</v>
      </c>
      <c r="C165" s="32">
        <v>37</v>
      </c>
      <c r="D165" s="33">
        <v>0.6</v>
      </c>
      <c r="E165" s="33">
        <v>0.15</v>
      </c>
      <c r="F165" s="31">
        <f>+PRODUCT(C165:E165)</f>
        <v>3.33</v>
      </c>
      <c r="G165" s="36"/>
      <c r="H165" s="33">
        <v>2</v>
      </c>
      <c r="I165" s="39">
        <f>+H165*F165</f>
        <v>6.66</v>
      </c>
      <c r="J165" s="16"/>
      <c r="K165" s="17"/>
    </row>
    <row r="166" spans="1:11" ht="18.75" customHeight="1">
      <c r="A166" s="155"/>
      <c r="B166" s="137" t="s">
        <v>57</v>
      </c>
      <c r="C166" s="138"/>
      <c r="D166" s="138"/>
      <c r="E166" s="138"/>
      <c r="F166" s="138"/>
      <c r="G166" s="138"/>
      <c r="H166" s="138"/>
      <c r="I166" s="139"/>
      <c r="J166" s="10"/>
      <c r="K166" s="11"/>
    </row>
    <row r="167" spans="1:11">
      <c r="A167" s="155"/>
      <c r="B167" s="18" t="s">
        <v>81</v>
      </c>
      <c r="C167" s="32">
        <v>30</v>
      </c>
      <c r="D167" s="33">
        <v>0.6</v>
      </c>
      <c r="E167" s="33">
        <v>0.15</v>
      </c>
      <c r="F167" s="31">
        <f>+PRODUCT(C167:E167)</f>
        <v>2.7</v>
      </c>
      <c r="G167" s="36"/>
      <c r="H167" s="33">
        <v>2</v>
      </c>
      <c r="I167" s="39">
        <f>+H167*F167</f>
        <v>5.4</v>
      </c>
      <c r="J167" s="16"/>
      <c r="K167" s="17"/>
    </row>
    <row r="168" spans="1:11" ht="18.75" customHeight="1">
      <c r="A168" s="155"/>
      <c r="B168" s="137" t="s">
        <v>82</v>
      </c>
      <c r="C168" s="138"/>
      <c r="D168" s="138"/>
      <c r="E168" s="138"/>
      <c r="F168" s="138"/>
      <c r="G168" s="138"/>
      <c r="H168" s="138"/>
      <c r="I168" s="139"/>
      <c r="J168" s="10"/>
      <c r="K168" s="11"/>
    </row>
    <row r="169" spans="1:11">
      <c r="A169" s="155"/>
      <c r="B169" s="18" t="s">
        <v>81</v>
      </c>
      <c r="C169" s="32">
        <v>42</v>
      </c>
      <c r="D169" s="33">
        <v>0.6</v>
      </c>
      <c r="E169" s="33">
        <v>0.15</v>
      </c>
      <c r="F169" s="31">
        <f>+PRODUCT(C169:E169)</f>
        <v>3.78</v>
      </c>
      <c r="G169" s="36"/>
      <c r="H169" s="33">
        <v>2</v>
      </c>
      <c r="I169" s="39">
        <f>+H169*F169</f>
        <v>7.56</v>
      </c>
      <c r="J169" s="16"/>
      <c r="K169" s="17"/>
    </row>
    <row r="170" spans="1:11">
      <c r="A170" s="155"/>
      <c r="B170" s="18"/>
      <c r="C170" s="19"/>
      <c r="D170" s="33"/>
      <c r="E170" s="33"/>
      <c r="F170" s="32"/>
      <c r="G170" s="36"/>
      <c r="H170" s="33"/>
      <c r="I170" s="41"/>
      <c r="J170" s="16"/>
      <c r="K170" s="17"/>
    </row>
    <row r="171" spans="1:11">
      <c r="A171" s="155"/>
      <c r="B171" s="18"/>
      <c r="C171" s="32"/>
      <c r="D171" s="33"/>
      <c r="E171" s="33"/>
      <c r="F171" s="33"/>
      <c r="G171" s="36"/>
      <c r="H171" s="33"/>
      <c r="I171" s="34"/>
      <c r="J171" s="16"/>
      <c r="K171" s="17"/>
    </row>
    <row r="172" spans="1:11">
      <c r="A172" s="155"/>
      <c r="B172" s="18"/>
      <c r="C172" s="19"/>
      <c r="D172" s="20"/>
      <c r="E172" s="8"/>
      <c r="F172" s="8"/>
      <c r="G172" s="21"/>
      <c r="H172" s="8"/>
      <c r="I172" s="30"/>
      <c r="J172" s="16"/>
      <c r="K172" s="17"/>
    </row>
    <row r="173" spans="1:11">
      <c r="A173" s="155"/>
      <c r="B173" s="18"/>
      <c r="C173" s="19"/>
      <c r="D173" s="20"/>
      <c r="E173" s="8"/>
      <c r="F173" s="8"/>
      <c r="G173" s="21"/>
      <c r="H173" s="8"/>
      <c r="I173" s="30"/>
      <c r="J173" s="16"/>
      <c r="K173" s="17"/>
    </row>
    <row r="174" spans="1:11">
      <c r="A174" s="155"/>
      <c r="B174" s="18"/>
      <c r="C174" s="19"/>
      <c r="D174" s="20"/>
      <c r="E174" s="8"/>
      <c r="F174" s="8"/>
      <c r="G174" s="21"/>
      <c r="H174" s="8"/>
      <c r="I174" s="30"/>
      <c r="J174" s="16"/>
      <c r="K174" s="17"/>
    </row>
    <row r="175" spans="1:11">
      <c r="A175" s="155"/>
      <c r="B175" s="18"/>
      <c r="C175" s="19"/>
      <c r="D175" s="20"/>
      <c r="E175" s="8"/>
      <c r="F175" s="8"/>
      <c r="G175" s="21"/>
      <c r="H175" s="8"/>
      <c r="I175" s="30"/>
      <c r="J175" s="16"/>
      <c r="K175" s="17"/>
    </row>
    <row r="176" spans="1:11">
      <c r="A176" s="155"/>
      <c r="B176" s="18"/>
      <c r="C176" s="32"/>
      <c r="D176" s="33"/>
      <c r="E176" s="33"/>
      <c r="F176" s="33"/>
      <c r="G176" s="32"/>
      <c r="H176" s="32"/>
      <c r="I176" s="41"/>
      <c r="J176" s="10"/>
      <c r="K176" s="11"/>
    </row>
    <row r="177" spans="1:11">
      <c r="A177" s="155"/>
      <c r="B177" s="18"/>
      <c r="C177" s="32"/>
      <c r="D177" s="32"/>
      <c r="E177" s="32"/>
      <c r="F177" s="32"/>
      <c r="G177" s="32"/>
      <c r="H177" s="32"/>
      <c r="I177" s="41"/>
      <c r="J177" s="10"/>
      <c r="K177" s="11"/>
    </row>
    <row r="178" spans="1:11">
      <c r="A178" s="155"/>
      <c r="B178" s="18"/>
      <c r="C178" s="32"/>
      <c r="D178" s="32"/>
      <c r="E178" s="32"/>
      <c r="F178" s="32"/>
      <c r="G178" s="32"/>
      <c r="H178" s="32"/>
      <c r="I178" s="41"/>
      <c r="J178" s="10"/>
      <c r="K178" s="11"/>
    </row>
    <row r="179" spans="1:11">
      <c r="A179" s="155"/>
      <c r="B179" s="18"/>
      <c r="C179" s="32"/>
      <c r="D179" s="32"/>
      <c r="E179" s="32"/>
      <c r="F179" s="32"/>
      <c r="G179" s="32"/>
      <c r="H179" s="32"/>
      <c r="I179" s="41"/>
      <c r="J179" s="10"/>
      <c r="K179" s="11"/>
    </row>
    <row r="180" spans="1:11">
      <c r="A180" s="156"/>
      <c r="B180" s="142"/>
      <c r="C180" s="140"/>
      <c r="D180" s="140"/>
      <c r="E180" s="140"/>
      <c r="F180" s="140"/>
      <c r="G180" s="140"/>
      <c r="H180" s="140"/>
      <c r="I180" s="141"/>
      <c r="J180" s="28">
        <f>+SUM(I161:I179)</f>
        <v>34.380000000000003</v>
      </c>
      <c r="K180" s="29" t="s">
        <v>15</v>
      </c>
    </row>
    <row r="181" spans="1:11">
      <c r="A181" s="44"/>
      <c r="B181" s="45"/>
      <c r="C181" s="45"/>
      <c r="D181" s="45"/>
      <c r="E181" s="45"/>
      <c r="F181" s="45"/>
      <c r="G181" s="45"/>
      <c r="H181" s="45"/>
      <c r="I181" s="45"/>
      <c r="J181" s="45"/>
      <c r="K181" s="46"/>
    </row>
    <row r="182" spans="1:11">
      <c r="A182" s="1" t="s">
        <v>43</v>
      </c>
      <c r="B182" s="2" t="s">
        <v>44</v>
      </c>
      <c r="C182" s="146" t="s">
        <v>45</v>
      </c>
      <c r="D182" s="147"/>
      <c r="E182" s="148"/>
      <c r="F182" s="159" t="s">
        <v>50</v>
      </c>
      <c r="G182" s="164" t="s">
        <v>83</v>
      </c>
      <c r="H182" s="159" t="s">
        <v>48</v>
      </c>
      <c r="I182" s="159" t="s">
        <v>49</v>
      </c>
      <c r="J182" s="159" t="s">
        <v>50</v>
      </c>
      <c r="K182" s="170" t="s">
        <v>51</v>
      </c>
    </row>
    <row r="183" spans="1:11">
      <c r="A183" s="149" t="str">
        <f>+'Presupuesto '!B19</f>
        <v>4.4</v>
      </c>
      <c r="B183" s="150"/>
      <c r="C183" s="5" t="s">
        <v>84</v>
      </c>
      <c r="D183" s="6" t="s">
        <v>85</v>
      </c>
      <c r="E183" s="7" t="s">
        <v>86</v>
      </c>
      <c r="F183" s="160"/>
      <c r="G183" s="165"/>
      <c r="H183" s="160"/>
      <c r="I183" s="160"/>
      <c r="J183" s="143"/>
      <c r="K183" s="169"/>
    </row>
    <row r="184" spans="1:11" ht="18.75" customHeight="1">
      <c r="A184" s="154" t="str">
        <f>+'Presupuesto '!D19</f>
        <v>SUMINISTRO FIGURADO Y ARMADO DE ACERO DE REFUERZO 60000 PSI</v>
      </c>
      <c r="B184" s="137" t="s">
        <v>55</v>
      </c>
      <c r="C184" s="138"/>
      <c r="D184" s="138"/>
      <c r="E184" s="138"/>
      <c r="F184" s="138"/>
      <c r="G184" s="138"/>
      <c r="H184" s="138"/>
      <c r="I184" s="139"/>
      <c r="J184" s="10"/>
      <c r="K184" s="11"/>
    </row>
    <row r="185" spans="1:11" ht="27" customHeight="1">
      <c r="A185" s="155"/>
      <c r="B185" s="18" t="s">
        <v>87</v>
      </c>
      <c r="C185" s="31">
        <v>3</v>
      </c>
      <c r="D185" s="31">
        <v>5</v>
      </c>
      <c r="E185" s="31">
        <v>2</v>
      </c>
      <c r="F185" s="31">
        <f t="shared" ref="F185:F195" si="21">+PRODUCT(C185:E185)</f>
        <v>30</v>
      </c>
      <c r="G185" s="47">
        <v>0.995</v>
      </c>
      <c r="H185" s="31">
        <v>13</v>
      </c>
      <c r="I185" s="39">
        <f t="shared" ref="I185:I195" si="22">+PRODUCT(F185:H185)</f>
        <v>388.05</v>
      </c>
      <c r="J185" s="171"/>
      <c r="K185" s="172"/>
    </row>
    <row r="186" spans="1:11" ht="18">
      <c r="A186" s="155"/>
      <c r="B186" s="18" t="s">
        <v>88</v>
      </c>
      <c r="C186" s="32">
        <v>1</v>
      </c>
      <c r="D186" s="32">
        <v>15</v>
      </c>
      <c r="E186" s="32">
        <v>2</v>
      </c>
      <c r="F186" s="32">
        <f t="shared" si="21"/>
        <v>30</v>
      </c>
      <c r="G186" s="48">
        <v>0.995</v>
      </c>
      <c r="H186" s="32">
        <v>13</v>
      </c>
      <c r="I186" s="49">
        <f t="shared" si="22"/>
        <v>388.05</v>
      </c>
      <c r="J186" s="173"/>
      <c r="K186" s="145"/>
    </row>
    <row r="187" spans="1:11" ht="18">
      <c r="A187" s="155"/>
      <c r="B187" s="18" t="s">
        <v>89</v>
      </c>
      <c r="C187" s="32">
        <v>4.3</v>
      </c>
      <c r="D187" s="32">
        <v>1</v>
      </c>
      <c r="E187" s="32">
        <v>1</v>
      </c>
      <c r="F187" s="32">
        <f t="shared" si="21"/>
        <v>4.3</v>
      </c>
      <c r="G187" s="48">
        <v>0.55900000000000005</v>
      </c>
      <c r="H187" s="32">
        <v>14</v>
      </c>
      <c r="I187" s="41">
        <f t="shared" si="22"/>
        <v>33.651800000000001</v>
      </c>
      <c r="J187" s="173"/>
      <c r="K187" s="145"/>
    </row>
    <row r="188" spans="1:11" ht="18">
      <c r="A188" s="155"/>
      <c r="B188" s="18" t="s">
        <v>90</v>
      </c>
      <c r="C188" s="32">
        <v>3.2</v>
      </c>
      <c r="D188" s="32">
        <v>1</v>
      </c>
      <c r="E188" s="32">
        <v>1</v>
      </c>
      <c r="F188" s="32">
        <f t="shared" si="21"/>
        <v>3.2</v>
      </c>
      <c r="G188" s="48">
        <v>0.55900000000000005</v>
      </c>
      <c r="H188" s="32">
        <v>14</v>
      </c>
      <c r="I188" s="41">
        <f t="shared" si="22"/>
        <v>25.043199999999999</v>
      </c>
      <c r="J188" s="173"/>
      <c r="K188" s="145"/>
    </row>
    <row r="189" spans="1:11">
      <c r="A189" s="155"/>
      <c r="B189" s="18" t="s">
        <v>91</v>
      </c>
      <c r="C189" s="32">
        <v>0.23</v>
      </c>
      <c r="D189" s="32">
        <v>17</v>
      </c>
      <c r="E189" s="32">
        <v>1</v>
      </c>
      <c r="F189" s="32">
        <f t="shared" si="21"/>
        <v>3.91</v>
      </c>
      <c r="G189" s="48">
        <v>0.55900000000000005</v>
      </c>
      <c r="H189" s="32">
        <v>14</v>
      </c>
      <c r="I189" s="42">
        <f t="shared" si="22"/>
        <v>30.59966</v>
      </c>
      <c r="J189" s="173"/>
      <c r="K189" s="145"/>
    </row>
    <row r="190" spans="1:11" ht="18">
      <c r="A190" s="157"/>
      <c r="B190" s="18" t="s">
        <v>92</v>
      </c>
      <c r="C190" s="32">
        <v>3</v>
      </c>
      <c r="D190" s="32">
        <v>3</v>
      </c>
      <c r="E190" s="32">
        <v>2</v>
      </c>
      <c r="F190" s="32">
        <f t="shared" si="21"/>
        <v>18</v>
      </c>
      <c r="G190" s="48">
        <v>0.55900000000000005</v>
      </c>
      <c r="H190" s="50">
        <v>13</v>
      </c>
      <c r="I190" s="41">
        <f t="shared" si="22"/>
        <v>130.80600000000001</v>
      </c>
      <c r="J190" s="173"/>
      <c r="K190" s="145"/>
    </row>
    <row r="191" spans="1:11" ht="18">
      <c r="A191" s="155"/>
      <c r="B191" s="18" t="s">
        <v>93</v>
      </c>
      <c r="C191" s="32">
        <v>0.68</v>
      </c>
      <c r="D191" s="32">
        <v>11</v>
      </c>
      <c r="E191" s="32">
        <v>2</v>
      </c>
      <c r="F191" s="32">
        <f t="shared" si="21"/>
        <v>14.96</v>
      </c>
      <c r="G191" s="48">
        <v>0.55900000000000005</v>
      </c>
      <c r="H191" s="32">
        <v>13</v>
      </c>
      <c r="I191" s="51">
        <f t="shared" si="22"/>
        <v>108.71432</v>
      </c>
      <c r="J191" s="173"/>
      <c r="K191" s="145"/>
    </row>
    <row r="192" spans="1:11" ht="18">
      <c r="A192" s="155"/>
      <c r="B192" s="52" t="s">
        <v>94</v>
      </c>
      <c r="C192" s="32"/>
      <c r="D192" s="32"/>
      <c r="E192" s="32"/>
      <c r="F192" s="32">
        <f t="shared" si="21"/>
        <v>0</v>
      </c>
      <c r="G192" s="48">
        <v>0.995</v>
      </c>
      <c r="H192" s="32"/>
      <c r="I192" s="49">
        <f t="shared" si="22"/>
        <v>0</v>
      </c>
      <c r="J192" s="173"/>
      <c r="K192" s="145"/>
    </row>
    <row r="193" spans="1:11" ht="18">
      <c r="A193" s="155"/>
      <c r="B193" s="18" t="s">
        <v>95</v>
      </c>
      <c r="C193" s="32"/>
      <c r="D193" s="32"/>
      <c r="E193" s="32"/>
      <c r="F193" s="32">
        <f t="shared" si="21"/>
        <v>0</v>
      </c>
      <c r="G193" s="48">
        <v>0.995</v>
      </c>
      <c r="H193" s="32"/>
      <c r="I193" s="49">
        <f t="shared" si="22"/>
        <v>0</v>
      </c>
      <c r="J193" s="173"/>
      <c r="K193" s="145"/>
    </row>
    <row r="194" spans="1:11" ht="18">
      <c r="A194" s="155"/>
      <c r="B194" s="52" t="s">
        <v>96</v>
      </c>
      <c r="C194" s="32"/>
      <c r="D194" s="32"/>
      <c r="E194" s="32"/>
      <c r="F194" s="32">
        <f t="shared" si="21"/>
        <v>0</v>
      </c>
      <c r="G194" s="48">
        <v>0.995</v>
      </c>
      <c r="H194" s="32"/>
      <c r="I194" s="49">
        <f t="shared" si="22"/>
        <v>0</v>
      </c>
      <c r="J194" s="173"/>
      <c r="K194" s="145"/>
    </row>
    <row r="195" spans="1:11" ht="18">
      <c r="A195" s="155"/>
      <c r="B195" s="18" t="s">
        <v>97</v>
      </c>
      <c r="C195" s="32"/>
      <c r="D195" s="32"/>
      <c r="E195" s="32"/>
      <c r="F195" s="32">
        <f t="shared" si="21"/>
        <v>0</v>
      </c>
      <c r="G195" s="48">
        <v>0.995</v>
      </c>
      <c r="H195" s="32"/>
      <c r="I195" s="41">
        <f t="shared" si="22"/>
        <v>0</v>
      </c>
      <c r="J195" s="173"/>
      <c r="K195" s="145"/>
    </row>
    <row r="196" spans="1:11" ht="18.75" customHeight="1">
      <c r="A196" s="155"/>
      <c r="B196" s="137" t="s">
        <v>30</v>
      </c>
      <c r="C196" s="138"/>
      <c r="D196" s="138"/>
      <c r="E196" s="138"/>
      <c r="F196" s="138"/>
      <c r="G196" s="138"/>
      <c r="H196" s="138"/>
      <c r="I196" s="139"/>
      <c r="J196" s="173"/>
      <c r="K196" s="145"/>
    </row>
    <row r="197" spans="1:11" ht="18">
      <c r="A197" s="155"/>
      <c r="B197" s="18" t="s">
        <v>87</v>
      </c>
      <c r="C197" s="31">
        <v>3</v>
      </c>
      <c r="D197" s="31">
        <v>5</v>
      </c>
      <c r="E197" s="31">
        <v>2</v>
      </c>
      <c r="F197" s="31">
        <f>+PRODUCT(C197:E197)</f>
        <v>30</v>
      </c>
      <c r="G197" s="47">
        <v>0.995</v>
      </c>
      <c r="H197" s="31">
        <v>12</v>
      </c>
      <c r="I197" s="39">
        <f>+PRODUCT(F197:H197)</f>
        <v>358.2</v>
      </c>
      <c r="J197" s="173"/>
      <c r="K197" s="145"/>
    </row>
    <row r="198" spans="1:11" ht="18">
      <c r="A198" s="155"/>
      <c r="B198" s="18" t="s">
        <v>88</v>
      </c>
      <c r="C198" s="32">
        <v>1</v>
      </c>
      <c r="D198" s="32">
        <v>15</v>
      </c>
      <c r="E198" s="32">
        <v>2</v>
      </c>
      <c r="F198" s="32">
        <f t="shared" ref="F198:F207" si="23">+PRODUCT(C198:E198)</f>
        <v>30</v>
      </c>
      <c r="G198" s="48">
        <v>0.995</v>
      </c>
      <c r="H198" s="32">
        <v>12</v>
      </c>
      <c r="I198" s="41">
        <f t="shared" ref="I198:I207" si="24">+PRODUCT(F198:H198)</f>
        <v>358.2</v>
      </c>
      <c r="J198" s="173"/>
      <c r="K198" s="145"/>
    </row>
    <row r="199" spans="1:11" ht="18">
      <c r="A199" s="155"/>
      <c r="B199" s="18" t="s">
        <v>89</v>
      </c>
      <c r="C199" s="32">
        <v>4.8</v>
      </c>
      <c r="D199" s="32">
        <v>1</v>
      </c>
      <c r="E199" s="32">
        <v>1</v>
      </c>
      <c r="F199" s="32">
        <f t="shared" si="23"/>
        <v>4.8</v>
      </c>
      <c r="G199" s="48">
        <v>0.55900000000000005</v>
      </c>
      <c r="H199" s="32">
        <v>13</v>
      </c>
      <c r="I199" s="41">
        <f t="shared" si="24"/>
        <v>34.881599999999999</v>
      </c>
      <c r="J199" s="173"/>
      <c r="K199" s="145"/>
    </row>
    <row r="200" spans="1:11" ht="18">
      <c r="A200" s="155"/>
      <c r="B200" s="18" t="s">
        <v>90</v>
      </c>
      <c r="C200" s="32">
        <v>3.7</v>
      </c>
      <c r="D200" s="32">
        <v>1</v>
      </c>
      <c r="E200" s="32">
        <v>1</v>
      </c>
      <c r="F200" s="32">
        <f t="shared" si="23"/>
        <v>3.7</v>
      </c>
      <c r="G200" s="48">
        <v>0.55900000000000005</v>
      </c>
      <c r="H200" s="32">
        <v>13</v>
      </c>
      <c r="I200" s="41">
        <f t="shared" si="24"/>
        <v>26.887899999999998</v>
      </c>
      <c r="J200" s="173"/>
      <c r="K200" s="145"/>
    </row>
    <row r="201" spans="1:11">
      <c r="A201" s="155"/>
      <c r="B201" s="18" t="s">
        <v>91</v>
      </c>
      <c r="C201" s="32">
        <v>0.23</v>
      </c>
      <c r="D201" s="32">
        <v>20</v>
      </c>
      <c r="E201" s="32">
        <v>1</v>
      </c>
      <c r="F201" s="32">
        <f t="shared" si="23"/>
        <v>4.5999999999999996</v>
      </c>
      <c r="G201" s="48">
        <v>0.55900000000000005</v>
      </c>
      <c r="H201" s="32">
        <v>13</v>
      </c>
      <c r="I201" s="41">
        <f t="shared" si="24"/>
        <v>33.428199999999997</v>
      </c>
      <c r="J201" s="173"/>
      <c r="K201" s="145"/>
    </row>
    <row r="202" spans="1:11" ht="18">
      <c r="A202" s="155"/>
      <c r="B202" s="18" t="s">
        <v>92</v>
      </c>
      <c r="C202" s="32">
        <v>3</v>
      </c>
      <c r="D202" s="32">
        <v>3</v>
      </c>
      <c r="E202" s="32">
        <v>2</v>
      </c>
      <c r="F202" s="32">
        <f t="shared" si="23"/>
        <v>18</v>
      </c>
      <c r="G202" s="48">
        <v>0.55900000000000005</v>
      </c>
      <c r="H202" s="32">
        <v>12</v>
      </c>
      <c r="I202" s="41">
        <f t="shared" si="24"/>
        <v>120.744</v>
      </c>
      <c r="J202" s="173"/>
      <c r="K202" s="145"/>
    </row>
    <row r="203" spans="1:11" ht="18">
      <c r="A203" s="155"/>
      <c r="B203" s="18" t="s">
        <v>93</v>
      </c>
      <c r="C203" s="32">
        <v>0.68</v>
      </c>
      <c r="D203" s="32">
        <v>11</v>
      </c>
      <c r="E203" s="32">
        <v>2</v>
      </c>
      <c r="F203" s="32">
        <f t="shared" si="23"/>
        <v>14.96</v>
      </c>
      <c r="G203" s="48">
        <v>0.55900000000000005</v>
      </c>
      <c r="H203" s="32">
        <v>12</v>
      </c>
      <c r="I203" s="41">
        <f t="shared" si="24"/>
        <v>100.35168</v>
      </c>
      <c r="J203" s="173"/>
      <c r="K203" s="145"/>
    </row>
    <row r="204" spans="1:11" ht="18">
      <c r="A204" s="155"/>
      <c r="B204" s="52" t="s">
        <v>94</v>
      </c>
      <c r="C204" s="32"/>
      <c r="D204" s="32"/>
      <c r="E204" s="32"/>
      <c r="F204" s="32">
        <f t="shared" si="23"/>
        <v>0</v>
      </c>
      <c r="G204" s="48">
        <v>0.995</v>
      </c>
      <c r="H204" s="32">
        <v>1</v>
      </c>
      <c r="I204" s="41">
        <f t="shared" si="24"/>
        <v>0</v>
      </c>
      <c r="J204" s="173"/>
      <c r="K204" s="145"/>
    </row>
    <row r="205" spans="1:11" ht="18">
      <c r="A205" s="155"/>
      <c r="B205" s="18" t="s">
        <v>95</v>
      </c>
      <c r="C205" s="32"/>
      <c r="D205" s="32"/>
      <c r="E205" s="32"/>
      <c r="F205" s="32">
        <f t="shared" si="23"/>
        <v>0</v>
      </c>
      <c r="G205" s="48">
        <v>0.995</v>
      </c>
      <c r="H205" s="32">
        <v>1</v>
      </c>
      <c r="I205" s="41">
        <f t="shared" si="24"/>
        <v>0</v>
      </c>
      <c r="J205" s="173"/>
      <c r="K205" s="145"/>
    </row>
    <row r="206" spans="1:11" ht="18">
      <c r="A206" s="155"/>
      <c r="B206" s="52" t="s">
        <v>96</v>
      </c>
      <c r="C206" s="32"/>
      <c r="D206" s="32"/>
      <c r="E206" s="32"/>
      <c r="F206" s="32">
        <f t="shared" si="23"/>
        <v>0</v>
      </c>
      <c r="G206" s="48">
        <v>0.995</v>
      </c>
      <c r="H206" s="32">
        <v>1</v>
      </c>
      <c r="I206" s="41">
        <f t="shared" si="24"/>
        <v>0</v>
      </c>
      <c r="J206" s="173"/>
      <c r="K206" s="145"/>
    </row>
    <row r="207" spans="1:11" ht="18">
      <c r="A207" s="155"/>
      <c r="B207" s="18" t="s">
        <v>97</v>
      </c>
      <c r="C207" s="32"/>
      <c r="D207" s="32"/>
      <c r="E207" s="32"/>
      <c r="F207" s="32">
        <f t="shared" si="23"/>
        <v>0</v>
      </c>
      <c r="G207" s="48">
        <v>0.995</v>
      </c>
      <c r="H207" s="32">
        <v>1</v>
      </c>
      <c r="I207" s="41">
        <f t="shared" si="24"/>
        <v>0</v>
      </c>
      <c r="J207" s="173"/>
      <c r="K207" s="145"/>
    </row>
    <row r="208" spans="1:11" ht="18.75" customHeight="1">
      <c r="A208" s="155"/>
      <c r="B208" s="137" t="s">
        <v>98</v>
      </c>
      <c r="C208" s="138"/>
      <c r="D208" s="138"/>
      <c r="E208" s="138"/>
      <c r="F208" s="138"/>
      <c r="G208" s="138"/>
      <c r="H208" s="138"/>
      <c r="I208" s="139"/>
      <c r="J208" s="173"/>
      <c r="K208" s="145"/>
    </row>
    <row r="209" spans="1:11" ht="18">
      <c r="A209" s="155"/>
      <c r="B209" s="18" t="s">
        <v>87</v>
      </c>
      <c r="C209" s="31">
        <v>3</v>
      </c>
      <c r="D209" s="31">
        <v>5</v>
      </c>
      <c r="E209" s="31">
        <v>2</v>
      </c>
      <c r="F209" s="31">
        <f t="shared" ref="F209:F219" si="25">+PRODUCT(C209:E209)</f>
        <v>30</v>
      </c>
      <c r="G209" s="47">
        <v>0.995</v>
      </c>
      <c r="H209" s="31">
        <v>12</v>
      </c>
      <c r="I209" s="39">
        <f>+PRODUCT(F209:H209)</f>
        <v>358.2</v>
      </c>
      <c r="J209" s="173"/>
      <c r="K209" s="145"/>
    </row>
    <row r="210" spans="1:11" ht="18">
      <c r="A210" s="155"/>
      <c r="B210" s="18" t="s">
        <v>88</v>
      </c>
      <c r="C210" s="32">
        <v>1</v>
      </c>
      <c r="D210" s="32">
        <v>15</v>
      </c>
      <c r="E210" s="32">
        <v>2</v>
      </c>
      <c r="F210" s="32">
        <f t="shared" si="25"/>
        <v>30</v>
      </c>
      <c r="G210" s="48">
        <v>0.995</v>
      </c>
      <c r="H210" s="32">
        <v>12</v>
      </c>
      <c r="I210" s="41">
        <f t="shared" ref="I210:I219" si="26">+PRODUCT(F210:H210)</f>
        <v>358.2</v>
      </c>
      <c r="J210" s="173"/>
      <c r="K210" s="145"/>
    </row>
    <row r="211" spans="1:11" ht="18">
      <c r="A211" s="155"/>
      <c r="B211" s="18" t="s">
        <v>89</v>
      </c>
      <c r="C211" s="32">
        <v>4.3</v>
      </c>
      <c r="D211" s="32">
        <v>1</v>
      </c>
      <c r="E211" s="32">
        <v>1</v>
      </c>
      <c r="F211" s="32">
        <f t="shared" si="25"/>
        <v>4.3</v>
      </c>
      <c r="G211" s="48">
        <v>0.55900000000000005</v>
      </c>
      <c r="H211" s="32">
        <v>13</v>
      </c>
      <c r="I211" s="41">
        <f t="shared" si="26"/>
        <v>31.248100000000001</v>
      </c>
      <c r="J211" s="173"/>
      <c r="K211" s="145"/>
    </row>
    <row r="212" spans="1:11" ht="18">
      <c r="A212" s="155"/>
      <c r="B212" s="18" t="s">
        <v>90</v>
      </c>
      <c r="C212" s="32">
        <v>3.2</v>
      </c>
      <c r="D212" s="32">
        <v>1</v>
      </c>
      <c r="E212" s="32">
        <v>1</v>
      </c>
      <c r="F212" s="32">
        <f t="shared" si="25"/>
        <v>3.2</v>
      </c>
      <c r="G212" s="48">
        <v>0.55900000000000005</v>
      </c>
      <c r="H212" s="32">
        <v>13</v>
      </c>
      <c r="I212" s="41">
        <f t="shared" si="26"/>
        <v>23.2544</v>
      </c>
      <c r="J212" s="173"/>
      <c r="K212" s="145"/>
    </row>
    <row r="213" spans="1:11">
      <c r="A213" s="155"/>
      <c r="B213" s="18" t="s">
        <v>91</v>
      </c>
      <c r="C213" s="32">
        <v>0.23</v>
      </c>
      <c r="D213" s="32">
        <v>17</v>
      </c>
      <c r="E213" s="32">
        <v>1</v>
      </c>
      <c r="F213" s="32">
        <f t="shared" si="25"/>
        <v>3.91</v>
      </c>
      <c r="G213" s="48">
        <v>0.55900000000000005</v>
      </c>
      <c r="H213" s="32">
        <v>13</v>
      </c>
      <c r="I213" s="41">
        <f t="shared" si="26"/>
        <v>28.413969999999999</v>
      </c>
      <c r="J213" s="173"/>
      <c r="K213" s="145"/>
    </row>
    <row r="214" spans="1:11" ht="18">
      <c r="A214" s="155"/>
      <c r="B214" s="18" t="s">
        <v>92</v>
      </c>
      <c r="C214" s="32">
        <v>3</v>
      </c>
      <c r="D214" s="32">
        <v>3</v>
      </c>
      <c r="E214" s="32">
        <v>2</v>
      </c>
      <c r="F214" s="32">
        <f t="shared" si="25"/>
        <v>18</v>
      </c>
      <c r="G214" s="48">
        <v>0.55900000000000005</v>
      </c>
      <c r="H214" s="32">
        <v>12</v>
      </c>
      <c r="I214" s="41">
        <f t="shared" si="26"/>
        <v>120.744</v>
      </c>
      <c r="J214" s="173"/>
      <c r="K214" s="145"/>
    </row>
    <row r="215" spans="1:11" ht="18">
      <c r="A215" s="155"/>
      <c r="B215" s="18" t="s">
        <v>93</v>
      </c>
      <c r="C215" s="32">
        <v>0.68</v>
      </c>
      <c r="D215" s="32">
        <v>11</v>
      </c>
      <c r="E215" s="32">
        <v>2</v>
      </c>
      <c r="F215" s="32">
        <f t="shared" si="25"/>
        <v>14.96</v>
      </c>
      <c r="G215" s="48">
        <v>0.55900000000000005</v>
      </c>
      <c r="H215" s="32">
        <v>12</v>
      </c>
      <c r="I215" s="41">
        <f t="shared" si="26"/>
        <v>100.35168</v>
      </c>
      <c r="J215" s="173"/>
      <c r="K215" s="145"/>
    </row>
    <row r="216" spans="1:11" ht="18">
      <c r="A216" s="155"/>
      <c r="B216" s="52" t="s">
        <v>94</v>
      </c>
      <c r="C216" s="32"/>
      <c r="D216" s="32"/>
      <c r="E216" s="32"/>
      <c r="F216" s="32">
        <f t="shared" si="25"/>
        <v>0</v>
      </c>
      <c r="G216" s="48">
        <v>0.995</v>
      </c>
      <c r="H216" s="32">
        <v>1</v>
      </c>
      <c r="I216" s="41">
        <f t="shared" si="26"/>
        <v>0</v>
      </c>
      <c r="J216" s="173"/>
      <c r="K216" s="145"/>
    </row>
    <row r="217" spans="1:11" ht="18">
      <c r="A217" s="155"/>
      <c r="B217" s="18" t="s">
        <v>95</v>
      </c>
      <c r="C217" s="32"/>
      <c r="D217" s="32"/>
      <c r="E217" s="32"/>
      <c r="F217" s="32">
        <f t="shared" si="25"/>
        <v>0</v>
      </c>
      <c r="G217" s="48">
        <v>0.995</v>
      </c>
      <c r="H217" s="32">
        <v>1</v>
      </c>
      <c r="I217" s="41">
        <f t="shared" si="26"/>
        <v>0</v>
      </c>
      <c r="J217" s="173"/>
      <c r="K217" s="145"/>
    </row>
    <row r="218" spans="1:11" ht="18">
      <c r="A218" s="155"/>
      <c r="B218" s="52" t="s">
        <v>96</v>
      </c>
      <c r="C218" s="32"/>
      <c r="D218" s="32"/>
      <c r="E218" s="32"/>
      <c r="F218" s="32">
        <f t="shared" si="25"/>
        <v>0</v>
      </c>
      <c r="G218" s="48">
        <v>0.995</v>
      </c>
      <c r="H218" s="32">
        <v>1</v>
      </c>
      <c r="I218" s="41">
        <f t="shared" si="26"/>
        <v>0</v>
      </c>
      <c r="J218" s="173"/>
      <c r="K218" s="145"/>
    </row>
    <row r="219" spans="1:11" ht="18">
      <c r="A219" s="155"/>
      <c r="B219" s="18" t="s">
        <v>97</v>
      </c>
      <c r="C219" s="32"/>
      <c r="D219" s="32"/>
      <c r="E219" s="32"/>
      <c r="F219" s="32">
        <f t="shared" si="25"/>
        <v>0</v>
      </c>
      <c r="G219" s="48">
        <v>0.995</v>
      </c>
      <c r="H219" s="32">
        <v>1</v>
      </c>
      <c r="I219" s="41">
        <f t="shared" si="26"/>
        <v>0</v>
      </c>
      <c r="J219" s="173"/>
      <c r="K219" s="145"/>
    </row>
    <row r="220" spans="1:11" ht="18.75" customHeight="1">
      <c r="A220" s="155"/>
      <c r="B220" s="137" t="s">
        <v>57</v>
      </c>
      <c r="C220" s="138"/>
      <c r="D220" s="138"/>
      <c r="E220" s="138"/>
      <c r="F220" s="138"/>
      <c r="G220" s="138"/>
      <c r="H220" s="138"/>
      <c r="I220" s="139"/>
      <c r="J220" s="173"/>
      <c r="K220" s="145"/>
    </row>
    <row r="221" spans="1:11" ht="18">
      <c r="A221" s="155"/>
      <c r="B221" s="18" t="s">
        <v>99</v>
      </c>
      <c r="C221" s="31">
        <v>3</v>
      </c>
      <c r="D221" s="31">
        <v>5</v>
      </c>
      <c r="E221" s="31">
        <v>2</v>
      </c>
      <c r="F221" s="31">
        <f t="shared" ref="F221:F233" si="27">+PRODUCT(C221:E221)</f>
        <v>30</v>
      </c>
      <c r="G221" s="47">
        <v>0.995</v>
      </c>
      <c r="H221" s="31">
        <v>9</v>
      </c>
      <c r="I221" s="39">
        <f>+PRODUCT(F221:H221)</f>
        <v>268.64999999999998</v>
      </c>
      <c r="J221" s="173"/>
      <c r="K221" s="145"/>
    </row>
    <row r="222" spans="1:11" ht="18">
      <c r="A222" s="155"/>
      <c r="B222" s="18" t="s">
        <v>100</v>
      </c>
      <c r="C222" s="32">
        <v>1</v>
      </c>
      <c r="D222" s="32">
        <v>15</v>
      </c>
      <c r="E222" s="32">
        <v>2</v>
      </c>
      <c r="F222" s="32">
        <f t="shared" si="27"/>
        <v>30</v>
      </c>
      <c r="G222" s="48">
        <v>0.995</v>
      </c>
      <c r="H222" s="32">
        <v>9</v>
      </c>
      <c r="I222" s="41">
        <f t="shared" ref="I222:I230" si="28">+PRODUCT(F222:H222)</f>
        <v>268.64999999999998</v>
      </c>
      <c r="J222" s="173"/>
      <c r="K222" s="145"/>
    </row>
    <row r="223" spans="1:11" ht="18">
      <c r="A223" s="155"/>
      <c r="B223" s="18" t="s">
        <v>101</v>
      </c>
      <c r="C223" s="32">
        <v>3</v>
      </c>
      <c r="D223" s="32">
        <v>8</v>
      </c>
      <c r="E223" s="32">
        <v>1</v>
      </c>
      <c r="F223" s="32">
        <f t="shared" si="27"/>
        <v>24</v>
      </c>
      <c r="G223" s="48">
        <v>0.995</v>
      </c>
      <c r="H223" s="32">
        <v>9</v>
      </c>
      <c r="I223" s="41">
        <f t="shared" si="28"/>
        <v>214.92</v>
      </c>
      <c r="J223" s="173"/>
      <c r="K223" s="145"/>
    </row>
    <row r="224" spans="1:11" ht="18">
      <c r="A224" s="155"/>
      <c r="B224" s="18" t="s">
        <v>102</v>
      </c>
      <c r="C224" s="32">
        <v>1.5</v>
      </c>
      <c r="D224" s="32">
        <v>15</v>
      </c>
      <c r="E224" s="32">
        <v>1</v>
      </c>
      <c r="F224" s="32">
        <f t="shared" si="27"/>
        <v>22.5</v>
      </c>
      <c r="G224" s="48">
        <v>0.995</v>
      </c>
      <c r="H224" s="32">
        <v>9</v>
      </c>
      <c r="I224" s="41">
        <f t="shared" si="28"/>
        <v>201.48750000000001</v>
      </c>
      <c r="J224" s="173"/>
      <c r="K224" s="145"/>
    </row>
    <row r="225" spans="1:11" ht="18">
      <c r="A225" s="155"/>
      <c r="B225" s="18" t="s">
        <v>103</v>
      </c>
      <c r="C225" s="32">
        <v>6.6</v>
      </c>
      <c r="D225" s="32">
        <v>1</v>
      </c>
      <c r="E225" s="32">
        <v>1</v>
      </c>
      <c r="F225" s="32">
        <f t="shared" si="27"/>
        <v>6.6</v>
      </c>
      <c r="G225" s="48">
        <v>0.55900000000000005</v>
      </c>
      <c r="H225" s="32">
        <v>10</v>
      </c>
      <c r="I225" s="41">
        <f t="shared" si="28"/>
        <v>36.893999999999998</v>
      </c>
      <c r="J225" s="173"/>
      <c r="K225" s="145"/>
    </row>
    <row r="226" spans="1:11" ht="18">
      <c r="A226" s="155"/>
      <c r="B226" s="18" t="s">
        <v>104</v>
      </c>
      <c r="C226" s="32">
        <v>5.5</v>
      </c>
      <c r="D226" s="32">
        <v>1</v>
      </c>
      <c r="E226" s="32">
        <v>1</v>
      </c>
      <c r="F226" s="32">
        <f t="shared" si="27"/>
        <v>5.5</v>
      </c>
      <c r="G226" s="48">
        <v>0.55900000000000005</v>
      </c>
      <c r="H226" s="32">
        <v>10</v>
      </c>
      <c r="I226" s="41">
        <f t="shared" si="28"/>
        <v>30.745000000000001</v>
      </c>
      <c r="J226" s="173"/>
      <c r="K226" s="145"/>
    </row>
    <row r="227" spans="1:11" ht="18">
      <c r="A227" s="155"/>
      <c r="B227" s="18" t="s">
        <v>105</v>
      </c>
      <c r="C227" s="32">
        <v>0.23</v>
      </c>
      <c r="D227" s="32">
        <v>29</v>
      </c>
      <c r="E227" s="32">
        <v>1</v>
      </c>
      <c r="F227" s="32">
        <f t="shared" si="27"/>
        <v>6.67</v>
      </c>
      <c r="G227" s="48">
        <v>0.55900000000000005</v>
      </c>
      <c r="H227" s="32">
        <v>10</v>
      </c>
      <c r="I227" s="41">
        <f t="shared" si="28"/>
        <v>37.285299999999999</v>
      </c>
      <c r="J227" s="173"/>
      <c r="K227" s="145"/>
    </row>
    <row r="228" spans="1:11" ht="18">
      <c r="A228" s="155"/>
      <c r="B228" s="52" t="s">
        <v>106</v>
      </c>
      <c r="C228" s="32">
        <v>3</v>
      </c>
      <c r="D228" s="32">
        <v>3</v>
      </c>
      <c r="E228" s="32">
        <v>2</v>
      </c>
      <c r="F228" s="32">
        <f t="shared" si="27"/>
        <v>18</v>
      </c>
      <c r="G228" s="48">
        <v>0.55900000000000005</v>
      </c>
      <c r="H228" s="32">
        <v>1</v>
      </c>
      <c r="I228" s="41">
        <f t="shared" si="28"/>
        <v>10.061999999999999</v>
      </c>
      <c r="J228" s="173"/>
      <c r="K228" s="145"/>
    </row>
    <row r="229" spans="1:11" ht="18">
      <c r="A229" s="155"/>
      <c r="B229" s="18" t="s">
        <v>107</v>
      </c>
      <c r="C229" s="32">
        <v>0.68</v>
      </c>
      <c r="D229" s="32">
        <v>11</v>
      </c>
      <c r="E229" s="32">
        <v>2</v>
      </c>
      <c r="F229" s="32">
        <f t="shared" si="27"/>
        <v>14.96</v>
      </c>
      <c r="G229" s="48">
        <v>0.55900000000000005</v>
      </c>
      <c r="H229" s="32">
        <v>1</v>
      </c>
      <c r="I229" s="41">
        <f t="shared" si="28"/>
        <v>8.3626400000000007</v>
      </c>
      <c r="J229" s="173"/>
      <c r="K229" s="145"/>
    </row>
    <row r="230" spans="1:11" ht="18">
      <c r="A230" s="155"/>
      <c r="B230" s="52" t="s">
        <v>108</v>
      </c>
      <c r="C230" s="32"/>
      <c r="D230" s="32"/>
      <c r="E230" s="32"/>
      <c r="F230" s="32">
        <f t="shared" si="27"/>
        <v>0</v>
      </c>
      <c r="G230" s="48">
        <v>0.995</v>
      </c>
      <c r="H230" s="32">
        <v>1</v>
      </c>
      <c r="I230" s="41">
        <f t="shared" si="28"/>
        <v>0</v>
      </c>
      <c r="J230" s="173"/>
      <c r="K230" s="145"/>
    </row>
    <row r="231" spans="1:11" ht="18">
      <c r="A231" s="155"/>
      <c r="B231" s="18" t="s">
        <v>109</v>
      </c>
      <c r="C231" s="32"/>
      <c r="D231" s="32"/>
      <c r="E231" s="32"/>
      <c r="F231" s="32">
        <f t="shared" si="27"/>
        <v>0</v>
      </c>
      <c r="G231" s="48">
        <v>0.995</v>
      </c>
      <c r="H231" s="32">
        <v>1</v>
      </c>
      <c r="I231" s="41">
        <f t="shared" ref="I231:I233" si="29">+PRODUCT(F231:H231)</f>
        <v>0</v>
      </c>
      <c r="J231" s="173"/>
      <c r="K231" s="145"/>
    </row>
    <row r="232" spans="1:11" ht="18">
      <c r="A232" s="155"/>
      <c r="B232" s="18" t="s">
        <v>110</v>
      </c>
      <c r="C232" s="19"/>
      <c r="D232" s="20"/>
      <c r="E232" s="8"/>
      <c r="F232" s="32">
        <f t="shared" si="27"/>
        <v>0</v>
      </c>
      <c r="G232" s="48">
        <v>0.995</v>
      </c>
      <c r="H232" s="32">
        <v>1</v>
      </c>
      <c r="I232" s="41">
        <f t="shared" si="29"/>
        <v>0</v>
      </c>
      <c r="J232" s="173"/>
      <c r="K232" s="145"/>
    </row>
    <row r="233" spans="1:11" ht="18">
      <c r="A233" s="155"/>
      <c r="B233" s="52" t="s">
        <v>111</v>
      </c>
      <c r="C233" s="32"/>
      <c r="D233" s="32"/>
      <c r="E233" s="32"/>
      <c r="F233" s="32">
        <f t="shared" si="27"/>
        <v>0</v>
      </c>
      <c r="G233" s="48">
        <v>0.995</v>
      </c>
      <c r="H233" s="32">
        <v>1</v>
      </c>
      <c r="I233" s="41">
        <f t="shared" si="29"/>
        <v>0</v>
      </c>
      <c r="J233" s="173"/>
      <c r="K233" s="145"/>
    </row>
    <row r="234" spans="1:11" ht="18.75" customHeight="1">
      <c r="A234" s="155"/>
      <c r="B234" s="137" t="s">
        <v>82</v>
      </c>
      <c r="C234" s="138"/>
      <c r="D234" s="138"/>
      <c r="E234" s="138"/>
      <c r="F234" s="138"/>
      <c r="G234" s="138"/>
      <c r="H234" s="138"/>
      <c r="I234" s="139"/>
      <c r="J234" s="173"/>
      <c r="K234" s="145"/>
    </row>
    <row r="235" spans="1:11" ht="18">
      <c r="A235" s="155"/>
      <c r="B235" s="18" t="s">
        <v>87</v>
      </c>
      <c r="C235" s="31">
        <v>3</v>
      </c>
      <c r="D235" s="31">
        <v>5</v>
      </c>
      <c r="E235" s="31">
        <v>2</v>
      </c>
      <c r="F235" s="31">
        <f t="shared" ref="F235:F245" si="30">+PRODUCT(C235:E235)</f>
        <v>30</v>
      </c>
      <c r="G235" s="47">
        <v>0.995</v>
      </c>
      <c r="H235" s="31">
        <v>13</v>
      </c>
      <c r="I235" s="39">
        <f>+PRODUCT(F235:H235)</f>
        <v>388.05</v>
      </c>
      <c r="J235" s="173"/>
      <c r="K235" s="145"/>
    </row>
    <row r="236" spans="1:11" ht="18">
      <c r="A236" s="155"/>
      <c r="B236" s="18" t="s">
        <v>88</v>
      </c>
      <c r="C236" s="32">
        <v>1</v>
      </c>
      <c r="D236" s="32">
        <v>15</v>
      </c>
      <c r="E236" s="32">
        <v>2</v>
      </c>
      <c r="F236" s="32">
        <f t="shared" si="30"/>
        <v>30</v>
      </c>
      <c r="G236" s="48">
        <v>0.995</v>
      </c>
      <c r="H236" s="32">
        <v>13</v>
      </c>
      <c r="I236" s="41">
        <f t="shared" ref="I236:I245" si="31">+PRODUCT(F236:H236)</f>
        <v>388.05</v>
      </c>
      <c r="J236" s="173"/>
      <c r="K236" s="145"/>
    </row>
    <row r="237" spans="1:11" ht="18">
      <c r="A237" s="155"/>
      <c r="B237" s="18" t="s">
        <v>89</v>
      </c>
      <c r="C237" s="32">
        <v>4.3</v>
      </c>
      <c r="D237" s="32">
        <v>1</v>
      </c>
      <c r="E237" s="32">
        <v>1</v>
      </c>
      <c r="F237" s="32">
        <f t="shared" si="30"/>
        <v>4.3</v>
      </c>
      <c r="G237" s="48">
        <v>0.55900000000000005</v>
      </c>
      <c r="H237" s="32">
        <v>14</v>
      </c>
      <c r="I237" s="41">
        <f t="shared" si="31"/>
        <v>33.651800000000001</v>
      </c>
      <c r="J237" s="173"/>
      <c r="K237" s="145"/>
    </row>
    <row r="238" spans="1:11" ht="18">
      <c r="A238" s="155"/>
      <c r="B238" s="18" t="s">
        <v>90</v>
      </c>
      <c r="C238" s="32">
        <v>3.2</v>
      </c>
      <c r="D238" s="32">
        <v>1</v>
      </c>
      <c r="E238" s="32">
        <v>1</v>
      </c>
      <c r="F238" s="32">
        <f t="shared" si="30"/>
        <v>3.2</v>
      </c>
      <c r="G238" s="48">
        <v>0.55900000000000005</v>
      </c>
      <c r="H238" s="32">
        <v>14</v>
      </c>
      <c r="I238" s="41">
        <f t="shared" si="31"/>
        <v>25.043199999999999</v>
      </c>
      <c r="J238" s="173"/>
      <c r="K238" s="145"/>
    </row>
    <row r="239" spans="1:11">
      <c r="A239" s="155"/>
      <c r="B239" s="18" t="s">
        <v>91</v>
      </c>
      <c r="C239" s="32">
        <v>0.23</v>
      </c>
      <c r="D239" s="32">
        <v>17</v>
      </c>
      <c r="E239" s="32">
        <v>1</v>
      </c>
      <c r="F239" s="32">
        <f t="shared" si="30"/>
        <v>3.91</v>
      </c>
      <c r="G239" s="48">
        <v>0.55900000000000005</v>
      </c>
      <c r="H239" s="32">
        <v>14</v>
      </c>
      <c r="I239" s="41">
        <f t="shared" si="31"/>
        <v>30.59966</v>
      </c>
      <c r="J239" s="173"/>
      <c r="K239" s="145"/>
    </row>
    <row r="240" spans="1:11" ht="18">
      <c r="A240" s="155"/>
      <c r="B240" s="18" t="s">
        <v>92</v>
      </c>
      <c r="C240" s="32">
        <v>3</v>
      </c>
      <c r="D240" s="32">
        <v>3</v>
      </c>
      <c r="E240" s="32">
        <v>2</v>
      </c>
      <c r="F240" s="32">
        <f t="shared" si="30"/>
        <v>18</v>
      </c>
      <c r="G240" s="48">
        <v>0.55900000000000005</v>
      </c>
      <c r="H240" s="32">
        <v>13</v>
      </c>
      <c r="I240" s="41">
        <f t="shared" si="31"/>
        <v>130.80600000000001</v>
      </c>
      <c r="J240" s="173"/>
      <c r="K240" s="145"/>
    </row>
    <row r="241" spans="1:11" ht="18">
      <c r="A241" s="155"/>
      <c r="B241" s="18" t="s">
        <v>93</v>
      </c>
      <c r="C241" s="32">
        <v>0.68</v>
      </c>
      <c r="D241" s="32">
        <v>11</v>
      </c>
      <c r="E241" s="32">
        <v>2</v>
      </c>
      <c r="F241" s="32">
        <f t="shared" si="30"/>
        <v>14.96</v>
      </c>
      <c r="G241" s="48">
        <v>0.55900000000000005</v>
      </c>
      <c r="H241" s="32">
        <v>13</v>
      </c>
      <c r="I241" s="41">
        <f t="shared" si="31"/>
        <v>108.71432</v>
      </c>
      <c r="J241" s="173"/>
      <c r="K241" s="145"/>
    </row>
    <row r="242" spans="1:11" ht="18">
      <c r="A242" s="155"/>
      <c r="B242" s="52" t="s">
        <v>94</v>
      </c>
      <c r="C242" s="32"/>
      <c r="D242" s="32"/>
      <c r="E242" s="32"/>
      <c r="F242" s="32">
        <f t="shared" si="30"/>
        <v>0</v>
      </c>
      <c r="G242" s="48">
        <v>0.995</v>
      </c>
      <c r="H242" s="32">
        <v>1</v>
      </c>
      <c r="I242" s="41">
        <f t="shared" si="31"/>
        <v>0</v>
      </c>
      <c r="J242" s="173"/>
      <c r="K242" s="145"/>
    </row>
    <row r="243" spans="1:11" ht="18">
      <c r="A243" s="155"/>
      <c r="B243" s="18" t="s">
        <v>95</v>
      </c>
      <c r="C243" s="32"/>
      <c r="D243" s="32"/>
      <c r="E243" s="32"/>
      <c r="F243" s="32">
        <f t="shared" si="30"/>
        <v>0</v>
      </c>
      <c r="G243" s="48">
        <v>0.995</v>
      </c>
      <c r="H243" s="32">
        <v>1</v>
      </c>
      <c r="I243" s="41">
        <f t="shared" si="31"/>
        <v>0</v>
      </c>
      <c r="J243" s="173"/>
      <c r="K243" s="145"/>
    </row>
    <row r="244" spans="1:11" ht="18">
      <c r="A244" s="155"/>
      <c r="B244" s="52" t="s">
        <v>96</v>
      </c>
      <c r="C244" s="32"/>
      <c r="D244" s="32"/>
      <c r="E244" s="32"/>
      <c r="F244" s="32">
        <f t="shared" si="30"/>
        <v>0</v>
      </c>
      <c r="G244" s="48">
        <v>0.995</v>
      </c>
      <c r="H244" s="32">
        <v>1</v>
      </c>
      <c r="I244" s="41">
        <f t="shared" si="31"/>
        <v>0</v>
      </c>
      <c r="J244" s="173"/>
      <c r="K244" s="145"/>
    </row>
    <row r="245" spans="1:11" ht="18">
      <c r="A245" s="155"/>
      <c r="B245" s="18" t="s">
        <v>97</v>
      </c>
      <c r="C245" s="32"/>
      <c r="D245" s="32"/>
      <c r="E245" s="32"/>
      <c r="F245" s="32">
        <f t="shared" si="30"/>
        <v>0</v>
      </c>
      <c r="G245" s="48">
        <v>0.995</v>
      </c>
      <c r="H245" s="32">
        <v>1</v>
      </c>
      <c r="I245" s="41">
        <f t="shared" si="31"/>
        <v>0</v>
      </c>
      <c r="J245" s="173"/>
      <c r="K245" s="145"/>
    </row>
    <row r="246" spans="1:11">
      <c r="A246" s="155"/>
      <c r="B246" s="18"/>
      <c r="C246" s="32"/>
      <c r="D246" s="32"/>
      <c r="E246" s="32"/>
      <c r="F246" s="32"/>
      <c r="G246" s="48"/>
      <c r="H246" s="32"/>
      <c r="I246" s="41"/>
      <c r="J246" s="173"/>
      <c r="K246" s="145"/>
    </row>
    <row r="247" spans="1:11">
      <c r="A247" s="155"/>
      <c r="B247" s="52"/>
      <c r="C247" s="32"/>
      <c r="D247" s="32"/>
      <c r="E247" s="32"/>
      <c r="F247" s="32"/>
      <c r="G247" s="48"/>
      <c r="H247" s="32"/>
      <c r="I247" s="53"/>
      <c r="J247" s="173"/>
      <c r="K247" s="145"/>
    </row>
    <row r="248" spans="1:11">
      <c r="A248" s="155"/>
      <c r="B248" s="52"/>
      <c r="C248" s="32"/>
      <c r="D248" s="32"/>
      <c r="E248" s="32"/>
      <c r="F248" s="32"/>
      <c r="G248" s="48"/>
      <c r="H248" s="32"/>
      <c r="I248" s="49"/>
      <c r="J248" s="173"/>
      <c r="K248" s="145"/>
    </row>
    <row r="249" spans="1:11">
      <c r="A249" s="155"/>
      <c r="B249" s="52"/>
      <c r="C249" s="32"/>
      <c r="D249" s="32"/>
      <c r="E249" s="32"/>
      <c r="F249" s="32"/>
      <c r="G249" s="48"/>
      <c r="H249" s="32"/>
      <c r="I249" s="49"/>
      <c r="J249" s="173"/>
      <c r="K249" s="145"/>
    </row>
    <row r="250" spans="1:11">
      <c r="A250" s="155"/>
      <c r="B250" s="52"/>
      <c r="C250" s="32"/>
      <c r="D250" s="32"/>
      <c r="E250" s="32"/>
      <c r="F250" s="32"/>
      <c r="G250" s="48"/>
      <c r="H250" s="32"/>
      <c r="I250" s="49"/>
      <c r="J250" s="173"/>
      <c r="K250" s="145"/>
    </row>
    <row r="251" spans="1:11">
      <c r="A251" s="155"/>
      <c r="B251" s="18"/>
      <c r="C251" s="19"/>
      <c r="D251" s="20"/>
      <c r="E251" s="8"/>
      <c r="F251" s="8"/>
      <c r="G251" s="21"/>
      <c r="H251" s="8"/>
      <c r="I251" s="30"/>
      <c r="J251" s="173"/>
      <c r="K251" s="145"/>
    </row>
    <row r="252" spans="1:11">
      <c r="A252" s="155"/>
      <c r="B252" s="18"/>
      <c r="C252" s="19"/>
      <c r="D252" s="20"/>
      <c r="E252" s="8"/>
      <c r="F252" s="8"/>
      <c r="G252" s="21"/>
      <c r="H252" s="8"/>
      <c r="I252" s="30"/>
      <c r="J252" s="173"/>
      <c r="K252" s="145"/>
    </row>
    <row r="253" spans="1:11">
      <c r="A253" s="155"/>
      <c r="B253" s="18"/>
      <c r="C253" s="19"/>
      <c r="D253" s="20"/>
      <c r="E253" s="8"/>
      <c r="F253" s="8"/>
      <c r="G253" s="21"/>
      <c r="H253" s="8"/>
      <c r="I253" s="30"/>
      <c r="J253" s="173"/>
      <c r="K253" s="145"/>
    </row>
    <row r="254" spans="1:11">
      <c r="A254" s="155"/>
      <c r="B254" s="18"/>
      <c r="C254" s="19"/>
      <c r="D254" s="20"/>
      <c r="E254" s="8"/>
      <c r="F254" s="8"/>
      <c r="G254" s="21"/>
      <c r="H254" s="8"/>
      <c r="I254" s="30"/>
      <c r="J254" s="173"/>
      <c r="K254" s="145"/>
    </row>
    <row r="255" spans="1:11">
      <c r="A255" s="155"/>
      <c r="B255" s="18"/>
      <c r="C255" s="19"/>
      <c r="D255" s="20"/>
      <c r="E255" s="8"/>
      <c r="F255" s="8"/>
      <c r="G255" s="21"/>
      <c r="H255" s="8"/>
      <c r="I255" s="30"/>
      <c r="J255" s="173"/>
      <c r="K255" s="145"/>
    </row>
    <row r="256" spans="1:11">
      <c r="A256" s="155"/>
      <c r="B256" s="18"/>
      <c r="C256" s="19"/>
      <c r="D256" s="20"/>
      <c r="E256" s="8"/>
      <c r="F256" s="8"/>
      <c r="G256" s="21"/>
      <c r="H256" s="8"/>
      <c r="I256" s="30"/>
      <c r="J256" s="173"/>
      <c r="K256" s="145"/>
    </row>
    <row r="257" spans="1:11">
      <c r="A257" s="155"/>
      <c r="B257" s="52"/>
      <c r="C257" s="32"/>
      <c r="D257" s="32"/>
      <c r="E257" s="32"/>
      <c r="F257" s="32"/>
      <c r="G257" s="48"/>
      <c r="H257" s="32"/>
      <c r="I257" s="49"/>
      <c r="J257" s="173"/>
      <c r="K257" s="145"/>
    </row>
    <row r="258" spans="1:11">
      <c r="A258" s="157"/>
      <c r="B258" s="18"/>
      <c r="C258" s="32"/>
      <c r="D258" s="32"/>
      <c r="E258" s="32"/>
      <c r="F258" s="32"/>
      <c r="G258" s="48"/>
      <c r="H258" s="32"/>
      <c r="I258" s="41"/>
      <c r="J258" s="173"/>
      <c r="K258" s="145"/>
    </row>
    <row r="259" spans="1:11">
      <c r="A259" s="155"/>
      <c r="B259" s="52"/>
      <c r="C259" s="32"/>
      <c r="D259" s="32"/>
      <c r="E259" s="32"/>
      <c r="F259" s="32"/>
      <c r="G259" s="48"/>
      <c r="H259" s="32"/>
      <c r="I259" s="53"/>
      <c r="J259" s="173"/>
      <c r="K259" s="145"/>
    </row>
    <row r="260" spans="1:11">
      <c r="A260" s="155"/>
      <c r="B260" s="52"/>
      <c r="C260" s="32"/>
      <c r="D260" s="32"/>
      <c r="E260" s="32"/>
      <c r="F260" s="32"/>
      <c r="G260" s="48"/>
      <c r="H260" s="32"/>
      <c r="I260" s="49"/>
      <c r="J260" s="173"/>
      <c r="K260" s="145"/>
    </row>
    <row r="261" spans="1:11">
      <c r="A261" s="155"/>
      <c r="B261" s="52"/>
      <c r="C261" s="32"/>
      <c r="D261" s="32"/>
      <c r="E261" s="32"/>
      <c r="F261" s="32"/>
      <c r="G261" s="48"/>
      <c r="H261" s="32"/>
      <c r="I261" s="49"/>
      <c r="J261" s="173"/>
      <c r="K261" s="145"/>
    </row>
    <row r="262" spans="1:11">
      <c r="A262" s="155"/>
      <c r="B262" s="52"/>
      <c r="C262" s="32"/>
      <c r="D262" s="32"/>
      <c r="E262" s="32"/>
      <c r="F262" s="32"/>
      <c r="G262" s="48"/>
      <c r="H262" s="32"/>
      <c r="I262" s="49"/>
      <c r="J262" s="173"/>
      <c r="K262" s="145"/>
    </row>
    <row r="263" spans="1:11">
      <c r="A263" s="155"/>
      <c r="B263" s="18"/>
      <c r="C263" s="32"/>
      <c r="D263" s="32"/>
      <c r="E263" s="32"/>
      <c r="F263" s="32"/>
      <c r="G263" s="48"/>
      <c r="H263" s="32"/>
      <c r="I263" s="41"/>
      <c r="J263" s="173"/>
      <c r="K263" s="145"/>
    </row>
    <row r="264" spans="1:11">
      <c r="A264" s="155"/>
      <c r="B264" s="52"/>
      <c r="C264" s="32"/>
      <c r="D264" s="32"/>
      <c r="E264" s="32"/>
      <c r="F264" s="32"/>
      <c r="G264" s="48"/>
      <c r="H264" s="32"/>
      <c r="I264" s="53"/>
      <c r="J264" s="173"/>
      <c r="K264" s="145"/>
    </row>
    <row r="265" spans="1:11">
      <c r="A265" s="155"/>
      <c r="B265" s="52"/>
      <c r="C265" s="32"/>
      <c r="D265" s="32"/>
      <c r="E265" s="32"/>
      <c r="F265" s="32"/>
      <c r="G265" s="48"/>
      <c r="H265" s="32"/>
      <c r="I265" s="49"/>
      <c r="J265" s="173"/>
      <c r="K265" s="145"/>
    </row>
    <row r="266" spans="1:11">
      <c r="A266" s="155"/>
      <c r="B266" s="52"/>
      <c r="C266" s="32"/>
      <c r="D266" s="32"/>
      <c r="E266" s="32"/>
      <c r="F266" s="32"/>
      <c r="G266" s="48"/>
      <c r="H266" s="32"/>
      <c r="I266" s="49"/>
      <c r="J266" s="173"/>
      <c r="K266" s="145"/>
    </row>
    <row r="267" spans="1:11">
      <c r="A267" s="155"/>
      <c r="B267" s="52"/>
      <c r="C267" s="32"/>
      <c r="D267" s="32"/>
      <c r="E267" s="32"/>
      <c r="F267" s="32"/>
      <c r="G267" s="48"/>
      <c r="H267" s="32"/>
      <c r="I267" s="49"/>
      <c r="J267" s="173"/>
      <c r="K267" s="145"/>
    </row>
    <row r="268" spans="1:11">
      <c r="A268" s="155"/>
      <c r="B268" s="22"/>
      <c r="C268" s="54"/>
      <c r="D268" s="54"/>
      <c r="E268" s="54"/>
      <c r="F268" s="54"/>
      <c r="G268" s="55"/>
      <c r="H268" s="54"/>
      <c r="I268" s="56"/>
      <c r="J268" s="10"/>
      <c r="K268" s="11"/>
    </row>
    <row r="269" spans="1:11">
      <c r="A269" s="156"/>
      <c r="B269" s="151"/>
      <c r="C269" s="152"/>
      <c r="D269" s="152"/>
      <c r="E269" s="152"/>
      <c r="F269" s="152"/>
      <c r="G269" s="152"/>
      <c r="H269" s="152"/>
      <c r="I269" s="153"/>
      <c r="J269" s="28">
        <f>+SUM(I185:I268)</f>
        <v>5339.9919300000001</v>
      </c>
      <c r="K269" s="29" t="s">
        <v>11</v>
      </c>
    </row>
    <row r="270" spans="1:11">
      <c r="A270" s="131"/>
      <c r="B270" s="132"/>
      <c r="C270" s="132"/>
      <c r="D270" s="132"/>
      <c r="E270" s="132"/>
      <c r="F270" s="132"/>
      <c r="G270" s="132"/>
      <c r="H270" s="132"/>
      <c r="I270" s="132"/>
      <c r="J270" s="132"/>
      <c r="K270" s="133"/>
    </row>
  </sheetData>
  <mergeCells count="116">
    <mergeCell ref="J185:K267"/>
    <mergeCell ref="J182:J183"/>
    <mergeCell ref="K3:K4"/>
    <mergeCell ref="K22:K23"/>
    <mergeCell ref="K48:K49"/>
    <mergeCell ref="K93:K94"/>
    <mergeCell ref="K127:K128"/>
    <mergeCell ref="K158:K159"/>
    <mergeCell ref="K182:K183"/>
    <mergeCell ref="J95:K124"/>
    <mergeCell ref="B269:I269"/>
    <mergeCell ref="A270:K270"/>
    <mergeCell ref="A5:A20"/>
    <mergeCell ref="A24:A46"/>
    <mergeCell ref="A50:A91"/>
    <mergeCell ref="A95:A125"/>
    <mergeCell ref="A129:A156"/>
    <mergeCell ref="A160:A180"/>
    <mergeCell ref="A184:A269"/>
    <mergeCell ref="F22:F23"/>
    <mergeCell ref="F48:F49"/>
    <mergeCell ref="F93:F94"/>
    <mergeCell ref="F127:F128"/>
    <mergeCell ref="F158:F159"/>
    <mergeCell ref="F182:F183"/>
    <mergeCell ref="G22:G23"/>
    <mergeCell ref="G48:G49"/>
    <mergeCell ref="G93:G94"/>
    <mergeCell ref="G127:G128"/>
    <mergeCell ref="G158:G159"/>
    <mergeCell ref="G182:G183"/>
    <mergeCell ref="H22:H23"/>
    <mergeCell ref="H48:H49"/>
    <mergeCell ref="H93:H94"/>
    <mergeCell ref="B168:I168"/>
    <mergeCell ref="B180:I180"/>
    <mergeCell ref="C182:E182"/>
    <mergeCell ref="A183:B183"/>
    <mergeCell ref="B184:I184"/>
    <mergeCell ref="B196:I196"/>
    <mergeCell ref="B208:I208"/>
    <mergeCell ref="B220:I220"/>
    <mergeCell ref="B234:I234"/>
    <mergeCell ref="H182:H183"/>
    <mergeCell ref="I182:I183"/>
    <mergeCell ref="B141:I141"/>
    <mergeCell ref="B156:I156"/>
    <mergeCell ref="A157:K157"/>
    <mergeCell ref="C158:E158"/>
    <mergeCell ref="A159:B159"/>
    <mergeCell ref="B160:I160"/>
    <mergeCell ref="B162:I162"/>
    <mergeCell ref="B164:I164"/>
    <mergeCell ref="B166:I166"/>
    <mergeCell ref="H158:H159"/>
    <mergeCell ref="I158:I159"/>
    <mergeCell ref="J158:J159"/>
    <mergeCell ref="B125:I125"/>
    <mergeCell ref="A126:K126"/>
    <mergeCell ref="C127:E127"/>
    <mergeCell ref="A128:B128"/>
    <mergeCell ref="B129:I129"/>
    <mergeCell ref="J130:K130"/>
    <mergeCell ref="B132:I132"/>
    <mergeCell ref="B135:I135"/>
    <mergeCell ref="B138:I138"/>
    <mergeCell ref="H127:H128"/>
    <mergeCell ref="I127:I128"/>
    <mergeCell ref="J127:J128"/>
    <mergeCell ref="B91:I91"/>
    <mergeCell ref="A92:K92"/>
    <mergeCell ref="C93:E93"/>
    <mergeCell ref="A94:B94"/>
    <mergeCell ref="B95:I95"/>
    <mergeCell ref="B99:I99"/>
    <mergeCell ref="B103:I103"/>
    <mergeCell ref="B107:I107"/>
    <mergeCell ref="B112:I112"/>
    <mergeCell ref="I93:I94"/>
    <mergeCell ref="J93:J94"/>
    <mergeCell ref="B46:I46"/>
    <mergeCell ref="A47:K47"/>
    <mergeCell ref="C48:E48"/>
    <mergeCell ref="A49:B49"/>
    <mergeCell ref="B50:I50"/>
    <mergeCell ref="B54:I54"/>
    <mergeCell ref="B58:I58"/>
    <mergeCell ref="B62:I62"/>
    <mergeCell ref="B66:I66"/>
    <mergeCell ref="I48:I49"/>
    <mergeCell ref="J48:J49"/>
    <mergeCell ref="B20:I20"/>
    <mergeCell ref="A21:K21"/>
    <mergeCell ref="C22:E22"/>
    <mergeCell ref="A23:B23"/>
    <mergeCell ref="B24:I24"/>
    <mergeCell ref="B26:I26"/>
    <mergeCell ref="B28:I28"/>
    <mergeCell ref="B30:I30"/>
    <mergeCell ref="B32:I32"/>
    <mergeCell ref="I22:I23"/>
    <mergeCell ref="J22:J23"/>
    <mergeCell ref="A1:K1"/>
    <mergeCell ref="A2:K2"/>
    <mergeCell ref="C3:E3"/>
    <mergeCell ref="A4:B4"/>
    <mergeCell ref="B5:I5"/>
    <mergeCell ref="B7:I7"/>
    <mergeCell ref="B9:I9"/>
    <mergeCell ref="B11:I11"/>
    <mergeCell ref="B13:I13"/>
    <mergeCell ref="F3:F4"/>
    <mergeCell ref="G3:G4"/>
    <mergeCell ref="H3:H4"/>
    <mergeCell ref="I3:I4"/>
    <mergeCell ref="J3:J4"/>
  </mergeCells>
  <printOptions horizontalCentered="1"/>
  <pageMargins left="0.70866141732283505" right="0.70866141732283505" top="0.74803149606299202" bottom="0.74803149606299202" header="0.31496062992126" footer="0.31496062992126"/>
  <pageSetup paperSize="9" scale="51" orientation="portrait" r:id="rId1"/>
  <rowBreaks count="1" manualBreakCount="1">
    <brk id="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9</vt:i4>
      </vt:variant>
    </vt:vector>
  </HeadingPairs>
  <TitlesOfParts>
    <vt:vector size="11" baseType="lpstr">
      <vt:lpstr>Presupuesto </vt:lpstr>
      <vt:lpstr>Memorias de cantidades</vt:lpstr>
      <vt:lpstr>Ancho_base</vt:lpstr>
      <vt:lpstr>ANCHOPH</vt:lpstr>
      <vt:lpstr>'Presupuesto '!Área_de_impresión</vt:lpstr>
      <vt:lpstr>Ciclopelateral</vt:lpstr>
      <vt:lpstr>LREAL</vt:lpstr>
      <vt:lpstr>NUMRAMPAS</vt:lpstr>
      <vt:lpstr>rielcentral</vt:lpstr>
      <vt:lpstr>riellateral</vt:lpstr>
      <vt:lpstr>Sobreancho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PERSONAL</cp:lastModifiedBy>
  <cp:lastPrinted>2022-09-07T19:22:00Z</cp:lastPrinted>
  <dcterms:created xsi:type="dcterms:W3CDTF">2022-02-02T15:37:00Z</dcterms:created>
  <dcterms:modified xsi:type="dcterms:W3CDTF">2026-09-04T23:36:09Z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1A720DDE543A42569162668682F81CE7_13</vt:lpwstr>
  </property>
  <property fmtid="{D5CDD505-2E9C-101B-9397-08002B2CF9AE}" pid="3" name="KSOProductBuildVer">
    <vt:lpwstr>3082-12.1.0.28032</vt:lpwstr>
  </property>
  <property fmtid="{D5CDD505-2E9C-101B-9397-08002B2CF9AE}" pid="4" name="CalculationRule">
    <vt:i4>0</vt:i4>
  </property>
</Properties>
</file>