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14020" windowHeight="6200" tabRatio="906"/>
  </bookViews>
  <sheets>
    <sheet name="PRESUPUESTO OFICIAL (Entidad)" sheetId="265" r:id="rId1"/>
    <sheet name="AIU" sheetId="281" r:id="rId2"/>
    <sheet name="Memorias de cantidades" sheetId="280" r:id="rId3"/>
    <sheet name="PROPUESTA ECONOMICA(Proponente)" sheetId="269" r:id="rId4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</externalReferences>
  <definedNames>
    <definedName name="_\0">#REF!</definedName>
    <definedName name="_\00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V">#REF!</definedName>
    <definedName name="__\a">#REF!</definedName>
    <definedName name="__\s">#REF!</definedName>
    <definedName name="__\X">ERR</definedName>
    <definedName name="__\Z">ERR</definedName>
    <definedName name="_______________________________________f">#REF!</definedName>
    <definedName name="______________________________________f">#REF!</definedName>
    <definedName name="_____________________________________f">#REF!</definedName>
    <definedName name="____________________________________f">#REF!</definedName>
    <definedName name="___________________________________f">#REF!</definedName>
    <definedName name="__________________________________f">#REF!</definedName>
    <definedName name="_________________________________f">#REF!</definedName>
    <definedName name="________________________________f">#REF!</definedName>
    <definedName name="_______________________________f">#REF!</definedName>
    <definedName name="______________________________f">#REF!</definedName>
    <definedName name="_____________________________f">#REF!</definedName>
    <definedName name="____________________________f">#REF!</definedName>
    <definedName name="___________________________f">#REF!</definedName>
    <definedName name="__________________________f">#REF!</definedName>
    <definedName name="_________________________f">#REF!</definedName>
    <definedName name="________________________f">#REF!</definedName>
    <definedName name="_______________________f">#REF!</definedName>
    <definedName name="______________________f">#REF!</definedName>
    <definedName name="_____________________f">#REF!</definedName>
    <definedName name="____________________f">#REF!</definedName>
    <definedName name="___________________f">#REF!</definedName>
    <definedName name="__________________f">#REF!</definedName>
    <definedName name="_________________f">#REF!</definedName>
    <definedName name="________________f">#REF!</definedName>
    <definedName name="_______________f">#REF!</definedName>
    <definedName name="______________f">#REF!</definedName>
    <definedName name="_____________f">#REF!</definedName>
    <definedName name="____________f">#REF!</definedName>
    <definedName name="___________f">#REF!</definedName>
    <definedName name="__________f">#REF!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f">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f">#REF!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f">#REF!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f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>[9]!_xlbgnm.ane7</definedName>
    <definedName name="_____ane8" localSheetId="3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f">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>[13]!_xlbgnm.ane7</definedName>
    <definedName name="____ane8" localSheetId="3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f">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>[15]!_xlbgnm.ane7</definedName>
    <definedName name="___ane8" localSheetId="3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f">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>[13]!_xlbgnm.ane7</definedName>
    <definedName name="__ane8" localSheetId="3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#REF!</definedName>
    <definedName name="__F">ERR</definedName>
    <definedName name="__FS01" localSheetId="1">"[0]!err"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lnm.Print_Area">#REF!</definedName>
    <definedName name="__xlnm.Print_Area_1">#REF!</definedName>
    <definedName name="__xlnm.Print_Area_2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3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iu2">#REF!</definedName>
    <definedName name="_ALM1">#REF!</definedName>
    <definedName name="_AND1">#REF!</definedName>
    <definedName name="_ane7" localSheetId="3">[13]!_xlbgnm.ane7</definedName>
    <definedName name="_ane7">[13]!_xlbgnm.ane7</definedName>
    <definedName name="_ane8" localSheetId="3">[13]!_xlbgnm.ane8</definedName>
    <definedName name="_ane8">[13]!_xlbgnm.ane8</definedName>
    <definedName name="_APU221">#REF!</definedName>
    <definedName name="_APU465" localSheetId="3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#REF!</definedName>
    <definedName name="_F">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(Entidad)'!$I$11:$I$93</definedName>
    <definedName name="_xlnm._FilterDatabase" localSheetId="3" hidden="1">'PROPUESTA ECONOMICA(Proponente)'!$I$12:$I$80</definedName>
    <definedName name="_xlnm._FilterDatabase" hidden="1">#REF!</definedName>
    <definedName name="_FS01" localSheetId="1">"[0]!err"</definedName>
    <definedName name="_FS01">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">"[0]!err"</definedName>
    <definedName name="_X_1">"[0]!err"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"[0]!err"</definedName>
    <definedName name="_Z_1">"[0]!err"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1" hidden="1">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 localSheetId="1">"[0]!err"</definedName>
    <definedName name="aa">ERR</definedName>
    <definedName name="aa_1">"[0]!err"</definedName>
    <definedName name="AAA">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>#N/A</definedName>
    <definedName name="absc1" localSheetId="3">[26]!absc</definedName>
    <definedName name="absc1">[26]!absc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1">"#REF!"</definedName>
    <definedName name="ACTA2">"#REF!"</definedName>
    <definedName name="Actividad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F">#REF!</definedName>
    <definedName name="ADFE">"[0]!err"</definedName>
    <definedName name="ADFE_1">"[0]!err"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>[26]!absc</definedName>
    <definedName name="ADOC125" localSheetId="3">[29]!absc</definedName>
    <definedName name="ADOC125">[29]!absc</definedName>
    <definedName name="adoq" localSheetId="3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">"#REF!"</definedName>
    <definedName name="AE_1">"#REF!"</definedName>
    <definedName name="aefa" hidden="1">{"via1",#N/A,TRUE,"general";"via2",#N/A,TRUE,"general";"via3",#N/A,TRUE,"general"}</definedName>
    <definedName name="AER">"[0]!err"</definedName>
    <definedName name="AER_1">"[0]!err"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3">[31]!absc</definedName>
    <definedName name="alc">[31]!absc</definedName>
    <definedName name="AlcanceProyecto">#REF!</definedName>
    <definedName name="ALICIA">#REF!</definedName>
    <definedName name="ALM">#REF!</definedName>
    <definedName name="ALTO">[32]Tabla!$A$1:$A$5</definedName>
    <definedName name="Amount">#REF!</definedName>
    <definedName name="Ancho_base">'Memorias de cantidades'!$C$42</definedName>
    <definedName name="ANCHOPH">'Memorias de cantidades'!$C$41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 localSheetId="1">"[0]!err"</definedName>
    <definedName name="ANTICIPO">[36]BASES!$B$33</definedName>
    <definedName name="ANTICIPO_1">"[0]!err"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 localSheetId="3">[39]!absc</definedName>
    <definedName name="APU">[39]!absc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"[0]!err"</definedName>
    <definedName name="aq">ERR</definedName>
    <definedName name="aq_1">"[0]!err"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AIU!$A$1:$K$58</definedName>
    <definedName name="_xlnm.Print_Area" localSheetId="0">'PRESUPUESTO OFICIAL (Entidad)'!$A$1:$M$111</definedName>
    <definedName name="_xlnm.Print_Area" localSheetId="3">'PROPUESTA ECONOMICA(Proponente)'!$A$1:$M$101</definedName>
    <definedName name="_xlnm.Print_Area">#N/A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ERR</definedName>
    <definedName name="ARP">#REF!</definedName>
    <definedName name="ARS">#REF!</definedName>
    <definedName name="as">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ERR</definedName>
    <definedName name="asdfñk">[41]!absc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3">MODULO10.auto_abrir</definedName>
    <definedName name="Auto_Open">MODULO10.auto_abrir</definedName>
    <definedName name="auto1" localSheetId="1">#REF!</definedName>
    <definedName name="auto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22">#REF!</definedName>
    <definedName name="basedatos">[44]Hoja1!$A$4:$BZ$55</definedName>
    <definedName name="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.MAT">#REF!</definedName>
    <definedName name="CANTIDAD" localSheetId="1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 localSheetId="1">#REF!</definedName>
    <definedName name="ccto210">#REF!</definedName>
    <definedName name="cd">[54]Hoja1!$C$81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DIRECTO">'[55]I1,1'!$H$43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eroletra">#REF!</definedName>
    <definedName name="cerounid">#REF!</definedName>
    <definedName name="cerovr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clopelateral">'Memorias de cantidades'!$D$15</definedName>
    <definedName name="CISNEROS">#REF!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APU">'[58] PPTO + AIU'!$A$19:$N$55</definedName>
    <definedName name="Codigo" localSheetId="1">[59]Insumos!$A$4:$A$1448</definedName>
    <definedName name="codigo">#REF!,#REF!</definedName>
    <definedName name="Codigo_M.Obra">[59]M.Obra!$A$35:$A$50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'[60]DATOS CONTRATO'!$G$13</definedName>
    <definedName name="Contratante">'[10]DATOS CONTRATO'!$E$6</definedName>
    <definedName name="CONTRATO">[42]CONTRATO!$E$8</definedName>
    <definedName name="COPIA">ERR</definedName>
    <definedName name="COPIA1">#REF!</definedName>
    <definedName name="COPIA2">#REF!</definedName>
    <definedName name="copiao4">ERR</definedName>
    <definedName name="corri">ERR</definedName>
    <definedName name="COSTO_EQUIPO">[61]Equipo!$B$9:$H$517</definedName>
    <definedName name="COSTO_FRENTE">[62]BITACORA!$E$1:$E$65536</definedName>
    <definedName name="COSTO_MATERIAL">[61]materiales!$A$8:$C$1305</definedName>
    <definedName name="COSTO_PERSONAL">[61]ManoObra!$A$45:$H$206</definedName>
    <definedName name="COSTO_TRANSPORTE">[61]Distanc!$A$5:$D$20</definedName>
    <definedName name="costo2" hidden="1">#REF!</definedName>
    <definedName name="COSTODIRECTO" localSheetId="1">"#REF!"</definedName>
    <definedName name="COSTODIRECTO">#REF!</definedName>
    <definedName name="COSTODIRECTO_1">"#REF!"</definedName>
    <definedName name="COSTOS" localSheetId="1">[63]TARIFAS!$A$1:$F$52</definedName>
    <definedName name="COSTOS">[64]TARIFAS!$A$1:$F$52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[65]civ_roma!$C$803:$G$804</definedName>
    <definedName name="Criterios_IM">'[3]7422CW00'!#REF!</definedName>
    <definedName name="Criticidad">[66]Tabla!$A$1:$A$5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"[0]!err"</definedName>
    <definedName name="CUAL">ERR</definedName>
    <definedName name="CUAL_1">"[0]!err"</definedName>
    <definedName name="CUBS">#REF!</definedName>
    <definedName name="CUNET" hidden="1">{"via1",#N/A,TRUE,"general";"via2",#N/A,TRUE,"general";"via3",#N/A,TRUE,"general"}</definedName>
    <definedName name="Customize" localSheetId="3">[52]!Customize</definedName>
    <definedName name="Customize">[52]!Customize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[65]civ_roma!$C$9:$G$799</definedName>
    <definedName name="DATO1">'[67]46'!$D$3:$CK$429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'[68]Pta a tierra'!#REF!</definedName>
    <definedName name="DCSDCTV" hidden="1">{"via1",#N/A,TRUE,"general";"via2",#N/A,TRUE,"general";"via3",#N/A,TRUE,"general"}</definedName>
    <definedName name="dd" localSheetId="1">"[0]!err"</definedName>
    <definedName name="dd">#REF!</definedName>
    <definedName name="dd_1">"[0]!err"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[66]Tabla!$B$1:$B$397</definedName>
    <definedName name="DEPENDENCIA">[66]Tabla!$B$1:$B$397</definedName>
    <definedName name="DEPENDENCIAS">[66]Tabla!$B$1:$B$397</definedName>
    <definedName name="DERF" hidden="1">{#N/A,#N/A,FALSE,"310.1";#N/A,#N/A,FALSE,"321.1";#N/A,#N/A,FALSE,"320.3";#N/A,#N/A,FALSE,"330.1"}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ENTOS">'[55]I1,1'!$H$54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[70]Cronograma!#REF!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RECTO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[72]CÁLCULOS!$H$34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[70]Cronograma!#REF!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[73]EMPRESA!$I$25</definedName>
    <definedName name="DsctoPension">[73]EMPRESA!$I$23</definedName>
    <definedName name="DsctoSalud">[73]EMPRESA!$I$24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1" hidden="1">{#N/A,#N/A,FALSE,"310.1";#N/A,#N/A,FALSE,"321.1";#N/A,#N/A,FALSE,"320.3";#N/A,#N/A,FALSE,"330.1"}</definedName>
    <definedName name="EE">ERR</definedName>
    <definedName name="EE_1">"[0]!err"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'[74]Info Ejec'!$A$1:$AV$153</definedName>
    <definedName name="ELIMINACIONPROYC">#REF!</definedName>
    <definedName name="emanto">#REF!</definedName>
    <definedName name="eme">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 localSheetId="1">#REF!</definedName>
    <definedName name="equipo">[75]Equipo!$A$7:$A$65536</definedName>
    <definedName name="EQUIPO1">#REF!</definedName>
    <definedName name="EQUIPOS" localSheetId="1">[58]REC!$A$763:$C$893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[76]Estructura!$C$7:$E$2570</definedName>
    <definedName name="ESTRUCTURA" hidden="1">{#N/A,#N/A,TRUE,"INGENIERIA";#N/A,#N/A,TRUE,"COMPRAS";#N/A,#N/A,TRUE,"DIRECCION";#N/A,#N/A,TRUE,"RESUMEN"}</definedName>
    <definedName name="ESTRUCTURAS">[77]Hoja3!$B$7:$B$15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'[23]SKJ452'!#REF!</definedName>
    <definedName name="Excel_BuiltIn_Print_Titles_11">'[23]ITA878'!#REF!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'[23]HFB024'!#REF!</definedName>
    <definedName name="Excel_BuiltIn_Print_Titles_8">#REF!</definedName>
    <definedName name="Excel_BuiltIn_Print_Titles_9">'[23]PAJ825'!#REF!</definedName>
    <definedName name="EXCROC" localSheetId="1">'[78]Análisis de precios'!$H$52</definedName>
    <definedName name="EXCROC">'[79]Análisis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'[80]Itemes Renovación'!#REF!</definedName>
    <definedName name="FareWellStmnt" localSheetId="3">[52]!FareWellStmnt</definedName>
    <definedName name="FareWellStmnt">[52]!FareWellStmnt</definedName>
    <definedName name="FaseProyecto">#REF!</definedName>
    <definedName name="fd" localSheetId="1">#REF!</definedName>
    <definedName name="FD">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 localSheetId="1">#REF!</definedName>
    <definedName name="Fecha">[81]Tablas!$B$1:$B$65536</definedName>
    <definedName name="FechaInicio">[42]CONTRATO!$E$10</definedName>
    <definedName name="FechaTermina">[42]CONTRATO!$E$11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 localSheetId="1">"[0]!err"</definedName>
    <definedName name="ff">ERR</definedName>
    <definedName name="ff_1">"[0]!err"</definedName>
    <definedName name="fff" localSheetId="1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"[0]!err"</definedName>
    <definedName name="fg">ERR</definedName>
    <definedName name="fg_1">"[0]!err"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'[82]7422CW00'!#REF!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1" hidden="1">{#N/A,#N/A,FALSE,"310.1";#N/A,#N/A,FALSE,"321.1";#N/A,#N/A,FALSE,"320.3";#N/A,#N/A,FALSE,"330.1"}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"[0]!err"</definedName>
    <definedName name="FINANCIACION">ERR</definedName>
    <definedName name="FINANCIACION_1">"[0]!err"</definedName>
    <definedName name="FinePrint" localSheetId="3">[52]!FinePrint</definedName>
    <definedName name="FinePrint">[52]!FinePrint</definedName>
    <definedName name="FM">1.18</definedName>
    <definedName name="FMulti">#REF!</definedName>
    <definedName name="fnic">[57]Hoja1!$C$13</definedName>
    <definedName name="FO">1.32</definedName>
    <definedName name="FORDESCR">'[3]7422CW00'!#REF!</definedName>
    <definedName name="FORM_C3">[83]Hoja1!$A$33:$N$51</definedName>
    <definedName name="FORMOLT">'[3]7422CW00'!#REF!</definedName>
    <definedName name="FORMULARIO" hidden="1">#REF!</definedName>
    <definedName name="formularioCantidades">#REF!</definedName>
    <definedName name="FORSHE">'[3]7422CW00'!#REF!</definedName>
    <definedName name="FORUNMIS">'[3]7422CW00'!#REF!</definedName>
    <definedName name="FP">[55]FP!$H$38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"[0]!err"</definedName>
    <definedName name="fu">ERR</definedName>
    <definedName name="fu_1">"[0]!err"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1">"[0]!err"</definedName>
    <definedName name="GGG">ERR</definedName>
    <definedName name="GGG_1">"[0]!err"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'[82]7422CW00'!#REF!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>#REF!</definedName>
    <definedName name="GRUPO13">#REF!</definedName>
    <definedName name="GRUPO2" localSheetId="1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[84]BASE!$C$4:$H$255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 localSheetId="1">"[0]!err"</definedName>
    <definedName name="hh">ERR</definedName>
    <definedName name="hh_1">"[0]!err"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[47]steel!$F$7:$J$7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.EQ">#REF!</definedName>
    <definedName name="horat">'[20]Itemes Renovación'!#REF!</definedName>
    <definedName name="HOREQ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ERR</definedName>
    <definedName name="IF" localSheetId="1">'[53]A. P. U.'!#REF!</definedName>
    <definedName name="IF">'[53]A.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'[85]1'!$N$41</definedName>
    <definedName name="IMP">[25]otros!$C$3</definedName>
    <definedName name="IMPRESSION">#REF!</definedName>
    <definedName name="Imprima">"#REF!"</definedName>
    <definedName name="IMPRIMIR" localSheetId="1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1">#REF!</definedName>
    <definedName name="inf">#REF!</definedName>
    <definedName name="INFG">#REF!</definedName>
    <definedName name="INFORME">[86]TABLAS!$A$1:$A$65536</definedName>
    <definedName name="Informe_semanal">#REF!</definedName>
    <definedName name="INGENIERIA1" hidden="1">#REF!</definedName>
    <definedName name="INGENIERIA11" hidden="1">#REF!</definedName>
    <definedName name="INIANA">#REF!</definedName>
    <definedName name="iniciales">'[27]Reservas de Petróleo'!$A$2,'[27]Reservas de Petróleo'!$A$1,'[27]Reservas de Petróleo'!$D$4,'[27]Reservas de Petróleo'!$D$1:$D$65536</definedName>
    <definedName name="INICIO" localSheetId="1">#REF!</definedName>
    <definedName name="Inicio">[35]BASES!$E$26</definedName>
    <definedName name="INPU">#REF!</definedName>
    <definedName name="INPUT">'[3]7422CW00'!#REF!</definedName>
    <definedName name="INSU">[87]INSUMOS!$A$1:$E$65536</definedName>
    <definedName name="Insumos_auxiliares">[88]Insumos!#REF!</definedName>
    <definedName name="Insumos_basicos">#REF!</definedName>
    <definedName name="Int">#REF!</definedName>
    <definedName name="InTap">[20]Interc.tapones!$E$1:$E$65536</definedName>
    <definedName name="INTER">[77]Hoja3!$F$7:$F$9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[20]Interc.válv.!$E$1:$E$65536</definedName>
    <definedName name="INV_11" localSheetId="1">'[89]PR 1'!$A$2:$N$655</definedName>
    <definedName name="INV_11">'[90]PR 1'!$A$2:$N$655</definedName>
    <definedName name="INV_Payments" localSheetId="3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ERR</definedName>
    <definedName name="IP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">#REF!</definedName>
    <definedName name="ITEM" localSheetId="1">#REF!</definedName>
    <definedName name="ITEM">[84]BASE!$C$4:$H$255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a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"[0]!err"</definedName>
    <definedName name="jj">ERR</definedName>
    <definedName name="jj_1">"[0]!err"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1">"[0]!err"</definedName>
    <definedName name="JOHNNY">ERR</definedName>
    <definedName name="JOHNNY_1">"[0]!err"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1">"[0]!err"</definedName>
    <definedName name="kl">ERR</definedName>
    <definedName name="kl_1">"[0]!err"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ovr">#REF!</definedName>
    <definedName name="Last_Row">#N/A</definedName>
    <definedName name="lb">#REF!</definedName>
    <definedName name="ld">#REF!</definedName>
    <definedName name="letra">#REF!</definedName>
    <definedName name="li">#REF!</definedName>
    <definedName name="Libro1_Hoja1_Lista">[91]LISTADO!#REF!</definedName>
    <definedName name="LICITACION">#REF!</definedName>
    <definedName name="LINEA">[92]CONT_ADI!#REF!</definedName>
    <definedName name="LISTA.MATERIALES2">[93]MAT!$A$1:$A$2962</definedName>
    <definedName name="LISTA2">#REF!</definedName>
    <definedName name="LISTA22">#REF!</definedName>
    <definedName name="ListaCantidad">#REF!</definedName>
    <definedName name="Listado">#REF!</definedName>
    <definedName name="Listado1">#REF!</definedName>
    <definedName name="ListadoOM">[94]REC!$A$2294:$A$2347</definedName>
    <definedName name="ListaItem">#REF!</definedName>
    <definedName name="Listamateriales">[94]REC!$A$4:$A$2161</definedName>
    <definedName name="ListaUni">[95]TOTALES!$D$7:$D$654</definedName>
    <definedName name="LISTEQUIPOS">[58]REC!$A$763:$A$893</definedName>
    <definedName name="LISTMATERIALES">[58]REC!$A$4:$A$757</definedName>
    <definedName name="LISTOM">[58]REC!$A$896:$A$908</definedName>
    <definedName name="LISTTRANSP">[58]REC!$A$913:$A$920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1">"[0]!err"</definedName>
    <definedName name="LL" hidden="1">{#N/A,#N/A,FALSE,"orthoflow";#N/A,#N/A,FALSE,"Miscelaneos";#N/A,#N/A,FALSE,"Instrumentacio";#N/A,#N/A,FALSE,"Electrico";#N/A,#N/A,FALSE,"Valv. Seguridad"}</definedName>
    <definedName name="LL_1">"[0]!err"</definedName>
    <definedName name="llam">#REF!</definedName>
    <definedName name="LLAVE">#REF!</definedName>
    <definedName name="LLL">[96]tub!$C$1:$J$39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[38]!absc</definedName>
    <definedName name="LOCA" localSheetId="3">[26]!absc</definedName>
    <definedName name="LOCA">[26]!absc</definedName>
    <definedName name="LOCA1" localSheetId="1">[38]!absc</definedName>
    <definedName name="LOCA1" localSheetId="3">[39]!absc</definedName>
    <definedName name="LOCA1">[39]!absc</definedName>
    <definedName name="LOCALIZACION_Y_REPLANTEO">#REF!</definedName>
    <definedName name="LOGO" localSheetId="1">"[0]!err"</definedName>
    <definedName name="LOGO">ERR</definedName>
    <definedName name="LOGO_1">"[0]!err"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REAL">'Memorias de cantidades'!$D$58</definedName>
    <definedName name="lt">#REF!</definedName>
    <definedName name="lun">'[37]Res-Accide-10'!#REF!</definedName>
    <definedName name="lv">#REF!</definedName>
    <definedName name="M" localSheetId="1">#REF!</definedName>
    <definedName name="m">#REF!</definedName>
    <definedName name="M.O_D18C">[59]M.Obra!$A$34:$BB$50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L">'[97]Estado Resumen'!#REF!&lt;2.5</definedName>
    <definedName name="MALO">'[98]ESTADO VÍA-CRIT.TECNICO'!#REF!&lt;2.5</definedName>
    <definedName name="MANO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[56]Insum!$A$68:$H$98</definedName>
    <definedName name="mar">'[37]Res-Accide-10'!#REF!</definedName>
    <definedName name="MARCO_H">#REF!</definedName>
    <definedName name="marina">'[99]Informe Semanal 1'!#REF!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'[100]TABLA MATERIALES'!$A$3:$D$654</definedName>
    <definedName name="MATERIALES" localSheetId="1">[58]REC!$A$3:$C$757</definedName>
    <definedName name="materiales">[75]materiales!$A$7:$A$1317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'[101]CCP,LEYES,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'[42]LIQUIDA-NOMINA'!$H$3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>[9]!Módulo3.anexo1</definedName>
    <definedName name="Módulo3.anexo10" localSheetId="3">[9]!Módulo3.anexo10</definedName>
    <definedName name="Módulo3.anexo10">[9]!Módulo3.anexo10</definedName>
    <definedName name="Módulo3.anexo11" localSheetId="3">[9]!Módulo3.anexo11</definedName>
    <definedName name="Módulo3.anexo11">[9]!Módulo3.anexo11</definedName>
    <definedName name="Módulo3.anexo12" localSheetId="3">[9]!Módulo3.anexo12</definedName>
    <definedName name="Módulo3.anexo12">[9]!Módulo3.anexo12</definedName>
    <definedName name="Módulo3.anexo3" localSheetId="3">[9]!Módulo3.anexo3</definedName>
    <definedName name="Módulo3.anexo3">[9]!Módulo3.anexo3</definedName>
    <definedName name="Módulo3.anexo4" localSheetId="3">[9]!Módulo3.anexo4</definedName>
    <definedName name="Módulo3.anexo4">[9]!Módulo3.anexo4</definedName>
    <definedName name="Módulo3.anexo5" localSheetId="3">[9]!Módulo3.anexo5</definedName>
    <definedName name="Módulo3.anexo5">[9]!Módulo3.anexo5</definedName>
    <definedName name="Módulo3.anexo6" localSheetId="3">[9]!Módulo3.anexo6</definedName>
    <definedName name="Módulo3.anexo6">[9]!Módulo3.anexo6</definedName>
    <definedName name="Módulo8.anexo16" localSheetId="3">[9]!Módulo8.anexo16</definedName>
    <definedName name="Módulo8.anexo16">[9]!Módulo8.anexo16</definedName>
    <definedName name="MOE" hidden="1">{#N/A,#N/A,FALSE,"Hoja1";#N/A,#N/A,FALSE,"Hoja2"}</definedName>
    <definedName name="MONEDA">[102]Tablas!$AO$6:$AO$7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3">[52]!Nada</definedName>
    <definedName name="Nada">[52]!Nada</definedName>
    <definedName name="Nafta_2">'[103] ASR+Nafta'!$K$19:$AS$19</definedName>
    <definedName name="Nafta2">'[103] ASR+Nafta'!$K$19:$AS$19</definedName>
    <definedName name="Nafta3">'[103]Todos+Nafta'!$K$19:$AS$19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[42]EMPRESA!$F$8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[21]!absc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localSheetId="1">"[0]!err"</definedName>
    <definedName name="NO">ERR</definedName>
    <definedName name="NO_1">"[0]!err"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NUMRAMPAS">'Memorias de cantidades'!$C$50</definedName>
    <definedName name="nxn" hidden="1">{"via1",#N/A,TRUE,"general";"via2",#N/A,TRUE,"general";"via3",#N/A,TRUE,"general"}</definedName>
    <definedName name="ñ">#REF!</definedName>
    <definedName name="ÑÑ">"[0]!err"</definedName>
    <definedName name="ÑÑ_1">"[0]!err"</definedName>
    <definedName name="ñpñpñ" hidden="1">{"via1",#N/A,TRUE,"general";"via2",#N/A,TRUE,"general";"via3",#N/A,TRUE,"general"}</definedName>
    <definedName name="o">#REF!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3">DATE(YEAR([104]!Loan_Start),MONTH([104]!Loan_Start)+Payment_Number,DAY([104]!Loan_Start))</definedName>
    <definedName name="obras1">DATE(YEAR([104]!Loan_Start),MONTH([104]!Loan_Start)+Payment_Number,DAY([104]!Loan_Start))</definedName>
    <definedName name="obras11" hidden="1">#REF!</definedName>
    <definedName name="obras111" localSheetId="3">DATE(YEAR([105]!Loan_Start),MONTH([105]!Loan_Start)+Payment_Number,DAY([105]!Loan_Start))</definedName>
    <definedName name="obras111">DATE(YEAR([105]!Loan_Start),MONTH([105]!Loan_Start)+Payment_Number,DAY([105]!Loan_Start))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M">[58]REC!$A$896:$C$908</definedName>
    <definedName name="OnceThru">0</definedName>
    <definedName name="OÑ">#REF!</definedName>
    <definedName name="ooo" localSheetId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CAR" hidden="1">#REF!</definedName>
    <definedName name="otros">[75]otros!$A$6:$A$1235</definedName>
    <definedName name="OTROS1">#REF!</definedName>
    <definedName name="OUT">#REF!</definedName>
    <definedName name="P" localSheetId="1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[62]Tablas!$A$1:$A$65536</definedName>
    <definedName name="PAROUE_CENTENARIO_MUNICIPIO_DE_TAURAMENA">"#REF!"</definedName>
    <definedName name="PAROUE_CENTENARIO_MUNICIPIO_DE_TAURAMENA_1">"#REF!"</definedName>
    <definedName name="Pay_Date">#REF!</definedName>
    <definedName name="Pay_Num">#REF!</definedName>
    <definedName name="Payment_Date" localSheetId="3">DATE(YEAR(Loan_Start),MONTH(Loan_Start)+Payment_Number,DAY(Loan_Start))</definedName>
    <definedName name="Payment_Date">DATE(YEAR(Loan_Start),MONTH(Loan_Start)+Payment_Number,DAY(Loan_Start))</definedName>
    <definedName name="Payment_Date1" localSheetId="3">DATE(YEAR([105]!Loan_Start),MONTH([105]!Loan_Start)+Payment_Number,DAY([105]!Loan_Start))</definedName>
    <definedName name="Payment_Date1">DATE(YEAR([105]!Loan_Start),MONTH([105]!Loan_Start)+Payment_Number,DAY([105]!Loan_Start))</definedName>
    <definedName name="Payment_Needed">"Pago necesario"</definedName>
    <definedName name="Pb">#REF!</definedName>
    <definedName name="Pd">#REF!</definedName>
    <definedName name="PEPE">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">#REF!</definedName>
    <definedName name="PERSONAL" hidden="1">{#N/A,#N/A,FALSE,"310.1";#N/A,#N/A,FALSE,"321.1";#N/A,#N/A,FALSE,"320.3";#N/A,#N/A,FALSE,"330.1"}</definedName>
    <definedName name="phed">[57]Hoja1!$C$4</definedName>
    <definedName name="phen">[57]Hoja1!$C$5</definedName>
    <definedName name="Pindis">#REF!</definedName>
    <definedName name="pint">'[82]7422CW00'!#REF!</definedName>
    <definedName name="pintura">'[82]7422CW00'!#REF!</definedName>
    <definedName name="pintyura">[106]STRSUMM0!#REF!</definedName>
    <definedName name="PINV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'[107]Hoja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[62]Tablas!$C$1:$C$65536</definedName>
    <definedName name="PP">"#REF!"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[48]medelo!$D$46</definedName>
    <definedName name="PRE" localSheetId="1">#REF!</definedName>
    <definedName name="PRE">#REF!</definedName>
    <definedName name="Precio">#REF!</definedName>
    <definedName name="precio2">#REF!</definedName>
    <definedName name="PRECIOS" localSheetId="1">"#REF!"</definedName>
    <definedName name="PrecioS">#REF!</definedName>
    <definedName name="PREST">#REF!</definedName>
    <definedName name="PRESUPUESTO">"#REF!"</definedName>
    <definedName name="PRIMER" hidden="1">{"via1",#N/A,TRUE,"general";"via2",#N/A,TRUE,"general";"via3",#N/A,TRUE,"general"}</definedName>
    <definedName name="PRIMERO">'[99]Informe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#N/A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 localSheetId="1">#REF!</definedName>
    <definedName name="PROCESO">#REF!</definedName>
    <definedName name="prod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"[0]!err"</definedName>
    <definedName name="programainv">ERR</definedName>
    <definedName name="programainv_1">"[0]!err"</definedName>
    <definedName name="Proponente">#REF!</definedName>
    <definedName name="prs" hidden="1">{#N/A,#N/A,FALSE,"310.1";#N/A,#N/A,FALSE,"321.1";#N/A,#N/A,FALSE,"320.3";#N/A,#N/A,FALSE,"330.1"}</definedName>
    <definedName name="PRUEBA" localSheetId="3">[108]!absc</definedName>
    <definedName name="PRUEBA">[108]!absc</definedName>
    <definedName name="prueba1" localSheetId="3">[108]!absc</definedName>
    <definedName name="prueba1">[108]!absc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O">'[58] PPTO + AIU'!#REF!</definedName>
    <definedName name="PUT">'[55]I1,1'!$H$58</definedName>
    <definedName name="PW">#REF!</definedName>
    <definedName name="Pwf">'[109]ORITO 02 '!$A$12</definedName>
    <definedName name="Pwf_actual">'[109]ORITO 02 '!$E$6</definedName>
    <definedName name="Pwf_i">[48]medelo!$A$66:$A$83</definedName>
    <definedName name="Pwf_min">'[109]ORITO 02 '!$E$8</definedName>
    <definedName name="Pwfd">#REF!</definedName>
    <definedName name="Q">#REF!</definedName>
    <definedName name="Q_actual">'[109]ORITO 02 '!$E$7</definedName>
    <definedName name="Q_BRUTO">#REF!</definedName>
    <definedName name="Q_Qo">'[110]Q-Qo'!$1:$1048576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[48]medelo!$B$63</definedName>
    <definedName name="QQ">"[0]!err"</definedName>
    <definedName name="QQ_1">"[0]!err"</definedName>
    <definedName name="qqqqqw" hidden="1">{"via1",#N/A,TRUE,"general";"via2",#N/A,TRUE,"general";"via3",#N/A,TRUE,"general"}</definedName>
    <definedName name="QS">#REF!</definedName>
    <definedName name="Qt">'[109]ORITO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'[103] ASR+Nafta'!$E$9:$E$21</definedName>
    <definedName name="Recall_3">'[103]Todos+Nafta'!$E$9:$E$21</definedName>
    <definedName name="Recorder">#REF!</definedName>
    <definedName name="recursos">[111]RECURSOS!$A$8:$A$204</definedName>
    <definedName name="REG">'[97]Estado Resumen'!XFC1&gt;2.5</definedName>
    <definedName name="rege" hidden="1">{"TAB1",#N/A,TRUE,"GENERAL";"TAB2",#N/A,TRUE,"GENERAL";"TAB3",#N/A,TRUE,"GENERAL";"TAB4",#N/A,TRUE,"GENERAL";"TAB5",#N/A,TRUE,"GENERAL"}</definedName>
    <definedName name="REGIMEN_CONTRAT">[102]Tablas!$M$6:$M$8</definedName>
    <definedName name="REGIONAL">[102]Tablas!$I$6:$I$10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'[98]ESTADO VÍA-CRIT.TECNICO'!XFC1&gt;2.5</definedName>
    <definedName name="REICIO" localSheetId="1">"[0]!err"</definedName>
    <definedName name="REICIO">ERR</definedName>
    <definedName name="REICIO_1">"[0]!err"</definedName>
    <definedName name="Reimbursement">"Reembolso"</definedName>
    <definedName name="reinicio" localSheetId="1">"[0]!err"</definedName>
    <definedName name="reinicio">ERR</definedName>
    <definedName name="reinicio_1">"[0]!err"</definedName>
    <definedName name="REJHE" hidden="1">{"via1",#N/A,TRUE,"general";"via2",#N/A,TRUE,"general";"via3",#N/A,TRUE,"general"}</definedName>
    <definedName name="RELACION_C">#REF!</definedName>
    <definedName name="RELACION_Q">#REF!</definedName>
    <definedName name="rell" localSheetId="1">#REF!</definedName>
    <definedName name="rell">#REF!</definedName>
    <definedName name="RELLG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ividad">#REF!</definedName>
    <definedName name="RESU">#REF!</definedName>
    <definedName name="resu8" localSheetId="3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[112]Ingenieria!#REF!</definedName>
    <definedName name="rielcentral">'Memorias de cantidades'!$D$16</definedName>
    <definedName name="riellateral">'Memorias de cantidades'!$D$12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 localSheetId="1" hidden="1">{#N/A,#N/A,FALSE,"310.1";#N/A,#N/A,FALSE,"321.1";#N/A,#N/A,FALSE,"320.3";#N/A,#N/A,FALSE,"330.1"}</definedName>
    <definedName name="rr">ERR</definedName>
    <definedName name="rr_1">"[0]!err"</definedName>
    <definedName name="rrr" hidden="1">{"via1",#N/A,TRUE,"general";"via2",#N/A,TRUE,"general";"via3",#N/A,TRUE,"general"}</definedName>
    <definedName name="rrrr">'[113]Form5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1">#REF!</definedName>
    <definedName name="s">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[57]Hoja1!$C$14</definedName>
    <definedName name="SERO">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"[0]!err"</definedName>
    <definedName name="SI">ERR</definedName>
    <definedName name="SI_1">"[0]!err"</definedName>
    <definedName name="SINGOLO">'[3]7422CW00'!#REF!</definedName>
    <definedName name="SISISIS" localSheetId="1">"[0]!err"</definedName>
    <definedName name="SISISIS">ERR</definedName>
    <definedName name="SISISIS_1">"[0]!err"</definedName>
    <definedName name="Smlv">'[10]DATOS CONTRATO'!$I$9</definedName>
    <definedName name="smlv01">[42]CONTRATO!$I$9</definedName>
    <definedName name="smlv2001">[42]CONTRATO!$H$9</definedName>
    <definedName name="SMML">'[71]ASPECTOS TECNICOS'!$O$12:$P$32</definedName>
    <definedName name="SN">[10]EMPRESA!$G$29</definedName>
    <definedName name="Sobreancho">'Memorias de cantidades'!$D$11</definedName>
    <definedName name="SOLD._4_">#REF!</definedName>
    <definedName name="SOLD._6_">#REF!</definedName>
    <definedName name="SOLD._8_">#REF!</definedName>
    <definedName name="solver_adj" localSheetId="0" hidden="1">'PRESUPUESTO OFICIAL (Entidad)'!$K$95</definedName>
    <definedName name="solver_adj" localSheetId="3" hidden="1">'PROPUESTA ECONOMICA(Proponente)'!$K$82</definedName>
    <definedName name="solver_cvg" localSheetId="0" hidden="1">0.0001</definedName>
    <definedName name="solver_cvg" localSheetId="3" hidden="1">0.0001</definedName>
    <definedName name="solver_drv" localSheetId="0" hidden="1">1</definedName>
    <definedName name="solver_drv" localSheetId="3" hidden="1">1</definedName>
    <definedName name="solver_est" localSheetId="0" hidden="1">1</definedName>
    <definedName name="solver_est" localSheetId="3" hidden="1">1</definedName>
    <definedName name="solver_itr" localSheetId="0" hidden="1">100</definedName>
    <definedName name="solver_itr" localSheetId="3" hidden="1">100</definedName>
    <definedName name="solver_lhs1" localSheetId="0" hidden="1">'PRESUPUESTO OFICIAL (Entidad)'!$K$107</definedName>
    <definedName name="solver_lhs1" localSheetId="3" hidden="1">'PROPUESTA ECONOMICA(Proponente)'!$K$94</definedName>
    <definedName name="solver_lin" localSheetId="0" hidden="1">2</definedName>
    <definedName name="solver_lin" localSheetId="3" hidden="1">2</definedName>
    <definedName name="solver_neg" localSheetId="0" hidden="1">2</definedName>
    <definedName name="solver_neg" localSheetId="3" hidden="1">2</definedName>
    <definedName name="solver_num" localSheetId="0" hidden="1">1</definedName>
    <definedName name="solver_num" localSheetId="3" hidden="1">1</definedName>
    <definedName name="solver_nwt" localSheetId="0" hidden="1">1</definedName>
    <definedName name="solver_nwt" localSheetId="3" hidden="1">1</definedName>
    <definedName name="solver_opt" localSheetId="0" hidden="1">'PRESUPUESTO OFICIAL (Entidad)'!$K$107</definedName>
    <definedName name="solver_opt" localSheetId="3" hidden="1">'PROPUESTA ECONOMICA(Proponente)'!$K$94</definedName>
    <definedName name="solver_pre" localSheetId="0" hidden="1">0.000001</definedName>
    <definedName name="solver_pre" localSheetId="3" hidden="1">0.000001</definedName>
    <definedName name="solver_rel1" localSheetId="0" hidden="1">2</definedName>
    <definedName name="solver_rel1" localSheetId="3" hidden="1">2</definedName>
    <definedName name="solver_rhs1" localSheetId="0" hidden="1">'PRESUPUESTO OFICIAL (Entidad)'!$K$108</definedName>
    <definedName name="solver_rhs1" localSheetId="3" hidden="1">'PROPUESTA ECONOMICA(Proponente)'!$K$95</definedName>
    <definedName name="solver_scl" localSheetId="0" hidden="1">2</definedName>
    <definedName name="solver_scl" localSheetId="3" hidden="1">2</definedName>
    <definedName name="solver_sho" localSheetId="0" hidden="1">2</definedName>
    <definedName name="solver_sho" localSheetId="3" hidden="1">2</definedName>
    <definedName name="solver_tim" localSheetId="0" hidden="1">100</definedName>
    <definedName name="solver_tim" localSheetId="3" hidden="1">100</definedName>
    <definedName name="solver_tol" localSheetId="0" hidden="1">0.05</definedName>
    <definedName name="solver_tol" localSheetId="3" hidden="1">0.05</definedName>
    <definedName name="solver_typ" localSheetId="0" hidden="1">3</definedName>
    <definedName name="solver_typ" localSheetId="3" hidden="1">3</definedName>
    <definedName name="solver_val" localSheetId="0" hidden="1">63899000000</definedName>
    <definedName name="solver_val" localSheetId="3" hidden="1">63899000000</definedName>
    <definedName name="srwrwr" hidden="1">{"TAB1",#N/A,TRUE,"GENERAL";"TAB2",#N/A,TRUE,"GENERAL";"TAB3",#N/A,TRUE,"GENERAL";"TAB4",#N/A,TRUE,"GENERAL";"TAB5",#N/A,TRUE,"GENERAL"}</definedName>
    <definedName name="SS" localSheetId="1">"[0]!err"</definedName>
    <definedName name="SS">#REF!</definedName>
    <definedName name="SS_1">"[0]!err"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3">MODULO10.auto_abrir</definedName>
    <definedName name="sss">MODULO10.auto_abrir</definedName>
    <definedName name="SSSS">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'[114]PxQ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[62]Tablas!$H$1:$H$65536</definedName>
    <definedName name="SUPERFICIE">#REF!</definedName>
    <definedName name="sw" localSheetId="1">"[0]!err"</definedName>
    <definedName name="sw">ERR</definedName>
    <definedName name="sw_1">"[0]!err"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1">#REF!</definedName>
    <definedName name="t" localSheetId="3">[21]!absc</definedName>
    <definedName name="t">[21]!absc</definedName>
    <definedName name="t_1" localSheetId="3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[62]Tablas!$B$1:$B$65536</definedName>
    <definedName name="TABLA">#REF!</definedName>
    <definedName name="Tabla_Tareas">#REF!</definedName>
    <definedName name="tabla1">[115]Hoja3!$B$4:$F$28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 localSheetId="1">[63]TARIFAS!$A$1:$F$52</definedName>
    <definedName name="TARIFAS">[116]TARIFAS!$A$1:$F$52</definedName>
    <definedName name="TARIFAS1">[117]TARIFAS!$A$1:$F$119</definedName>
    <definedName name="TarifaSalud">[42]EMPRESA!$F$26</definedName>
    <definedName name="Tasa">#REF!</definedName>
    <definedName name="TASA_DE_CAMBIO">#REF!</definedName>
    <definedName name="Tasa1">'[118]Bases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en">#REF!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ERR</definedName>
    <definedName name="TERM">ERR</definedName>
    <definedName name="TÉRMINOS">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[102]Tablas!$U$6:$U$15</definedName>
    <definedName name="TipoNeces">[102]Tablas!$Q$6:$Q$8</definedName>
    <definedName name="TipoPro">#REF!</definedName>
    <definedName name="Tipoproceso">#REF!</definedName>
    <definedName name="TIR">#REF!</definedName>
    <definedName name="TITEQUIPO">#REF!</definedName>
    <definedName name="TITLE">#REF!</definedName>
    <definedName name="TITMATERIALES">#REF!</definedName>
    <definedName name="TITMO">#REF!</definedName>
    <definedName name="TITTRANSPORTE">#REF!</definedName>
    <definedName name="titu">#REF!</definedName>
    <definedName name="titu2">#REF!</definedName>
    <definedName name="TITULO">#REF!</definedName>
    <definedName name="_xlnm.Print_Titles" localSheetId="1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otal_Payment1" localSheetId="3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 localSheetId="1">#REF!</definedName>
    <definedName name="Transporte">'[10]DATOS CONTRATO'!$E$16</definedName>
    <definedName name="TRASPORTE">[58]REC!$A$913:$C$920</definedName>
    <definedName name="TRAT" localSheetId="1">[119]desmonte!$E$48</definedName>
    <definedName name="TRAT">[120]desmonte!$E$48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[121]Tablas!$B$2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">#REF!</definedName>
    <definedName name="Unidad">#REF!</definedName>
    <definedName name="UNIT">'[122]Lista APU'!$A$3:$D$479</definedName>
    <definedName name="UNITARIO">[123]Unitarios!$A$3:$D$13</definedName>
    <definedName name="Unitarios">#REF!</definedName>
    <definedName name="unj" hidden="1">[18]INST!#REF!</definedName>
    <definedName name="uno">ERR</definedName>
    <definedName name="UO">"[0]!err"</definedName>
    <definedName name="UO_1">"[0]!err"</definedName>
    <definedName name="UOUIV" hidden="1">{"TAB1",#N/A,TRUE,"GENERAL";"TAB2",#N/A,TRUE,"GENERAL";"TAB3",#N/A,TRUE,"GENERAL";"TAB4",#N/A,TRUE,"GENERAL";"TAB5",#N/A,TRUE,"GENERAL"}</definedName>
    <definedName name="uriel">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'[85]1'!$N$42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[124]CONTRATO!$E$9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'[82]7422CW00'!#REF!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>[102]Tablas!$A$6:$A$26</definedName>
    <definedName name="VigenciaDolares">#REF!</definedName>
    <definedName name="VigenciaPesos">#REF!</definedName>
    <definedName name="VIGFUTURA">[102]Tablas!$J$6:$J$8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FV">'[125]INSUMOS  '!$A$15:$A$4453</definedName>
    <definedName name="Vvkmh">#REF!</definedName>
    <definedName name="Vvmph">#REF!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">"[0]!err"</definedName>
    <definedName name="WA_1">"[0]!err"</definedName>
    <definedName name="WAGE_RATE">#REF!</definedName>
    <definedName name="Wage0100">#REF!</definedName>
    <definedName name="Wage0200">#REF!</definedName>
    <definedName name="WBS">'[126]2004'!#REF!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1">"[0]!err"</definedName>
    <definedName name="WW">[1]LIQUIDACION!#REF!</definedName>
    <definedName name="WW_1">"[0]!err"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3">[127]!absc</definedName>
    <definedName name="xxxxx">[127]!absc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#REF!</definedName>
    <definedName name="Y" localSheetId="3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'[128]AISLAMIENTO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'[53]A. P. U.'!#REF!</definedName>
    <definedName name="ZZZZZZZZZZZ">'[53]A.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<sst xmlns="http://schemas.openxmlformats.org/spreadsheetml/2006/main" count="581" uniqueCount="189">
  <si>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</si>
  <si>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</si>
  <si>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</si>
  <si>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</si>
  <si>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</si>
  <si>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</si>
  <si>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rPr>
        <sz val="11"/>
        <rFont val="Arial"/>
        <charset val="134"/>
      </rPr>
      <t>[La entidad puede utilizar este formulario de detalle del</t>
    </r>
    <r>
      <rPr>
        <b/>
        <u/>
        <sz val="11"/>
        <rFont val="Arial"/>
        <charset val="134"/>
      </rPr>
      <t xml:space="preserve"> presupuesto oficial</t>
    </r>
    <r>
      <rPr>
        <sz val="11"/>
        <rFont val="Arial"/>
        <charset val="134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</si>
  <si>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</si>
  <si>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</si>
  <si>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</si>
  <si>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</si>
  <si>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</si>
  <si>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</si>
  <si>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</si>
  <si>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</si>
  <si>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</si>
  <si>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</si>
  <si>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</si>
  <si>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SALINAS COLEGIO ALTO</t>
  </si>
  <si>
    <t>CAPITULO 1</t>
  </si>
  <si>
    <t>MANTENIMIENTO VIAL</t>
  </si>
  <si>
    <t>ICCU 6.1</t>
  </si>
  <si>
    <t xml:space="preserve">CONFORMACIÓN DE LA CALZADA EXISTENTE </t>
  </si>
  <si>
    <t>M2</t>
  </si>
  <si>
    <t>Subtotal</t>
  </si>
  <si>
    <t>CAPITULO 2</t>
  </si>
  <si>
    <t>ESTRUCTURA DE PAVIMENTO</t>
  </si>
  <si>
    <t>2.1</t>
  </si>
  <si>
    <t>ICCU 3.15</t>
  </si>
  <si>
    <t>AFIRMADO</t>
  </si>
  <si>
    <t>M3</t>
  </si>
  <si>
    <t>CAPITULO 3</t>
  </si>
  <si>
    <t>EXPLANACIÓN Y EXCAVACIONES</t>
  </si>
  <si>
    <t>3.1</t>
  </si>
  <si>
    <t>ICCU 4.13</t>
  </si>
  <si>
    <t>EXCAVACIONES VARIAS EN MATERIAL COMÚN SECO A MANO (INCLUYE
RETIRO DE SOBRANTES A UNA DISTANCIA MENOR DE 5 KM)</t>
  </si>
  <si>
    <t>CAPITULO 4</t>
  </si>
  <si>
    <t>OBRAS DE ARTE</t>
  </si>
  <si>
    <t>ICCU 4.6</t>
  </si>
  <si>
    <t>CONCRETOS CLASE D, f´c =3000 PSI (BASES)</t>
  </si>
  <si>
    <t>ICCU 4.25</t>
  </si>
  <si>
    <t>CONCRETO CICLÓPEO CLASE G, 2000 PSI 40% RAJON PARA BASES</t>
  </si>
  <si>
    <t>ICCU 4.21</t>
  </si>
  <si>
    <t xml:space="preserve">CUNETA DE CONCRETO CLASE E, 2500 PSI FUNDIDA EN EL LUGAR </t>
  </si>
  <si>
    <t>ICCU 4.52</t>
  </si>
  <si>
    <t>SUMINISTRO FIGURADO Y ARMADO DE ACERO DE REFUERZO 60000 PSI</t>
  </si>
  <si>
    <t>KG</t>
  </si>
  <si>
    <t>RANCHERIA SECTOR EL RETEN</t>
  </si>
  <si>
    <t>GOBERNADOR SECTOR TALLER MIGUELIN</t>
  </si>
  <si>
    <t>CHALECHE SECTOR LAS CURVAS</t>
  </si>
  <si>
    <t>ESPIGAS SECTOR CURVA DEL GATO</t>
  </si>
  <si>
    <t xml:space="preserve">SUBTOTAL OBRAS </t>
  </si>
  <si>
    <t>SUBTOTAL OBRAS (INCLUYE IVA)</t>
  </si>
  <si>
    <t>VALOR TOTAL</t>
  </si>
  <si>
    <r>
      <rPr>
        <b/>
        <sz val="11"/>
        <rFont val="Arial"/>
        <charset val="134"/>
      </rPr>
      <t xml:space="preserve">NOTA 1: </t>
    </r>
    <r>
      <rPr>
        <sz val="11"/>
        <rFont val="Arial"/>
        <charset val="134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</si>
  <si>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</si>
  <si>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</si>
  <si>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charset val="134"/>
      </rPr>
      <t>NOTA 2</t>
    </r>
    <r>
      <rPr>
        <sz val="11"/>
        <rFont val="Arial"/>
        <charset val="134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</si>
  <si>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</si>
  <si>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</si>
  <si>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charset val="134"/>
      </rPr>
      <t>NOTA 3:</t>
    </r>
    <r>
      <rPr>
        <sz val="11"/>
        <rFont val="Arial"/>
        <charset val="134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</si>
  <si>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</si>
  <si>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</si>
  <si>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</si>
  <si>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</si>
  <si>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</si>
  <si>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</si>
  <si>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ANALISIS DE ADMINSTRACIÓN, IMPREVISTOS Y UTILIDAD</t>
  </si>
  <si>
    <t>OBJETO DEL PROYECTO:</t>
  </si>
  <si>
    <t>"EJECUTAR OBRAS PARA LA CONSTRUCCIÓN DE PLACA HUELLAS EN DIFERENTES SECTORES DE LAS VEREDAS DEL MUNICIPIO DE SESQUILÉ, EN EL MARCO DEL PRESUPUESTO PARTICIPATIVO 2026".</t>
  </si>
  <si>
    <t>DURACIÓN EN MESES</t>
  </si>
  <si>
    <t>COSTO TOTAL DIRECTO DEL PROYECTO</t>
  </si>
  <si>
    <t>IMPREVISTOS</t>
  </si>
  <si>
    <t>UTILIDAD</t>
  </si>
  <si>
    <t xml:space="preserve">CERTIFICACIONES </t>
  </si>
  <si>
    <t>COSTO DEL PROYECTO CON AIU</t>
  </si>
  <si>
    <t>No aplica.</t>
  </si>
  <si>
    <t>A. 1. ADMINISTRACION  - PERSONAL</t>
  </si>
  <si>
    <t>Item</t>
  </si>
  <si>
    <t>Descripción</t>
  </si>
  <si>
    <t>Unidad</t>
  </si>
  <si>
    <t>Precio-Unit.</t>
  </si>
  <si>
    <t>Cantidad</t>
  </si>
  <si>
    <t>Duración</t>
  </si>
  <si>
    <t>% DEDICACIÓN</t>
  </si>
  <si>
    <t>Valor Parcial</t>
  </si>
  <si>
    <t>Director de obra</t>
  </si>
  <si>
    <t>Mes</t>
  </si>
  <si>
    <t>Residente de obra</t>
  </si>
  <si>
    <t>Topografo</t>
  </si>
  <si>
    <t>Profesional y/o residente SISO</t>
  </si>
  <si>
    <t xml:space="preserve">Observaciones: </t>
  </si>
  <si>
    <t>Sub-Total</t>
  </si>
  <si>
    <t>A. 2.ADMINISTRACION - INSTALACIONES PROVISIONALES</t>
  </si>
  <si>
    <t>% PARTIC</t>
  </si>
  <si>
    <t>Servicio de acueducto provisional</t>
  </si>
  <si>
    <t xml:space="preserve">Campamento de obra materiales y oficina </t>
  </si>
  <si>
    <t>A. 3. ADMINISTRACION  - PAPELERIA EQUIPO DE OFICINA-ENSAYOS DE CALIDAD Y OTROS</t>
  </si>
  <si>
    <t>Ensayos de compresión al concreto</t>
  </si>
  <si>
    <t>Und</t>
  </si>
  <si>
    <t xml:space="preserve">Ensayo de clasificación de materiales </t>
  </si>
  <si>
    <t xml:space="preserve">Diseño de mezclas </t>
  </si>
  <si>
    <t xml:space="preserve">Densidades en obra </t>
  </si>
  <si>
    <t xml:space="preserve">Seguridad y dotacion en obra </t>
  </si>
  <si>
    <t>Global</t>
  </si>
  <si>
    <t>A. 4.GASTOS DE LEGALIZACION</t>
  </si>
  <si>
    <t>Polizas y garantias</t>
  </si>
  <si>
    <t xml:space="preserve">Contribución especial contratos </t>
  </si>
  <si>
    <t>Estampilla Adulto mayor</t>
  </si>
  <si>
    <t xml:space="preserve">Estampilla al deporte </t>
  </si>
  <si>
    <t>Estampilla Pro Cultura</t>
  </si>
  <si>
    <t>ICA</t>
  </si>
  <si>
    <t>0.7%</t>
  </si>
  <si>
    <t xml:space="preserve">Sub-Total Legalización </t>
  </si>
  <si>
    <t>TOTAL COSTO DE ADMINSITRACION - APROX A CERO DECIMALES</t>
  </si>
  <si>
    <t>ITEM</t>
  </si>
  <si>
    <t>LOCALIZACION</t>
  </si>
  <si>
    <t>DIMENSIONES</t>
  </si>
  <si>
    <t>AREA</t>
  </si>
  <si>
    <t>UNIDADES TOTALES</t>
  </si>
  <si>
    <t>CANT</t>
  </si>
  <si>
    <t>PARCIAL</t>
  </si>
  <si>
    <t>TOTAL</t>
  </si>
  <si>
    <t>UNID.</t>
  </si>
  <si>
    <t>LARGO/RADIO PROM</t>
  </si>
  <si>
    <t>ANCHO PROM</t>
  </si>
  <si>
    <t>ALTO/ESP</t>
  </si>
  <si>
    <t>SALINAS ALTO COLEGIO</t>
  </si>
  <si>
    <t>GOBERNADOR MIGUELIN</t>
  </si>
  <si>
    <t>CHALECHE LAS CURVAS</t>
  </si>
  <si>
    <t>ESPIGAS LA CURVA DEL GATO</t>
  </si>
  <si>
    <t>ESPIGAS</t>
  </si>
  <si>
    <t>VOL</t>
  </si>
  <si>
    <t xml:space="preserve">VIGAS </t>
  </si>
  <si>
    <t xml:space="preserve">CUNETAS </t>
  </si>
  <si>
    <t xml:space="preserve">RAMPAS </t>
  </si>
  <si>
    <t>vigas</t>
  </si>
  <si>
    <t>cunetas</t>
  </si>
  <si>
    <t>rampas</t>
  </si>
  <si>
    <t>LOSAS</t>
  </si>
  <si>
    <t>VIGAS</t>
  </si>
  <si>
    <t>RAMPAS</t>
  </si>
  <si>
    <t>GOBERNADOR TALLER MIGUELIN</t>
  </si>
  <si>
    <t>Rieles laterales</t>
  </si>
  <si>
    <t>Riel Central</t>
  </si>
  <si>
    <t>Vigas</t>
  </si>
  <si>
    <t>Rampas de Acceso</t>
  </si>
  <si>
    <t>LONG TOTAL</t>
  </si>
  <si>
    <t xml:space="preserve">CENTRO  </t>
  </si>
  <si>
    <t>SOBREANCHO</t>
  </si>
  <si>
    <t>CENTRO</t>
  </si>
  <si>
    <t>LATERALES</t>
  </si>
  <si>
    <t>PESO (KG)</t>
  </si>
  <si>
    <t>CUNETA TIPO V</t>
  </si>
  <si>
    <t>ESPIGAS LA VUELTA DEL GATO</t>
  </si>
  <si>
    <t>KG/M</t>
  </si>
  <si>
    <t>LONGITUD</t>
  </si>
  <si>
    <t>No.</t>
  </si>
  <si>
    <t>LOSAS LONGITUDINAL</t>
  </si>
  <si>
    <t>LOSAS TRANSVERSAL</t>
  </si>
  <si>
    <t>VIGAS RIOSTRA ACERO SUPERIOR</t>
  </si>
  <si>
    <t>VIGAS RIOSTRA ACERO INFERIOR</t>
  </si>
  <si>
    <t>VIGAS FLEJES</t>
  </si>
  <si>
    <t>CUNETA
LONGITUDINAL</t>
  </si>
  <si>
    <t>CUNETA
TRANSVERSAL</t>
  </si>
  <si>
    <t>RAMPA 1 LONGITUDINAL</t>
  </si>
  <si>
    <t>RAMPA 1 TRANSVERSAL</t>
  </si>
  <si>
    <t>RAMPA 2 LONGITUDINAL</t>
  </si>
  <si>
    <t>RAMPA 2 TRANSVERSAL</t>
  </si>
  <si>
    <t>GOBERNADOR SECTOR MIGUELIN</t>
  </si>
  <si>
    <t>Barra longitudinal - Rieles laterales</t>
  </si>
  <si>
    <t>Barra transversal - Rieles laterales</t>
  </si>
  <si>
    <t>Barra longitudinal - Riel Central</t>
  </si>
  <si>
    <t>Barra transversal - Riel Central</t>
  </si>
  <si>
    <t>Vigas riostra - Acero superior</t>
  </si>
  <si>
    <t>Vigas riostra - Acero Inferior</t>
  </si>
  <si>
    <t>Vigas Flejes Transversales</t>
  </si>
  <si>
    <t>Cuneta    Longitudinal</t>
  </si>
  <si>
    <t>Cuneta     Transversal</t>
  </si>
  <si>
    <t>Rampa  1  Longitudinal</t>
  </si>
  <si>
    <t>Rampa 1 Transversal</t>
  </si>
  <si>
    <t>Rampa  2  Longitudinal</t>
  </si>
  <si>
    <t>Rampa 2 Transversal</t>
  </si>
  <si>
    <t>PROPUESTA ECONÓMICA</t>
  </si>
  <si>
    <r>
      <rPr>
        <sz val="11"/>
        <rFont val="Arial"/>
        <charset val="134"/>
      </rPr>
      <t xml:space="preserve">[La entidad puede utilizar este formulario de presentación de </t>
    </r>
    <r>
      <rPr>
        <b/>
        <u/>
        <sz val="11"/>
        <rFont val="Arial"/>
        <charset val="134"/>
      </rPr>
      <t>propuesta económica</t>
    </r>
    <r>
      <rPr>
        <sz val="11"/>
        <rFont val="Arial"/>
        <charset val="134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</si>
  <si>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</si>
  <si>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charset val="134"/>
      </rPr>
      <t>NOTA 2:</t>
    </r>
    <r>
      <rPr>
        <sz val="11"/>
        <rFont val="Arial"/>
        <charset val="134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</si>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</sst>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0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#0"/>
    <numFmt numFmtId="179" formatCode="0.000"/>
    <numFmt numFmtId="180" formatCode="0.0000"/>
    <numFmt numFmtId="181" formatCode="_-* #,##0\ _P_t_s_-;\-* #,##0\ _P_t_s_-;_-* &quot;-&quot;??\ _P_t_s_-;_-@_-"/>
    <numFmt numFmtId="182" formatCode="0.00%;\-0.00%;&quot;&quot;"/>
    <numFmt numFmtId="183" formatCode="&quot;$&quot;#,##0\ ;\(&quot;$&quot;#,##0\)"/>
    <numFmt numFmtId="184" formatCode="\(0%\)"/>
    <numFmt numFmtId="185" formatCode="_-* #,##0.00\ [$€]_-;\-* #,##0.00\ [$€]_-;_-* &quot;-&quot;??\ [$€]_-;_-@_-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_-* #,##0.00_-;\-* #,##0.00_-;_-* &quot;-&quot;??_-;_-@_-"/>
    <numFmt numFmtId="192" formatCode="_ &quot;$&quot;\ * #,##0_ ;_ &quot;$&quot;\ * \-#,##0_ ;_ &quot;$&quot;\ * &quot;-&quot;_ ;_ @_ "/>
    <numFmt numFmtId="193" formatCode="#,##0.0000"/>
    <numFmt numFmtId="194" formatCode="#,##0.0"/>
    <numFmt numFmtId="195" formatCode="#,##0.000"/>
    <numFmt numFmtId="196" formatCode="0#.00\ \L\t"/>
    <numFmt numFmtId="197" formatCode="##0&quot;´&quot;000&quot;.&quot;000"/>
    <numFmt numFmtId="198" formatCode="_(&quot;$&quot;\ * #,##0.00_);_(&quot;$&quot;\ * \(#,##0.00\);_(&quot;$&quot;\ * &quot;-&quot;??_);_(@_)"/>
    <numFmt numFmtId="199" formatCode="&quot;$&quot;\ #,##0.00;[Red]&quot;$&quot;\ \-#,##0.00"/>
    <numFmt numFmtId="200" formatCode="_(&quot;$&quot;\ * #,##0_);_(&quot;$&quot;\ * \(#,##0\);_(&quot;$&quot;\ * &quot;-&quot;??_);_(@_)"/>
    <numFmt numFmtId="201" formatCode="_-&quot;$&quot;* #,##0.00_-;\-&quot;$&quot;* #,##0.00_-;_-&quot;$&quot;* &quot;-&quot;??_-;_-@_-"/>
    <numFmt numFmtId="202" formatCode="_-* #,##0.00\ &quot;Pts&quot;_-;\-* #,##0.00\ &quot;Pts&quot;_-;_-* &quot;-&quot;??\ &quot;Pts&quot;_-;_-@_-"/>
    <numFmt numFmtId="203" formatCode="_-* #,##0.00\ &quot;€&quot;_-;\-* #,##0.00\ &quot;€&quot;_-;_-* &quot;-&quot;??\ &quot;€&quot;_-;_-@_-"/>
    <numFmt numFmtId="204" formatCode="_ &quot;$&quot;\ * #,##0.00_ ;_ &quot;$&quot;\ * \-#,##0.00_ ;_ &quot;$&quot;\ * &quot;-&quot;??_ ;_ @_ "/>
    <numFmt numFmtId="205" formatCode="_-&quot;$&quot;\ * #,##0.00_-;\-&quot;$&quot;\ * #,##0.00_-;_-&quot;$&quot;\ * &quot;-&quot;??_-;_-@_-"/>
    <numFmt numFmtId="206" formatCode="#0&quot;.&quot;"/>
    <numFmt numFmtId="207" formatCode="0.0%;\-0.0%;&quot;&quot;"/>
    <numFmt numFmtId="208" formatCode="&quot;$&quot;\ #,##0.00_);\(&quot;$&quot;\ #,##0.00\)"/>
    <numFmt numFmtId="209" formatCode="&quot;$&quot;\ #,##0.00"/>
    <numFmt numFmtId="210" formatCode="_-[$$-240A]* #,##0.00_-;\-[$$-240A]* #,##0.00_-;_-[$$-240A]* &quot;-&quot;??_-;_-@_-"/>
    <numFmt numFmtId="211" formatCode="_-[$$-240A]\ * #,##0.00_ ;_-[$$-240A]\ * \-#,##0.00\ ;_-[$$-240A]\ * &quot;-&quot;??_ ;_-@_ "/>
    <numFmt numFmtId="212" formatCode="_([$$-240A]\ * #,##0.00_);_([$$-240A]\ * \(#,##0.00\);_([$$-240A]\ * &quot;-&quot;??_);_(@_)"/>
    <numFmt numFmtId="213" formatCode="0.0%"/>
    <numFmt numFmtId="214" formatCode="_([$$-240A]\ * #,##0_);_([$$-240A]\ * \(#,##0\);_([$$-240A]\ * &quot;-&quot;??_);_(@_)"/>
    <numFmt numFmtId="215" formatCode="_ [$$-240A]\ * #,##0.00_ ;_ [$$-240A]\ * \-#,##0.00_ ;_ [$$-240A]\ * &quot;-&quot;??_ ;_ @_ "/>
    <numFmt numFmtId="216" formatCode="_ * #,##0_ ;_ * \-#,##0_ ;_ * &quot;-&quot;??_ ;_ @_ "/>
    <numFmt numFmtId="217" formatCode="&quot;$&quot;\ #,##0"/>
    <numFmt numFmtId="218" formatCode="0.0"/>
    <numFmt numFmtId="219" formatCode="0.000%"/>
    <numFmt numFmtId="220" formatCode="0.00000000%"/>
    <numFmt numFmtId="221" formatCode="_-[$$-240A]\ * #,##0.00_-;\-[$$-240A]\ * #,##0.00_-;_-[$$-240A]\ * &quot;-&quot;??_-;_-@_-"/>
    <numFmt numFmtId="222" formatCode="[$-F800]dddd,\ mmmm\ dd,\ yyyy"/>
  </numFmts>
  <fonts count="91">
    <font>
      <sz val="10"/>
      <name val="Arial"/>
      <charset val="134"/>
    </font>
    <font>
      <sz val="11"/>
      <name val="Arial Narrow"/>
      <charset val="134"/>
    </font>
    <font>
      <sz val="8"/>
      <name val="Arial Narrow"/>
      <charset val="134"/>
    </font>
    <font>
      <sz val="10"/>
      <name val="Arial Narrow"/>
      <charset val="134"/>
    </font>
    <font>
      <sz val="12"/>
      <name val="Arial Narrow"/>
      <charset val="134"/>
    </font>
    <font>
      <sz val="9"/>
      <name val="Arial"/>
      <charset val="134"/>
    </font>
    <font>
      <b/>
      <sz val="8"/>
      <name val="Arial"/>
      <charset val="134"/>
    </font>
    <font>
      <sz val="8"/>
      <name val="Arial"/>
      <charset val="134"/>
    </font>
    <font>
      <b/>
      <sz val="11"/>
      <name val="Arial"/>
      <charset val="134"/>
    </font>
    <font>
      <sz val="11"/>
      <name val="Arial"/>
      <charset val="134"/>
    </font>
    <font>
      <b/>
      <sz val="11"/>
      <color rgb="FFFF0000"/>
      <name val="Arial"/>
      <charset val="134"/>
    </font>
    <font>
      <b/>
      <sz val="11"/>
      <name val="Arial Narrow"/>
      <charset val="134"/>
    </font>
    <font>
      <sz val="11"/>
      <color theme="1"/>
      <name val="Calibri"/>
      <charset val="134"/>
      <scheme val="minor"/>
    </font>
    <font>
      <b/>
      <sz val="9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b/>
      <sz val="7"/>
      <name val="Calibri"/>
      <charset val="134"/>
      <scheme val="minor"/>
    </font>
    <font>
      <sz val="8"/>
      <name val="Calibri"/>
      <charset val="134"/>
      <scheme val="minor"/>
    </font>
    <font>
      <sz val="7"/>
      <name val="Calibri"/>
      <charset val="134"/>
      <scheme val="minor"/>
    </font>
    <font>
      <b/>
      <sz val="8"/>
      <name val="Calibri"/>
      <charset val="134"/>
      <scheme val="minor"/>
    </font>
    <font>
      <sz val="12"/>
      <color theme="3" tint="-0.249977111117893"/>
      <name val="Arial"/>
      <charset val="134"/>
    </font>
    <font>
      <sz val="12"/>
      <color theme="1"/>
      <name val="Arial"/>
      <charset val="134"/>
    </font>
    <font>
      <sz val="12"/>
      <color indexed="8"/>
      <name val="Arial"/>
      <charset val="134"/>
    </font>
    <font>
      <sz val="12"/>
      <name val="Arial"/>
      <charset val="134"/>
    </font>
    <font>
      <sz val="14"/>
      <color indexed="8"/>
      <name val="Arial"/>
      <charset val="134"/>
    </font>
    <font>
      <b/>
      <sz val="18"/>
      <color indexed="8"/>
      <name val="Arial"/>
      <charset val="134"/>
    </font>
    <font>
      <b/>
      <sz val="12"/>
      <color theme="1"/>
      <name val="Arial"/>
      <charset val="134"/>
    </font>
    <font>
      <b/>
      <sz val="12"/>
      <color theme="3" tint="-0.249977111117893"/>
      <name val="Arial"/>
      <charset val="134"/>
    </font>
    <font>
      <sz val="14"/>
      <color theme="1"/>
      <name val="Arial"/>
      <charset val="134"/>
    </font>
    <font>
      <sz val="14"/>
      <color theme="0" tint="-0.249977111117893"/>
      <name val="Arial"/>
      <charset val="134"/>
    </font>
    <font>
      <b/>
      <sz val="12"/>
      <name val="Arial"/>
      <charset val="134"/>
    </font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i/>
      <sz val="12"/>
      <name val="Arial"/>
      <charset val="134"/>
    </font>
    <font>
      <b/>
      <sz val="14"/>
      <color theme="3" tint="-0.249977111117893"/>
      <name val="Arial"/>
      <charset val="134"/>
    </font>
    <font>
      <b/>
      <sz val="14"/>
      <color indexed="8"/>
      <name val="Arial"/>
      <charset val="134"/>
    </font>
    <font>
      <sz val="14"/>
      <color rgb="FFFF0000"/>
      <name val="Arial"/>
      <charset val="134"/>
    </font>
    <font>
      <b/>
      <sz val="16"/>
      <color theme="1"/>
      <name val="Arial"/>
      <charset val="134"/>
    </font>
    <font>
      <sz val="14"/>
      <color theme="3" tint="-0.249977111117893"/>
      <name val="Arial"/>
      <charset val="134"/>
    </font>
    <font>
      <b/>
      <sz val="10"/>
      <name val="Times New Roman"/>
      <charset val="134"/>
    </font>
    <font>
      <b/>
      <sz val="10"/>
      <color rgb="FF000000"/>
      <name val="Times New Roman"/>
      <charset val="134"/>
    </font>
    <font>
      <sz val="9"/>
      <name val="Arial Narrow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10"/>
      <color indexed="24"/>
      <name val="Modern"/>
      <charset val="255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color indexed="8"/>
      <name val="Arial"/>
      <charset val="134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charset val="134"/>
    </font>
    <font>
      <sz val="11"/>
      <color indexed="20"/>
      <name val="Calibri"/>
      <charset val="134"/>
    </font>
    <font>
      <sz val="10"/>
      <color indexed="8"/>
      <name val="Calibri"/>
      <charset val="134"/>
    </font>
    <font>
      <sz val="10"/>
      <color indexed="24"/>
      <name val="Arial"/>
      <charset val="134"/>
    </font>
    <font>
      <sz val="11"/>
      <color indexed="60"/>
      <name val="Calibri"/>
      <charset val="134"/>
    </font>
    <font>
      <sz val="10"/>
      <color theme="1"/>
      <name val="Arial"/>
      <charset val="134"/>
    </font>
    <font>
      <sz val="10"/>
      <color rgb="FF000000"/>
      <name val="Times New Roman"/>
      <charset val="134"/>
    </font>
    <font>
      <sz val="10"/>
      <color indexed="8"/>
      <name val="MS Sans Serif"/>
      <charset val="134"/>
    </font>
    <font>
      <sz val="10"/>
      <color indexed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b/>
      <u/>
      <sz val="11"/>
      <name val="Arial"/>
      <charset val="134"/>
    </font>
  </fonts>
  <fills count="6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309">
    <xf numFmtId="0" fontId="0" fillId="0" borderId="0"/>
    <xf numFmtId="176" fontId="42" fillId="0" borderId="0" applyFont="0" applyFill="0" applyBorder="0" applyAlignment="0" applyProtection="0"/>
    <xf numFmtId="44" fontId="3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11" borderId="95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96" applyNumberFormat="0" applyFill="0" applyAlignment="0" applyProtection="0">
      <alignment vertical="center"/>
    </xf>
    <xf numFmtId="0" fontId="49" fillId="0" borderId="96" applyNumberFormat="0" applyFill="0" applyAlignment="0" applyProtection="0">
      <alignment vertical="center"/>
    </xf>
    <xf numFmtId="0" fontId="50" fillId="0" borderId="97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2" borderId="98" applyNumberFormat="0" applyAlignment="0" applyProtection="0">
      <alignment vertical="center"/>
    </xf>
    <xf numFmtId="0" fontId="52" fillId="13" borderId="99" applyNumberFormat="0" applyAlignment="0" applyProtection="0">
      <alignment vertical="center"/>
    </xf>
    <xf numFmtId="0" fontId="53" fillId="13" borderId="98" applyNumberFormat="0" applyAlignment="0" applyProtection="0">
      <alignment vertical="center"/>
    </xf>
    <xf numFmtId="0" fontId="54" fillId="14" borderId="100" applyNumberFormat="0" applyAlignment="0" applyProtection="0">
      <alignment vertical="center"/>
    </xf>
    <xf numFmtId="0" fontId="55" fillId="0" borderId="101" applyNumberFormat="0" applyFill="0" applyAlignment="0" applyProtection="0">
      <alignment vertical="center"/>
    </xf>
    <xf numFmtId="0" fontId="56" fillId="0" borderId="102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30" borderId="0" applyNumberFormat="0" applyBorder="0" applyAlignment="0" applyProtection="0">
      <alignment vertical="center"/>
    </xf>
    <xf numFmtId="0" fontId="61" fillId="31" borderId="0" applyNumberFormat="0" applyBorder="0" applyAlignment="0" applyProtection="0">
      <alignment vertical="center"/>
    </xf>
    <xf numFmtId="0" fontId="61" fillId="32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4" borderId="0" applyNumberFormat="0" applyBorder="0" applyAlignment="0" applyProtection="0">
      <alignment vertical="center"/>
    </xf>
    <xf numFmtId="0" fontId="61" fillId="35" borderId="0" applyNumberFormat="0" applyBorder="0" applyAlignment="0" applyProtection="0">
      <alignment vertical="center"/>
    </xf>
    <xf numFmtId="0" fontId="61" fillId="36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1" fillId="39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2" fillId="42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0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8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5" fillId="56" borderId="103" applyNumberFormat="0" applyAlignment="0" applyProtection="0"/>
    <xf numFmtId="0" fontId="65" fillId="56" borderId="103" applyNumberFormat="0" applyAlignment="0" applyProtection="0"/>
    <xf numFmtId="0" fontId="42" fillId="0" borderId="0"/>
    <xf numFmtId="0" fontId="66" fillId="57" borderId="104" applyNumberFormat="0" applyAlignment="0" applyProtection="0"/>
    <xf numFmtId="0" fontId="66" fillId="57" borderId="104" applyNumberFormat="0" applyAlignment="0" applyProtection="0"/>
    <xf numFmtId="0" fontId="67" fillId="0" borderId="105" applyNumberFormat="0" applyFill="0" applyAlignment="0" applyProtection="0"/>
    <xf numFmtId="0" fontId="67" fillId="0" borderId="105" applyNumberFormat="0" applyFill="0" applyAlignment="0" applyProtection="0"/>
    <xf numFmtId="178" fontId="7" fillId="0" borderId="66">
      <alignment horizontal="right"/>
    </xf>
    <xf numFmtId="178" fontId="7" fillId="0" borderId="66">
      <alignment horizontal="right"/>
    </xf>
    <xf numFmtId="2" fontId="7" fillId="0" borderId="0"/>
    <xf numFmtId="2" fontId="7" fillId="0" borderId="0"/>
    <xf numFmtId="2" fontId="7" fillId="0" borderId="0"/>
    <xf numFmtId="179" fontId="7" fillId="0" borderId="0"/>
    <xf numFmtId="179" fontId="7" fillId="0" borderId="0"/>
    <xf numFmtId="179" fontId="7" fillId="0" borderId="0"/>
    <xf numFmtId="180" fontId="6" fillId="0" borderId="0"/>
    <xf numFmtId="180" fontId="6" fillId="0" borderId="0"/>
    <xf numFmtId="180" fontId="6" fillId="0" borderId="0"/>
    <xf numFmtId="178" fontId="7" fillId="0" borderId="66">
      <alignment horizontal="right"/>
    </xf>
    <xf numFmtId="181" fontId="42" fillId="0" borderId="0">
      <protection locked="0"/>
    </xf>
    <xf numFmtId="3" fontId="68" fillId="0" borderId="0" applyFont="0" applyFill="0" applyBorder="0" applyAlignment="0" applyProtection="0"/>
    <xf numFmtId="182" fontId="42" fillId="0" borderId="0">
      <protection locked="0"/>
    </xf>
    <xf numFmtId="183" fontId="68" fillId="0" borderId="0" applyFont="0" applyFill="0" applyBorder="0" applyAlignment="0" applyProtection="0"/>
    <xf numFmtId="184" fontId="42" fillId="0" borderId="0">
      <protection locked="0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3" fillId="58" borderId="0" applyNumberFormat="0" applyBorder="0" applyAlignment="0" applyProtection="0"/>
    <xf numFmtId="0" fontId="63" fillId="58" borderId="0" applyNumberFormat="0" applyBorder="0" applyAlignment="0" applyProtection="0"/>
    <xf numFmtId="0" fontId="63" fillId="59" borderId="0" applyNumberFormat="0" applyBorder="0" applyAlignment="0" applyProtection="0"/>
    <xf numFmtId="0" fontId="63" fillId="59" borderId="0" applyNumberFormat="0" applyBorder="0" applyAlignment="0" applyProtection="0"/>
    <xf numFmtId="0" fontId="63" fillId="60" borderId="0" applyNumberFormat="0" applyBorder="0" applyAlignment="0" applyProtection="0"/>
    <xf numFmtId="0" fontId="63" fillId="60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61" borderId="0" applyNumberFormat="0" applyBorder="0" applyAlignment="0" applyProtection="0"/>
    <xf numFmtId="0" fontId="63" fillId="61" borderId="0" applyNumberFormat="0" applyBorder="0" applyAlignment="0" applyProtection="0"/>
    <xf numFmtId="0" fontId="70" fillId="47" borderId="103" applyNumberFormat="0" applyAlignment="0" applyProtection="0"/>
    <xf numFmtId="0" fontId="70" fillId="47" borderId="103" applyNumberFormat="0" applyAlignment="0" applyProtection="0"/>
    <xf numFmtId="0" fontId="71" fillId="0" borderId="0">
      <alignment vertical="top"/>
    </xf>
    <xf numFmtId="185" fontId="42" fillId="0" borderId="0" applyFont="0" applyFill="0" applyBorder="0" applyAlignment="0" applyProtection="0"/>
    <xf numFmtId="186" fontId="72" fillId="0" borderId="0">
      <protection locked="0"/>
    </xf>
    <xf numFmtId="186" fontId="72" fillId="0" borderId="0">
      <protection locked="0"/>
    </xf>
    <xf numFmtId="186" fontId="72" fillId="0" borderId="0">
      <protection locked="0"/>
    </xf>
    <xf numFmtId="186" fontId="72" fillId="0" borderId="0">
      <protection locked="0"/>
    </xf>
    <xf numFmtId="186" fontId="72" fillId="0" borderId="0">
      <protection locked="0"/>
    </xf>
    <xf numFmtId="186" fontId="72" fillId="0" borderId="0">
      <protection locked="0"/>
    </xf>
    <xf numFmtId="186" fontId="72" fillId="0" borderId="0">
      <protection locked="0"/>
    </xf>
    <xf numFmtId="187" fontId="42" fillId="0" borderId="0">
      <protection locked="0"/>
    </xf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8" fontId="42" fillId="0" borderId="0">
      <protection locked="0"/>
    </xf>
    <xf numFmtId="188" fontId="42" fillId="0" borderId="0">
      <protection locked="0"/>
    </xf>
    <xf numFmtId="0" fontId="75" fillId="43" borderId="0" applyNumberFormat="0" applyBorder="0" applyAlignment="0" applyProtection="0"/>
    <xf numFmtId="0" fontId="75" fillId="43" borderId="0" applyNumberFormat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7" fillId="0" borderId="0" applyFont="0" applyFill="0" applyBorder="0" applyAlignment="0">
      <alignment horizontal="center"/>
    </xf>
    <xf numFmtId="190" fontId="7" fillId="0" borderId="0" applyFont="0" applyFill="0" applyBorder="0" applyAlignment="0">
      <alignment horizontal="center"/>
    </xf>
    <xf numFmtId="2" fontId="7" fillId="0" borderId="79" applyFont="0" applyBorder="0"/>
    <xf numFmtId="2" fontId="7" fillId="0" borderId="79" applyFont="0" applyBorder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43" fontId="62" fillId="0" borderId="0" applyFont="0" applyFill="0" applyBorder="0" applyAlignment="0" applyProtection="0"/>
    <xf numFmtId="176" fontId="42" fillId="0" borderId="0" applyFont="0" applyFill="0" applyBorder="0" applyAlignment="0" applyProtection="0"/>
    <xf numFmtId="43" fontId="62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93" fontId="42" fillId="0" borderId="0" applyFont="0" applyFill="0" applyBorder="0" applyAlignment="0" applyProtection="0"/>
    <xf numFmtId="194" fontId="42" fillId="0" borderId="0" applyFont="0" applyFill="0" applyBorder="0" applyAlignment="0" applyProtection="0"/>
    <xf numFmtId="194" fontId="42" fillId="0" borderId="0" applyFont="0" applyFill="0" applyBorder="0" applyAlignment="0" applyProtection="0"/>
    <xf numFmtId="194" fontId="42" fillId="0" borderId="0" applyFont="0" applyFill="0" applyBorder="0" applyAlignment="0" applyProtection="0"/>
    <xf numFmtId="193" fontId="42" fillId="0" borderId="0" applyFont="0" applyFill="0" applyBorder="0" applyAlignment="0" applyProtection="0"/>
    <xf numFmtId="195" fontId="4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95" fontId="4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42" fontId="31" fillId="0" borderId="0" applyFont="0" applyFill="0" applyBorder="0" applyAlignment="0" applyProtection="0"/>
    <xf numFmtId="198" fontId="62" fillId="0" borderId="0" applyFont="0" applyFill="0" applyBorder="0" applyAlignment="0" applyProtection="0"/>
    <xf numFmtId="199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1" fontId="42" fillId="0" borderId="0" applyFont="0" applyFill="0" applyBorder="0" applyAlignment="0" applyProtection="0"/>
    <xf numFmtId="202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202" fontId="42" fillId="0" borderId="0" applyFont="0" applyFill="0" applyBorder="0" applyAlignment="0" applyProtection="0"/>
    <xf numFmtId="202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199" fontId="42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42" fillId="0" borderId="0" applyFont="0" applyFill="0" applyBorder="0" applyAlignment="0" applyProtection="0"/>
    <xf numFmtId="204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42" fillId="0" borderId="0" applyFont="0" applyFill="0" applyBorder="0" applyAlignment="0" applyProtection="0"/>
    <xf numFmtId="201" fontId="42" fillId="0" borderId="0" applyFont="0" applyFill="0" applyBorder="0" applyAlignment="0" applyProtection="0"/>
    <xf numFmtId="204" fontId="42" fillId="0" borderId="0" applyFont="0" applyFill="0" applyBorder="0" applyAlignment="0" applyProtection="0"/>
    <xf numFmtId="198" fontId="62" fillId="0" borderId="0" applyFont="0" applyFill="0" applyBorder="0" applyAlignment="0" applyProtection="0"/>
    <xf numFmtId="205" fontId="31" fillId="0" borderId="0" applyFont="0" applyFill="0" applyBorder="0" applyAlignment="0" applyProtection="0"/>
    <xf numFmtId="183" fontId="77" fillId="0" borderId="0" applyFont="0" applyFill="0" applyBorder="0" applyAlignment="0" applyProtection="0"/>
    <xf numFmtId="0" fontId="78" fillId="62" borderId="0" applyNumberFormat="0" applyBorder="0" applyAlignment="0" applyProtection="0"/>
    <xf numFmtId="0" fontId="78" fillId="62" borderId="0" applyNumberFormat="0" applyBorder="0" applyAlignment="0" applyProtection="0"/>
    <xf numFmtId="206" fontId="7" fillId="0" borderId="0" applyFont="0" applyFill="0" applyBorder="0" applyAlignment="0">
      <alignment horizontal="center"/>
    </xf>
    <xf numFmtId="206" fontId="7" fillId="0" borderId="0" applyFont="0" applyFill="0" applyBorder="0" applyAlignment="0">
      <alignment horizontal="center"/>
    </xf>
    <xf numFmtId="0" fontId="12" fillId="0" borderId="0"/>
    <xf numFmtId="0" fontId="3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1" fillId="0" borderId="0"/>
    <xf numFmtId="0" fontId="7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2" fillId="0" borderId="0"/>
    <xf numFmtId="0" fontId="31" fillId="0" borderId="0"/>
    <xf numFmtId="0" fontId="31" fillId="0" borderId="0"/>
    <xf numFmtId="0" fontId="31" fillId="0" borderId="0"/>
    <xf numFmtId="0" fontId="42" fillId="0" borderId="0"/>
    <xf numFmtId="0" fontId="42" fillId="0" borderId="0"/>
    <xf numFmtId="0" fontId="31" fillId="0" borderId="0"/>
    <xf numFmtId="0" fontId="80" fillId="0" borderId="0"/>
    <xf numFmtId="0" fontId="76" fillId="0" borderId="0"/>
    <xf numFmtId="0" fontId="42" fillId="0" borderId="0"/>
    <xf numFmtId="0" fontId="42" fillId="0" borderId="0"/>
    <xf numFmtId="0" fontId="42" fillId="0" borderId="0"/>
    <xf numFmtId="0" fontId="31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62" fillId="0" borderId="0"/>
    <xf numFmtId="0" fontId="42" fillId="0" borderId="0"/>
    <xf numFmtId="0" fontId="42" fillId="63" borderId="106" applyNumberFormat="0" applyFont="0" applyAlignment="0" applyProtection="0"/>
    <xf numFmtId="0" fontId="42" fillId="63" borderId="106" applyNumberFormat="0" applyFont="0" applyAlignment="0" applyProtection="0"/>
    <xf numFmtId="207" fontId="42" fillId="0" borderId="0">
      <protection locked="0"/>
    </xf>
    <xf numFmtId="9" fontId="42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82" fillId="0" borderId="0">
      <alignment vertical="top"/>
    </xf>
    <xf numFmtId="0" fontId="83" fillId="56" borderId="107" applyNumberFormat="0" applyAlignment="0" applyProtection="0"/>
    <xf numFmtId="0" fontId="83" fillId="56" borderId="107" applyNumberFormat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08" applyNumberFormat="0" applyFill="0" applyAlignment="0" applyProtection="0"/>
    <xf numFmtId="0" fontId="86" fillId="0" borderId="108" applyNumberFormat="0" applyFill="0" applyAlignment="0" applyProtection="0"/>
    <xf numFmtId="0" fontId="87" fillId="0" borderId="109" applyNumberFormat="0" applyFill="0" applyAlignment="0" applyProtection="0"/>
    <xf numFmtId="0" fontId="87" fillId="0" borderId="109" applyNumberFormat="0" applyFill="0" applyAlignment="0" applyProtection="0"/>
    <xf numFmtId="0" fontId="69" fillId="0" borderId="110" applyNumberFormat="0" applyFill="0" applyAlignment="0" applyProtection="0"/>
    <xf numFmtId="0" fontId="69" fillId="0" borderId="110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111" applyNumberFormat="0" applyFill="0" applyAlignment="0" applyProtection="0"/>
    <xf numFmtId="188" fontId="42" fillId="0" borderId="112">
      <protection locked="0"/>
    </xf>
  </cellStyleXfs>
  <cellXfs count="385">
    <xf numFmtId="0" fontId="0" fillId="0" borderId="0" xfId="0"/>
    <xf numFmtId="0" fontId="1" fillId="2" borderId="0" xfId="242" applyFont="1" applyFill="1"/>
    <xf numFmtId="0" fontId="2" fillId="0" borderId="0" xfId="244" applyFont="1"/>
    <xf numFmtId="0" fontId="3" fillId="0" borderId="0" xfId="244" applyFont="1"/>
    <xf numFmtId="0" fontId="1" fillId="0" borderId="0" xfId="242" applyFont="1"/>
    <xf numFmtId="0" fontId="1" fillId="0" borderId="0" xfId="242" applyFont="1" applyAlignment="1">
      <alignment horizontal="center"/>
    </xf>
    <xf numFmtId="0" fontId="4" fillId="0" borderId="0" xfId="242" applyFont="1"/>
    <xf numFmtId="0" fontId="4" fillId="0" borderId="0" xfId="242" applyFont="1" applyAlignment="1">
      <alignment horizontal="center"/>
    </xf>
    <xf numFmtId="0" fontId="4" fillId="0" borderId="1" xfId="242" applyFont="1" applyBorder="1"/>
    <xf numFmtId="0" fontId="4" fillId="0" borderId="2" xfId="242" applyFont="1" applyBorder="1"/>
    <xf numFmtId="0" fontId="4" fillId="0" borderId="2" xfId="242" applyFont="1" applyBorder="1" applyAlignment="1">
      <alignment horizontal="center"/>
    </xf>
    <xf numFmtId="0" fontId="4" fillId="0" borderId="3" xfId="242" applyFont="1" applyBorder="1"/>
    <xf numFmtId="0" fontId="4" fillId="0" borderId="4" xfId="242" applyFont="1" applyBorder="1"/>
    <xf numFmtId="0" fontId="5" fillId="0" borderId="5" xfId="242" applyFont="1" applyBorder="1" applyAlignment="1">
      <alignment horizontal="center" wrapText="1"/>
    </xf>
    <xf numFmtId="0" fontId="4" fillId="0" borderId="6" xfId="242" applyFont="1" applyBorder="1"/>
    <xf numFmtId="0" fontId="6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0" xfId="243" applyFont="1" applyAlignment="1">
      <alignment horizontal="center" vertical="center"/>
    </xf>
    <xf numFmtId="0" fontId="8" fillId="0" borderId="8" xfId="243" applyFont="1" applyBorder="1" applyAlignment="1">
      <alignment horizontal="center"/>
    </xf>
    <xf numFmtId="0" fontId="4" fillId="2" borderId="0" xfId="242" applyFont="1" applyFill="1"/>
    <xf numFmtId="0" fontId="4" fillId="2" borderId="9" xfId="242" applyFont="1" applyFill="1" applyBorder="1"/>
    <xf numFmtId="0" fontId="9" fillId="3" borderId="10" xfId="242" applyFont="1" applyFill="1" applyBorder="1" applyAlignment="1">
      <alignment horizontal="left" wrapText="1"/>
    </xf>
    <xf numFmtId="0" fontId="9" fillId="3" borderId="11" xfId="242" applyFont="1" applyFill="1" applyBorder="1" applyAlignment="1">
      <alignment horizontal="left" wrapText="1"/>
    </xf>
    <xf numFmtId="0" fontId="9" fillId="3" borderId="12" xfId="242" applyFont="1" applyFill="1" applyBorder="1" applyAlignment="1">
      <alignment horizontal="left" wrapText="1"/>
    </xf>
    <xf numFmtId="0" fontId="4" fillId="2" borderId="6" xfId="242" applyFont="1" applyFill="1" applyBorder="1"/>
    <xf numFmtId="0" fontId="4" fillId="0" borderId="9" xfId="242" applyFont="1" applyBorder="1"/>
    <xf numFmtId="0" fontId="9" fillId="3" borderId="13" xfId="242" applyFont="1" applyFill="1" applyBorder="1" applyAlignment="1">
      <alignment horizontal="left" wrapText="1"/>
    </xf>
    <xf numFmtId="0" fontId="9" fillId="3" borderId="14" xfId="242" applyFont="1" applyFill="1" applyBorder="1" applyAlignment="1">
      <alignment horizontal="left" wrapText="1"/>
    </xf>
    <xf numFmtId="0" fontId="9" fillId="3" borderId="15" xfId="242" applyFont="1" applyFill="1" applyBorder="1" applyAlignment="1">
      <alignment horizontal="left" wrapText="1"/>
    </xf>
    <xf numFmtId="0" fontId="9" fillId="4" borderId="16" xfId="242" applyFont="1" applyFill="1" applyBorder="1" applyAlignment="1">
      <alignment horizontal="center" wrapText="1"/>
    </xf>
    <xf numFmtId="0" fontId="9" fillId="4" borderId="17" xfId="242" applyFont="1" applyFill="1" applyBorder="1" applyAlignment="1">
      <alignment horizontal="center" wrapText="1"/>
    </xf>
    <xf numFmtId="0" fontId="9" fillId="4" borderId="18" xfId="242" applyFont="1" applyFill="1" applyBorder="1" applyAlignment="1">
      <alignment horizontal="center" wrapText="1"/>
    </xf>
    <xf numFmtId="0" fontId="8" fillId="5" borderId="8" xfId="220" applyFont="1" applyFill="1" applyBorder="1" applyAlignment="1">
      <alignment horizontal="left" vertical="center"/>
    </xf>
    <xf numFmtId="0" fontId="8" fillId="5" borderId="19" xfId="220" applyFont="1" applyFill="1" applyBorder="1" applyAlignment="1">
      <alignment horizontal="left" vertical="center"/>
    </xf>
    <xf numFmtId="0" fontId="8" fillId="5" borderId="20" xfId="220" applyFont="1" applyFill="1" applyBorder="1" applyAlignment="1">
      <alignment horizontal="center" vertical="center"/>
    </xf>
    <xf numFmtId="0" fontId="8" fillId="5" borderId="21" xfId="220" applyFont="1" applyFill="1" applyBorder="1" applyAlignment="1">
      <alignment horizontal="center" vertical="center"/>
    </xf>
    <xf numFmtId="0" fontId="8" fillId="5" borderId="22" xfId="220" applyFont="1" applyFill="1" applyBorder="1" applyAlignment="1">
      <alignment horizontal="center" vertical="center"/>
    </xf>
    <xf numFmtId="0" fontId="8" fillId="2" borderId="10" xfId="220" applyFont="1" applyFill="1" applyBorder="1" applyAlignment="1">
      <alignment horizontal="center" vertical="center" wrapText="1"/>
    </xf>
    <xf numFmtId="0" fontId="8" fillId="2" borderId="11" xfId="220" applyFont="1" applyFill="1" applyBorder="1" applyAlignment="1">
      <alignment horizontal="center" vertical="center" wrapText="1"/>
    </xf>
    <xf numFmtId="0" fontId="8" fillId="0" borderId="11" xfId="224" applyFont="1" applyBorder="1" applyAlignment="1">
      <alignment horizontal="center" vertical="center" wrapText="1"/>
    </xf>
    <xf numFmtId="4" fontId="8" fillId="2" borderId="11" xfId="220" applyNumberFormat="1" applyFont="1" applyFill="1" applyBorder="1" applyAlignment="1">
      <alignment horizontal="center" vertical="center" wrapText="1"/>
    </xf>
    <xf numFmtId="4" fontId="8" fillId="2" borderId="12" xfId="220" applyNumberFormat="1" applyFont="1" applyFill="1" applyBorder="1" applyAlignment="1">
      <alignment horizontal="center" vertical="center" wrapText="1"/>
    </xf>
    <xf numFmtId="0" fontId="8" fillId="2" borderId="13" xfId="220" applyFont="1" applyFill="1" applyBorder="1" applyAlignment="1">
      <alignment horizontal="center" vertical="center" wrapText="1"/>
    </xf>
    <xf numFmtId="0" fontId="8" fillId="2" borderId="14" xfId="220" applyFont="1" applyFill="1" applyBorder="1" applyAlignment="1">
      <alignment horizontal="center" vertical="center" wrapText="1"/>
    </xf>
    <xf numFmtId="0" fontId="8" fillId="0" borderId="14" xfId="224" applyFont="1" applyBorder="1" applyAlignment="1">
      <alignment horizontal="center" vertical="center" wrapText="1"/>
    </xf>
    <xf numFmtId="4" fontId="8" fillId="2" borderId="14" xfId="220" applyNumberFormat="1" applyFont="1" applyFill="1" applyBorder="1" applyAlignment="1">
      <alignment horizontal="center" vertical="center" wrapText="1"/>
    </xf>
    <xf numFmtId="4" fontId="8" fillId="2" borderId="15" xfId="220" applyNumberFormat="1" applyFont="1" applyFill="1" applyBorder="1" applyAlignment="1">
      <alignment horizontal="center" vertical="center" wrapText="1"/>
    </xf>
    <xf numFmtId="0" fontId="8" fillId="5" borderId="20" xfId="220" applyFont="1" applyFill="1" applyBorder="1" applyAlignment="1">
      <alignment vertical="center"/>
    </xf>
    <xf numFmtId="0" fontId="8" fillId="5" borderId="21" xfId="220" applyFont="1" applyFill="1" applyBorder="1" applyAlignment="1">
      <alignment vertical="center"/>
    </xf>
    <xf numFmtId="0" fontId="8" fillId="5" borderId="22" xfId="220" applyFont="1" applyFill="1" applyBorder="1" applyAlignment="1">
      <alignment vertical="center"/>
    </xf>
    <xf numFmtId="0" fontId="9" fillId="0" borderId="23" xfId="220" applyFont="1" applyBorder="1" applyAlignment="1">
      <alignment horizontal="center" vertical="center"/>
    </xf>
    <xf numFmtId="0" fontId="9" fillId="0" borderId="24" xfId="221" applyFont="1" applyBorder="1" applyAlignment="1">
      <alignment horizontal="center" vertical="center"/>
    </xf>
    <xf numFmtId="0" fontId="9" fillId="0" borderId="24" xfId="221" applyFont="1" applyBorder="1" applyAlignment="1">
      <alignment horizontal="left" vertical="center"/>
    </xf>
    <xf numFmtId="4" fontId="9" fillId="0" borderId="24" xfId="157" applyNumberFormat="1" applyFont="1" applyBorder="1" applyAlignment="1">
      <alignment vertical="center" wrapText="1"/>
    </xf>
    <xf numFmtId="44" fontId="9" fillId="0" borderId="24" xfId="2" applyFont="1" applyBorder="1" applyAlignment="1">
      <alignment horizontal="right" vertical="center" wrapText="1"/>
    </xf>
    <xf numFmtId="208" fontId="9" fillId="0" borderId="25" xfId="189" applyNumberFormat="1" applyFont="1" applyBorder="1" applyAlignment="1">
      <alignment horizontal="right" vertical="center" wrapText="1"/>
    </xf>
    <xf numFmtId="0" fontId="9" fillId="0" borderId="26" xfId="220" applyFont="1" applyBorder="1" applyAlignment="1">
      <alignment horizontal="left" vertical="center"/>
    </xf>
    <xf numFmtId="0" fontId="9" fillId="0" borderId="8" xfId="221" applyFont="1" applyBorder="1" applyAlignment="1">
      <alignment horizontal="center" vertical="center"/>
    </xf>
    <xf numFmtId="0" fontId="9" fillId="0" borderId="8" xfId="221" applyFont="1" applyBorder="1" applyAlignment="1">
      <alignment horizontal="left" vertical="center" wrapText="1"/>
    </xf>
    <xf numFmtId="208" fontId="9" fillId="0" borderId="27" xfId="189" applyNumberFormat="1" applyFont="1" applyBorder="1" applyAlignment="1">
      <alignment horizontal="right" vertical="center" wrapText="1"/>
    </xf>
    <xf numFmtId="209" fontId="8" fillId="0" borderId="28" xfId="157" applyNumberFormat="1" applyFont="1" applyBorder="1" applyAlignment="1">
      <alignment horizontal="right" vertical="center"/>
    </xf>
    <xf numFmtId="0" fontId="9" fillId="0" borderId="8" xfId="242" applyFont="1" applyBorder="1"/>
    <xf numFmtId="0" fontId="9" fillId="0" borderId="8" xfId="242" applyFont="1" applyBorder="1" applyAlignment="1">
      <alignment horizontal="center"/>
    </xf>
    <xf numFmtId="0" fontId="9" fillId="0" borderId="24" xfId="220" applyFont="1" applyBorder="1" applyAlignment="1">
      <alignment horizontal="center" vertical="center"/>
    </xf>
    <xf numFmtId="0" fontId="9" fillId="0" borderId="24" xfId="220" applyFont="1" applyBorder="1" applyAlignment="1">
      <alignment horizontal="left" vertical="center" wrapText="1"/>
    </xf>
    <xf numFmtId="0" fontId="9" fillId="0" borderId="24" xfId="224" applyFont="1" applyBorder="1" applyAlignment="1">
      <alignment horizontal="center" vertical="center"/>
    </xf>
    <xf numFmtId="0" fontId="9" fillId="0" borderId="29" xfId="220" applyFont="1" applyBorder="1" applyAlignment="1">
      <alignment horizontal="left" vertical="center"/>
    </xf>
    <xf numFmtId="0" fontId="9" fillId="0" borderId="0" xfId="220" applyFont="1" applyAlignment="1">
      <alignment horizontal="center" vertical="center"/>
    </xf>
    <xf numFmtId="0" fontId="9" fillId="0" borderId="0" xfId="220" applyFont="1" applyAlignment="1">
      <alignment horizontal="left" vertical="center" wrapText="1"/>
    </xf>
    <xf numFmtId="208" fontId="9" fillId="0" borderId="30" xfId="189" applyNumberFormat="1" applyFont="1" applyBorder="1" applyAlignment="1">
      <alignment horizontal="right" vertical="center" wrapText="1"/>
    </xf>
    <xf numFmtId="2" fontId="9" fillId="0" borderId="8" xfId="220" applyNumberFormat="1" applyFont="1" applyBorder="1" applyAlignment="1">
      <alignment horizontal="center" vertical="center"/>
    </xf>
    <xf numFmtId="0" fontId="9" fillId="0" borderId="8" xfId="220" applyFont="1" applyBorder="1" applyAlignment="1">
      <alignment horizontal="left" vertical="center"/>
    </xf>
    <xf numFmtId="0" fontId="9" fillId="0" borderId="8" xfId="220" applyFont="1" applyBorder="1" applyAlignment="1">
      <alignment horizontal="center" vertical="center"/>
    </xf>
    <xf numFmtId="208" fontId="9" fillId="0" borderId="24" xfId="189" applyNumberFormat="1" applyFont="1" applyBorder="1" applyAlignment="1">
      <alignment horizontal="right" vertical="center" wrapText="1"/>
    </xf>
    <xf numFmtId="208" fontId="9" fillId="0" borderId="31" xfId="189" applyNumberFormat="1" applyFont="1" applyBorder="1" applyAlignment="1">
      <alignment horizontal="right" vertical="center" wrapText="1"/>
    </xf>
    <xf numFmtId="0" fontId="9" fillId="0" borderId="32" xfId="220" applyFont="1" applyBorder="1" applyAlignment="1">
      <alignment horizontal="center" vertical="center"/>
    </xf>
    <xf numFmtId="0" fontId="9" fillId="0" borderId="8" xfId="220" applyFont="1" applyBorder="1" applyAlignment="1">
      <alignment horizontal="left" vertical="center" wrapText="1"/>
    </xf>
    <xf numFmtId="0" fontId="4" fillId="0" borderId="0" xfId="244" applyFont="1"/>
    <xf numFmtId="0" fontId="4" fillId="0" borderId="4" xfId="244" applyFont="1" applyBorder="1"/>
    <xf numFmtId="0" fontId="8" fillId="5" borderId="20" xfId="220" applyFont="1" applyFill="1" applyBorder="1" applyAlignment="1">
      <alignment horizontal="right" vertical="center"/>
    </xf>
    <xf numFmtId="0" fontId="8" fillId="5" borderId="21" xfId="220" applyFont="1" applyFill="1" applyBorder="1" applyAlignment="1">
      <alignment horizontal="right" vertical="center"/>
    </xf>
    <xf numFmtId="0" fontId="8" fillId="5" borderId="33" xfId="220" applyFont="1" applyFill="1" applyBorder="1" applyAlignment="1">
      <alignment horizontal="right" vertical="center"/>
    </xf>
    <xf numFmtId="210" fontId="8" fillId="5" borderId="22" xfId="220" applyNumberFormat="1" applyFont="1" applyFill="1" applyBorder="1" applyAlignment="1">
      <alignment vertical="center"/>
    </xf>
    <xf numFmtId="0" fontId="4" fillId="0" borderId="6" xfId="244" applyFont="1" applyBorder="1"/>
    <xf numFmtId="49" fontId="8" fillId="0" borderId="0" xfId="261" applyNumberFormat="1" applyFont="1" applyAlignment="1">
      <alignment horizontal="right" vertical="center"/>
    </xf>
    <xf numFmtId="211" fontId="8" fillId="0" borderId="0" xfId="261" applyNumberFormat="1" applyFont="1" applyAlignment="1">
      <alignment vertical="center"/>
    </xf>
    <xf numFmtId="0" fontId="9" fillId="0" borderId="0" xfId="245" applyFont="1"/>
    <xf numFmtId="0" fontId="9" fillId="0" borderId="0" xfId="245" applyFont="1" applyAlignment="1">
      <alignment horizontal="center"/>
    </xf>
    <xf numFmtId="0" fontId="9" fillId="0" borderId="34" xfId="245" applyFont="1" applyBorder="1" applyAlignment="1">
      <alignment horizontal="left" vertical="center" wrapText="1"/>
    </xf>
    <xf numFmtId="0" fontId="9" fillId="0" borderId="35" xfId="245" applyFont="1" applyBorder="1" applyAlignment="1">
      <alignment horizontal="left" vertical="center" wrapText="1"/>
    </xf>
    <xf numFmtId="0" fontId="9" fillId="0" borderId="36" xfId="245" applyFont="1" applyBorder="1" applyAlignment="1">
      <alignment horizontal="left" vertical="center" wrapText="1"/>
    </xf>
    <xf numFmtId="0" fontId="10" fillId="0" borderId="36" xfId="245" applyFont="1" applyBorder="1" applyAlignment="1">
      <alignment horizontal="right" vertical="center"/>
    </xf>
    <xf numFmtId="212" fontId="9" fillId="0" borderId="12" xfId="196" applyNumberFormat="1" applyFont="1" applyBorder="1" applyAlignment="1">
      <alignment vertical="center"/>
    </xf>
    <xf numFmtId="0" fontId="9" fillId="0" borderId="37" xfId="245" applyFont="1" applyBorder="1" applyAlignment="1">
      <alignment horizontal="left" vertical="center"/>
    </xf>
    <xf numFmtId="213" fontId="9" fillId="0" borderId="38" xfId="196" applyNumberFormat="1" applyFont="1" applyBorder="1" applyAlignment="1">
      <alignment horizontal="center" vertical="center"/>
    </xf>
    <xf numFmtId="0" fontId="8" fillId="0" borderId="38" xfId="245" applyFont="1" applyBorder="1" applyAlignment="1">
      <alignment vertical="center"/>
    </xf>
    <xf numFmtId="0" fontId="8" fillId="0" borderId="39" xfId="245" applyFont="1" applyBorder="1" applyAlignment="1">
      <alignment horizontal="right" vertical="center"/>
    </xf>
    <xf numFmtId="212" fontId="9" fillId="0" borderId="31" xfId="196" applyNumberFormat="1" applyFont="1" applyBorder="1" applyAlignment="1">
      <alignment vertical="center"/>
    </xf>
    <xf numFmtId="0" fontId="9" fillId="0" borderId="0" xfId="224" applyFont="1" applyAlignment="1">
      <alignment horizontal="center" vertical="center"/>
    </xf>
    <xf numFmtId="9" fontId="9" fillId="0" borderId="38" xfId="196" applyNumberFormat="1" applyFont="1" applyBorder="1" applyAlignment="1">
      <alignment horizontal="center" vertical="center"/>
    </xf>
    <xf numFmtId="212" fontId="9" fillId="0" borderId="38" xfId="196" applyNumberFormat="1" applyFont="1" applyBorder="1" applyAlignment="1">
      <alignment vertical="center"/>
    </xf>
    <xf numFmtId="0" fontId="9" fillId="0" borderId="39" xfId="245" applyFont="1" applyBorder="1" applyAlignment="1">
      <alignment vertical="center"/>
    </xf>
    <xf numFmtId="0" fontId="8" fillId="0" borderId="37" xfId="245" applyFont="1" applyBorder="1" applyAlignment="1">
      <alignment horizontal="left" vertical="center"/>
    </xf>
    <xf numFmtId="212" fontId="8" fillId="0" borderId="31" xfId="196" applyNumberFormat="1" applyFont="1" applyBorder="1" applyAlignment="1">
      <alignment vertical="center"/>
    </xf>
    <xf numFmtId="0" fontId="9" fillId="0" borderId="37" xfId="245" applyFont="1" applyBorder="1" applyAlignment="1">
      <alignment horizontal="left" vertical="center" wrapText="1"/>
    </xf>
    <xf numFmtId="0" fontId="9" fillId="0" borderId="39" xfId="245" applyFont="1" applyBorder="1" applyAlignment="1">
      <alignment horizontal="right" vertical="center"/>
    </xf>
    <xf numFmtId="0" fontId="8" fillId="0" borderId="37" xfId="245" applyFont="1" applyBorder="1" applyAlignment="1">
      <alignment horizontal="left" vertical="center" wrapText="1"/>
    </xf>
    <xf numFmtId="0" fontId="8" fillId="0" borderId="40" xfId="245" applyFont="1" applyBorder="1" applyAlignment="1">
      <alignment horizontal="left" vertical="center"/>
    </xf>
    <xf numFmtId="9" fontId="9" fillId="0" borderId="41" xfId="196" applyNumberFormat="1" applyFont="1" applyBorder="1" applyAlignment="1">
      <alignment horizontal="center" vertical="center"/>
    </xf>
    <xf numFmtId="212" fontId="8" fillId="0" borderId="41" xfId="196" applyNumberFormat="1" applyFont="1" applyBorder="1" applyAlignment="1">
      <alignment vertical="center"/>
    </xf>
    <xf numFmtId="0" fontId="9" fillId="0" borderId="42" xfId="245" applyFont="1" applyBorder="1" applyAlignment="1">
      <alignment vertical="center"/>
    </xf>
    <xf numFmtId="2" fontId="9" fillId="0" borderId="0" xfId="245" applyNumberFormat="1" applyFont="1"/>
    <xf numFmtId="212" fontId="9" fillId="0" borderId="0" xfId="196" applyNumberFormat="1" applyFont="1"/>
    <xf numFmtId="39" fontId="8" fillId="0" borderId="0" xfId="196" applyNumberFormat="1" applyFont="1" applyAlignment="1">
      <alignment vertical="center"/>
    </xf>
    <xf numFmtId="0" fontId="8" fillId="0" borderId="34" xfId="229" applyFont="1" applyBorder="1" applyAlignment="1">
      <alignment vertical="center"/>
    </xf>
    <xf numFmtId="0" fontId="9" fillId="0" borderId="35" xfId="229" applyFont="1" applyBorder="1" applyAlignment="1">
      <alignment horizontal="center" vertical="center"/>
    </xf>
    <xf numFmtId="0" fontId="9" fillId="0" borderId="43" xfId="229" applyFont="1" applyBorder="1" applyAlignment="1">
      <alignment horizontal="center" vertical="center"/>
    </xf>
    <xf numFmtId="214" fontId="4" fillId="0" borderId="6" xfId="244" applyNumberFormat="1" applyFont="1" applyBorder="1"/>
    <xf numFmtId="0" fontId="9" fillId="4" borderId="32" xfId="243" applyFont="1" applyFill="1" applyBorder="1" applyAlignment="1">
      <alignment vertical="center" wrapText="1"/>
    </xf>
    <xf numFmtId="0" fontId="9" fillId="4" borderId="24" xfId="243" applyFont="1" applyFill="1" applyBorder="1" applyAlignment="1">
      <alignment vertical="center" wrapText="1"/>
    </xf>
    <xf numFmtId="3" fontId="8" fillId="4" borderId="44" xfId="243" applyNumberFormat="1" applyFont="1" applyFill="1" applyBorder="1" applyAlignment="1">
      <alignment horizontal="center" vertical="center" wrapText="1"/>
    </xf>
    <xf numFmtId="211" fontId="8" fillId="4" borderId="25" xfId="183" applyNumberFormat="1" applyFont="1" applyFill="1" applyBorder="1" applyAlignment="1">
      <alignment horizontal="center" vertical="center"/>
    </xf>
    <xf numFmtId="215" fontId="4" fillId="0" borderId="6" xfId="244" applyNumberFormat="1" applyFont="1" applyBorder="1"/>
    <xf numFmtId="3" fontId="8" fillId="4" borderId="24" xfId="243" applyNumberFormat="1" applyFont="1" applyFill="1" applyBorder="1" applyAlignment="1">
      <alignment horizontal="center" vertical="center"/>
    </xf>
    <xf numFmtId="211" fontId="8" fillId="4" borderId="24" xfId="183" applyNumberFormat="1" applyFont="1" applyFill="1" applyBorder="1" applyAlignment="1">
      <alignment horizontal="center" vertical="center"/>
    </xf>
    <xf numFmtId="9" fontId="9" fillId="3" borderId="31" xfId="3" applyFont="1" applyFill="1" applyBorder="1" applyAlignment="1">
      <alignment horizontal="center" vertical="center"/>
    </xf>
    <xf numFmtId="215" fontId="4" fillId="0" borderId="45" xfId="244" applyNumberFormat="1" applyFont="1" applyBorder="1"/>
    <xf numFmtId="0" fontId="8" fillId="4" borderId="24" xfId="243" applyFont="1" applyFill="1" applyBorder="1" applyAlignment="1">
      <alignment horizontal="center" vertical="center" wrapText="1"/>
    </xf>
    <xf numFmtId="0" fontId="8" fillId="4" borderId="24" xfId="243" applyFont="1" applyFill="1" applyBorder="1" applyAlignment="1">
      <alignment horizontal="center" vertical="center"/>
    </xf>
    <xf numFmtId="0" fontId="9" fillId="0" borderId="46" xfId="0" applyFont="1" applyBorder="1" applyAlignment="1">
      <alignment vertical="center" wrapText="1"/>
    </xf>
    <xf numFmtId="0" fontId="9" fillId="0" borderId="47" xfId="0" applyFont="1" applyBorder="1" applyAlignment="1">
      <alignment vertical="center" wrapText="1"/>
    </xf>
    <xf numFmtId="0" fontId="9" fillId="0" borderId="48" xfId="0" applyFont="1" applyBorder="1" applyAlignment="1">
      <alignment vertical="center" wrapText="1"/>
    </xf>
    <xf numFmtId="3" fontId="8" fillId="4" borderId="24" xfId="243" applyNumberFormat="1" applyFont="1" applyFill="1" applyBorder="1" applyAlignment="1">
      <alignment horizontal="center" vertical="center" wrapText="1"/>
    </xf>
    <xf numFmtId="0" fontId="9" fillId="0" borderId="49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2" borderId="50" xfId="243" applyFont="1" applyFill="1" applyBorder="1" applyAlignment="1">
      <alignment horizontal="center" vertical="center" wrapText="1"/>
    </xf>
    <xf numFmtId="0" fontId="9" fillId="2" borderId="51" xfId="243" applyFont="1" applyFill="1" applyBorder="1" applyAlignment="1">
      <alignment horizontal="center" vertical="center" wrapText="1"/>
    </xf>
    <xf numFmtId="0" fontId="9" fillId="2" borderId="52" xfId="243" applyFont="1" applyFill="1" applyBorder="1" applyAlignment="1">
      <alignment horizontal="center" vertical="center" wrapText="1"/>
    </xf>
    <xf numFmtId="0" fontId="9" fillId="2" borderId="0" xfId="243" applyFont="1" applyFill="1" applyAlignment="1">
      <alignment horizontal="center" vertical="center" wrapText="1"/>
    </xf>
    <xf numFmtId="0" fontId="8" fillId="2" borderId="47" xfId="243" applyFont="1" applyFill="1" applyBorder="1" applyAlignment="1">
      <alignment horizontal="center" vertical="center" wrapText="1"/>
    </xf>
    <xf numFmtId="0" fontId="4" fillId="0" borderId="53" xfId="244" applyFont="1" applyBorder="1"/>
    <xf numFmtId="0" fontId="4" fillId="0" borderId="54" xfId="242" applyFont="1" applyBorder="1"/>
    <xf numFmtId="0" fontId="4" fillId="0" borderId="54" xfId="242" applyFont="1" applyBorder="1" applyAlignment="1">
      <alignment horizontal="center"/>
    </xf>
    <xf numFmtId="216" fontId="4" fillId="0" borderId="54" xfId="1" applyNumberFormat="1" applyFont="1" applyBorder="1"/>
    <xf numFmtId="0" fontId="4" fillId="0" borderId="55" xfId="242" applyFont="1" applyBorder="1"/>
    <xf numFmtId="0" fontId="11" fillId="0" borderId="0" xfId="242" applyFont="1"/>
    <xf numFmtId="0" fontId="12" fillId="0" borderId="0" xfId="218"/>
    <xf numFmtId="217" fontId="13" fillId="6" borderId="20" xfId="228" applyNumberFormat="1" applyFont="1" applyFill="1" applyBorder="1" applyAlignment="1">
      <alignment horizontal="center" vertical="center" wrapText="1"/>
    </xf>
    <xf numFmtId="217" fontId="13" fillId="6" borderId="21" xfId="228" applyNumberFormat="1" applyFont="1" applyFill="1" applyBorder="1" applyAlignment="1">
      <alignment horizontal="center" vertical="center" wrapText="1"/>
    </xf>
    <xf numFmtId="217" fontId="13" fillId="6" borderId="22" xfId="228" applyNumberFormat="1" applyFont="1" applyFill="1" applyBorder="1" applyAlignment="1">
      <alignment horizontal="center" vertical="center" wrapText="1"/>
    </xf>
    <xf numFmtId="0" fontId="14" fillId="7" borderId="20" xfId="228" applyFont="1" applyFill="1" applyBorder="1" applyAlignment="1">
      <alignment horizontal="center" wrapText="1"/>
    </xf>
    <xf numFmtId="0" fontId="14" fillId="7" borderId="21" xfId="228" applyFont="1" applyFill="1" applyBorder="1" applyAlignment="1">
      <alignment horizontal="center" wrapText="1"/>
    </xf>
    <xf numFmtId="0" fontId="14" fillId="7" borderId="22" xfId="228" applyFont="1" applyFill="1" applyBorder="1" applyAlignment="1">
      <alignment horizontal="center" wrapText="1"/>
    </xf>
    <xf numFmtId="0" fontId="15" fillId="0" borderId="56" xfId="228" applyFont="1" applyBorder="1" applyAlignment="1">
      <alignment horizontal="center" vertical="center" wrapText="1"/>
    </xf>
    <xf numFmtId="0" fontId="13" fillId="0" borderId="57" xfId="228" applyFont="1" applyBorder="1" applyAlignment="1">
      <alignment horizontal="center" vertical="center" wrapText="1"/>
    </xf>
    <xf numFmtId="0" fontId="13" fillId="0" borderId="11" xfId="228" applyFont="1" applyBorder="1" applyAlignment="1">
      <alignment horizontal="center" vertical="center" wrapText="1"/>
    </xf>
    <xf numFmtId="0" fontId="16" fillId="0" borderId="11" xfId="228" applyFont="1" applyBorder="1" applyAlignment="1">
      <alignment horizontal="center" vertical="center" wrapText="1"/>
    </xf>
    <xf numFmtId="0" fontId="13" fillId="0" borderId="12" xfId="228" applyFont="1" applyBorder="1" applyAlignment="1">
      <alignment horizontal="center" vertical="center" wrapText="1"/>
    </xf>
    <xf numFmtId="0" fontId="14" fillId="8" borderId="58" xfId="228" applyFont="1" applyFill="1" applyBorder="1" applyAlignment="1">
      <alignment horizontal="center" wrapText="1"/>
    </xf>
    <xf numFmtId="0" fontId="14" fillId="8" borderId="59" xfId="228" applyFont="1" applyFill="1" applyBorder="1" applyAlignment="1">
      <alignment horizontal="center" wrapText="1"/>
    </xf>
    <xf numFmtId="0" fontId="13" fillId="0" borderId="48" xfId="228" applyFont="1" applyBorder="1" applyAlignment="1">
      <alignment horizontal="center" vertical="center" wrapText="1"/>
    </xf>
    <xf numFmtId="2" fontId="13" fillId="0" borderId="50" xfId="228" applyNumberFormat="1" applyFont="1" applyBorder="1" applyAlignment="1">
      <alignment horizontal="center" vertical="center" wrapText="1"/>
    </xf>
    <xf numFmtId="0" fontId="13" fillId="0" borderId="50" xfId="228" applyFont="1" applyBorder="1" applyAlignment="1">
      <alignment horizontal="center" vertical="center" wrapText="1"/>
    </xf>
    <xf numFmtId="0" fontId="16" fillId="0" borderId="50" xfId="228" applyFont="1" applyBorder="1" applyAlignment="1">
      <alignment horizontal="center" vertical="center" wrapText="1"/>
    </xf>
    <xf numFmtId="0" fontId="13" fillId="0" borderId="24" xfId="228" applyFont="1" applyBorder="1" applyAlignment="1">
      <alignment horizontal="center" vertical="center" wrapText="1"/>
    </xf>
    <xf numFmtId="0" fontId="13" fillId="0" borderId="31" xfId="228" applyFont="1" applyBorder="1" applyAlignment="1">
      <alignment horizontal="center" vertical="center" wrapText="1"/>
    </xf>
    <xf numFmtId="4" fontId="17" fillId="0" borderId="60" xfId="228" applyNumberFormat="1" applyFont="1" applyBorder="1" applyAlignment="1">
      <alignment horizontal="center" vertical="center" wrapText="1"/>
    </xf>
    <xf numFmtId="0" fontId="18" fillId="4" borderId="40" xfId="228" applyFont="1" applyFill="1" applyBorder="1" applyAlignment="1">
      <alignment horizontal="center" vertical="center" wrapText="1"/>
    </xf>
    <xf numFmtId="0" fontId="18" fillId="4" borderId="41" xfId="228" applyFont="1" applyFill="1" applyBorder="1" applyAlignment="1">
      <alignment horizontal="center" vertical="center" wrapText="1"/>
    </xf>
    <xf numFmtId="0" fontId="18" fillId="4" borderId="61" xfId="228" applyFont="1" applyFill="1" applyBorder="1" applyAlignment="1">
      <alignment horizontal="center" vertical="center" wrapText="1"/>
    </xf>
    <xf numFmtId="2" fontId="17" fillId="9" borderId="0" xfId="228" applyNumberFormat="1" applyFont="1" applyFill="1" applyAlignment="1">
      <alignment horizontal="center" vertical="center" wrapText="1"/>
    </xf>
    <xf numFmtId="2" fontId="17" fillId="9" borderId="62" xfId="228" applyNumberFormat="1" applyFont="1" applyFill="1" applyBorder="1" applyAlignment="1">
      <alignment horizontal="center" vertical="center" wrapText="1"/>
    </xf>
    <xf numFmtId="4" fontId="17" fillId="0" borderId="63" xfId="228" applyNumberFormat="1" applyFont="1" applyBorder="1" applyAlignment="1">
      <alignment horizontal="center" vertical="center" wrapText="1"/>
    </xf>
    <xf numFmtId="0" fontId="18" fillId="0" borderId="10" xfId="228" applyFont="1" applyBorder="1" applyAlignment="1">
      <alignment horizontal="left" vertical="center" wrapText="1"/>
    </xf>
    <xf numFmtId="2" fontId="13" fillId="0" borderId="11" xfId="228" applyNumberFormat="1" applyFont="1" applyBorder="1" applyAlignment="1">
      <alignment horizontal="center" vertical="center" wrapText="1"/>
    </xf>
    <xf numFmtId="2" fontId="13" fillId="0" borderId="12" xfId="228" applyNumberFormat="1" applyFont="1" applyBorder="1" applyAlignment="1">
      <alignment horizontal="center" vertical="center" wrapText="1"/>
    </xf>
    <xf numFmtId="0" fontId="13" fillId="0" borderId="0" xfId="228" applyFont="1" applyAlignment="1">
      <alignment horizontal="center" vertical="center" wrapText="1"/>
    </xf>
    <xf numFmtId="0" fontId="13" fillId="0" borderId="62" xfId="228" applyFont="1" applyBorder="1" applyAlignment="1">
      <alignment horizontal="center" vertical="center" wrapText="1"/>
    </xf>
    <xf numFmtId="0" fontId="18" fillId="0" borderId="32" xfId="228" applyFont="1" applyBorder="1" applyAlignment="1">
      <alignment horizontal="left" vertical="center" wrapText="1"/>
    </xf>
    <xf numFmtId="218" fontId="13" fillId="0" borderId="24" xfId="228" applyNumberFormat="1" applyFont="1" applyBorder="1" applyAlignment="1">
      <alignment horizontal="center" vertical="center" wrapText="1"/>
    </xf>
    <xf numFmtId="0" fontId="16" fillId="0" borderId="24" xfId="228" applyFont="1" applyBorder="1" applyAlignment="1">
      <alignment horizontal="center" vertical="center" wrapText="1"/>
    </xf>
    <xf numFmtId="0" fontId="18" fillId="0" borderId="13" xfId="228" applyFont="1" applyBorder="1" applyAlignment="1">
      <alignment horizontal="left" vertical="center" wrapText="1"/>
    </xf>
    <xf numFmtId="0" fontId="13" fillId="0" borderId="14" xfId="228" applyFont="1" applyBorder="1" applyAlignment="1">
      <alignment horizontal="center" vertical="center" wrapText="1"/>
    </xf>
    <xf numFmtId="218" fontId="13" fillId="0" borderId="14" xfId="228" applyNumberFormat="1" applyFont="1" applyBorder="1" applyAlignment="1">
      <alignment horizontal="center" vertical="center" wrapText="1"/>
    </xf>
    <xf numFmtId="0" fontId="16" fillId="0" borderId="14" xfId="228" applyFont="1" applyBorder="1" applyAlignment="1">
      <alignment horizontal="center" vertical="center" wrapText="1"/>
    </xf>
    <xf numFmtId="0" fontId="13" fillId="0" borderId="15" xfId="228" applyFont="1" applyBorder="1" applyAlignment="1">
      <alignment horizontal="center" vertical="center" wrapText="1"/>
    </xf>
    <xf numFmtId="4" fontId="17" fillId="0" borderId="64" xfId="228" applyNumberFormat="1" applyFont="1" applyBorder="1" applyAlignment="1">
      <alignment horizontal="center" vertical="center" wrapText="1"/>
    </xf>
    <xf numFmtId="0" fontId="18" fillId="9" borderId="8" xfId="228" applyFont="1" applyFill="1" applyBorder="1" applyAlignment="1">
      <alignment horizontal="center" vertical="center" wrapText="1"/>
    </xf>
    <xf numFmtId="0" fontId="18" fillId="9" borderId="19" xfId="228" applyFont="1" applyFill="1" applyBorder="1" applyAlignment="1">
      <alignment horizontal="center" vertical="center" wrapText="1"/>
    </xf>
    <xf numFmtId="2" fontId="19" fillId="6" borderId="42" xfId="228" applyNumberFormat="1" applyFont="1" applyFill="1" applyBorder="1" applyAlignment="1">
      <alignment horizontal="center" vertical="center" wrapText="1"/>
    </xf>
    <xf numFmtId="0" fontId="19" fillId="9" borderId="15" xfId="228" applyFont="1" applyFill="1" applyBorder="1" applyAlignment="1">
      <alignment horizontal="center" vertical="center" wrapText="1"/>
    </xf>
    <xf numFmtId="0" fontId="13" fillId="0" borderId="25" xfId="228" applyFont="1" applyBorder="1" applyAlignment="1">
      <alignment horizontal="center" vertical="center" wrapText="1"/>
    </xf>
    <xf numFmtId="0" fontId="18" fillId="9" borderId="26" xfId="228" applyFont="1" applyFill="1" applyBorder="1" applyAlignment="1">
      <alignment horizontal="center" vertical="center" wrapText="1"/>
    </xf>
    <xf numFmtId="2" fontId="13" fillId="0" borderId="24" xfId="228" applyNumberFormat="1" applyFont="1" applyBorder="1" applyAlignment="1">
      <alignment horizontal="center" vertical="center" wrapText="1"/>
    </xf>
    <xf numFmtId="2" fontId="13" fillId="0" borderId="25" xfId="228" applyNumberFormat="1" applyFont="1" applyBorder="1" applyAlignment="1">
      <alignment horizontal="center" vertical="center" wrapText="1"/>
    </xf>
    <xf numFmtId="0" fontId="18" fillId="0" borderId="65" xfId="228" applyFont="1" applyBorder="1" applyAlignment="1">
      <alignment horizontal="left" vertical="center" wrapText="1"/>
    </xf>
    <xf numFmtId="2" fontId="16" fillId="0" borderId="24" xfId="228" applyNumberFormat="1" applyFont="1" applyBorder="1" applyAlignment="1">
      <alignment horizontal="center" vertical="center" wrapText="1"/>
    </xf>
    <xf numFmtId="0" fontId="15" fillId="0" borderId="29" xfId="228" applyFont="1" applyBorder="1" applyAlignment="1">
      <alignment horizontal="center" vertical="center" wrapText="1"/>
    </xf>
    <xf numFmtId="0" fontId="13" fillId="0" borderId="66" xfId="228" applyFont="1" applyBorder="1" applyAlignment="1">
      <alignment horizontal="center" vertical="center" wrapText="1"/>
    </xf>
    <xf numFmtId="0" fontId="13" fillId="0" borderId="44" xfId="228" applyFont="1" applyBorder="1" applyAlignment="1">
      <alignment horizontal="center" vertical="center" wrapText="1"/>
    </xf>
    <xf numFmtId="2" fontId="17" fillId="9" borderId="46" xfId="228" applyNumberFormat="1" applyFont="1" applyFill="1" applyBorder="1" applyAlignment="1">
      <alignment horizontal="center" vertical="center" wrapText="1"/>
    </xf>
    <xf numFmtId="2" fontId="17" fillId="9" borderId="67" xfId="228" applyNumberFormat="1" applyFont="1" applyFill="1" applyBorder="1" applyAlignment="1">
      <alignment horizontal="center" vertical="center" wrapText="1"/>
    </xf>
    <xf numFmtId="2" fontId="17" fillId="9" borderId="49" xfId="228" applyNumberFormat="1" applyFont="1" applyFill="1" applyBorder="1" applyAlignment="1">
      <alignment horizontal="center" vertical="center" wrapText="1"/>
    </xf>
    <xf numFmtId="2" fontId="13" fillId="0" borderId="44" xfId="228" applyNumberFormat="1" applyFont="1" applyBorder="1" applyAlignment="1">
      <alignment horizontal="center" vertical="center" wrapText="1"/>
    </xf>
    <xf numFmtId="2" fontId="13" fillId="0" borderId="31" xfId="228" applyNumberFormat="1" applyFont="1" applyBorder="1" applyAlignment="1">
      <alignment horizontal="center" vertical="center" wrapText="1"/>
    </xf>
    <xf numFmtId="2" fontId="13" fillId="0" borderId="51" xfId="228" applyNumberFormat="1" applyFont="1" applyBorder="1" applyAlignment="1">
      <alignment horizontal="center" vertical="center" wrapText="1"/>
    </xf>
    <xf numFmtId="4" fontId="17" fillId="0" borderId="49" xfId="228" applyNumberFormat="1" applyFont="1" applyBorder="1" applyAlignment="1">
      <alignment horizontal="center" vertical="center" wrapText="1"/>
    </xf>
    <xf numFmtId="2" fontId="17" fillId="9" borderId="16" xfId="228" applyNumberFormat="1" applyFont="1" applyFill="1" applyBorder="1" applyAlignment="1">
      <alignment horizontal="center" vertical="center" wrapText="1"/>
    </xf>
    <xf numFmtId="2" fontId="17" fillId="9" borderId="18" xfId="228" applyNumberFormat="1" applyFont="1" applyFill="1" applyBorder="1" applyAlignment="1">
      <alignment horizontal="center" vertical="center" wrapText="1"/>
    </xf>
    <xf numFmtId="0" fontId="16" fillId="0" borderId="44" xfId="228" applyFont="1" applyBorder="1" applyAlignment="1">
      <alignment horizontal="center" vertical="center" wrapText="1"/>
    </xf>
    <xf numFmtId="0" fontId="18" fillId="0" borderId="56" xfId="228" applyFont="1" applyBorder="1" applyAlignment="1">
      <alignment horizontal="left" vertical="center" wrapText="1"/>
    </xf>
    <xf numFmtId="0" fontId="14" fillId="7" borderId="49" xfId="228" applyFont="1" applyFill="1" applyBorder="1" applyAlignment="1">
      <alignment wrapText="1"/>
    </xf>
    <xf numFmtId="0" fontId="14" fillId="7" borderId="0" xfId="228" applyFont="1" applyFill="1" applyAlignment="1">
      <alignment wrapText="1"/>
    </xf>
    <xf numFmtId="0" fontId="14" fillId="7" borderId="62" xfId="228" applyFont="1" applyFill="1" applyBorder="1" applyAlignment="1">
      <alignment wrapText="1"/>
    </xf>
    <xf numFmtId="0" fontId="13" fillId="0" borderId="68" xfId="228" applyFont="1" applyBorder="1" applyAlignment="1">
      <alignment horizontal="center" vertical="center" wrapText="1"/>
    </xf>
    <xf numFmtId="0" fontId="13" fillId="0" borderId="35" xfId="228" applyFont="1" applyBorder="1" applyAlignment="1">
      <alignment horizontal="center" vertical="center" wrapText="1"/>
    </xf>
    <xf numFmtId="0" fontId="13" fillId="0" borderId="36" xfId="228" applyFont="1" applyBorder="1" applyAlignment="1">
      <alignment horizontal="center" vertical="center" wrapText="1"/>
    </xf>
    <xf numFmtId="0" fontId="16" fillId="0" borderId="57" xfId="228" applyFont="1" applyBorder="1" applyAlignment="1">
      <alignment horizontal="center" vertical="center" wrapText="1"/>
    </xf>
    <xf numFmtId="0" fontId="13" fillId="0" borderId="59" xfId="228" applyFont="1" applyBorder="1" applyAlignment="1">
      <alignment horizontal="center" vertical="center" wrapText="1"/>
    </xf>
    <xf numFmtId="0" fontId="14" fillId="8" borderId="20" xfId="228" applyFont="1" applyFill="1" applyBorder="1" applyAlignment="1">
      <alignment horizontal="center" wrapText="1"/>
    </xf>
    <xf numFmtId="0" fontId="14" fillId="8" borderId="69" xfId="228" applyFont="1" applyFill="1" applyBorder="1" applyAlignment="1">
      <alignment horizontal="center" wrapText="1"/>
    </xf>
    <xf numFmtId="0" fontId="16" fillId="0" borderId="66" xfId="228" applyFont="1" applyBorder="1" applyAlignment="1">
      <alignment horizontal="center" vertical="center" wrapText="1"/>
    </xf>
    <xf numFmtId="179" fontId="13" fillId="0" borderId="11" xfId="228" applyNumberFormat="1" applyFont="1" applyBorder="1" applyAlignment="1">
      <alignment horizontal="center" vertical="center" wrapText="1"/>
    </xf>
    <xf numFmtId="179" fontId="13" fillId="0" borderId="24" xfId="228" applyNumberFormat="1" applyFont="1" applyBorder="1" applyAlignment="1">
      <alignment horizontal="center" vertical="center" wrapText="1"/>
    </xf>
    <xf numFmtId="2" fontId="13" fillId="0" borderId="70" xfId="228" applyNumberFormat="1" applyFont="1" applyBorder="1" applyAlignment="1">
      <alignment horizontal="center" vertical="center" wrapText="1"/>
    </xf>
    <xf numFmtId="0" fontId="18" fillId="0" borderId="23" xfId="228" applyFont="1" applyBorder="1" applyAlignment="1">
      <alignment horizontal="left" vertical="center" wrapText="1"/>
    </xf>
    <xf numFmtId="2" fontId="13" fillId="0" borderId="14" xfId="228" applyNumberFormat="1" applyFont="1" applyBorder="1" applyAlignment="1">
      <alignment horizontal="center" vertical="center" wrapText="1"/>
    </xf>
    <xf numFmtId="179" fontId="13" fillId="0" borderId="14" xfId="228" applyNumberFormat="1" applyFont="1" applyBorder="1" applyAlignment="1">
      <alignment horizontal="center" vertical="center" wrapText="1"/>
    </xf>
    <xf numFmtId="2" fontId="13" fillId="0" borderId="15" xfId="228" applyNumberFormat="1" applyFont="1" applyBorder="1" applyAlignment="1">
      <alignment horizontal="center" vertical="center" wrapText="1"/>
    </xf>
    <xf numFmtId="0" fontId="18" fillId="9" borderId="20" xfId="228" applyFont="1" applyFill="1" applyBorder="1" applyAlignment="1">
      <alignment horizontal="center" vertical="center" wrapText="1"/>
    </xf>
    <xf numFmtId="0" fontId="18" fillId="9" borderId="21" xfId="228" applyFont="1" applyFill="1" applyBorder="1" applyAlignment="1">
      <alignment horizontal="center" vertical="center" wrapText="1"/>
    </xf>
    <xf numFmtId="0" fontId="18" fillId="9" borderId="22" xfId="228" applyFont="1" applyFill="1" applyBorder="1" applyAlignment="1">
      <alignment horizontal="center" vertical="center" wrapText="1"/>
    </xf>
    <xf numFmtId="0" fontId="20" fillId="0" borderId="0" xfId="219" applyFont="1" applyAlignment="1">
      <alignment horizontal="center" vertical="center"/>
    </xf>
    <xf numFmtId="0" fontId="21" fillId="0" borderId="0" xfId="219" applyFont="1" applyAlignment="1">
      <alignment horizontal="center" vertical="center"/>
    </xf>
    <xf numFmtId="0" fontId="21" fillId="0" borderId="0" xfId="219" applyFont="1"/>
    <xf numFmtId="0" fontId="21" fillId="0" borderId="71" xfId="219" applyFont="1" applyBorder="1"/>
    <xf numFmtId="0" fontId="21" fillId="0" borderId="52" xfId="219" applyFont="1" applyBorder="1"/>
    <xf numFmtId="0" fontId="22" fillId="0" borderId="52" xfId="260" applyFont="1" applyBorder="1" applyAlignment="1">
      <alignment vertical="center"/>
    </xf>
    <xf numFmtId="0" fontId="23" fillId="0" borderId="52" xfId="260" applyFont="1" applyBorder="1" applyAlignment="1">
      <alignment vertical="center" wrapText="1"/>
    </xf>
    <xf numFmtId="0" fontId="23" fillId="0" borderId="69" xfId="260" applyFont="1" applyBorder="1" applyAlignment="1">
      <alignment vertical="center" wrapText="1"/>
    </xf>
    <xf numFmtId="0" fontId="21" fillId="0" borderId="49" xfId="219" applyFont="1" applyBorder="1"/>
    <xf numFmtId="0" fontId="21" fillId="0" borderId="72" xfId="219" applyFont="1" applyBorder="1"/>
    <xf numFmtId="0" fontId="22" fillId="0" borderId="47" xfId="260" applyFont="1" applyBorder="1" applyAlignment="1">
      <alignment vertical="center"/>
    </xf>
    <xf numFmtId="0" fontId="24" fillId="0" borderId="47" xfId="260" applyFont="1" applyBorder="1" applyAlignment="1">
      <alignment horizontal="center" vertical="center"/>
    </xf>
    <xf numFmtId="0" fontId="24" fillId="0" borderId="48" xfId="260" applyFont="1" applyBorder="1" applyAlignment="1">
      <alignment horizontal="center" vertical="center"/>
    </xf>
    <xf numFmtId="0" fontId="23" fillId="0" borderId="62" xfId="260" applyFont="1" applyBorder="1" applyAlignment="1">
      <alignment vertical="center" wrapText="1"/>
    </xf>
    <xf numFmtId="0" fontId="25" fillId="0" borderId="73" xfId="260" applyFont="1" applyBorder="1" applyAlignment="1">
      <alignment horizontal="center"/>
    </xf>
    <xf numFmtId="0" fontId="25" fillId="0" borderId="0" xfId="260" applyFont="1" applyAlignment="1">
      <alignment horizontal="center"/>
    </xf>
    <xf numFmtId="0" fontId="25" fillId="0" borderId="30" xfId="260" applyFont="1" applyBorder="1" applyAlignment="1">
      <alignment horizontal="center"/>
    </xf>
    <xf numFmtId="0" fontId="25" fillId="0" borderId="74" xfId="260" applyFont="1" applyBorder="1" applyAlignment="1">
      <alignment horizontal="center"/>
    </xf>
    <xf numFmtId="0" fontId="25" fillId="0" borderId="17" xfId="260" applyFont="1" applyBorder="1" applyAlignment="1">
      <alignment horizontal="center"/>
    </xf>
    <xf numFmtId="0" fontId="25" fillId="0" borderId="75" xfId="260" applyFont="1" applyBorder="1" applyAlignment="1">
      <alignment horizontal="center"/>
    </xf>
    <xf numFmtId="0" fontId="21" fillId="0" borderId="0" xfId="219" applyFont="1" applyAlignment="1">
      <alignment horizontal="left" vertical="center" wrapText="1"/>
    </xf>
    <xf numFmtId="0" fontId="26" fillId="0" borderId="0" xfId="219" applyFont="1" applyAlignment="1">
      <alignment horizontal="left" vertical="center" wrapText="1"/>
    </xf>
    <xf numFmtId="0" fontId="26" fillId="0" borderId="20" xfId="219" applyFont="1" applyBorder="1" applyAlignment="1">
      <alignment horizontal="left" vertical="center"/>
    </xf>
    <xf numFmtId="0" fontId="26" fillId="0" borderId="21" xfId="219" applyFont="1" applyBorder="1" applyAlignment="1">
      <alignment horizontal="left" vertical="center"/>
    </xf>
    <xf numFmtId="0" fontId="26" fillId="0" borderId="21" xfId="219" applyFont="1" applyBorder="1" applyAlignment="1">
      <alignment horizontal="left" vertical="center" wrapText="1"/>
    </xf>
    <xf numFmtId="0" fontId="26" fillId="0" borderId="22" xfId="219" applyFont="1" applyBorder="1" applyAlignment="1">
      <alignment horizontal="left" vertical="center" wrapText="1"/>
    </xf>
    <xf numFmtId="0" fontId="22" fillId="0" borderId="0" xfId="260" applyFont="1" applyAlignment="1">
      <alignment vertical="center" wrapText="1"/>
    </xf>
    <xf numFmtId="0" fontId="23" fillId="0" borderId="0" xfId="260" applyFont="1" applyAlignment="1">
      <alignment vertical="center" wrapText="1"/>
    </xf>
    <xf numFmtId="0" fontId="20" fillId="0" borderId="49" xfId="219" applyFont="1" applyBorder="1" applyAlignment="1">
      <alignment horizontal="center" vertical="center"/>
    </xf>
    <xf numFmtId="0" fontId="27" fillId="0" borderId="76" xfId="260" applyFont="1" applyBorder="1" applyAlignment="1">
      <alignment horizontal="center" vertical="center" wrapText="1"/>
    </xf>
    <xf numFmtId="0" fontId="27" fillId="0" borderId="77" xfId="260" applyFont="1" applyBorder="1" applyAlignment="1">
      <alignment horizontal="center" vertical="center" wrapText="1"/>
    </xf>
    <xf numFmtId="0" fontId="27" fillId="0" borderId="78" xfId="260" applyFont="1" applyBorder="1" applyAlignment="1">
      <alignment horizontal="center" vertical="center" wrapText="1"/>
    </xf>
    <xf numFmtId="0" fontId="27" fillId="0" borderId="79" xfId="260" applyFont="1" applyBorder="1" applyAlignment="1">
      <alignment horizontal="center" vertical="center" wrapText="1"/>
    </xf>
    <xf numFmtId="0" fontId="27" fillId="0" borderId="80" xfId="260" applyFont="1" applyBorder="1" applyAlignment="1">
      <alignment horizontal="center" vertical="center" wrapText="1"/>
    </xf>
    <xf numFmtId="0" fontId="20" fillId="0" borderId="62" xfId="260" applyFont="1" applyBorder="1" applyAlignment="1">
      <alignment horizontal="center" vertical="center" wrapText="1"/>
    </xf>
    <xf numFmtId="2" fontId="28" fillId="0" borderId="81" xfId="219" applyNumberFormat="1" applyFont="1" applyBorder="1" applyAlignment="1">
      <alignment horizontal="center" vertical="center"/>
    </xf>
    <xf numFmtId="205" fontId="28" fillId="0" borderId="82" xfId="212" applyFont="1" applyBorder="1" applyAlignment="1">
      <alignment horizontal="center" vertical="center"/>
    </xf>
    <xf numFmtId="205" fontId="28" fillId="0" borderId="83" xfId="212" applyFont="1" applyBorder="1" applyAlignment="1">
      <alignment horizontal="center" vertical="center"/>
    </xf>
    <xf numFmtId="209" fontId="28" fillId="0" borderId="5" xfId="219" applyNumberFormat="1" applyFont="1" applyBorder="1" applyAlignment="1">
      <alignment vertical="center"/>
    </xf>
    <xf numFmtId="209" fontId="28" fillId="0" borderId="5" xfId="219" applyNumberFormat="1" applyFont="1" applyBorder="1" applyAlignment="1">
      <alignment horizontal="center" vertical="center"/>
    </xf>
    <xf numFmtId="209" fontId="28" fillId="0" borderId="82" xfId="219" applyNumberFormat="1" applyFont="1" applyBorder="1" applyAlignment="1">
      <alignment vertical="center"/>
    </xf>
    <xf numFmtId="209" fontId="28" fillId="0" borderId="84" xfId="219" applyNumberFormat="1" applyFont="1" applyBorder="1" applyAlignment="1">
      <alignment vertical="center"/>
    </xf>
    <xf numFmtId="198" fontId="21" fillId="0" borderId="0" xfId="200" applyFont="1" applyBorder="1"/>
    <xf numFmtId="2" fontId="29" fillId="3" borderId="85" xfId="219" applyNumberFormat="1" applyFont="1" applyFill="1" applyBorder="1" applyAlignment="1">
      <alignment horizontal="center" vertical="center"/>
    </xf>
    <xf numFmtId="0" fontId="29" fillId="3" borderId="86" xfId="219" applyFont="1" applyFill="1" applyBorder="1" applyAlignment="1">
      <alignment horizontal="center" vertical="center"/>
    </xf>
    <xf numFmtId="0" fontId="29" fillId="3" borderId="87" xfId="219" applyFont="1" applyFill="1" applyBorder="1" applyAlignment="1">
      <alignment horizontal="center" vertical="center"/>
    </xf>
    <xf numFmtId="10" fontId="28" fillId="0" borderId="88" xfId="267" applyNumberFormat="1" applyFont="1" applyBorder="1" applyAlignment="1">
      <alignment vertical="center"/>
    </xf>
    <xf numFmtId="9" fontId="28" fillId="0" borderId="88" xfId="267" applyFont="1" applyBorder="1" applyAlignment="1">
      <alignment vertical="center"/>
    </xf>
    <xf numFmtId="209" fontId="28" fillId="3" borderId="89" xfId="219" applyNumberFormat="1" applyFont="1" applyFill="1" applyBorder="1" applyAlignment="1">
      <alignment vertical="center"/>
    </xf>
    <xf numFmtId="209" fontId="28" fillId="3" borderId="90" xfId="219" applyNumberFormat="1" applyFont="1" applyFill="1" applyBorder="1" applyAlignment="1">
      <alignment vertical="center"/>
    </xf>
    <xf numFmtId="209" fontId="21" fillId="0" borderId="0" xfId="219" applyNumberFormat="1" applyFont="1"/>
    <xf numFmtId="0" fontId="23" fillId="0" borderId="0" xfId="259" applyFont="1" applyAlignment="1">
      <alignment vertical="center"/>
    </xf>
    <xf numFmtId="0" fontId="23" fillId="0" borderId="0" xfId="259" applyFont="1" applyAlignment="1">
      <alignment horizontal="center" vertical="center" wrapText="1"/>
    </xf>
    <xf numFmtId="198" fontId="23" fillId="0" borderId="0" xfId="200" applyFont="1" applyBorder="1" applyAlignment="1">
      <alignment horizontal="center" vertical="center" wrapText="1"/>
    </xf>
    <xf numFmtId="0" fontId="23" fillId="0" borderId="62" xfId="259" applyFont="1" applyBorder="1" applyAlignment="1">
      <alignment horizontal="center" vertical="center" wrapText="1"/>
    </xf>
    <xf numFmtId="198" fontId="21" fillId="0" borderId="0" xfId="219" applyNumberFormat="1" applyFont="1"/>
    <xf numFmtId="0" fontId="27" fillId="0" borderId="0" xfId="259" applyFont="1"/>
    <xf numFmtId="0" fontId="23" fillId="0" borderId="62" xfId="259" applyFont="1" applyBorder="1" applyAlignment="1">
      <alignment vertical="center"/>
    </xf>
    <xf numFmtId="0" fontId="21" fillId="0" borderId="49" xfId="219" applyFont="1" applyBorder="1" applyAlignment="1">
      <alignment horizontal="center" vertical="center"/>
    </xf>
    <xf numFmtId="0" fontId="26" fillId="0" borderId="70" xfId="219" applyFont="1" applyBorder="1" applyAlignment="1">
      <alignment horizontal="center" vertical="center"/>
    </xf>
    <xf numFmtId="0" fontId="30" fillId="0" borderId="38" xfId="259" applyFont="1" applyBorder="1" applyAlignment="1">
      <alignment horizontal="center" vertical="center"/>
    </xf>
    <xf numFmtId="0" fontId="30" fillId="0" borderId="38" xfId="259" applyFont="1" applyBorder="1" applyAlignment="1">
      <alignment horizontal="center" vertical="center" wrapText="1"/>
    </xf>
    <xf numFmtId="0" fontId="26" fillId="0" borderId="38" xfId="219" applyFont="1" applyBorder="1" applyAlignment="1">
      <alignment horizontal="center" vertical="center"/>
    </xf>
    <xf numFmtId="0" fontId="30" fillId="0" borderId="39" xfId="259" applyFont="1" applyBorder="1" applyAlignment="1">
      <alignment horizontal="center" vertical="center" wrapText="1"/>
    </xf>
    <xf numFmtId="0" fontId="23" fillId="0" borderId="62" xfId="259" applyFont="1" applyBorder="1" applyAlignment="1">
      <alignment horizontal="center" vertical="center"/>
    </xf>
    <xf numFmtId="0" fontId="21" fillId="0" borderId="91" xfId="219" applyFont="1" applyBorder="1" applyAlignment="1">
      <alignment horizontal="center" vertical="center"/>
    </xf>
    <xf numFmtId="0" fontId="23" fillId="0" borderId="5" xfId="219" applyFont="1" applyBorder="1" applyAlignment="1">
      <alignment vertical="center"/>
    </xf>
    <xf numFmtId="0" fontId="23" fillId="0" borderId="92" xfId="219" applyFont="1" applyBorder="1" applyAlignment="1">
      <alignment horizontal="center" vertical="center" wrapText="1"/>
    </xf>
    <xf numFmtId="198" fontId="23" fillId="4" borderId="92" xfId="219" applyNumberFormat="1" applyFont="1" applyFill="1" applyBorder="1" applyAlignment="1">
      <alignment horizontal="right" vertical="center" wrapText="1"/>
    </xf>
    <xf numFmtId="2" fontId="23" fillId="10" borderId="92" xfId="260" applyNumberFormat="1" applyFont="1" applyFill="1" applyBorder="1" applyAlignment="1">
      <alignment vertical="center" wrapText="1"/>
    </xf>
    <xf numFmtId="39" fontId="21" fillId="0" borderId="92" xfId="267" applyNumberFormat="1" applyFont="1" applyFill="1" applyBorder="1" applyAlignment="1">
      <alignment vertical="center"/>
    </xf>
    <xf numFmtId="10" fontId="21" fillId="4" borderId="92" xfId="267" applyNumberFormat="1" applyFont="1" applyFill="1" applyBorder="1" applyAlignment="1">
      <alignment vertical="center"/>
    </xf>
    <xf numFmtId="198" fontId="23" fillId="0" borderId="93" xfId="155" applyNumberFormat="1" applyFont="1" applyFill="1" applyBorder="1" applyAlignment="1">
      <alignment vertical="center" wrapText="1"/>
    </xf>
    <xf numFmtId="0" fontId="21" fillId="0" borderId="81" xfId="219" applyFont="1" applyBorder="1" applyAlignment="1">
      <alignment horizontal="center" vertical="center"/>
    </xf>
    <xf numFmtId="0" fontId="23" fillId="0" borderId="5" xfId="219" applyFont="1" applyBorder="1" applyAlignment="1">
      <alignment horizontal="center" vertical="center" wrapText="1"/>
    </xf>
    <xf numFmtId="2" fontId="23" fillId="10" borderId="5" xfId="260" applyNumberFormat="1" applyFont="1" applyFill="1" applyBorder="1" applyAlignment="1">
      <alignment vertical="center" wrapText="1"/>
    </xf>
    <xf numFmtId="0" fontId="31" fillId="0" borderId="0" xfId="219"/>
    <xf numFmtId="0" fontId="32" fillId="0" borderId="70" xfId="219" applyFont="1" applyBorder="1" applyAlignment="1">
      <alignment vertical="top"/>
    </xf>
    <xf numFmtId="0" fontId="21" fillId="0" borderId="38" xfId="219" applyFont="1" applyBorder="1" applyAlignment="1">
      <alignment horizontal="left" vertical="center"/>
    </xf>
    <xf numFmtId="0" fontId="21" fillId="0" borderId="39" xfId="219" applyFont="1" applyBorder="1" applyAlignment="1">
      <alignment horizontal="left" vertical="center"/>
    </xf>
    <xf numFmtId="0" fontId="23" fillId="0" borderId="70" xfId="259" applyFont="1" applyBorder="1" applyAlignment="1">
      <alignment horizontal="center" vertical="center"/>
    </xf>
    <xf numFmtId="0" fontId="23" fillId="0" borderId="38" xfId="259" applyFont="1" applyBorder="1" applyAlignment="1">
      <alignment horizontal="center" vertical="center"/>
    </xf>
    <xf numFmtId="10" fontId="33" fillId="0" borderId="38" xfId="267" applyNumberFormat="1" applyFont="1" applyBorder="1" applyAlignment="1">
      <alignment horizontal="center" vertical="center"/>
    </xf>
    <xf numFmtId="198" fontId="23" fillId="0" borderId="39" xfId="259" applyNumberFormat="1" applyFont="1" applyBorder="1" applyAlignment="1">
      <alignment vertical="center"/>
    </xf>
    <xf numFmtId="0" fontId="21" fillId="0" borderId="62" xfId="219" applyFont="1" applyBorder="1"/>
    <xf numFmtId="219" fontId="21" fillId="0" borderId="92" xfId="267" applyNumberFormat="1" applyFont="1" applyFill="1" applyBorder="1" applyAlignment="1">
      <alignment vertical="center"/>
    </xf>
    <xf numFmtId="0" fontId="27" fillId="0" borderId="72" xfId="259" applyFont="1" applyBorder="1"/>
    <xf numFmtId="0" fontId="21" fillId="0" borderId="47" xfId="219" applyFont="1" applyBorder="1"/>
    <xf numFmtId="0" fontId="23" fillId="0" borderId="47" xfId="259" applyFont="1" applyBorder="1" applyAlignment="1">
      <alignment vertical="center"/>
    </xf>
    <xf numFmtId="0" fontId="23" fillId="0" borderId="48" xfId="259" applyFont="1" applyBorder="1" applyAlignment="1">
      <alignment vertical="center"/>
    </xf>
    <xf numFmtId="2" fontId="23" fillId="4" borderId="92" xfId="260" applyNumberFormat="1" applyFont="1" applyFill="1" applyBorder="1" applyAlignment="1">
      <alignment vertical="center" wrapText="1"/>
    </xf>
    <xf numFmtId="39" fontId="21" fillId="4" borderId="92" xfId="267" applyNumberFormat="1" applyFont="1" applyFill="1" applyBorder="1" applyAlignment="1">
      <alignment vertical="center"/>
    </xf>
    <xf numFmtId="219" fontId="21" fillId="4" borderId="92" xfId="267" applyNumberFormat="1" applyFont="1" applyFill="1" applyBorder="1" applyAlignment="1">
      <alignment vertical="center"/>
    </xf>
    <xf numFmtId="0" fontId="23" fillId="0" borderId="5" xfId="219" applyFont="1" applyBorder="1" applyAlignment="1">
      <alignment vertical="center" wrapText="1"/>
    </xf>
    <xf numFmtId="0" fontId="21" fillId="0" borderId="24" xfId="219" applyFont="1" applyBorder="1" applyAlignment="1">
      <alignment horizontal="center" vertical="center"/>
    </xf>
    <xf numFmtId="0" fontId="23" fillId="0" borderId="24" xfId="259" applyFont="1" applyBorder="1" applyAlignment="1">
      <alignment horizontal="center" vertical="center"/>
    </xf>
    <xf numFmtId="0" fontId="23" fillId="0" borderId="24" xfId="259" applyFont="1" applyBorder="1" applyAlignment="1">
      <alignment horizontal="center" vertical="center" wrapText="1"/>
    </xf>
    <xf numFmtId="209" fontId="23" fillId="0" borderId="24" xfId="259" applyNumberFormat="1" applyFont="1" applyBorder="1" applyAlignment="1">
      <alignment horizontal="center" vertical="center" wrapText="1"/>
    </xf>
    <xf numFmtId="10" fontId="21" fillId="0" borderId="24" xfId="219" applyNumberFormat="1" applyFont="1" applyBorder="1" applyAlignment="1">
      <alignment horizontal="center" vertical="center"/>
    </xf>
    <xf numFmtId="198" fontId="23" fillId="0" borderId="24" xfId="200" applyFont="1" applyBorder="1" applyAlignment="1">
      <alignment horizontal="center" vertical="center" wrapText="1"/>
    </xf>
    <xf numFmtId="220" fontId="21" fillId="0" borderId="0" xfId="267" applyNumberFormat="1" applyFont="1" applyBorder="1" applyAlignment="1">
      <alignment horizontal="center" vertical="center"/>
    </xf>
    <xf numFmtId="0" fontId="21" fillId="0" borderId="70" xfId="219" applyFont="1" applyBorder="1" applyAlignment="1">
      <alignment horizontal="center" vertical="center"/>
    </xf>
    <xf numFmtId="0" fontId="23" fillId="0" borderId="38" xfId="259" applyFont="1" applyBorder="1" applyAlignment="1">
      <alignment horizontal="center" vertical="center" wrapText="1"/>
    </xf>
    <xf numFmtId="209" fontId="23" fillId="0" borderId="38" xfId="259" applyNumberFormat="1" applyFont="1" applyBorder="1" applyAlignment="1">
      <alignment horizontal="center" vertical="center" wrapText="1"/>
    </xf>
    <xf numFmtId="0" fontId="23" fillId="0" borderId="39" xfId="259" applyFont="1" applyBorder="1" applyAlignment="1">
      <alignment horizontal="center" vertical="center" wrapText="1"/>
    </xf>
    <xf numFmtId="0" fontId="21" fillId="0" borderId="38" xfId="219" applyFont="1" applyBorder="1" applyAlignment="1">
      <alignment horizontal="center" vertical="center"/>
    </xf>
    <xf numFmtId="10" fontId="21" fillId="0" borderId="38" xfId="219" applyNumberFormat="1" applyFont="1" applyBorder="1" applyAlignment="1">
      <alignment horizontal="center" vertical="center"/>
    </xf>
    <xf numFmtId="198" fontId="23" fillId="0" borderId="39" xfId="200" applyFont="1" applyBorder="1" applyAlignment="1">
      <alignment horizontal="center" vertical="center" wrapText="1"/>
    </xf>
    <xf numFmtId="0" fontId="23" fillId="0" borderId="70" xfId="259" applyFont="1" applyBorder="1" applyAlignment="1">
      <alignment horizontal="center" vertical="center" wrapText="1"/>
    </xf>
    <xf numFmtId="0" fontId="27" fillId="0" borderId="24" xfId="219" applyFont="1" applyBorder="1" applyAlignment="1">
      <alignment horizontal="center" vertical="center"/>
    </xf>
    <xf numFmtId="10" fontId="34" fillId="0" borderId="24" xfId="219" applyNumberFormat="1" applyFont="1" applyBorder="1" applyAlignment="1">
      <alignment horizontal="center" vertical="center"/>
    </xf>
    <xf numFmtId="209" fontId="35" fillId="0" borderId="24" xfId="219" applyNumberFormat="1" applyFont="1" applyBorder="1" applyAlignment="1">
      <alignment vertical="center"/>
    </xf>
    <xf numFmtId="0" fontId="36" fillId="0" borderId="0" xfId="219" applyFont="1" applyAlignment="1">
      <alignment horizontal="center" vertical="center"/>
    </xf>
    <xf numFmtId="10" fontId="36" fillId="0" borderId="0" xfId="219" applyNumberFormat="1" applyFont="1" applyAlignment="1">
      <alignment horizontal="center" vertical="center"/>
    </xf>
    <xf numFmtId="209" fontId="24" fillId="0" borderId="0" xfId="219" applyNumberFormat="1" applyFont="1" applyAlignment="1">
      <alignment vertical="center"/>
    </xf>
    <xf numFmtId="209" fontId="37" fillId="0" borderId="0" xfId="219" applyNumberFormat="1" applyFont="1"/>
    <xf numFmtId="10" fontId="38" fillId="0" borderId="0" xfId="219" applyNumberFormat="1" applyFont="1" applyAlignment="1">
      <alignment horizontal="center" vertical="center"/>
    </xf>
    <xf numFmtId="0" fontId="39" fillId="2" borderId="0" xfId="247" applyFont="1" applyFill="1" applyAlignment="1">
      <alignment horizontal="center" vertical="center" wrapText="1"/>
    </xf>
    <xf numFmtId="0" fontId="39" fillId="2" borderId="0" xfId="247" applyFont="1" applyFill="1" applyAlignment="1">
      <alignment vertical="center" wrapText="1"/>
    </xf>
    <xf numFmtId="221" fontId="40" fillId="2" borderId="0" xfId="247" applyNumberFormat="1" applyFont="1" applyFill="1" applyAlignment="1">
      <alignment horizontal="center" vertical="center"/>
    </xf>
    <xf numFmtId="0" fontId="39" fillId="2" borderId="0" xfId="247" applyFont="1" applyFill="1" applyAlignment="1">
      <alignment horizontal="center" vertical="top"/>
    </xf>
    <xf numFmtId="0" fontId="26" fillId="0" borderId="0" xfId="219" applyFont="1"/>
    <xf numFmtId="0" fontId="21" fillId="0" borderId="26" xfId="219" applyFont="1" applyBorder="1"/>
    <xf numFmtId="0" fontId="21" fillId="0" borderId="8" xfId="219" applyFont="1" applyBorder="1"/>
    <xf numFmtId="0" fontId="21" fillId="0" borderId="8" xfId="219" applyFont="1" applyBorder="1" applyAlignment="1">
      <alignment horizontal="center"/>
    </xf>
    <xf numFmtId="222" fontId="21" fillId="0" borderId="8" xfId="219" applyNumberFormat="1" applyFont="1" applyBorder="1"/>
    <xf numFmtId="0" fontId="21" fillId="0" borderId="19" xfId="219" applyFont="1" applyBorder="1"/>
    <xf numFmtId="0" fontId="41" fillId="0" borderId="5" xfId="242" applyFont="1" applyBorder="1" applyAlignment="1">
      <alignment horizontal="center" wrapText="1"/>
    </xf>
    <xf numFmtId="0" fontId="8" fillId="0" borderId="0" xfId="243" applyFont="1" applyAlignment="1">
      <alignment horizontal="center" vertical="top"/>
    </xf>
    <xf numFmtId="0" fontId="9" fillId="3" borderId="23" xfId="242" applyFont="1" applyFill="1" applyBorder="1" applyAlignment="1">
      <alignment horizontal="left" vertical="center" wrapText="1"/>
    </xf>
    <xf numFmtId="0" fontId="9" fillId="3" borderId="44" xfId="242" applyFont="1" applyFill="1" applyBorder="1" applyAlignment="1">
      <alignment horizontal="left" vertical="center" wrapText="1"/>
    </xf>
    <xf numFmtId="0" fontId="9" fillId="3" borderId="25" xfId="242" applyFont="1" applyFill="1" applyBorder="1" applyAlignment="1">
      <alignment horizontal="left" vertical="center" wrapText="1"/>
    </xf>
    <xf numFmtId="0" fontId="9" fillId="3" borderId="32" xfId="242" applyFont="1" applyFill="1" applyBorder="1" applyAlignment="1">
      <alignment horizontal="left" vertical="center" wrapText="1"/>
    </xf>
    <xf numFmtId="0" fontId="9" fillId="3" borderId="24" xfId="242" applyFont="1" applyFill="1" applyBorder="1" applyAlignment="1">
      <alignment horizontal="left" vertical="center" wrapText="1"/>
    </xf>
    <xf numFmtId="0" fontId="9" fillId="3" borderId="31" xfId="242" applyFont="1" applyFill="1" applyBorder="1" applyAlignment="1">
      <alignment horizontal="left" vertical="center" wrapText="1"/>
    </xf>
    <xf numFmtId="0" fontId="9" fillId="4" borderId="37" xfId="242" applyFont="1" applyFill="1" applyBorder="1" applyAlignment="1">
      <alignment horizontal="center" vertical="center" wrapText="1"/>
    </xf>
    <xf numFmtId="0" fontId="9" fillId="4" borderId="38" xfId="242" applyFont="1" applyFill="1" applyBorder="1" applyAlignment="1">
      <alignment horizontal="center" vertical="center" wrapText="1"/>
    </xf>
    <xf numFmtId="0" fontId="9" fillId="4" borderId="94" xfId="242" applyFont="1" applyFill="1" applyBorder="1" applyAlignment="1">
      <alignment horizontal="center" vertical="center" wrapText="1"/>
    </xf>
    <xf numFmtId="0" fontId="8" fillId="5" borderId="26" xfId="220" applyFont="1" applyFill="1" applyBorder="1" applyAlignment="1">
      <alignment horizontal="left" vertical="center"/>
    </xf>
    <xf numFmtId="44" fontId="9" fillId="0" borderId="25" xfId="2" applyFont="1" applyBorder="1" applyAlignment="1">
      <alignment horizontal="right" vertical="center" wrapText="1"/>
    </xf>
    <xf numFmtId="44" fontId="8" fillId="0" borderId="28" xfId="2" applyFont="1" applyBorder="1" applyAlignment="1">
      <alignment horizontal="right" vertical="center"/>
    </xf>
    <xf numFmtId="0" fontId="8" fillId="5" borderId="26" xfId="220" applyFont="1" applyFill="1" applyBorder="1" applyAlignment="1">
      <alignment horizontal="center" vertical="center"/>
    </xf>
    <xf numFmtId="0" fontId="8" fillId="5" borderId="8" xfId="220" applyFont="1" applyFill="1" applyBorder="1" applyAlignment="1">
      <alignment horizontal="center" vertical="center"/>
    </xf>
    <xf numFmtId="0" fontId="8" fillId="5" borderId="19" xfId="220" applyFont="1" applyFill="1" applyBorder="1" applyAlignment="1">
      <alignment horizontal="center" vertical="center"/>
    </xf>
    <xf numFmtId="205" fontId="1" fillId="0" borderId="0" xfId="242" applyNumberFormat="1" applyFont="1"/>
    <xf numFmtId="0" fontId="9" fillId="0" borderId="0" xfId="245" applyFont="1" applyAlignment="1">
      <alignment horizontal="center" vertical="center" wrapText="1"/>
    </xf>
    <xf numFmtId="205" fontId="2" fillId="0" borderId="0" xfId="244" applyNumberFormat="1" applyFont="1"/>
    <xf numFmtId="0" fontId="9" fillId="0" borderId="26" xfId="0" applyFont="1" applyBorder="1" applyAlignment="1">
      <alignment vertical="center" wrapText="1"/>
    </xf>
    <xf numFmtId="0" fontId="9" fillId="2" borderId="14" xfId="243" applyFont="1" applyFill="1" applyBorder="1" applyAlignment="1">
      <alignment horizontal="center" vertical="center" wrapText="1"/>
    </xf>
    <xf numFmtId="0" fontId="9" fillId="2" borderId="15" xfId="243" applyFont="1" applyFill="1" applyBorder="1" applyAlignment="1">
      <alignment horizontal="center" vertical="center" wrapText="1"/>
    </xf>
  </cellXfs>
  <cellStyles count="30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20% - Énfasis1 2" xfId="49"/>
    <cellStyle name="20% - Énfasis1 3" xfId="50"/>
    <cellStyle name="20% - Énfasis2 2" xfId="51"/>
    <cellStyle name="20% - Énfasis2 3" xfId="52"/>
    <cellStyle name="20% - Énfasis3 2" xfId="53"/>
    <cellStyle name="20% - Énfasis3 3" xfId="54"/>
    <cellStyle name="20% - Énfasis4 2" xfId="55"/>
    <cellStyle name="20% - Énfasis4 3" xfId="56"/>
    <cellStyle name="20% - Énfasis5 2" xfId="57"/>
    <cellStyle name="20% - Énfasis5 3" xfId="58"/>
    <cellStyle name="20% - Énfasis6 2" xfId="59"/>
    <cellStyle name="20% - Énfasis6 3" xfId="60"/>
    <cellStyle name="40% - Énfasis1 2" xfId="61"/>
    <cellStyle name="40% - Énfasis1 3" xfId="62"/>
    <cellStyle name="40% - Énfasis2 2" xfId="63"/>
    <cellStyle name="40% - Énfasis2 3" xfId="64"/>
    <cellStyle name="40% - Énfasis3 2" xfId="65"/>
    <cellStyle name="40% - Énfasis3 3" xfId="66"/>
    <cellStyle name="40% - Énfasis4 2" xfId="67"/>
    <cellStyle name="40% - Énfasis4 3" xfId="68"/>
    <cellStyle name="40% - Énfasis5 2" xfId="69"/>
    <cellStyle name="40% - Énfasis5 3" xfId="70"/>
    <cellStyle name="40% - Énfasis6 2" xfId="71"/>
    <cellStyle name="40% - Énfasis6 3" xfId="72"/>
    <cellStyle name="60% - Énfasis1 2" xfId="73"/>
    <cellStyle name="60% - Énfasis1 3" xfId="74"/>
    <cellStyle name="60% - Énfasis2 2" xfId="75"/>
    <cellStyle name="60% - Énfasis2 3" xfId="76"/>
    <cellStyle name="60% - Énfasis3 2" xfId="77"/>
    <cellStyle name="60% - Énfasis3 3" xfId="78"/>
    <cellStyle name="60% - Énfasis4 2" xfId="79"/>
    <cellStyle name="60% - Énfasis4 3" xfId="80"/>
    <cellStyle name="60% - Énfasis5 2" xfId="81"/>
    <cellStyle name="60% - Énfasis5 3" xfId="82"/>
    <cellStyle name="60% - Énfasis6 2" xfId="83"/>
    <cellStyle name="60% - Énfasis6 3" xfId="84"/>
    <cellStyle name="Buena 2" xfId="85"/>
    <cellStyle name="Buena 3" xfId="86"/>
    <cellStyle name="Cálculo 2" xfId="87"/>
    <cellStyle name="Cálculo 3" xfId="88"/>
    <cellStyle name="Cancel" xfId="89"/>
    <cellStyle name="Celda de comprobación 2" xfId="90"/>
    <cellStyle name="Celda de comprobación 3" xfId="91"/>
    <cellStyle name="Celda vinculada 2" xfId="92"/>
    <cellStyle name="Celda vinculada 3" xfId="93"/>
    <cellStyle name="CIENTOS" xfId="94"/>
    <cellStyle name="CIENTOS 2" xfId="95"/>
    <cellStyle name="CIENTOS 2D" xfId="96"/>
    <cellStyle name="CIENTOS 2D 2" xfId="97"/>
    <cellStyle name="CIENTOS 2D_PRESUPUESTO FASE III ABR-2015 Rev3" xfId="98"/>
    <cellStyle name="CIENTOS 3D" xfId="99"/>
    <cellStyle name="CIENTOS 3D 2" xfId="100"/>
    <cellStyle name="CIENTOS 3D_PRESUPUESTO FASE III ABR-2015 Rev3" xfId="101"/>
    <cellStyle name="CIENTOS 4D" xfId="102"/>
    <cellStyle name="CIENTOS 4D 2" xfId="103"/>
    <cellStyle name="CIENTOS 4D_PRESUPUESTO FASE III ABR-2015 Rev3" xfId="104"/>
    <cellStyle name="CIENTOS_CantidadesGirardota" xfId="105"/>
    <cellStyle name="Comma" xfId="106"/>
    <cellStyle name="Comma0" xfId="107"/>
    <cellStyle name="Currency" xfId="108"/>
    <cellStyle name="Currency0" xfId="109"/>
    <cellStyle name="Date" xfId="110"/>
    <cellStyle name="Encabezado 4 2" xfId="111"/>
    <cellStyle name="Encabezado 4 3" xfId="112"/>
    <cellStyle name="Énfasis1 2" xfId="113"/>
    <cellStyle name="Énfasis1 3" xfId="114"/>
    <cellStyle name="Énfasis2 2" xfId="115"/>
    <cellStyle name="Énfasis2 3" xfId="116"/>
    <cellStyle name="Énfasis3 2" xfId="117"/>
    <cellStyle name="Énfasis3 3" xfId="118"/>
    <cellStyle name="Énfasis4 2" xfId="119"/>
    <cellStyle name="Énfasis4 3" xfId="120"/>
    <cellStyle name="Énfasis5 2" xfId="121"/>
    <cellStyle name="Énfasis5 3" xfId="122"/>
    <cellStyle name="Énfasis6 2" xfId="123"/>
    <cellStyle name="Énfasis6 3" xfId="124"/>
    <cellStyle name="Entrada 2" xfId="125"/>
    <cellStyle name="Entrada 3" xfId="126"/>
    <cellStyle name="Estilo 1" xfId="127"/>
    <cellStyle name="Euro" xfId="128"/>
    <cellStyle name="F2" xfId="129"/>
    <cellStyle name="F3" xfId="130"/>
    <cellStyle name="F4" xfId="131"/>
    <cellStyle name="F5" xfId="132"/>
    <cellStyle name="F6" xfId="133"/>
    <cellStyle name="F7" xfId="134"/>
    <cellStyle name="F8" xfId="135"/>
    <cellStyle name="Fixed" xfId="136"/>
    <cellStyle name="Heading 1" xfId="137"/>
    <cellStyle name="Heading 2" xfId="138"/>
    <cellStyle name="Heading1" xfId="139"/>
    <cellStyle name="Heading2" xfId="140"/>
    <cellStyle name="Incorrecto 2" xfId="141"/>
    <cellStyle name="Incorrecto 3" xfId="142"/>
    <cellStyle name="MILE DE MILLONES" xfId="143"/>
    <cellStyle name="MILE DE MILLONES 2" xfId="144"/>
    <cellStyle name="MILE DE MILLONES_PRESUPUESTO FASE III ABR-2015 Rev3" xfId="145"/>
    <cellStyle name="MILES" xfId="146"/>
    <cellStyle name="MILES 2" xfId="147"/>
    <cellStyle name="Millares [2]" xfId="148"/>
    <cellStyle name="Millares [2] 2" xfId="149"/>
    <cellStyle name="Millares 10" xfId="150"/>
    <cellStyle name="Millares 10 2" xfId="151"/>
    <cellStyle name="Millares 11" xfId="152"/>
    <cellStyle name="Millares 11 2" xfId="153"/>
    <cellStyle name="Millares 12" xfId="154"/>
    <cellStyle name="Millares 123" xfId="155"/>
    <cellStyle name="Millares 13" xfId="156"/>
    <cellStyle name="Millares 2" xfId="157"/>
    <cellStyle name="Millares 2 2" xfId="158"/>
    <cellStyle name="Millares 2 3" xfId="159"/>
    <cellStyle name="Millares 2 4" xfId="160"/>
    <cellStyle name="Millares 2 5" xfId="161"/>
    <cellStyle name="Millares 2_APU´S_NO_PREVISTOS (1)" xfId="162"/>
    <cellStyle name="Millares 3" xfId="163"/>
    <cellStyle name="Millares 3 2" xfId="164"/>
    <cellStyle name="Millares 3 3" xfId="165"/>
    <cellStyle name="Millares 3 4" xfId="166"/>
    <cellStyle name="Millares 3 5" xfId="167"/>
    <cellStyle name="Millares 4" xfId="168"/>
    <cellStyle name="Millares 4 2" xfId="169"/>
    <cellStyle name="Millares 4 3" xfId="170"/>
    <cellStyle name="Millares 4_APU´S_NO_PREVISTOS (1)" xfId="171"/>
    <cellStyle name="Millares 5" xfId="172"/>
    <cellStyle name="Millares 5 2" xfId="173"/>
    <cellStyle name="Millares 6" xfId="174"/>
    <cellStyle name="Millares 6 2" xfId="175"/>
    <cellStyle name="Millares 7" xfId="176"/>
    <cellStyle name="Millares 7 2" xfId="177"/>
    <cellStyle name="Millares 7 2 2" xfId="178"/>
    <cellStyle name="Millares 8" xfId="179"/>
    <cellStyle name="Millares 8 2" xfId="180"/>
    <cellStyle name="Millares 9" xfId="181"/>
    <cellStyle name="Millares 9 2" xfId="182"/>
    <cellStyle name="Millares_FORMULARIO 4 - M-OFERENTE PPTA ECONOMICA" xfId="183"/>
    <cellStyle name="MILLONES" xfId="184"/>
    <cellStyle name="MILLONES 2" xfId="185"/>
    <cellStyle name="MILLONES_PRESUPUESTO FASE III ABR-2015 Rev3" xfId="186"/>
    <cellStyle name="Moneda [0] 2" xfId="187"/>
    <cellStyle name="Moneda 10 2" xfId="188"/>
    <cellStyle name="Moneda 2" xfId="189"/>
    <cellStyle name="Moneda 2 10" xfId="190"/>
    <cellStyle name="Moneda 2 11" xfId="191"/>
    <cellStyle name="Moneda 2 12" xfId="192"/>
    <cellStyle name="Moneda 2 2" xfId="193"/>
    <cellStyle name="Moneda 2 2 2" xfId="194"/>
    <cellStyle name="Moneda 2 2 2 2" xfId="195"/>
    <cellStyle name="Moneda 2 2 2 2 2" xfId="196"/>
    <cellStyle name="Moneda 2 2 3" xfId="197"/>
    <cellStyle name="Moneda 2 2 4" xfId="198"/>
    <cellStyle name="Moneda 2 2 5" xfId="199"/>
    <cellStyle name="Moneda 2 2 6" xfId="200"/>
    <cellStyle name="Moneda 2 2_APU´S_NO_PREVISTOS (1)" xfId="201"/>
    <cellStyle name="Moneda 2 3" xfId="202"/>
    <cellStyle name="Moneda 2 4" xfId="203"/>
    <cellStyle name="Moneda 2 5" xfId="204"/>
    <cellStyle name="Moneda 2 6" xfId="205"/>
    <cellStyle name="Moneda 2 7" xfId="206"/>
    <cellStyle name="Moneda 2 8" xfId="207"/>
    <cellStyle name="Moneda 2 9" xfId="208"/>
    <cellStyle name="Moneda 2_APU´S_NO_PREVISTOS (1)" xfId="209"/>
    <cellStyle name="Moneda 3" xfId="210"/>
    <cellStyle name="Moneda 4" xfId="211"/>
    <cellStyle name="Moneda 5" xfId="212"/>
    <cellStyle name="Monetario0" xfId="213"/>
    <cellStyle name="Neutral 2" xfId="214"/>
    <cellStyle name="Neutral 3" xfId="215"/>
    <cellStyle name="No. punto" xfId="216"/>
    <cellStyle name="No. punto 2" xfId="217"/>
    <cellStyle name="Normal 10" xfId="218"/>
    <cellStyle name="Normal 18" xfId="219"/>
    <cellStyle name="Normal 2" xfId="220"/>
    <cellStyle name="Normal 2 10" xfId="221"/>
    <cellStyle name="Normal 2 10 2" xfId="222"/>
    <cellStyle name="Normal 2 10 2 2" xfId="223"/>
    <cellStyle name="Normal 2 10 3" xfId="224"/>
    <cellStyle name="Normal 2 11" xfId="225"/>
    <cellStyle name="Normal 2 12" xfId="226"/>
    <cellStyle name="Normal 2 13" xfId="227"/>
    <cellStyle name="Normal 2 14" xfId="228"/>
    <cellStyle name="Normal 2 2" xfId="229"/>
    <cellStyle name="Normal 2 2 2" xfId="230"/>
    <cellStyle name="Normal 2 2 3" xfId="231"/>
    <cellStyle name="Normal 2 3" xfId="232"/>
    <cellStyle name="Normal 2 3 2" xfId="233"/>
    <cellStyle name="Normal 2 4" xfId="234"/>
    <cellStyle name="Normal 2 5" xfId="235"/>
    <cellStyle name="Normal 2 6" xfId="236"/>
    <cellStyle name="Normal 2 7" xfId="237"/>
    <cellStyle name="Normal 2 8" xfId="238"/>
    <cellStyle name="Normal 2 9" xfId="239"/>
    <cellStyle name="Normal 2_APU NO PREVISTOS MTTO" xfId="240"/>
    <cellStyle name="Normal 29" xfId="241"/>
    <cellStyle name="Normal 3" xfId="242"/>
    <cellStyle name="Normal 3 11" xfId="243"/>
    <cellStyle name="Normal 3 2" xfId="244"/>
    <cellStyle name="Normal 3 2 2" xfId="245"/>
    <cellStyle name="Normal 3 3" xfId="246"/>
    <cellStyle name="Normal 3 4" xfId="247"/>
    <cellStyle name="Normal 3_APU´S_NO_PREVISTOS (1)" xfId="248"/>
    <cellStyle name="Normal 4" xfId="249"/>
    <cellStyle name="Normal 4 2" xfId="250"/>
    <cellStyle name="Normal 4 2 2" xfId="251"/>
    <cellStyle name="Normal 5" xfId="252"/>
    <cellStyle name="Normal 6" xfId="253"/>
    <cellStyle name="Normal 6 2" xfId="254"/>
    <cellStyle name="Normal 7" xfId="255"/>
    <cellStyle name="Normal 8" xfId="256"/>
    <cellStyle name="Normal 9" xfId="257"/>
    <cellStyle name="Normal 9 2" xfId="258"/>
    <cellStyle name="Normal_PRESUPUESTO VIA TORO CUERNAVACA" xfId="259"/>
    <cellStyle name="Normal_PRESUPUESTO Y APU FASE ÚLTIMO" xfId="260"/>
    <cellStyle name="Normal_PTO OFICIAL PREPLIEGO (CORREGIDO) 2" xfId="261"/>
    <cellStyle name="Notas 2" xfId="262"/>
    <cellStyle name="Notas 3" xfId="263"/>
    <cellStyle name="Percent" xfId="264"/>
    <cellStyle name="Porcentaje 2" xfId="265"/>
    <cellStyle name="Porcentaje 3" xfId="266"/>
    <cellStyle name="Porcentaje 3 2" xfId="267"/>
    <cellStyle name="Porcentaje 4" xfId="268"/>
    <cellStyle name="Porcentaje 5" xfId="269"/>
    <cellStyle name="Porcentaje 5 2" xfId="270"/>
    <cellStyle name="Porcentual 2" xfId="271"/>
    <cellStyle name="Porcentual 2 10" xfId="272"/>
    <cellStyle name="Porcentual 2 10 2" xfId="273"/>
    <cellStyle name="Porcentual 2 11" xfId="274"/>
    <cellStyle name="Porcentual 2 12" xfId="275"/>
    <cellStyle name="Porcentual 2 2" xfId="276"/>
    <cellStyle name="Porcentual 2 3" xfId="277"/>
    <cellStyle name="Porcentual 2 4" xfId="278"/>
    <cellStyle name="Porcentual 2 5" xfId="279"/>
    <cellStyle name="Porcentual 2 6" xfId="280"/>
    <cellStyle name="Porcentual 2 7" xfId="281"/>
    <cellStyle name="Porcentual 2 8" xfId="282"/>
    <cellStyle name="Porcentual 2 9" xfId="283"/>
    <cellStyle name="Porcentual 3" xfId="284"/>
    <cellStyle name="Porcentual 4" xfId="285"/>
    <cellStyle name="Porcentual 4 2" xfId="286"/>
    <cellStyle name="Porcentual 5" xfId="287"/>
    <cellStyle name="Porcentual 5 2" xfId="288"/>
    <cellStyle name="Porcentual 6" xfId="289"/>
    <cellStyle name="Porcentual 6 2" xfId="290"/>
    <cellStyle name="Porcentual 7" xfId="291"/>
    <cellStyle name="Porcentual 8" xfId="292"/>
    <cellStyle name="resaltado" xfId="293"/>
    <cellStyle name="Salida 2" xfId="294"/>
    <cellStyle name="Salida 3" xfId="295"/>
    <cellStyle name="Texto de advertencia 2" xfId="296"/>
    <cellStyle name="Texto de advertencia 3" xfId="297"/>
    <cellStyle name="Texto explicativo 2" xfId="298"/>
    <cellStyle name="Texto explicativo 3" xfId="299"/>
    <cellStyle name="Título 1 2" xfId="300"/>
    <cellStyle name="Título 1 3" xfId="301"/>
    <cellStyle name="Título 2 2" xfId="302"/>
    <cellStyle name="Título 2 3" xfId="303"/>
    <cellStyle name="Título 3 2" xfId="304"/>
    <cellStyle name="Título 3 3" xfId="305"/>
    <cellStyle name="Título 5" xfId="306"/>
    <cellStyle name="Total 2" xfId="307"/>
    <cellStyle name="Total 3" xfId="308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9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1.xml"/><Relationship Id="rId97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88.xml"/><Relationship Id="rId94" Type="http://schemas.openxmlformats.org/officeDocument/2006/relationships/externalLink" Target="externalLinks/externalLink87.xml"/><Relationship Id="rId93" Type="http://schemas.openxmlformats.org/officeDocument/2006/relationships/externalLink" Target="externalLinks/externalLink86.xml"/><Relationship Id="rId92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4.xml"/><Relationship Id="rId90" Type="http://schemas.openxmlformats.org/officeDocument/2006/relationships/externalLink" Target="externalLinks/externalLink83.xml"/><Relationship Id="rId9" Type="http://schemas.openxmlformats.org/officeDocument/2006/relationships/externalLink" Target="externalLinks/externalLink2.xml"/><Relationship Id="rId89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1.xml"/><Relationship Id="rId87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78.xml"/><Relationship Id="rId84" Type="http://schemas.openxmlformats.org/officeDocument/2006/relationships/externalLink" Target="externalLinks/externalLink77.xml"/><Relationship Id="rId83" Type="http://schemas.openxmlformats.org/officeDocument/2006/relationships/externalLink" Target="externalLinks/externalLink76.xml"/><Relationship Id="rId82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4.xml"/><Relationship Id="rId80" Type="http://schemas.openxmlformats.org/officeDocument/2006/relationships/externalLink" Target="externalLinks/externalLink73.xml"/><Relationship Id="rId8" Type="http://schemas.openxmlformats.org/officeDocument/2006/relationships/externalLink" Target="externalLinks/externalLink1.xml"/><Relationship Id="rId79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1.xml"/><Relationship Id="rId77" Type="http://schemas.openxmlformats.org/officeDocument/2006/relationships/externalLink" Target="externalLinks/externalLink70.xml"/><Relationship Id="rId76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68.xml"/><Relationship Id="rId74" Type="http://schemas.openxmlformats.org/officeDocument/2006/relationships/externalLink" Target="externalLinks/externalLink67.xml"/><Relationship Id="rId73" Type="http://schemas.openxmlformats.org/officeDocument/2006/relationships/externalLink" Target="externalLinks/externalLink66.xml"/><Relationship Id="rId72" Type="http://schemas.openxmlformats.org/officeDocument/2006/relationships/externalLink" Target="externalLinks/externalLink65.xml"/><Relationship Id="rId71" Type="http://schemas.openxmlformats.org/officeDocument/2006/relationships/externalLink" Target="externalLinks/externalLink64.xml"/><Relationship Id="rId70" Type="http://schemas.openxmlformats.org/officeDocument/2006/relationships/externalLink" Target="externalLinks/externalLink63.xml"/><Relationship Id="rId7" Type="http://schemas.openxmlformats.org/officeDocument/2006/relationships/customXml" Target="../customXml/item3.xml"/><Relationship Id="rId69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1.xml"/><Relationship Id="rId67" Type="http://schemas.openxmlformats.org/officeDocument/2006/relationships/externalLink" Target="externalLinks/externalLink60.xml"/><Relationship Id="rId66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58.xml"/><Relationship Id="rId64" Type="http://schemas.openxmlformats.org/officeDocument/2006/relationships/externalLink" Target="externalLinks/externalLink57.xml"/><Relationship Id="rId63" Type="http://schemas.openxmlformats.org/officeDocument/2006/relationships/externalLink" Target="externalLinks/externalLink56.xml"/><Relationship Id="rId62" Type="http://schemas.openxmlformats.org/officeDocument/2006/relationships/externalLink" Target="externalLinks/externalLink55.xml"/><Relationship Id="rId61" Type="http://schemas.openxmlformats.org/officeDocument/2006/relationships/externalLink" Target="externalLinks/externalLink54.xml"/><Relationship Id="rId60" Type="http://schemas.openxmlformats.org/officeDocument/2006/relationships/externalLink" Target="externalLinks/externalLink53.xml"/><Relationship Id="rId6" Type="http://schemas.openxmlformats.org/officeDocument/2006/relationships/customXml" Target="../customXml/item2.xml"/><Relationship Id="rId59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1.xml"/><Relationship Id="rId57" Type="http://schemas.openxmlformats.org/officeDocument/2006/relationships/externalLink" Target="externalLinks/externalLink50.xml"/><Relationship Id="rId56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48.xml"/><Relationship Id="rId54" Type="http://schemas.openxmlformats.org/officeDocument/2006/relationships/externalLink" Target="externalLinks/externalLink47.xml"/><Relationship Id="rId53" Type="http://schemas.openxmlformats.org/officeDocument/2006/relationships/externalLink" Target="externalLinks/externalLink46.xml"/><Relationship Id="rId52" Type="http://schemas.openxmlformats.org/officeDocument/2006/relationships/externalLink" Target="externalLinks/externalLink45.xml"/><Relationship Id="rId51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3.xml"/><Relationship Id="rId5" Type="http://schemas.openxmlformats.org/officeDocument/2006/relationships/customXml" Target="../customXml/item1.xml"/><Relationship Id="rId49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0.xml"/><Relationship Id="rId46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38.xml"/><Relationship Id="rId44" Type="http://schemas.openxmlformats.org/officeDocument/2006/relationships/externalLink" Target="externalLinks/externalLink37.xml"/><Relationship Id="rId43" Type="http://schemas.openxmlformats.org/officeDocument/2006/relationships/externalLink" Target="externalLinks/externalLink36.xml"/><Relationship Id="rId42" Type="http://schemas.openxmlformats.org/officeDocument/2006/relationships/externalLink" Target="externalLinks/externalLink35.xml"/><Relationship Id="rId41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3.xml"/><Relationship Id="rId4" Type="http://schemas.openxmlformats.org/officeDocument/2006/relationships/worksheet" Target="worksheets/sheet4.xml"/><Relationship Id="rId39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0.xml"/><Relationship Id="rId36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28.xml"/><Relationship Id="rId34" Type="http://schemas.openxmlformats.org/officeDocument/2006/relationships/externalLink" Target="externalLinks/externalLink27.xml"/><Relationship Id="rId33" Type="http://schemas.openxmlformats.org/officeDocument/2006/relationships/externalLink" Target="externalLinks/externalLink26.xml"/><Relationship Id="rId32" Type="http://schemas.openxmlformats.org/officeDocument/2006/relationships/externalLink" Target="externalLinks/externalLink25.xml"/><Relationship Id="rId31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9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0.xml"/><Relationship Id="rId26" Type="http://schemas.openxmlformats.org/officeDocument/2006/relationships/externalLink" Target="externalLinks/externalLink19.xml"/><Relationship Id="rId25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7.xml"/><Relationship Id="rId23" Type="http://schemas.openxmlformats.org/officeDocument/2006/relationships/externalLink" Target="externalLinks/externalLink16.xml"/><Relationship Id="rId22" Type="http://schemas.openxmlformats.org/officeDocument/2006/relationships/externalLink" Target="externalLinks/externalLink15.xml"/><Relationship Id="rId21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0.xml"/><Relationship Id="rId16" Type="http://schemas.openxmlformats.org/officeDocument/2006/relationships/externalLink" Target="externalLinks/externalLink9.xml"/><Relationship Id="rId15" Type="http://schemas.openxmlformats.org/officeDocument/2006/relationships/externalLink" Target="externalLinks/externalLink8.xml"/><Relationship Id="rId14" Type="http://schemas.openxmlformats.org/officeDocument/2006/relationships/externalLink" Target="externalLinks/externalLink7.xml"/><Relationship Id="rId139" Type="http://schemas.openxmlformats.org/officeDocument/2006/relationships/styles" Target="styles.xml"/><Relationship Id="rId138" Type="http://schemas.openxmlformats.org/officeDocument/2006/relationships/sharedStrings" Target="sharedStrings.xml"/><Relationship Id="rId137" Type="http://schemas.openxmlformats.org/officeDocument/2006/relationships/theme" Target="theme/theme1.xml"/><Relationship Id="rId136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28.xml"/><Relationship Id="rId134" Type="http://schemas.openxmlformats.org/officeDocument/2006/relationships/externalLink" Target="externalLinks/externalLink127.xml"/><Relationship Id="rId133" Type="http://schemas.openxmlformats.org/officeDocument/2006/relationships/externalLink" Target="externalLinks/externalLink126.xml"/><Relationship Id="rId132" Type="http://schemas.openxmlformats.org/officeDocument/2006/relationships/externalLink" Target="externalLinks/externalLink125.xml"/><Relationship Id="rId131" Type="http://schemas.openxmlformats.org/officeDocument/2006/relationships/externalLink" Target="externalLinks/externalLink124.xml"/><Relationship Id="rId130" Type="http://schemas.openxmlformats.org/officeDocument/2006/relationships/externalLink" Target="externalLinks/externalLink123.xml"/><Relationship Id="rId13" Type="http://schemas.openxmlformats.org/officeDocument/2006/relationships/externalLink" Target="externalLinks/externalLink6.xml"/><Relationship Id="rId129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1.xml"/><Relationship Id="rId127" Type="http://schemas.openxmlformats.org/officeDocument/2006/relationships/externalLink" Target="externalLinks/externalLink120.xml"/><Relationship Id="rId126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18.xml"/><Relationship Id="rId124" Type="http://schemas.openxmlformats.org/officeDocument/2006/relationships/externalLink" Target="externalLinks/externalLink117.xml"/><Relationship Id="rId123" Type="http://schemas.openxmlformats.org/officeDocument/2006/relationships/externalLink" Target="externalLinks/externalLink116.xml"/><Relationship Id="rId122" Type="http://schemas.openxmlformats.org/officeDocument/2006/relationships/externalLink" Target="externalLinks/externalLink115.xml"/><Relationship Id="rId121" Type="http://schemas.openxmlformats.org/officeDocument/2006/relationships/externalLink" Target="externalLinks/externalLink114.xml"/><Relationship Id="rId120" Type="http://schemas.openxmlformats.org/officeDocument/2006/relationships/externalLink" Target="externalLinks/externalLink113.xml"/><Relationship Id="rId12" Type="http://schemas.openxmlformats.org/officeDocument/2006/relationships/externalLink" Target="externalLinks/externalLink5.xml"/><Relationship Id="rId119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1.xml"/><Relationship Id="rId117" Type="http://schemas.openxmlformats.org/officeDocument/2006/relationships/externalLink" Target="externalLinks/externalLink110.xml"/><Relationship Id="rId116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08.xml"/><Relationship Id="rId114" Type="http://schemas.openxmlformats.org/officeDocument/2006/relationships/externalLink" Target="externalLinks/externalLink107.xml"/><Relationship Id="rId113" Type="http://schemas.openxmlformats.org/officeDocument/2006/relationships/externalLink" Target="externalLinks/externalLink106.xml"/><Relationship Id="rId112" Type="http://schemas.openxmlformats.org/officeDocument/2006/relationships/externalLink" Target="externalLinks/externalLink105.xml"/><Relationship Id="rId111" Type="http://schemas.openxmlformats.org/officeDocument/2006/relationships/externalLink" Target="externalLinks/externalLink104.xml"/><Relationship Id="rId110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4.xml"/><Relationship Id="rId109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1.xml"/><Relationship Id="rId107" Type="http://schemas.openxmlformats.org/officeDocument/2006/relationships/externalLink" Target="externalLinks/externalLink100.xml"/><Relationship Id="rId106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98.xml"/><Relationship Id="rId104" Type="http://schemas.openxmlformats.org/officeDocument/2006/relationships/externalLink" Target="externalLinks/externalLink97.xml"/><Relationship Id="rId103" Type="http://schemas.openxmlformats.org/officeDocument/2006/relationships/externalLink" Target="externalLinks/externalLink96.xml"/><Relationship Id="rId102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4.xml"/><Relationship Id="rId100" Type="http://schemas.openxmlformats.org/officeDocument/2006/relationships/externalLink" Target="externalLinks/externalLink93.xml"/><Relationship Id="rId10" Type="http://schemas.openxmlformats.org/officeDocument/2006/relationships/externalLink" Target="externalLinks/externalLink3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SQUILE\2026\LICITACI&#211;N\ANDENES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%20%20aaInformaci&#243;n%20GRUPO%204/A%20MInformes%20Mensuales/Informe%20de%20estado%20vial%20ene/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Documents%20and%20Settings/mromero/Configuraci&#243;n%20local/Archivos%20temporales%20de%20Internet/OLK77/20-02-09%20observaciones%20de%20mario%20romero/enviado%20por%20la%20territorial/Documents%20and%20Settings/Jaime%20Rojas/Mis%20documentos/Contrato/Interv/JunBarba/a%20%20aaInformaci&#243;n%20GRUPO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alter\PRAGO%20MR%20-%20copia\COPCO\Pozo%20Arrayan%204013675\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SQUILE\2026\LICITACI&#211;N\ANDENES\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VICOL\MSOFFICE\LICITAR\analisis%20del%20AIU\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SERVIDORPISO1/EDGAR%20SARMIENTO/Mis%20documentos/ecopetrol/S-ISIDRO-PRIMAVERA/propuesta%20primaver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Users/Wilfredo%20Arias/Downloads/presupuesto%20corregido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M:/Users/gchacon/AppData/Local/Microsoft/Windows/Temporary%20Internet%20Files/Content.Outlook/CF7VWMS5/APU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D:/Nardita/Torre%20Puerto%20LOPEZ/Hidr&#225;ulico/Presupuesto/PRESUPPUESTO%20PTAP/PRESUPUESTO%20-%20PTAP%20-%20TORRE%20MIRADOR%20PTO%20LOPEZ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Users/Lenovo/Downloads/file:/C: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0318_ECP-GEA-F-23_Solicitud_de_Contratacion_o_Compr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oMendez\Escritorio\Avance%20HDT\1%20Avances\Soporte%20Dougla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ISP\Mis%20documentos\Dise&#241;o\Dise&#241;o%20Basico\Memorias\Dise&#241;o%20pueta%20a%20tier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STRITO\Publico\Comite%20Abr-25-08\GRM-SOL-RO-F3-XXX-08%20Mejoramiento%20Confiabilidad%20Unidades%20Bombeo\DSD%20Mejoramiento%20Confiabilidad%20Unidades%20de%20Bombeo%20S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LENN%20ESCORCIA\AppData\Local\Microsoft\Windows\Temporary%20Internet%20Files\Content.Outlook\IJGC4PT9\ANALISIS%20CAPACIDAD%20FINANCIE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eneria%20tello\853%20BACKUP%20ING.%20DE%20DETALLE\11.%20Presupuesto%20Total\Documentos\11%20Detalle\PRESUPUESTO%20TELLO%20CON%20AJUST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orgeF\Documents\amv%20grupo%203%20boyaca%202009\PRECIOS%20UNITARIOS\corregidos\2011\LICITACIONES%20AGOSTO%202011\apus%20boyaca%20VIA%20chiquinquira%20-%20TUNJ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FERTAS\7422\DPTO\CIVIL\7422CWX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SQUILE\2026\LICITACI&#211;N\ANDENES\REPROJM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DICOL\CER\Presupuesto%20petrominerales%20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DM%20VIAL%2003%20-%20CORDOBA/ESTADO%20DE%20RED/2103mar%2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COORDINACION%20Y%20CONTROL%20DE%20PROYECTOS\1.4%20CONTROL%20DOC-PLANOS-ISOS\CONTROL%20DOC%20&amp;%20PLANOS\sru\1800-8230-52-R310-0001%20COMENTAD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USUARIO/Downloads/Parque%20Limones%20-%20Analisis%20de%20Precios%20Unitario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Users/warias/Downloads/20170503%20APU%20PTO%20SALGAR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Documents%20and%20Settings\c5205871\Configuraci&#243;n%20local\Archivos%20temporales%20de%20Internet\OLK6\Nuevo%20disco\INELECTRA\Aminas1\Proyecto\119-contratomarco\119-04%20aromaticos\tuberia\doc_tecnicos\partidas_cant_tub_final_0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MV-02-BOL/EST.V&#205;A%20CRIT.TECNICO%20AMB-BOL-02/DICIEMBRE-2008/EST.V&#205;A%20CRITERIO%20TECNICO%2090BLB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EST.V&#205;A%20CRITERIO%20TECNIC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PLC\escalatoria\fp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SQUILE\2026\LICITACI&#211;N\ANDENES\Contratacion%20PME%20v021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ng.%20Edwin%20Gomez\Desktop\Acta%20No%204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AGO%20ING\8.%20Varios%20Proyecto\Cronograma%20descansos%20%20-%20Trafos%20libres%20PCB%20-%20Prago%20Ing.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FERTAS\7417\STIMA\7417sti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avieru\Documents\ECP\Cartago%20VIT\Documents%20and%20Settings\dgarcia\Local%20Settings\Temporary%20Internet%20Files\Content.IE5\KJ9Z6MJD\Plantilla%20Documento%20exce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Do/03_h&#233;ctor%20ed/H&#201;CTOR%20EDUARDO%20ROJAS%20M/San%20Antonio/FINAL/Total/ALC%20SANITARI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dwin\Repro\Avance%20Proyecto-Reprog1.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SQUILE\2026\LICITACI&#211;N\ANDENES\Formato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Users/Lenovo/Downloads/file:/C:/Documents%20and%20Settings/THOSIBA-USER/Escritorio/TILO/DOC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A:/PUNITARIOS%20PARA%20241201%202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interconmvn.sharepoint.com/Applications/Microsoft%20Excel.app/SERVIDORPISO1/Users/CARMEN%20LUCIA/Downloads/PRESUPUESTO%20$12.000%20MILLONE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ROUPS\DOCUME~1\e0227748\CONFIG~1\Temp\Instrucciones%20de%20trabajo%20SAS3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NGENIERO%20OMAR\Downloads\1-15_Formularios_Presupuesto%20140920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  <definedName name="ane7" refersTo="=#NAME?"/>
      <definedName name="ane8" refersTo="=#NAME?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Modelo financiero"/>
    </sheetNames>
    <definedNames>
      <definedName name="ane7" refersTo="=#NAME?"/>
      <definedName name="ane8" refersTo="=#NAME?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ane7" refersTo="=#NAME?"/>
      <definedName name="ane8" refersTo="=#NAME?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I1,1"/>
      <sheetName val="FP"/>
    </sheet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REC"/>
      <sheetName val="RESUMEN PROYECTO"/>
      <sheetName val=" PPTO + AIU"/>
      <sheetName val="BASE"/>
      <sheetName val="AIU"/>
      <sheetName val="PPTO INTERV."/>
      <sheetName val="MC 1.1"/>
      <sheetName val="MC 1.2"/>
      <sheetName val="MC 1.3"/>
      <sheetName val="MC 1.4"/>
      <sheetName val="MC 1.5"/>
      <sheetName val="MC 1.6"/>
      <sheetName val="MC 1.7"/>
      <sheetName val="MC 1.8"/>
      <sheetName val="MC 1.9"/>
      <sheetName val="MC 1.10"/>
      <sheetName val="MC 1.11"/>
      <sheetName val="MC 1.12"/>
      <sheetName val="MC 2.1"/>
      <sheetName val="MC 2.2"/>
      <sheetName val="MC 2.3"/>
      <sheetName val="MC 2.4"/>
      <sheetName val="MC 2.5"/>
      <sheetName val="MC 3.1"/>
      <sheetName val="MC 3.2"/>
      <sheetName val="MC 3.3"/>
      <sheetName val="MC 3.4"/>
      <sheetName val="MC 3.5"/>
      <sheetName val="MC 3.6"/>
      <sheetName val="MC 3.7"/>
      <sheetName val="MC 3.8"/>
      <sheetName val="MC 3.9"/>
      <sheetName val="MC 4.1"/>
      <sheetName val="MC 4.2"/>
      <sheetName val="MC 4.3"/>
      <sheetName val="MC 4.4"/>
      <sheetName val="MC 4.5"/>
      <sheetName val="MC 4.6"/>
      <sheetName val="MC 4.7"/>
      <sheetName val="MC 5.1"/>
      <sheetName val="MC 6.1"/>
      <sheetName val="MC 6.2"/>
      <sheetName val="MC 6.3"/>
      <sheetName val="MC 7.1"/>
      <sheetName val="MC 7.2"/>
      <sheetName val="MC 7.3"/>
      <sheetName val="MC 7.4"/>
      <sheetName val="MC 7.5"/>
      <sheetName val="MC 7.6"/>
      <sheetName val="MC 7.7"/>
      <sheetName val="MC 7.8"/>
      <sheetName val="MC 7.9"/>
      <sheetName val="MC 7.10"/>
      <sheetName val="MC 7.11"/>
      <sheetName val="MC 7.12"/>
      <sheetName val="MC 8.1"/>
      <sheetName val="MC 8.2"/>
      <sheetName val="MC 8.3"/>
      <sheetName val="MC 8.4"/>
      <sheetName val="MC 8.5"/>
      <sheetName val="MC 8.6"/>
      <sheetName val="MC 8.7"/>
      <sheetName val="MC 8.8"/>
      <sheetName val="MC 8.9"/>
      <sheetName val="MC 8.10"/>
      <sheetName val="MC 8.11"/>
      <sheetName val="MC 8.12"/>
      <sheetName val="MC 8.13"/>
      <sheetName val="MC 8.14"/>
      <sheetName val="MC 8.15"/>
      <sheetName val="MC 8.16"/>
      <sheetName val="MC 8.17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4.1"/>
      <sheetName val="4.2"/>
      <sheetName val="4.3"/>
      <sheetName val="4.4"/>
      <sheetName val="4.5"/>
      <sheetName val="4.6"/>
      <sheetName val="4.7"/>
      <sheetName val="5.1"/>
      <sheetName val="6.1"/>
      <sheetName val="6.2"/>
      <sheetName val="6.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Insumos"/>
      <sheetName val="M.Obra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Equipo"/>
      <sheetName val="materiales"/>
      <sheetName val="ManoObra"/>
      <sheetName val="Distanc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PRESUP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Análisis de precios"/>
      <sheetName val="Remo. derr."/>
      <sheetName val="Limp. mec. Alcant."/>
    </sheetNames>
    <sheetDataSet>
      <sheetData sheetId="0"/>
      <sheetData sheetId="1"/>
      <sheetData sheetId="2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MAT"/>
      <sheetName val="ITEMS Nuevos"/>
      <sheetName val="MODELO"/>
      <sheetName val="E1.1.1"/>
      <sheetName val="E1.1.2"/>
      <sheetName val="E1.1.3"/>
      <sheetName val="E1.1.4"/>
      <sheetName val="E1.1.5"/>
      <sheetName val="E1.1.6"/>
      <sheetName val="E1.1.7"/>
      <sheetName val="E1.1.8"/>
      <sheetName val="E1.1.9"/>
      <sheetName val="E1.1.10"/>
      <sheetName val="E1.1.11"/>
      <sheetName val="E1.2.1"/>
      <sheetName val="E1.2.2"/>
      <sheetName val="Presupuesto"/>
      <sheetName val="E1.3.1"/>
      <sheetName val="E1.3.2"/>
      <sheetName val="E1.3.3"/>
      <sheetName val="E1.3.4"/>
      <sheetName val="E1.3.5"/>
      <sheetName val="E1.3.6"/>
      <sheetName val="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CALCULO ADMINISTRACION"/>
      <sheetName val="Crono"/>
      <sheetName val="FLUJO DE CAJA"/>
      <sheetName val="DIAGRAMA DE FLUJO"/>
      <sheetName val="EQUI VR"/>
      <sheetName val="1.1.1"/>
      <sheetName val="1.1.2"/>
      <sheetName val="1.2.1"/>
      <sheetName val="1.2.2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4.1"/>
      <sheetName val="1.4.2"/>
      <sheetName val="1.4.3"/>
      <sheetName val="1.5.1"/>
      <sheetName val="1.5.2"/>
      <sheetName val="1.5.3"/>
      <sheetName val="1.5.4"/>
      <sheetName val="1.5.5"/>
      <sheetName val="1.5.6"/>
      <sheetName val="2.1.1"/>
      <sheetName val="2.1.2"/>
      <sheetName val="2.1.3"/>
      <sheetName val="2.1.4"/>
      <sheetName val="2.1.5"/>
      <sheetName val="2.1.6"/>
      <sheetName val="2.2.1"/>
      <sheetName val="2.2.2"/>
      <sheetName val="2.2.3"/>
      <sheetName val="2.3.1"/>
      <sheetName val="2.3.2"/>
      <sheetName val="2.4.1"/>
      <sheetName val="2.4.2"/>
      <sheetName val="2.4.3"/>
      <sheetName val="2.4.4"/>
      <sheetName val=" PPTO + AIU"/>
      <sheetName val="REC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Acta No 4"/>
    </sheetNames>
    <definedNames>
      <definedName name="Loan_Start" refersTo="=&quot;#¡REF!&quot;"/>
    </defined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=&quot;#¡REF!&quot;"/>
    </definedNames>
    <sheetDataSet>
      <sheetData sheetId="0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Q-Qo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FICHA FSE-01"/>
    </sheetNames>
    <sheetDataSet>
      <sheetData sheetId="0" refreshError="1"/>
      <sheetData sheetId="1" refreshError="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desmonte"/>
      <sheetName val="ESCARIFICACION"/>
      <sheetName val="TRANSPORTE"/>
    </sheetNames>
    <sheetDataSet>
      <sheetData sheetId="0" refreshError="1"/>
      <sheetData sheetId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INSUMOS  "/>
    </sheetNames>
    <sheetDataSet>
      <sheetData sheetId="0" refreshError="1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 "/>
      <sheetName val="Memorias de cantidades"/>
    </sheetNames>
    <sheetDataSet>
      <sheetData sheetId="0">
        <row r="10">
          <cell r="B10" t="str">
            <v>1.1</v>
          </cell>
        </row>
        <row r="10">
          <cell r="D10" t="str">
            <v>CONFORMACIÓN DE LA CALZADA EXISTENTE </v>
          </cell>
        </row>
        <row r="12">
          <cell r="B12" t="str">
            <v>2.1</v>
          </cell>
        </row>
        <row r="12">
          <cell r="D12" t="str">
            <v>AFIRMADO</v>
          </cell>
        </row>
        <row r="14">
          <cell r="B14" t="str">
            <v>3.1</v>
          </cell>
        </row>
        <row r="14">
          <cell r="D14" t="str">
            <v>EXCAVACIONES VARIAS EN MATERIAL COMÚN SECO A MANO (INCLUYE
RETIRO DE SOBRANTES A UNA DISTANCIA MENOR DE 5 KM)</v>
          </cell>
        </row>
        <row r="16">
          <cell r="B16" t="str">
            <v>4.1</v>
          </cell>
        </row>
        <row r="16">
          <cell r="D16" t="str">
            <v>CONCRETOS CLASE D, f´c =3000 PSI (BASES)</v>
          </cell>
        </row>
        <row r="17">
          <cell r="B17" t="str">
            <v>4.2</v>
          </cell>
        </row>
        <row r="17">
          <cell r="D17" t="str">
            <v>CONCRETO CICLÓPEO CLASE G, 2000 PSI 40% RAJON PARA BASES</v>
          </cell>
        </row>
        <row r="18">
          <cell r="B18" t="str">
            <v>4.3</v>
          </cell>
        </row>
        <row r="18">
          <cell r="D18" t="str">
            <v>CUNETA DE CONCRETO CLASE E, 2500 PSI FUNDIDA EN EL LUGAR </v>
          </cell>
        </row>
        <row r="19">
          <cell r="B19" t="str">
            <v>4.4</v>
          </cell>
        </row>
        <row r="19">
          <cell r="D19" t="str">
            <v>SUMINISTRO FIGURADO Y ARMADO DE ACERO DE REFUERZO 60000 PSI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3"/>
  <dimension ref="A1:P112"/>
  <sheetViews>
    <sheetView showGridLines="0" tabSelected="1" view="pageBreakPreview" zoomScale="40" zoomScalePageLayoutView="55" zoomScaleNormal="100" topLeftCell="A36" workbookViewId="0">
      <selection activeCell="P47" sqref="P47"/>
    </sheetView>
  </sheetViews>
  <sheetFormatPr defaultColWidth="11.4272727272727" defaultRowHeight="14"/>
  <cols>
    <col min="1" max="2" width="3.42727272727273" style="4" customWidth="1"/>
    <col min="3" max="3" width="5.13636363636364" style="4" customWidth="1"/>
    <col min="4" max="4" width="15.2818181818182" style="4" customWidth="1"/>
    <col min="5" max="5" width="16.1363636363636" style="5" customWidth="1"/>
    <col min="6" max="6" width="17.5727272727273" style="4" customWidth="1"/>
    <col min="7" max="7" width="73.2818181818182" style="4" customWidth="1"/>
    <col min="8" max="8" width="8.70909090909091" style="4" customWidth="1"/>
    <col min="9" max="9" width="18.8545454545455" style="4" customWidth="1"/>
    <col min="10" max="10" width="23.8545454545455" style="4" customWidth="1"/>
    <col min="11" max="11" width="30" style="4" customWidth="1"/>
    <col min="12" max="12" width="3.28181818181818" style="4" customWidth="1"/>
    <col min="13" max="13" width="2.70909090909091" style="4" customWidth="1"/>
    <col min="14" max="14" width="11.4272727272727" style="4"/>
    <col min="15" max="15" width="12.1363636363636" style="4" customWidth="1"/>
    <col min="16" max="16" width="18.4272727272727" style="4" customWidth="1"/>
    <col min="17" max="16384" width="11.4272727272727" style="4"/>
  </cols>
  <sheetData>
    <row r="1" ht="16.25" spans="1:13">
      <c r="A1" s="6"/>
      <c r="B1" s="6"/>
      <c r="C1" s="6"/>
      <c r="D1" s="6"/>
      <c r="E1" s="7"/>
      <c r="F1" s="6"/>
      <c r="G1" s="6"/>
      <c r="H1" s="6"/>
      <c r="I1" s="6"/>
      <c r="J1" s="6"/>
      <c r="K1" s="6"/>
      <c r="L1" s="6"/>
      <c r="M1" s="6"/>
    </row>
    <row r="2" ht="16.25" spans="1:13">
      <c r="A2" s="6"/>
      <c r="B2" s="8"/>
      <c r="C2" s="9"/>
      <c r="D2" s="9"/>
      <c r="E2" s="10"/>
      <c r="F2" s="9"/>
      <c r="G2" s="9"/>
      <c r="H2" s="9"/>
      <c r="I2" s="9"/>
      <c r="J2" s="9"/>
      <c r="K2" s="9"/>
      <c r="L2" s="11"/>
      <c r="M2" s="6"/>
    </row>
    <row r="3" ht="27" customHeight="1" spans="1:13">
      <c r="A3" s="6"/>
      <c r="B3" s="12"/>
      <c r="C3" s="362" t="s">
        <v>0</v>
      </c>
      <c r="D3" s="362"/>
      <c r="E3" s="362"/>
      <c r="F3" s="362"/>
      <c r="G3" s="6"/>
      <c r="H3" s="6"/>
      <c r="I3" s="6"/>
      <c r="J3" s="6"/>
      <c r="K3" s="6"/>
      <c r="L3" s="14"/>
      <c r="M3" s="6"/>
    </row>
    <row r="4" ht="15.5" spans="1:13">
      <c r="A4" s="6"/>
      <c r="B4" s="12"/>
      <c r="C4" s="15" t="s">
        <v>1</v>
      </c>
      <c r="D4" s="16" t="s">
        <v>2</v>
      </c>
      <c r="E4" s="15" t="s">
        <v>3</v>
      </c>
      <c r="F4" s="16">
        <v>4</v>
      </c>
      <c r="G4" s="6"/>
      <c r="H4" s="6"/>
      <c r="I4" s="6"/>
      <c r="J4" s="6"/>
      <c r="K4" s="6"/>
      <c r="L4" s="14"/>
      <c r="M4" s="6"/>
    </row>
    <row r="5" ht="15.5" spans="1:13">
      <c r="A5" s="6"/>
      <c r="B5" s="12"/>
      <c r="C5" s="363" t="s">
        <v>4</v>
      </c>
      <c r="D5" s="363"/>
      <c r="E5" s="363"/>
      <c r="F5" s="363"/>
      <c r="G5" s="363"/>
      <c r="H5" s="363"/>
      <c r="I5" s="363"/>
      <c r="J5" s="363"/>
      <c r="K5" s="363"/>
      <c r="L5" s="14"/>
      <c r="M5" s="6"/>
    </row>
    <row r="6" ht="16.25" spans="1:13">
      <c r="A6" s="6"/>
      <c r="B6" s="12"/>
      <c r="C6" s="18" t="s">
        <v>5</v>
      </c>
      <c r="D6" s="18"/>
      <c r="E6" s="18"/>
      <c r="F6" s="18"/>
      <c r="G6" s="18"/>
      <c r="H6" s="18"/>
      <c r="I6" s="18"/>
      <c r="J6" s="18"/>
      <c r="K6" s="18"/>
      <c r="L6" s="14"/>
      <c r="M6" s="6"/>
    </row>
    <row r="7" s="1" customFormat="1" ht="15.5" spans="1:13">
      <c r="A7" s="19"/>
      <c r="B7" s="20"/>
      <c r="C7" s="364" t="s">
        <v>6</v>
      </c>
      <c r="D7" s="365"/>
      <c r="E7" s="365"/>
      <c r="F7" s="365"/>
      <c r="G7" s="365"/>
      <c r="H7" s="365"/>
      <c r="I7" s="365"/>
      <c r="J7" s="365"/>
      <c r="K7" s="366"/>
      <c r="L7" s="24"/>
      <c r="M7" s="19"/>
    </row>
    <row r="8" ht="43.5" customHeight="1" spans="1:13">
      <c r="A8" s="6"/>
      <c r="B8" s="25"/>
      <c r="C8" s="367"/>
      <c r="D8" s="368"/>
      <c r="E8" s="368"/>
      <c r="F8" s="368"/>
      <c r="G8" s="368"/>
      <c r="H8" s="368"/>
      <c r="I8" s="368"/>
      <c r="J8" s="368"/>
      <c r="K8" s="369"/>
      <c r="L8" s="14"/>
      <c r="M8" s="6"/>
    </row>
    <row r="9" ht="34.5" customHeight="1" spans="1:13">
      <c r="A9" s="6"/>
      <c r="B9" s="25"/>
      <c r="C9" s="370" t="s">
        <v>7</v>
      </c>
      <c r="D9" s="371"/>
      <c r="E9" s="371"/>
      <c r="F9" s="371"/>
      <c r="G9" s="371"/>
      <c r="H9" s="371"/>
      <c r="I9" s="371"/>
      <c r="J9" s="371"/>
      <c r="K9" s="372"/>
      <c r="L9" s="14"/>
      <c r="M9" s="6"/>
    </row>
    <row r="10" ht="30" customHeight="1" spans="1:13">
      <c r="A10" s="6"/>
      <c r="B10" s="12"/>
      <c r="C10" s="373"/>
      <c r="D10" s="32"/>
      <c r="E10" s="32"/>
      <c r="F10" s="32"/>
      <c r="G10" s="32"/>
      <c r="H10" s="32"/>
      <c r="I10" s="32"/>
      <c r="J10" s="32"/>
      <c r="K10" s="33"/>
      <c r="L10" s="14"/>
      <c r="M10" s="6"/>
    </row>
    <row r="11" ht="30" customHeight="1" spans="1:13">
      <c r="A11" s="6"/>
      <c r="B11" s="12"/>
      <c r="C11" s="37" t="s">
        <v>8</v>
      </c>
      <c r="D11" s="38" t="s">
        <v>9</v>
      </c>
      <c r="E11" s="39" t="s">
        <v>10</v>
      </c>
      <c r="F11" s="39"/>
      <c r="G11" s="37" t="s">
        <v>11</v>
      </c>
      <c r="H11" s="38" t="s">
        <v>12</v>
      </c>
      <c r="I11" s="38" t="s">
        <v>13</v>
      </c>
      <c r="J11" s="40" t="s">
        <v>14</v>
      </c>
      <c r="K11" s="41" t="s">
        <v>15</v>
      </c>
      <c r="L11" s="14"/>
      <c r="M11" s="6"/>
    </row>
    <row r="12" ht="30" customHeight="1" spans="1:13">
      <c r="A12" s="6"/>
      <c r="B12" s="12"/>
      <c r="C12" s="42"/>
      <c r="D12" s="43"/>
      <c r="E12" s="44" t="s">
        <v>16</v>
      </c>
      <c r="F12" s="44" t="s">
        <v>17</v>
      </c>
      <c r="G12" s="42"/>
      <c r="H12" s="43"/>
      <c r="I12" s="43"/>
      <c r="J12" s="45"/>
      <c r="K12" s="46"/>
      <c r="L12" s="14"/>
      <c r="M12" s="6"/>
    </row>
    <row r="13" ht="30" customHeight="1" spans="1:13">
      <c r="A13" s="6"/>
      <c r="B13" s="12"/>
      <c r="C13" s="34" t="s">
        <v>18</v>
      </c>
      <c r="D13" s="35"/>
      <c r="E13" s="35"/>
      <c r="F13" s="35"/>
      <c r="G13" s="35"/>
      <c r="H13" s="35"/>
      <c r="I13" s="35"/>
      <c r="J13" s="35"/>
      <c r="K13" s="36"/>
      <c r="L13" s="14"/>
      <c r="M13" s="6"/>
    </row>
    <row r="14" ht="30" customHeight="1" spans="1:13">
      <c r="A14" s="6"/>
      <c r="B14" s="12"/>
      <c r="C14" s="47"/>
      <c r="D14" s="48" t="s">
        <v>19</v>
      </c>
      <c r="E14" s="48" t="s">
        <v>20</v>
      </c>
      <c r="F14" s="48"/>
      <c r="G14" s="48"/>
      <c r="H14" s="48"/>
      <c r="I14" s="48"/>
      <c r="J14" s="48"/>
      <c r="K14" s="49"/>
      <c r="L14" s="14"/>
      <c r="M14" s="6"/>
    </row>
    <row r="15" ht="30" customHeight="1" spans="1:13">
      <c r="A15" s="6"/>
      <c r="B15" s="12"/>
      <c r="C15" s="50"/>
      <c r="D15" s="51">
        <v>1.1</v>
      </c>
      <c r="E15" s="51" t="s">
        <v>21</v>
      </c>
      <c r="F15" s="51"/>
      <c r="G15" s="52" t="s">
        <v>22</v>
      </c>
      <c r="H15" s="51" t="s">
        <v>23</v>
      </c>
      <c r="I15" s="53">
        <f>+'Memorias de cantidades'!$I$6</f>
        <v>189</v>
      </c>
      <c r="J15" s="54">
        <f>1216*1.33</f>
        <v>1617.28</v>
      </c>
      <c r="K15" s="374">
        <f>ROUND(I15*J15,2)</f>
        <v>305665.92</v>
      </c>
      <c r="L15" s="14"/>
      <c r="M15" s="6"/>
    </row>
    <row r="16" ht="30" customHeight="1" spans="1:13">
      <c r="A16" s="6"/>
      <c r="B16" s="12"/>
      <c r="C16" s="56" t="s">
        <v>24</v>
      </c>
      <c r="D16" s="57"/>
      <c r="E16" s="57"/>
      <c r="F16" s="57"/>
      <c r="G16" s="58"/>
      <c r="H16" s="57"/>
      <c r="I16" s="53"/>
      <c r="J16" s="59"/>
      <c r="K16" s="375">
        <f>SUM(K15:K15)</f>
        <v>305665.92</v>
      </c>
      <c r="L16" s="14"/>
      <c r="M16" s="6"/>
    </row>
    <row r="17" ht="30" customHeight="1" spans="1:13">
      <c r="A17" s="6"/>
      <c r="B17" s="12"/>
      <c r="C17" s="47"/>
      <c r="D17" s="48" t="s">
        <v>25</v>
      </c>
      <c r="E17" s="48" t="s">
        <v>26</v>
      </c>
      <c r="F17" s="48"/>
      <c r="G17" s="48"/>
      <c r="H17" s="48"/>
      <c r="I17" s="48"/>
      <c r="J17" s="48"/>
      <c r="K17" s="49"/>
      <c r="L17" s="14"/>
      <c r="M17" s="6"/>
    </row>
    <row r="18" ht="30" customHeight="1" spans="1:13">
      <c r="A18" s="6"/>
      <c r="B18" s="12"/>
      <c r="C18" s="50"/>
      <c r="D18" s="51" t="s">
        <v>27</v>
      </c>
      <c r="E18" s="51" t="s">
        <v>28</v>
      </c>
      <c r="F18" s="51"/>
      <c r="G18" s="52" t="s">
        <v>29</v>
      </c>
      <c r="H18" s="51" t="s">
        <v>30</v>
      </c>
      <c r="I18" s="53">
        <f>+'Memorias de cantidades'!$I$25</f>
        <v>28.35</v>
      </c>
      <c r="J18" s="54">
        <f>118269*1.33</f>
        <v>157297.77</v>
      </c>
      <c r="K18" s="374">
        <f>ROUND(I18*J18,2)</f>
        <v>4459391.78</v>
      </c>
      <c r="L18" s="14"/>
      <c r="M18" s="6"/>
    </row>
    <row r="19" ht="30" customHeight="1" spans="1:13">
      <c r="A19" s="6"/>
      <c r="B19" s="12"/>
      <c r="C19" s="56" t="s">
        <v>24</v>
      </c>
      <c r="D19" s="61"/>
      <c r="E19" s="62"/>
      <c r="F19" s="61"/>
      <c r="G19" s="61"/>
      <c r="H19" s="61"/>
      <c r="I19" s="53"/>
      <c r="J19" s="61"/>
      <c r="K19" s="375">
        <f>SUM(K18)</f>
        <v>4459391.78</v>
      </c>
      <c r="L19" s="14"/>
      <c r="M19" s="6"/>
    </row>
    <row r="20" ht="30" customHeight="1" spans="1:13">
      <c r="A20" s="6"/>
      <c r="B20" s="12"/>
      <c r="C20" s="47"/>
      <c r="D20" s="48" t="s">
        <v>31</v>
      </c>
      <c r="E20" s="48" t="s">
        <v>32</v>
      </c>
      <c r="F20" s="48"/>
      <c r="G20" s="48"/>
      <c r="H20" s="48"/>
      <c r="I20" s="48"/>
      <c r="J20" s="48"/>
      <c r="K20" s="49"/>
      <c r="L20" s="14"/>
      <c r="M20" s="6"/>
    </row>
    <row r="21" ht="30" customHeight="1" spans="1:13">
      <c r="A21" s="6"/>
      <c r="B21" s="12"/>
      <c r="C21" s="50"/>
      <c r="D21" s="63" t="s">
        <v>33</v>
      </c>
      <c r="E21" s="63" t="s">
        <v>34</v>
      </c>
      <c r="F21" s="63"/>
      <c r="G21" s="64" t="s">
        <v>35</v>
      </c>
      <c r="H21" s="63" t="s">
        <v>30</v>
      </c>
      <c r="I21" s="53">
        <f>SUM('Memorias de cantidades'!$I$51:$I$53)</f>
        <v>3.213</v>
      </c>
      <c r="J21" s="54">
        <f>71810*1.33</f>
        <v>95507.3</v>
      </c>
      <c r="K21" s="374">
        <f>ROUND(I21*J21,2)</f>
        <v>306864.95</v>
      </c>
      <c r="L21" s="14"/>
      <c r="M21" s="6"/>
    </row>
    <row r="22" ht="30" customHeight="1" spans="1:13">
      <c r="A22" s="6"/>
      <c r="B22" s="12"/>
      <c r="C22" s="66" t="s">
        <v>24</v>
      </c>
      <c r="D22" s="67"/>
      <c r="E22" s="67"/>
      <c r="F22" s="67"/>
      <c r="G22" s="68"/>
      <c r="H22" s="67"/>
      <c r="I22" s="53"/>
      <c r="J22" s="69"/>
      <c r="K22" s="375">
        <f>SUM(K21:K21)</f>
        <v>306864.95</v>
      </c>
      <c r="L22" s="14"/>
      <c r="M22" s="6"/>
    </row>
    <row r="23" ht="30" customHeight="1" spans="1:13">
      <c r="A23" s="6"/>
      <c r="B23" s="12"/>
      <c r="C23" s="47"/>
      <c r="D23" s="48" t="s">
        <v>36</v>
      </c>
      <c r="E23" s="48" t="s">
        <v>37</v>
      </c>
      <c r="F23" s="48"/>
      <c r="G23" s="48"/>
      <c r="H23" s="48"/>
      <c r="I23" s="48"/>
      <c r="J23" s="48"/>
      <c r="K23" s="49"/>
      <c r="L23" s="14"/>
      <c r="M23" s="6"/>
    </row>
    <row r="24" ht="30" customHeight="1" spans="1:13">
      <c r="A24" s="6"/>
      <c r="B24" s="12"/>
      <c r="C24" s="50"/>
      <c r="D24" s="63">
        <v>4.1</v>
      </c>
      <c r="E24" s="63" t="s">
        <v>38</v>
      </c>
      <c r="F24" s="63"/>
      <c r="G24" s="64" t="s">
        <v>39</v>
      </c>
      <c r="H24" s="63" t="s">
        <v>30</v>
      </c>
      <c r="I24" s="53">
        <f>SUM('Memorias de cantidades'!$I$96:$I$98)</f>
        <v>11.736</v>
      </c>
      <c r="J24" s="54">
        <f>841760*1.33</f>
        <v>1119540.8</v>
      </c>
      <c r="K24" s="374">
        <f>ROUND(I24*J24,2)</f>
        <v>13138930.83</v>
      </c>
      <c r="L24" s="14"/>
      <c r="M24" s="6"/>
    </row>
    <row r="25" ht="30" customHeight="1" spans="1:13">
      <c r="A25" s="6"/>
      <c r="B25" s="12"/>
      <c r="C25" s="50"/>
      <c r="D25" s="63">
        <v>4.2</v>
      </c>
      <c r="E25" s="63" t="s">
        <v>40</v>
      </c>
      <c r="F25" s="63"/>
      <c r="G25" s="64" t="s">
        <v>41</v>
      </c>
      <c r="H25" s="63" t="s">
        <v>30</v>
      </c>
      <c r="I25" s="53">
        <f>SUM('Memorias de cantidades'!$I$130:$I$131)</f>
        <v>8.33625</v>
      </c>
      <c r="J25" s="54">
        <f>606157*1.33</f>
        <v>806188.81</v>
      </c>
      <c r="K25" s="374">
        <f>ROUND(I25*J25,2)</f>
        <v>6720591.47</v>
      </c>
      <c r="L25" s="14"/>
      <c r="M25" s="6"/>
    </row>
    <row r="26" ht="30" customHeight="1" spans="1:13">
      <c r="A26" s="6"/>
      <c r="B26" s="12"/>
      <c r="C26" s="50"/>
      <c r="D26" s="63">
        <v>4.3</v>
      </c>
      <c r="E26" s="63" t="s">
        <v>42</v>
      </c>
      <c r="F26" s="63"/>
      <c r="G26" s="64" t="s">
        <v>43</v>
      </c>
      <c r="H26" s="63" t="s">
        <v>30</v>
      </c>
      <c r="I26" s="53">
        <f>'Memorias de cantidades'!$I$161</f>
        <v>7.56</v>
      </c>
      <c r="J26" s="54">
        <f>688802*1.33</f>
        <v>916106.66</v>
      </c>
      <c r="K26" s="374">
        <f>ROUND(I26*J26,2)</f>
        <v>6925766.35</v>
      </c>
      <c r="L26" s="14"/>
      <c r="M26" s="6"/>
    </row>
    <row r="27" ht="30" customHeight="1" spans="1:13">
      <c r="A27" s="6"/>
      <c r="B27" s="12"/>
      <c r="C27" s="50"/>
      <c r="D27" s="63">
        <v>4.4</v>
      </c>
      <c r="E27" s="63" t="s">
        <v>44</v>
      </c>
      <c r="F27" s="63"/>
      <c r="G27" s="64" t="s">
        <v>45</v>
      </c>
      <c r="H27" s="63" t="s">
        <v>46</v>
      </c>
      <c r="I27" s="53">
        <f>SUM('Memorias de cantidades'!$I$185:$I$195)</f>
        <v>1104.91498</v>
      </c>
      <c r="J27" s="54">
        <f>8431*1.33</f>
        <v>11213.23</v>
      </c>
      <c r="K27" s="374">
        <f>ROUND(I27*J27,2)</f>
        <v>12389665.8</v>
      </c>
      <c r="L27" s="14"/>
      <c r="M27" s="6"/>
    </row>
    <row r="28" ht="30" customHeight="1" spans="1:13">
      <c r="A28" s="6"/>
      <c r="B28" s="12"/>
      <c r="C28" s="66" t="s">
        <v>24</v>
      </c>
      <c r="D28" s="67"/>
      <c r="E28" s="67"/>
      <c r="F28" s="67"/>
      <c r="G28" s="68"/>
      <c r="H28" s="67"/>
      <c r="I28" s="53"/>
      <c r="J28" s="69"/>
      <c r="K28" s="375">
        <f>SUM(K24:K27)</f>
        <v>39174954.45</v>
      </c>
      <c r="L28" s="14"/>
      <c r="M28" s="6"/>
    </row>
    <row r="29" ht="30" customHeight="1" spans="1:13">
      <c r="A29" s="6"/>
      <c r="B29" s="12"/>
      <c r="C29" s="34" t="s">
        <v>47</v>
      </c>
      <c r="D29" s="35"/>
      <c r="E29" s="35"/>
      <c r="F29" s="35"/>
      <c r="G29" s="35"/>
      <c r="H29" s="35"/>
      <c r="I29" s="35"/>
      <c r="J29" s="35"/>
      <c r="K29" s="36"/>
      <c r="L29" s="14"/>
      <c r="M29" s="6"/>
    </row>
    <row r="30" ht="30" customHeight="1" spans="1:13">
      <c r="A30" s="6"/>
      <c r="B30" s="12"/>
      <c r="C30" s="47"/>
      <c r="D30" s="48" t="s">
        <v>19</v>
      </c>
      <c r="E30" s="48" t="s">
        <v>20</v>
      </c>
      <c r="F30" s="48"/>
      <c r="G30" s="48"/>
      <c r="H30" s="48"/>
      <c r="I30" s="48"/>
      <c r="J30" s="48"/>
      <c r="K30" s="49"/>
      <c r="L30" s="14"/>
      <c r="M30" s="6"/>
    </row>
    <row r="31" ht="30" customHeight="1" spans="1:13">
      <c r="A31" s="6"/>
      <c r="B31" s="12"/>
      <c r="C31" s="50"/>
      <c r="D31" s="51">
        <v>1.1</v>
      </c>
      <c r="E31" s="51" t="s">
        <v>21</v>
      </c>
      <c r="F31" s="51"/>
      <c r="G31" s="52" t="s">
        <v>22</v>
      </c>
      <c r="H31" s="51" t="s">
        <v>23</v>
      </c>
      <c r="I31" s="53">
        <f>'Memorias de cantidades'!$I$8</f>
        <v>200</v>
      </c>
      <c r="J31" s="54">
        <f>1216*1.33</f>
        <v>1617.28</v>
      </c>
      <c r="K31" s="374">
        <f>ROUND(I31*J31,2)</f>
        <v>323456</v>
      </c>
      <c r="L31" s="14"/>
      <c r="M31" s="6"/>
    </row>
    <row r="32" ht="30" customHeight="1" spans="1:13">
      <c r="A32" s="6"/>
      <c r="B32" s="12"/>
      <c r="C32" s="56" t="s">
        <v>24</v>
      </c>
      <c r="D32" s="57"/>
      <c r="E32" s="57"/>
      <c r="F32" s="57"/>
      <c r="G32" s="58"/>
      <c r="H32" s="57"/>
      <c r="I32" s="53"/>
      <c r="J32" s="59"/>
      <c r="K32" s="375">
        <f>SUM(K31:K31)</f>
        <v>323456</v>
      </c>
      <c r="L32" s="14"/>
      <c r="M32" s="6"/>
    </row>
    <row r="33" ht="30" customHeight="1" spans="1:13">
      <c r="A33" s="6"/>
      <c r="B33" s="12"/>
      <c r="C33" s="47"/>
      <c r="D33" s="48" t="s">
        <v>25</v>
      </c>
      <c r="E33" s="48" t="s">
        <v>26</v>
      </c>
      <c r="F33" s="48"/>
      <c r="G33" s="48"/>
      <c r="H33" s="48"/>
      <c r="I33" s="48"/>
      <c r="J33" s="48"/>
      <c r="K33" s="49"/>
      <c r="L33" s="14"/>
      <c r="M33" s="6"/>
    </row>
    <row r="34" ht="30" customHeight="1" spans="1:13">
      <c r="A34" s="6"/>
      <c r="B34" s="12"/>
      <c r="C34" s="50"/>
      <c r="D34" s="51" t="s">
        <v>27</v>
      </c>
      <c r="E34" s="51" t="s">
        <v>28</v>
      </c>
      <c r="F34" s="51"/>
      <c r="G34" s="52" t="s">
        <v>29</v>
      </c>
      <c r="H34" s="51" t="s">
        <v>30</v>
      </c>
      <c r="I34" s="53">
        <f>'Memorias de cantidades'!$I$27</f>
        <v>30</v>
      </c>
      <c r="J34" s="54">
        <f>118269*1.33</f>
        <v>157297.77</v>
      </c>
      <c r="K34" s="374">
        <f>ROUND(I34*J34,2)</f>
        <v>4718933.1</v>
      </c>
      <c r="L34" s="14"/>
      <c r="M34" s="6"/>
    </row>
    <row r="35" ht="30" customHeight="1" spans="1:13">
      <c r="A35" s="6"/>
      <c r="B35" s="12"/>
      <c r="C35" s="56" t="s">
        <v>24</v>
      </c>
      <c r="D35" s="61"/>
      <c r="E35" s="62"/>
      <c r="F35" s="61"/>
      <c r="G35" s="61"/>
      <c r="H35" s="61"/>
      <c r="I35" s="53"/>
      <c r="J35" s="61"/>
      <c r="K35" s="375">
        <f>SUM(K34)</f>
        <v>4718933.1</v>
      </c>
      <c r="L35" s="14"/>
      <c r="M35" s="6"/>
    </row>
    <row r="36" ht="30" customHeight="1" spans="1:13">
      <c r="A36" s="6"/>
      <c r="B36" s="12"/>
      <c r="C36" s="47"/>
      <c r="D36" s="48" t="s">
        <v>31</v>
      </c>
      <c r="E36" s="48" t="s">
        <v>32</v>
      </c>
      <c r="F36" s="48"/>
      <c r="G36" s="48"/>
      <c r="H36" s="48"/>
      <c r="I36" s="48"/>
      <c r="J36" s="48"/>
      <c r="K36" s="49"/>
      <c r="L36" s="14"/>
      <c r="M36" s="6"/>
    </row>
    <row r="37" ht="30" customHeight="1" spans="1:13">
      <c r="A37" s="6"/>
      <c r="B37" s="12"/>
      <c r="C37" s="50"/>
      <c r="D37" s="63" t="s">
        <v>33</v>
      </c>
      <c r="E37" s="63" t="s">
        <v>34</v>
      </c>
      <c r="F37" s="63"/>
      <c r="G37" s="64" t="s">
        <v>35</v>
      </c>
      <c r="H37" s="63" t="s">
        <v>30</v>
      </c>
      <c r="I37" s="53">
        <f>SUM('Memorias de cantidades'!$I$55:$I$57)</f>
        <v>3.198</v>
      </c>
      <c r="J37" s="54">
        <f>71810*1.33</f>
        <v>95507.3</v>
      </c>
      <c r="K37" s="374">
        <f>ROUND(I37*J37,2)</f>
        <v>305432.35</v>
      </c>
      <c r="L37" s="14"/>
      <c r="M37" s="6"/>
    </row>
    <row r="38" ht="30" customHeight="1" spans="1:13">
      <c r="A38" s="6"/>
      <c r="B38" s="12"/>
      <c r="C38" s="66" t="s">
        <v>24</v>
      </c>
      <c r="D38" s="67"/>
      <c r="E38" s="67"/>
      <c r="F38" s="67"/>
      <c r="G38" s="68"/>
      <c r="H38" s="67"/>
      <c r="I38" s="53"/>
      <c r="J38" s="69"/>
      <c r="K38" s="375">
        <f>SUM(K37:K37)</f>
        <v>305432.35</v>
      </c>
      <c r="L38" s="14"/>
      <c r="M38" s="6"/>
    </row>
    <row r="39" ht="30" customHeight="1" spans="1:13">
      <c r="A39" s="6"/>
      <c r="B39" s="12"/>
      <c r="C39" s="47"/>
      <c r="D39" s="48" t="s">
        <v>36</v>
      </c>
      <c r="E39" s="48" t="s">
        <v>37</v>
      </c>
      <c r="F39" s="48"/>
      <c r="G39" s="48"/>
      <c r="H39" s="48"/>
      <c r="I39" s="48"/>
      <c r="J39" s="48"/>
      <c r="K39" s="49"/>
      <c r="L39" s="14"/>
      <c r="M39" s="6"/>
    </row>
    <row r="40" ht="30" customHeight="1" spans="1:13">
      <c r="A40" s="6"/>
      <c r="B40" s="12"/>
      <c r="C40" s="50"/>
      <c r="D40" s="63">
        <v>4.1</v>
      </c>
      <c r="E40" s="63" t="s">
        <v>38</v>
      </c>
      <c r="F40" s="63"/>
      <c r="G40" s="64" t="s">
        <v>39</v>
      </c>
      <c r="H40" s="63" t="s">
        <v>30</v>
      </c>
      <c r="I40" s="53">
        <f>SUM('Memorias de cantidades'!$I$100:$I$102)</f>
        <v>11.0865</v>
      </c>
      <c r="J40" s="54">
        <f>841760*1.33</f>
        <v>1119540.8</v>
      </c>
      <c r="K40" s="374">
        <f>ROUND(I40*J40,2)</f>
        <v>12411789.08</v>
      </c>
      <c r="L40" s="14"/>
      <c r="M40" s="6"/>
    </row>
    <row r="41" ht="30" customHeight="1" spans="1:13">
      <c r="A41" s="6"/>
      <c r="B41" s="12"/>
      <c r="C41" s="50"/>
      <c r="D41" s="63">
        <v>4.2</v>
      </c>
      <c r="E41" s="63" t="s">
        <v>40</v>
      </c>
      <c r="F41" s="63"/>
      <c r="G41" s="64" t="s">
        <v>41</v>
      </c>
      <c r="H41" s="63" t="s">
        <v>30</v>
      </c>
      <c r="I41" s="53">
        <f>SUM('Memorias de cantidades'!$I$133:$I$134)</f>
        <v>10.26</v>
      </c>
      <c r="J41" s="54">
        <f>606157*1.33</f>
        <v>806188.81</v>
      </c>
      <c r="K41" s="374">
        <f>ROUND(I41*J41,2)</f>
        <v>8271497.19</v>
      </c>
      <c r="L41" s="14"/>
      <c r="M41" s="6"/>
    </row>
    <row r="42" ht="30" customHeight="1" spans="1:13">
      <c r="A42" s="6"/>
      <c r="B42" s="12"/>
      <c r="C42" s="50"/>
      <c r="D42" s="63">
        <v>4.3</v>
      </c>
      <c r="E42" s="63" t="s">
        <v>42</v>
      </c>
      <c r="F42" s="63"/>
      <c r="G42" s="64" t="s">
        <v>43</v>
      </c>
      <c r="H42" s="63" t="s">
        <v>30</v>
      </c>
      <c r="I42" s="53">
        <f>'Memorias de cantidades'!$I$163</f>
        <v>7.2</v>
      </c>
      <c r="J42" s="54">
        <f>688802*1.33</f>
        <v>916106.66</v>
      </c>
      <c r="K42" s="374">
        <f>ROUND(I42*J42,2)</f>
        <v>6595967.95</v>
      </c>
      <c r="L42" s="14"/>
      <c r="M42" s="6"/>
    </row>
    <row r="43" ht="30" customHeight="1" spans="1:13">
      <c r="A43" s="6"/>
      <c r="B43" s="12"/>
      <c r="C43" s="50"/>
      <c r="D43" s="63">
        <v>4.4</v>
      </c>
      <c r="E43" s="63" t="s">
        <v>44</v>
      </c>
      <c r="F43" s="63"/>
      <c r="G43" s="64" t="s">
        <v>45</v>
      </c>
      <c r="H43" s="63" t="s">
        <v>46</v>
      </c>
      <c r="I43" s="53">
        <f>SUM('Memorias de cantidades'!$I$197:$I$207)</f>
        <v>1032.69338</v>
      </c>
      <c r="J43" s="54">
        <f>8431*1.33</f>
        <v>11213.23</v>
      </c>
      <c r="K43" s="374">
        <f>ROUND(I43*J43,2)</f>
        <v>11579828.39</v>
      </c>
      <c r="L43" s="14"/>
      <c r="M43" s="6"/>
    </row>
    <row r="44" ht="30" customHeight="1" spans="1:13">
      <c r="A44" s="6"/>
      <c r="B44" s="12"/>
      <c r="C44" s="66" t="s">
        <v>24</v>
      </c>
      <c r="D44" s="67"/>
      <c r="E44" s="67"/>
      <c r="F44" s="67"/>
      <c r="G44" s="68"/>
      <c r="H44" s="67"/>
      <c r="I44" s="53"/>
      <c r="J44" s="69"/>
      <c r="K44" s="375">
        <f>SUM(K40:K43)</f>
        <v>38859082.61</v>
      </c>
      <c r="L44" s="14"/>
      <c r="M44" s="6"/>
    </row>
    <row r="45" ht="30" customHeight="1" spans="1:13">
      <c r="A45" s="6"/>
      <c r="B45" s="12"/>
      <c r="C45" s="34" t="s">
        <v>48</v>
      </c>
      <c r="D45" s="35"/>
      <c r="E45" s="35"/>
      <c r="F45" s="35"/>
      <c r="G45" s="35"/>
      <c r="H45" s="35"/>
      <c r="I45" s="35"/>
      <c r="J45" s="35"/>
      <c r="K45" s="36"/>
      <c r="L45" s="14"/>
      <c r="M45" s="6"/>
    </row>
    <row r="46" ht="30" customHeight="1" spans="1:13">
      <c r="A46" s="6"/>
      <c r="B46" s="12"/>
      <c r="C46" s="47"/>
      <c r="D46" s="48" t="s">
        <v>19</v>
      </c>
      <c r="E46" s="48" t="s">
        <v>20</v>
      </c>
      <c r="F46" s="48"/>
      <c r="G46" s="48"/>
      <c r="H46" s="48"/>
      <c r="I46" s="48"/>
      <c r="J46" s="48"/>
      <c r="K46" s="49"/>
      <c r="L46" s="14"/>
      <c r="M46" s="6"/>
    </row>
    <row r="47" ht="30" customHeight="1" spans="1:13">
      <c r="A47" s="6"/>
      <c r="B47" s="12"/>
      <c r="C47" s="50"/>
      <c r="D47" s="51">
        <v>1.1</v>
      </c>
      <c r="E47" s="51" t="s">
        <v>21</v>
      </c>
      <c r="F47" s="51"/>
      <c r="G47" s="52" t="s">
        <v>22</v>
      </c>
      <c r="H47" s="51" t="s">
        <v>23</v>
      </c>
      <c r="I47" s="53">
        <f>'Memorias de cantidades'!$I$10</f>
        <v>166.5</v>
      </c>
      <c r="J47" s="54">
        <f>1216*1.33</f>
        <v>1617.28</v>
      </c>
      <c r="K47" s="374">
        <f>ROUND(I47*J47,2)</f>
        <v>269277.12</v>
      </c>
      <c r="L47" s="14"/>
      <c r="M47" s="6"/>
    </row>
    <row r="48" ht="30" customHeight="1" spans="1:13">
      <c r="A48" s="6"/>
      <c r="B48" s="12"/>
      <c r="C48" s="56" t="s">
        <v>24</v>
      </c>
      <c r="D48" s="57"/>
      <c r="E48" s="57"/>
      <c r="F48" s="57"/>
      <c r="G48" s="58"/>
      <c r="H48" s="57"/>
      <c r="I48" s="53"/>
      <c r="J48" s="59"/>
      <c r="K48" s="375">
        <f>SUM(K47:K47)</f>
        <v>269277.12</v>
      </c>
      <c r="L48" s="14"/>
      <c r="M48" s="6"/>
    </row>
    <row r="49" ht="30" customHeight="1" spans="1:16">
      <c r="A49" s="6"/>
      <c r="B49" s="12"/>
      <c r="C49" s="47"/>
      <c r="D49" s="48" t="s">
        <v>25</v>
      </c>
      <c r="E49" s="48" t="s">
        <v>26</v>
      </c>
      <c r="F49" s="48"/>
      <c r="G49" s="48"/>
      <c r="H49" s="48"/>
      <c r="I49" s="48"/>
      <c r="J49" s="48"/>
      <c r="K49" s="49"/>
      <c r="L49" s="14"/>
      <c r="M49" s="6"/>
    </row>
    <row r="50" ht="30" customHeight="1" spans="1:16">
      <c r="A50" s="6"/>
      <c r="B50" s="12"/>
      <c r="C50" s="50"/>
      <c r="D50" s="51" t="s">
        <v>27</v>
      </c>
      <c r="E50" s="51" t="s">
        <v>28</v>
      </c>
      <c r="F50" s="51"/>
      <c r="G50" s="52" t="s">
        <v>29</v>
      </c>
      <c r="H50" s="51" t="s">
        <v>30</v>
      </c>
      <c r="I50" s="53">
        <f>'Memorias de cantidades'!$I$29</f>
        <v>24.975</v>
      </c>
      <c r="J50" s="54">
        <f>118269*1.33</f>
        <v>157297.77</v>
      </c>
      <c r="K50" s="374">
        <f>ROUND(I50*J50,2)</f>
        <v>3928511.81</v>
      </c>
      <c r="L50" s="14"/>
      <c r="M50" s="6"/>
    </row>
    <row r="51" ht="30" customHeight="1" spans="1:16">
      <c r="A51" s="6"/>
      <c r="B51" s="12"/>
      <c r="C51" s="56" t="s">
        <v>24</v>
      </c>
      <c r="D51" s="61"/>
      <c r="E51" s="62"/>
      <c r="F51" s="61"/>
      <c r="G51" s="61"/>
      <c r="H51" s="61"/>
      <c r="I51" s="53"/>
      <c r="J51" s="61"/>
      <c r="K51" s="375">
        <f>SUM(K50)</f>
        <v>3928511.81</v>
      </c>
      <c r="L51" s="14"/>
      <c r="M51" s="6"/>
    </row>
    <row r="52" ht="30" customHeight="1" spans="1:16">
      <c r="A52" s="6"/>
      <c r="B52" s="12"/>
      <c r="C52" s="47"/>
      <c r="D52" s="48" t="s">
        <v>31</v>
      </c>
      <c r="E52" s="48" t="s">
        <v>32</v>
      </c>
      <c r="F52" s="48"/>
      <c r="G52" s="48"/>
      <c r="H52" s="48"/>
      <c r="I52" s="48"/>
      <c r="J52" s="48"/>
      <c r="K52" s="49"/>
      <c r="L52" s="14"/>
      <c r="M52" s="6"/>
    </row>
    <row r="53" ht="30" customHeight="1" spans="1:16">
      <c r="A53" s="6"/>
      <c r="B53" s="12"/>
      <c r="C53" s="50"/>
      <c r="D53" s="63" t="s">
        <v>33</v>
      </c>
      <c r="E53" s="63" t="s">
        <v>34</v>
      </c>
      <c r="F53" s="63"/>
      <c r="G53" s="64" t="s">
        <v>35</v>
      </c>
      <c r="H53" s="63" t="s">
        <v>30</v>
      </c>
      <c r="I53" s="53">
        <f>SUM('Memorias de cantidades'!I59:I61)</f>
        <v>2.8635</v>
      </c>
      <c r="J53" s="54">
        <f>71810*1.33</f>
        <v>95507.3</v>
      </c>
      <c r="K53" s="374">
        <f>ROUND(I53*J53,2)</f>
        <v>273485.15</v>
      </c>
      <c r="L53" s="14"/>
      <c r="M53" s="6"/>
    </row>
    <row r="54" ht="30" customHeight="1" spans="1:16">
      <c r="A54" s="6"/>
      <c r="B54" s="12"/>
      <c r="C54" s="66" t="s">
        <v>24</v>
      </c>
      <c r="D54" s="67"/>
      <c r="E54" s="67"/>
      <c r="F54" s="67"/>
      <c r="G54" s="68"/>
      <c r="H54" s="67"/>
      <c r="I54" s="53"/>
      <c r="J54" s="69"/>
      <c r="K54" s="375">
        <f>SUM(K53:K53)</f>
        <v>273485.15</v>
      </c>
      <c r="L54" s="14"/>
      <c r="M54" s="6"/>
    </row>
    <row r="55" ht="30" customHeight="1" spans="1:16">
      <c r="A55" s="6"/>
      <c r="B55" s="12"/>
      <c r="C55" s="47"/>
      <c r="D55" s="48" t="s">
        <v>36</v>
      </c>
      <c r="E55" s="48" t="s">
        <v>37</v>
      </c>
      <c r="F55" s="48"/>
      <c r="G55" s="48"/>
      <c r="H55" s="48"/>
      <c r="I55" s="48"/>
      <c r="J55" s="48"/>
      <c r="K55" s="49"/>
      <c r="L55" s="14"/>
      <c r="M55" s="6"/>
    </row>
    <row r="56" ht="30" customHeight="1" spans="1:16">
      <c r="A56" s="6"/>
      <c r="B56" s="12"/>
      <c r="C56" s="50"/>
      <c r="D56" s="63">
        <v>4.1</v>
      </c>
      <c r="E56" s="63" t="s">
        <v>38</v>
      </c>
      <c r="F56" s="63"/>
      <c r="G56" s="64" t="s">
        <v>39</v>
      </c>
      <c r="H56" s="63" t="s">
        <v>30</v>
      </c>
      <c r="I56" s="53">
        <f>SUM('Memorias de cantidades'!$I$104:$I$106)</f>
        <v>10.84275</v>
      </c>
      <c r="J56" s="54">
        <f>841760*1.33</f>
        <v>1119540.8</v>
      </c>
      <c r="K56" s="374">
        <f>ROUND(I56*J56,2)</f>
        <v>12138901.01</v>
      </c>
      <c r="L56" s="14"/>
      <c r="M56" s="6"/>
    </row>
    <row r="57" ht="30" customHeight="1" spans="1:16">
      <c r="A57" s="6"/>
      <c r="B57" s="12"/>
      <c r="C57" s="50"/>
      <c r="D57" s="63">
        <v>4.2</v>
      </c>
      <c r="E57" s="63" t="s">
        <v>40</v>
      </c>
      <c r="F57" s="63"/>
      <c r="G57" s="64" t="s">
        <v>41</v>
      </c>
      <c r="H57" s="63" t="s">
        <v>30</v>
      </c>
      <c r="I57" s="53">
        <f>SUM('Memorias de cantidades'!$I$136:$I$137)</f>
        <v>7.695</v>
      </c>
      <c r="J57" s="54">
        <f>606157*1.33</f>
        <v>806188.81</v>
      </c>
      <c r="K57" s="374">
        <f>ROUND(I57*J57,2)</f>
        <v>6203622.89</v>
      </c>
      <c r="L57" s="14"/>
      <c r="M57" s="6"/>
    </row>
    <row r="58" ht="30" customHeight="1" spans="1:16">
      <c r="A58" s="6"/>
      <c r="B58" s="12"/>
      <c r="C58" s="50"/>
      <c r="D58" s="63">
        <v>4.3</v>
      </c>
      <c r="E58" s="63" t="s">
        <v>42</v>
      </c>
      <c r="F58" s="63"/>
      <c r="G58" s="64" t="s">
        <v>43</v>
      </c>
      <c r="H58" s="63" t="s">
        <v>30</v>
      </c>
      <c r="I58" s="53">
        <f>'Memorias de cantidades'!$I$165</f>
        <v>6.66</v>
      </c>
      <c r="J58" s="54">
        <f>688802*1.33</f>
        <v>916106.66</v>
      </c>
      <c r="K58" s="374">
        <f>ROUND(I58*J58,2)</f>
        <v>6101270.36</v>
      </c>
      <c r="L58" s="14"/>
      <c r="M58" s="6"/>
    </row>
    <row r="59" ht="30" customHeight="1" spans="1:16">
      <c r="A59" s="6"/>
      <c r="B59" s="12"/>
      <c r="C59" s="50"/>
      <c r="D59" s="63">
        <v>4.4</v>
      </c>
      <c r="E59" s="63" t="s">
        <v>44</v>
      </c>
      <c r="F59" s="63"/>
      <c r="G59" s="64" t="s">
        <v>45</v>
      </c>
      <c r="H59" s="63" t="s">
        <v>46</v>
      </c>
      <c r="I59" s="53">
        <f>SUM('Memorias de cantidades'!$I$209:$I$219)</f>
        <v>1020.41215</v>
      </c>
      <c r="J59" s="54">
        <f>8431*1.33</f>
        <v>11213.23</v>
      </c>
      <c r="K59" s="374">
        <f>ROUND(I59*J59,2)</f>
        <v>11442116.13</v>
      </c>
      <c r="L59" s="14"/>
      <c r="M59" s="6"/>
    </row>
    <row r="60" ht="30" customHeight="1" spans="1:16">
      <c r="A60" s="6"/>
      <c r="B60" s="12"/>
      <c r="C60" s="66" t="s">
        <v>24</v>
      </c>
      <c r="D60" s="67"/>
      <c r="E60" s="67"/>
      <c r="F60" s="67"/>
      <c r="G60" s="68"/>
      <c r="H60" s="67"/>
      <c r="I60" s="53"/>
      <c r="J60" s="69"/>
      <c r="K60" s="375">
        <f>SUM(K56:K59)</f>
        <v>35885910.39</v>
      </c>
      <c r="L60" s="14"/>
      <c r="M60" s="6"/>
    </row>
    <row r="61" ht="30" customHeight="1" spans="1:16">
      <c r="A61" s="6"/>
      <c r="B61" s="12"/>
      <c r="C61" s="376" t="s">
        <v>49</v>
      </c>
      <c r="D61" s="377"/>
      <c r="E61" s="377"/>
      <c r="F61" s="377"/>
      <c r="G61" s="377"/>
      <c r="H61" s="377"/>
      <c r="I61" s="377"/>
      <c r="J61" s="377"/>
      <c r="K61" s="378"/>
      <c r="L61" s="14"/>
      <c r="M61" s="6"/>
      <c r="P61" s="379"/>
    </row>
    <row r="62" ht="30" customHeight="1" spans="1:16">
      <c r="A62" s="6"/>
      <c r="B62" s="12"/>
      <c r="C62" s="47"/>
      <c r="D62" s="48" t="s">
        <v>19</v>
      </c>
      <c r="E62" s="48" t="s">
        <v>20</v>
      </c>
      <c r="F62" s="48"/>
      <c r="G62" s="48"/>
      <c r="H62" s="48"/>
      <c r="I62" s="48"/>
      <c r="J62" s="48"/>
      <c r="K62" s="49"/>
      <c r="L62" s="14"/>
      <c r="M62" s="6"/>
    </row>
    <row r="63" ht="30" customHeight="1" spans="1:16">
      <c r="A63" s="6"/>
      <c r="B63" s="12"/>
      <c r="C63" s="50"/>
      <c r="D63" s="51">
        <v>1.1</v>
      </c>
      <c r="E63" s="51" t="s">
        <v>21</v>
      </c>
      <c r="F63" s="51"/>
      <c r="G63" s="52" t="s">
        <v>22</v>
      </c>
      <c r="H63" s="51" t="s">
        <v>23</v>
      </c>
      <c r="I63" s="53">
        <f>'Memorias de cantidades'!$I$12</f>
        <v>204</v>
      </c>
      <c r="J63" s="54">
        <f>1216*1.33</f>
        <v>1617.28</v>
      </c>
      <c r="K63" s="374">
        <f>ROUND(I63*J63,2)</f>
        <v>329925.12</v>
      </c>
      <c r="L63" s="14"/>
      <c r="M63" s="6"/>
    </row>
    <row r="64" ht="30" customHeight="1" spans="1:16">
      <c r="A64" s="6"/>
      <c r="B64" s="12"/>
      <c r="C64" s="56" t="s">
        <v>24</v>
      </c>
      <c r="D64" s="57"/>
      <c r="E64" s="57"/>
      <c r="F64" s="57"/>
      <c r="G64" s="58"/>
      <c r="H64" s="57"/>
      <c r="I64" s="53"/>
      <c r="J64" s="59"/>
      <c r="K64" s="375">
        <f>SUM(K63:K63)</f>
        <v>329925.12</v>
      </c>
      <c r="L64" s="14"/>
      <c r="M64" s="6"/>
    </row>
    <row r="65" ht="30" customHeight="1" spans="1:13">
      <c r="A65" s="6"/>
      <c r="B65" s="12"/>
      <c r="C65" s="47"/>
      <c r="D65" s="48" t="s">
        <v>25</v>
      </c>
      <c r="E65" s="48" t="s">
        <v>26</v>
      </c>
      <c r="F65" s="48"/>
      <c r="G65" s="48"/>
      <c r="H65" s="48"/>
      <c r="I65" s="48"/>
      <c r="J65" s="48"/>
      <c r="K65" s="49"/>
      <c r="L65" s="14"/>
      <c r="M65" s="6"/>
    </row>
    <row r="66" ht="30" customHeight="1" spans="1:13">
      <c r="A66" s="6"/>
      <c r="B66" s="12"/>
      <c r="C66" s="50"/>
      <c r="D66" s="51" t="s">
        <v>27</v>
      </c>
      <c r="E66" s="51" t="s">
        <v>28</v>
      </c>
      <c r="F66" s="51"/>
      <c r="G66" s="52" t="s">
        <v>29</v>
      </c>
      <c r="H66" s="51" t="s">
        <v>30</v>
      </c>
      <c r="I66" s="53">
        <f>'Memorias de cantidades'!$I$31</f>
        <v>30.6</v>
      </c>
      <c r="J66" s="54">
        <f>118269*1.33</f>
        <v>157297.77</v>
      </c>
      <c r="K66" s="374">
        <f>ROUND(I66*J66,2)</f>
        <v>4813311.76</v>
      </c>
      <c r="L66" s="14"/>
      <c r="M66" s="6"/>
    </row>
    <row r="67" ht="30" customHeight="1" spans="1:13">
      <c r="A67" s="6"/>
      <c r="B67" s="12"/>
      <c r="C67" s="56" t="s">
        <v>24</v>
      </c>
      <c r="D67" s="61"/>
      <c r="E67" s="62"/>
      <c r="F67" s="61"/>
      <c r="G67" s="61"/>
      <c r="H67" s="61"/>
      <c r="I67" s="53"/>
      <c r="J67" s="61"/>
      <c r="K67" s="375">
        <f>SUM(K66)</f>
        <v>4813311.76</v>
      </c>
      <c r="L67" s="14"/>
      <c r="M67" s="6"/>
    </row>
    <row r="68" ht="30" customHeight="1" spans="1:13">
      <c r="A68" s="6"/>
      <c r="B68" s="12"/>
      <c r="C68" s="47"/>
      <c r="D68" s="48" t="s">
        <v>31</v>
      </c>
      <c r="E68" s="48" t="s">
        <v>32</v>
      </c>
      <c r="F68" s="48"/>
      <c r="G68" s="48"/>
      <c r="H68" s="48"/>
      <c r="I68" s="48"/>
      <c r="J68" s="48"/>
      <c r="K68" s="49"/>
      <c r="L68" s="14"/>
      <c r="M68" s="6"/>
    </row>
    <row r="69" ht="30" customHeight="1" spans="1:13">
      <c r="A69" s="6"/>
      <c r="B69" s="12"/>
      <c r="C69" s="50"/>
      <c r="D69" s="63" t="s">
        <v>33</v>
      </c>
      <c r="E69" s="63" t="s">
        <v>34</v>
      </c>
      <c r="F69" s="63"/>
      <c r="G69" s="64" t="s">
        <v>35</v>
      </c>
      <c r="H69" s="63" t="s">
        <v>30</v>
      </c>
      <c r="I69" s="53">
        <f>SUM('Memorias de cantidades'!$I$63:$I$65)</f>
        <v>2.64</v>
      </c>
      <c r="J69" s="54">
        <f>71810*1.33</f>
        <v>95507.3</v>
      </c>
      <c r="K69" s="374">
        <f>ROUND(I69*J69,2)</f>
        <v>252139.27</v>
      </c>
      <c r="L69" s="14"/>
      <c r="M69" s="6"/>
    </row>
    <row r="70" ht="30" customHeight="1" spans="1:13">
      <c r="A70" s="6"/>
      <c r="B70" s="12"/>
      <c r="C70" s="66" t="s">
        <v>24</v>
      </c>
      <c r="D70" s="67"/>
      <c r="E70" s="67"/>
      <c r="F70" s="67"/>
      <c r="G70" s="68"/>
      <c r="H70" s="67"/>
      <c r="I70" s="53"/>
      <c r="J70" s="69"/>
      <c r="K70" s="375">
        <f>SUM(K69:K69)</f>
        <v>252139.27</v>
      </c>
      <c r="L70" s="14"/>
      <c r="M70" s="6"/>
    </row>
    <row r="71" ht="30" customHeight="1" spans="1:13">
      <c r="A71" s="6"/>
      <c r="B71" s="12"/>
      <c r="C71" s="47"/>
      <c r="D71" s="48" t="s">
        <v>36</v>
      </c>
      <c r="E71" s="48" t="s">
        <v>37</v>
      </c>
      <c r="F71" s="48"/>
      <c r="G71" s="48"/>
      <c r="H71" s="48"/>
      <c r="I71" s="48"/>
      <c r="J71" s="48"/>
      <c r="K71" s="49"/>
      <c r="L71" s="14"/>
      <c r="M71" s="6"/>
    </row>
    <row r="72" ht="30" customHeight="1" spans="1:13">
      <c r="A72" s="6"/>
      <c r="B72" s="12"/>
      <c r="C72" s="50"/>
      <c r="D72" s="63">
        <v>4.1</v>
      </c>
      <c r="E72" s="63" t="s">
        <v>38</v>
      </c>
      <c r="F72" s="63"/>
      <c r="G72" s="64" t="s">
        <v>39</v>
      </c>
      <c r="H72" s="63" t="s">
        <v>30</v>
      </c>
      <c r="I72" s="53">
        <f>SUM('Memorias de cantidades'!$I$108:$I$111)</f>
        <v>14.412</v>
      </c>
      <c r="J72" s="54">
        <f>841760*1.33</f>
        <v>1119540.8</v>
      </c>
      <c r="K72" s="374">
        <f>ROUND(I72*J72,2)</f>
        <v>16134822.01</v>
      </c>
      <c r="L72" s="14"/>
      <c r="M72" s="6"/>
    </row>
    <row r="73" ht="30" customHeight="1" spans="1:13">
      <c r="A73" s="6"/>
      <c r="B73" s="12"/>
      <c r="C73" s="50"/>
      <c r="D73" s="63">
        <v>4.2</v>
      </c>
      <c r="E73" s="63" t="s">
        <v>40</v>
      </c>
      <c r="F73" s="63"/>
      <c r="G73" s="64" t="s">
        <v>41</v>
      </c>
      <c r="H73" s="63" t="s">
        <v>30</v>
      </c>
      <c r="I73" s="53">
        <f>SUM('Memorias de cantidades'!$I$139:$I$140)</f>
        <v>9.234</v>
      </c>
      <c r="J73" s="54">
        <f>606157*1.33</f>
        <v>806188.81</v>
      </c>
      <c r="K73" s="374">
        <f>ROUND(I73*J73,2)</f>
        <v>7444347.47</v>
      </c>
      <c r="L73" s="14"/>
      <c r="M73" s="6"/>
    </row>
    <row r="74" ht="30" customHeight="1" spans="1:13">
      <c r="A74" s="6"/>
      <c r="B74" s="12"/>
      <c r="C74" s="50"/>
      <c r="D74" s="63">
        <v>4.3</v>
      </c>
      <c r="E74" s="63" t="s">
        <v>42</v>
      </c>
      <c r="F74" s="63"/>
      <c r="G74" s="64" t="s">
        <v>43</v>
      </c>
      <c r="H74" s="63" t="s">
        <v>30</v>
      </c>
      <c r="I74" s="53">
        <f>'Memorias de cantidades'!$I$167</f>
        <v>5.4</v>
      </c>
      <c r="J74" s="54">
        <f>688802*1.33</f>
        <v>916106.66</v>
      </c>
      <c r="K74" s="374">
        <f>ROUND(I74*J74,2)</f>
        <v>4946975.96</v>
      </c>
      <c r="L74" s="14"/>
      <c r="M74" s="6"/>
    </row>
    <row r="75" ht="30" customHeight="1" spans="1:13">
      <c r="A75" s="6"/>
      <c r="B75" s="12"/>
      <c r="C75" s="50"/>
      <c r="D75" s="63">
        <v>4.4</v>
      </c>
      <c r="E75" s="63" t="s">
        <v>44</v>
      </c>
      <c r="F75" s="63"/>
      <c r="G75" s="64" t="s">
        <v>45</v>
      </c>
      <c r="H75" s="63" t="s">
        <v>46</v>
      </c>
      <c r="I75" s="53">
        <f>SUM('Memorias de cantidades'!$I$221:$I$233)</f>
        <v>1077.05644</v>
      </c>
      <c r="J75" s="54">
        <f>8431*1.33</f>
        <v>11213.23</v>
      </c>
      <c r="K75" s="374">
        <f>ROUND(I75*J75,2)</f>
        <v>12077281.58</v>
      </c>
      <c r="L75" s="14"/>
      <c r="M75" s="6"/>
    </row>
    <row r="76" ht="30" customHeight="1" spans="1:13">
      <c r="A76" s="6"/>
      <c r="B76" s="12"/>
      <c r="C76" s="66" t="s">
        <v>24</v>
      </c>
      <c r="D76" s="67"/>
      <c r="E76" s="67"/>
      <c r="F76" s="67"/>
      <c r="G76" s="68"/>
      <c r="H76" s="67"/>
      <c r="I76" s="53"/>
      <c r="J76" s="69"/>
      <c r="K76" s="375">
        <f>SUM(K72:K75)</f>
        <v>40603427.02</v>
      </c>
      <c r="L76" s="14"/>
      <c r="M76" s="6"/>
    </row>
    <row r="77" ht="30" customHeight="1" spans="1:13">
      <c r="A77" s="6"/>
      <c r="B77" s="12"/>
      <c r="C77" s="376" t="s">
        <v>50</v>
      </c>
      <c r="D77" s="377"/>
      <c r="E77" s="377"/>
      <c r="F77" s="377"/>
      <c r="G77" s="377"/>
      <c r="H77" s="377"/>
      <c r="I77" s="377"/>
      <c r="J77" s="377"/>
      <c r="K77" s="378"/>
      <c r="L77" s="14"/>
      <c r="M77" s="6"/>
    </row>
    <row r="78" ht="30" customHeight="1" spans="1:13">
      <c r="A78" s="6"/>
      <c r="B78" s="12"/>
      <c r="C78" s="47"/>
      <c r="D78" s="48" t="s">
        <v>19</v>
      </c>
      <c r="E78" s="48" t="s">
        <v>20</v>
      </c>
      <c r="F78" s="48"/>
      <c r="G78" s="48"/>
      <c r="H78" s="48"/>
      <c r="I78" s="48"/>
      <c r="J78" s="48"/>
      <c r="K78" s="49"/>
      <c r="L78" s="14"/>
      <c r="M78" s="6"/>
    </row>
    <row r="79" ht="30" customHeight="1" spans="1:13">
      <c r="A79" s="6"/>
      <c r="B79" s="12"/>
      <c r="C79" s="50"/>
      <c r="D79" s="51">
        <v>1.1</v>
      </c>
      <c r="E79" s="51" t="s">
        <v>21</v>
      </c>
      <c r="F79" s="51"/>
      <c r="G79" s="52" t="s">
        <v>22</v>
      </c>
      <c r="H79" s="51" t="s">
        <v>23</v>
      </c>
      <c r="I79" s="53">
        <f>'Memorias de cantidades'!$I$14</f>
        <v>189</v>
      </c>
      <c r="J79" s="54">
        <f>1216*1.33</f>
        <v>1617.28</v>
      </c>
      <c r="K79" s="374">
        <f>ROUND(I79*J79,2)</f>
        <v>305665.92</v>
      </c>
      <c r="L79" s="14"/>
      <c r="M79" s="6"/>
    </row>
    <row r="80" ht="30" customHeight="1" spans="1:13">
      <c r="A80" s="6"/>
      <c r="B80" s="12"/>
      <c r="C80" s="56" t="s">
        <v>24</v>
      </c>
      <c r="D80" s="57"/>
      <c r="E80" s="57"/>
      <c r="F80" s="57"/>
      <c r="G80" s="58"/>
      <c r="H80" s="57"/>
      <c r="I80" s="53"/>
      <c r="J80" s="59"/>
      <c r="K80" s="375">
        <f>SUM(K79:K79)</f>
        <v>305665.92</v>
      </c>
      <c r="L80" s="14"/>
      <c r="M80" s="6"/>
    </row>
    <row r="81" ht="30" customHeight="1" spans="1:13">
      <c r="A81" s="6"/>
      <c r="B81" s="12"/>
      <c r="C81" s="47"/>
      <c r="D81" s="48" t="s">
        <v>25</v>
      </c>
      <c r="E81" s="48" t="s">
        <v>26</v>
      </c>
      <c r="F81" s="48"/>
      <c r="G81" s="48"/>
      <c r="H81" s="48"/>
      <c r="I81" s="48"/>
      <c r="J81" s="48"/>
      <c r="K81" s="49"/>
      <c r="L81" s="14"/>
      <c r="M81" s="6"/>
    </row>
    <row r="82" ht="30" customHeight="1" spans="1:13">
      <c r="A82" s="6"/>
      <c r="B82" s="12"/>
      <c r="C82" s="50"/>
      <c r="D82" s="51" t="s">
        <v>27</v>
      </c>
      <c r="E82" s="51" t="s">
        <v>28</v>
      </c>
      <c r="F82" s="51"/>
      <c r="G82" s="52" t="s">
        <v>29</v>
      </c>
      <c r="H82" s="51" t="s">
        <v>30</v>
      </c>
      <c r="I82" s="53">
        <f>'Memorias de cantidades'!$I$33</f>
        <v>28.35</v>
      </c>
      <c r="J82" s="54">
        <f>118269*1.33</f>
        <v>157297.77</v>
      </c>
      <c r="K82" s="374">
        <f>ROUND(I82*J82,2)</f>
        <v>4459391.78</v>
      </c>
      <c r="L82" s="14"/>
      <c r="M82" s="6"/>
    </row>
    <row r="83" ht="30" customHeight="1" spans="1:13">
      <c r="A83" s="6"/>
      <c r="B83" s="12"/>
      <c r="C83" s="56" t="s">
        <v>24</v>
      </c>
      <c r="D83" s="61"/>
      <c r="E83" s="62"/>
      <c r="F83" s="61"/>
      <c r="G83" s="61"/>
      <c r="H83" s="61"/>
      <c r="I83" s="53"/>
      <c r="J83" s="61"/>
      <c r="K83" s="375">
        <f>SUM(K82)</f>
        <v>4459391.78</v>
      </c>
      <c r="L83" s="14"/>
      <c r="M83" s="6"/>
    </row>
    <row r="84" ht="30" customHeight="1" spans="1:13">
      <c r="A84" s="6"/>
      <c r="B84" s="12"/>
      <c r="C84" s="47"/>
      <c r="D84" s="48" t="s">
        <v>31</v>
      </c>
      <c r="E84" s="48" t="s">
        <v>32</v>
      </c>
      <c r="F84" s="48"/>
      <c r="G84" s="48"/>
      <c r="H84" s="48"/>
      <c r="I84" s="48"/>
      <c r="J84" s="48"/>
      <c r="K84" s="49"/>
      <c r="L84" s="14"/>
      <c r="M84" s="6"/>
    </row>
    <row r="85" ht="30" customHeight="1" spans="1:13">
      <c r="A85" s="6"/>
      <c r="B85" s="12"/>
      <c r="C85" s="50"/>
      <c r="D85" s="63" t="s">
        <v>33</v>
      </c>
      <c r="E85" s="63" t="s">
        <v>34</v>
      </c>
      <c r="F85" s="63"/>
      <c r="G85" s="64" t="s">
        <v>35</v>
      </c>
      <c r="H85" s="63" t="s">
        <v>30</v>
      </c>
      <c r="I85" s="53">
        <f>SUM('Memorias de cantidades'!I67:I69)</f>
        <v>3.042</v>
      </c>
      <c r="J85" s="54">
        <f>71810*1.33</f>
        <v>95507.3</v>
      </c>
      <c r="K85" s="374">
        <f>ROUND(I85*J85,2)</f>
        <v>290533.21</v>
      </c>
      <c r="L85" s="14"/>
      <c r="M85" s="6"/>
    </row>
    <row r="86" ht="30" customHeight="1" spans="1:13">
      <c r="A86" s="6"/>
      <c r="B86" s="12"/>
      <c r="C86" s="66" t="s">
        <v>24</v>
      </c>
      <c r="D86" s="67"/>
      <c r="E86" s="67"/>
      <c r="F86" s="67"/>
      <c r="G86" s="68"/>
      <c r="H86" s="67"/>
      <c r="I86" s="53"/>
      <c r="J86" s="69"/>
      <c r="K86" s="375">
        <f>SUM(K85:K85)</f>
        <v>290533.21</v>
      </c>
      <c r="L86" s="14"/>
      <c r="M86" s="6"/>
    </row>
    <row r="87" ht="30" customHeight="1" spans="1:13">
      <c r="A87" s="6"/>
      <c r="B87" s="12"/>
      <c r="C87" s="47"/>
      <c r="D87" s="48" t="s">
        <v>36</v>
      </c>
      <c r="E87" s="48" t="s">
        <v>37</v>
      </c>
      <c r="F87" s="48"/>
      <c r="G87" s="48"/>
      <c r="H87" s="48"/>
      <c r="I87" s="48"/>
      <c r="J87" s="48"/>
      <c r="K87" s="49"/>
      <c r="L87" s="14"/>
      <c r="M87" s="6"/>
    </row>
    <row r="88" ht="30" customHeight="1" spans="1:13">
      <c r="A88" s="6"/>
      <c r="B88" s="12"/>
      <c r="C88" s="50"/>
      <c r="D88" s="63">
        <v>4.1</v>
      </c>
      <c r="E88" s="63" t="s">
        <v>38</v>
      </c>
      <c r="F88" s="63"/>
      <c r="G88" s="64" t="s">
        <v>39</v>
      </c>
      <c r="H88" s="63" t="s">
        <v>30</v>
      </c>
      <c r="I88" s="53">
        <f>SUM('Memorias de cantidades'!I113:I115)</f>
        <v>11.736</v>
      </c>
      <c r="J88" s="54">
        <f>841760*1.33</f>
        <v>1119540.8</v>
      </c>
      <c r="K88" s="374">
        <f>ROUND(I88*J88,2)</f>
        <v>13138930.83</v>
      </c>
      <c r="L88" s="14"/>
      <c r="M88" s="6"/>
    </row>
    <row r="89" ht="30" customHeight="1" spans="1:13">
      <c r="A89" s="6"/>
      <c r="B89" s="12"/>
      <c r="C89" s="50"/>
      <c r="D89" s="63">
        <v>4.2</v>
      </c>
      <c r="E89" s="63" t="s">
        <v>40</v>
      </c>
      <c r="F89" s="63"/>
      <c r="G89" s="64" t="s">
        <v>41</v>
      </c>
      <c r="H89" s="63" t="s">
        <v>30</v>
      </c>
      <c r="I89" s="53">
        <f>SUM('Memorias de cantidades'!I142:I143)</f>
        <v>8.33625</v>
      </c>
      <c r="J89" s="54">
        <f>606157*1.33</f>
        <v>806188.81</v>
      </c>
      <c r="K89" s="374">
        <f>ROUND(I89*J89,2)</f>
        <v>6720591.47</v>
      </c>
      <c r="L89" s="14"/>
      <c r="M89" s="6"/>
    </row>
    <row r="90" ht="30" customHeight="1" spans="1:13">
      <c r="A90" s="6"/>
      <c r="B90" s="12"/>
      <c r="C90" s="50"/>
      <c r="D90" s="63">
        <v>4.3</v>
      </c>
      <c r="E90" s="63" t="s">
        <v>42</v>
      </c>
      <c r="F90" s="63"/>
      <c r="G90" s="64" t="s">
        <v>43</v>
      </c>
      <c r="H90" s="63" t="s">
        <v>30</v>
      </c>
      <c r="I90" s="53">
        <f>'Memorias de cantidades'!$I$169</f>
        <v>7.56</v>
      </c>
      <c r="J90" s="54">
        <f>688802*1.33</f>
        <v>916106.66</v>
      </c>
      <c r="K90" s="374">
        <f>ROUND(I90*J90,2)</f>
        <v>6925766.35</v>
      </c>
      <c r="L90" s="14"/>
      <c r="M90" s="6"/>
    </row>
    <row r="91" ht="30" customHeight="1" spans="1:13">
      <c r="A91" s="6"/>
      <c r="B91" s="12"/>
      <c r="C91" s="50"/>
      <c r="D91" s="63">
        <v>4.4</v>
      </c>
      <c r="E91" s="63" t="s">
        <v>44</v>
      </c>
      <c r="F91" s="63"/>
      <c r="G91" s="64" t="s">
        <v>45</v>
      </c>
      <c r="H91" s="63" t="s">
        <v>46</v>
      </c>
      <c r="I91" s="53">
        <f>SUM('Memorias de cantidades'!I235:I245)</f>
        <v>1104.91498</v>
      </c>
      <c r="J91" s="54">
        <f>8431*1.33</f>
        <v>11213.23</v>
      </c>
      <c r="K91" s="374">
        <f>ROUND(I91*J91,2)</f>
        <v>12389665.8</v>
      </c>
      <c r="L91" s="14"/>
      <c r="M91" s="6"/>
    </row>
    <row r="92" ht="30" customHeight="1" spans="1:13">
      <c r="A92" s="6"/>
      <c r="B92" s="12"/>
      <c r="C92" s="66" t="s">
        <v>24</v>
      </c>
      <c r="D92" s="67"/>
      <c r="E92" s="67"/>
      <c r="F92" s="67"/>
      <c r="G92" s="68"/>
      <c r="H92" s="67"/>
      <c r="I92" s="53"/>
      <c r="J92" s="69"/>
      <c r="K92" s="375">
        <f>SUM(K88:K91)</f>
        <v>39174954.45</v>
      </c>
      <c r="L92" s="14"/>
      <c r="M92" s="6"/>
    </row>
    <row r="93" s="2" customFormat="1" ht="30" customHeight="1" spans="1:13">
      <c r="A93" s="77"/>
      <c r="B93" s="78"/>
      <c r="C93" s="79" t="s">
        <v>51</v>
      </c>
      <c r="D93" s="80"/>
      <c r="E93" s="80"/>
      <c r="F93" s="80"/>
      <c r="G93" s="80"/>
      <c r="H93" s="80"/>
      <c r="I93" s="80"/>
      <c r="J93" s="81"/>
      <c r="K93" s="82">
        <f>SUM(K92,K86,K83,K80,K76,K70,K67,K64,K60,K54,K51,K48,K44,K38,K35,K32,K28,K22,K19,K16)</f>
        <v>219040314.16</v>
      </c>
      <c r="L93" s="83"/>
      <c r="M93" s="77"/>
    </row>
    <row r="94" s="2" customFormat="1" ht="16.25" spans="1:13">
      <c r="A94" s="77"/>
      <c r="B94" s="78"/>
      <c r="C94" s="84"/>
      <c r="D94" s="84"/>
      <c r="E94" s="84"/>
      <c r="F94" s="84"/>
      <c r="G94" s="84"/>
      <c r="H94" s="84"/>
      <c r="I94" s="84"/>
      <c r="J94" s="84"/>
      <c r="K94" s="85"/>
      <c r="L94" s="83"/>
      <c r="M94" s="77"/>
    </row>
    <row r="95" s="2" customFormat="1" ht="30" customHeight="1" spans="1:13">
      <c r="A95" s="77"/>
      <c r="B95" s="78"/>
      <c r="C95" s="86"/>
      <c r="D95" s="87"/>
      <c r="E95" s="86"/>
      <c r="F95" s="86"/>
      <c r="G95" s="88"/>
      <c r="H95" s="89"/>
      <c r="I95" s="90"/>
      <c r="J95" s="91"/>
      <c r="K95" s="92"/>
      <c r="L95" s="83"/>
      <c r="M95" s="77"/>
    </row>
    <row r="96" s="2" customFormat="1" ht="30" customHeight="1" spans="1:13">
      <c r="A96" s="77"/>
      <c r="B96" s="78"/>
      <c r="C96" s="86"/>
      <c r="D96" s="87"/>
      <c r="E96" s="86"/>
      <c r="F96" s="86"/>
      <c r="G96" s="93"/>
      <c r="H96" s="94"/>
      <c r="I96" s="95"/>
      <c r="J96" s="96"/>
      <c r="K96" s="97"/>
      <c r="L96" s="83"/>
      <c r="M96" s="77"/>
    </row>
    <row r="97" s="2" customFormat="1" ht="30" customHeight="1" spans="1:15">
      <c r="A97" s="77"/>
      <c r="B97" s="78"/>
      <c r="C97" s="86"/>
      <c r="D97" s="98"/>
      <c r="E97" s="98"/>
      <c r="F97" s="98"/>
      <c r="G97" s="93"/>
      <c r="H97" s="99"/>
      <c r="I97" s="100"/>
      <c r="J97" s="101"/>
      <c r="K97" s="97"/>
      <c r="L97" s="83"/>
      <c r="M97" s="77"/>
    </row>
    <row r="98" s="2" customFormat="1" ht="30" customHeight="1" spans="1:15">
      <c r="A98" s="77"/>
      <c r="B98" s="78"/>
      <c r="C98" s="86"/>
      <c r="D98" s="98"/>
      <c r="E98" s="98"/>
      <c r="F98" s="98"/>
      <c r="G98" s="102" t="s">
        <v>52</v>
      </c>
      <c r="H98" s="99"/>
      <c r="I98" s="100"/>
      <c r="J98" s="101"/>
      <c r="K98" s="103">
        <f>+K93</f>
        <v>219040314.16</v>
      </c>
      <c r="L98" s="83"/>
      <c r="M98" s="77"/>
    </row>
    <row r="99" s="2" customFormat="1" ht="30" customHeight="1" spans="1:15">
      <c r="A99" s="77"/>
      <c r="B99" s="78"/>
      <c r="C99" s="86"/>
      <c r="D99" s="87"/>
      <c r="E99" s="86"/>
      <c r="F99" s="86"/>
      <c r="G99" s="93"/>
      <c r="H99" s="93"/>
      <c r="I99" s="93"/>
      <c r="J99" s="93"/>
      <c r="K99" s="97"/>
      <c r="L99" s="83"/>
      <c r="M99" s="77"/>
    </row>
    <row r="100" s="2" customFormat="1" ht="30" customHeight="1" spans="1:15">
      <c r="A100" s="77"/>
      <c r="B100" s="78"/>
      <c r="C100" s="86"/>
      <c r="D100" s="87"/>
      <c r="E100" s="86"/>
      <c r="F100" s="86"/>
      <c r="G100" s="104"/>
      <c r="H100" s="99"/>
      <c r="I100" s="100"/>
      <c r="J100" s="105"/>
      <c r="K100" s="97"/>
      <c r="L100" s="83"/>
      <c r="M100" s="77"/>
    </row>
    <row r="101" s="2" customFormat="1" ht="30" customHeight="1" spans="1:15">
      <c r="A101" s="77"/>
      <c r="B101" s="78"/>
      <c r="C101" s="86"/>
      <c r="D101" s="87"/>
      <c r="E101" s="86"/>
      <c r="F101" s="380"/>
      <c r="G101" s="104"/>
      <c r="H101" s="99"/>
      <c r="I101" s="100"/>
      <c r="J101" s="105"/>
      <c r="K101" s="103"/>
      <c r="L101" s="83"/>
      <c r="M101" s="77"/>
    </row>
    <row r="102" s="2" customFormat="1" ht="30" customHeight="1" spans="1:15">
      <c r="A102" s="77"/>
      <c r="B102" s="78"/>
      <c r="C102" s="86"/>
      <c r="D102" s="87"/>
      <c r="E102" s="86"/>
      <c r="F102" s="86"/>
      <c r="G102" s="107" t="s">
        <v>53</v>
      </c>
      <c r="H102" s="108"/>
      <c r="I102" s="109"/>
      <c r="J102" s="110"/>
      <c r="K102" s="82">
        <f>+K98</f>
        <v>219040314.16</v>
      </c>
      <c r="L102" s="83"/>
      <c r="M102" s="77"/>
      <c r="O102" s="381"/>
    </row>
    <row r="103" s="2" customFormat="1" ht="16.25" spans="1:15">
      <c r="A103" s="77"/>
      <c r="B103" s="78"/>
      <c r="C103" s="86"/>
      <c r="D103" s="87"/>
      <c r="E103" s="87"/>
      <c r="F103" s="87"/>
      <c r="G103" s="86"/>
      <c r="H103" s="86"/>
      <c r="I103" s="111"/>
      <c r="J103" s="112"/>
      <c r="K103" s="113"/>
      <c r="L103" s="83"/>
      <c r="M103" s="77"/>
    </row>
    <row r="104" s="2" customFormat="1" ht="15.5" spans="1:15">
      <c r="A104" s="77"/>
      <c r="B104" s="78"/>
      <c r="C104" s="114"/>
      <c r="D104" s="115"/>
      <c r="E104" s="115"/>
      <c r="F104" s="115"/>
      <c r="G104" s="115"/>
      <c r="H104" s="115"/>
      <c r="I104" s="115"/>
      <c r="J104" s="115"/>
      <c r="K104" s="116"/>
      <c r="L104" s="117"/>
      <c r="M104" s="77"/>
    </row>
    <row r="105" s="2" customFormat="1" ht="46.5" customHeight="1" spans="1:15">
      <c r="A105" s="77"/>
      <c r="B105" s="78"/>
      <c r="C105" s="118" t="s">
        <v>54</v>
      </c>
      <c r="D105" s="119"/>
      <c r="E105" s="119"/>
      <c r="F105" s="119"/>
      <c r="G105" s="119"/>
      <c r="H105" s="120" t="s">
        <v>55</v>
      </c>
      <c r="I105" s="120"/>
      <c r="J105" s="120"/>
      <c r="K105" s="121" t="s">
        <v>56</v>
      </c>
      <c r="L105" s="122"/>
      <c r="M105" s="77"/>
    </row>
    <row r="106" s="2" customFormat="1" ht="32.25" customHeight="1" spans="1:15">
      <c r="A106" s="77"/>
      <c r="B106" s="78"/>
      <c r="C106" s="118" t="s">
        <v>57</v>
      </c>
      <c r="D106" s="119"/>
      <c r="E106" s="119"/>
      <c r="F106" s="119"/>
      <c r="G106" s="119"/>
      <c r="H106" s="123" t="s">
        <v>58</v>
      </c>
      <c r="I106" s="123"/>
      <c r="J106" s="124" t="s">
        <v>59</v>
      </c>
      <c r="K106" s="125">
        <v>0.27</v>
      </c>
      <c r="L106" s="122"/>
      <c r="M106" s="77"/>
    </row>
    <row r="107" s="2" customFormat="1" ht="30" customHeight="1" spans="1:15">
      <c r="A107" s="77"/>
      <c r="B107" s="78"/>
      <c r="C107" s="118" t="s">
        <v>60</v>
      </c>
      <c r="D107" s="119"/>
      <c r="E107" s="119"/>
      <c r="F107" s="119"/>
      <c r="G107" s="119"/>
      <c r="H107" s="127" t="s">
        <v>61</v>
      </c>
      <c r="I107" s="128"/>
      <c r="J107" s="124" t="s">
        <v>62</v>
      </c>
      <c r="K107" s="125">
        <v>0.03</v>
      </c>
      <c r="L107" s="122"/>
      <c r="M107" s="77"/>
    </row>
    <row r="108" s="3" customFormat="1" ht="58.5" customHeight="1" spans="1:15">
      <c r="A108" s="77"/>
      <c r="B108" s="78"/>
      <c r="C108" s="129"/>
      <c r="E108" s="130"/>
      <c r="F108" s="130"/>
      <c r="G108" s="131"/>
      <c r="H108" s="132" t="s">
        <v>63</v>
      </c>
      <c r="I108" s="123"/>
      <c r="J108" s="124" t="s">
        <v>64</v>
      </c>
      <c r="K108" s="125">
        <v>0.03</v>
      </c>
      <c r="L108" s="83"/>
      <c r="M108" s="77"/>
    </row>
    <row r="109" ht="57" customHeight="1" spans="1:15">
      <c r="A109" s="6"/>
      <c r="B109" s="12"/>
      <c r="C109" s="133"/>
      <c r="D109" s="134"/>
      <c r="E109" s="134"/>
      <c r="F109" s="134"/>
      <c r="G109" s="135"/>
      <c r="H109" s="123" t="s">
        <v>65</v>
      </c>
      <c r="I109" s="123"/>
      <c r="J109" s="124" t="s">
        <v>66</v>
      </c>
      <c r="K109" s="125">
        <f>+SUM(K106:K108)</f>
        <v>0.33</v>
      </c>
      <c r="L109" s="14"/>
      <c r="M109" s="6"/>
    </row>
    <row r="110" ht="16.25" spans="1:15">
      <c r="A110" s="6"/>
      <c r="B110" s="12"/>
      <c r="C110" s="382"/>
      <c r="D110" s="136"/>
      <c r="E110" s="136"/>
      <c r="F110" s="136"/>
      <c r="G110" s="137"/>
      <c r="H110" s="383"/>
      <c r="I110" s="383"/>
      <c r="J110" s="383"/>
      <c r="K110" s="384"/>
      <c r="L110" s="14"/>
      <c r="M110" s="6"/>
    </row>
    <row r="111" ht="16.25" spans="1:15">
      <c r="A111" s="6"/>
      <c r="B111" s="143"/>
      <c r="C111" s="144"/>
      <c r="D111" s="144"/>
      <c r="E111" s="145"/>
      <c r="F111" s="144"/>
      <c r="G111" s="146"/>
      <c r="H111" s="144"/>
      <c r="I111" s="144"/>
      <c r="J111" s="144"/>
      <c r="K111" s="144"/>
      <c r="L111" s="147"/>
      <c r="M111" s="6"/>
    </row>
    <row r="112" ht="16.25" spans="1:15">
      <c r="A112" s="6"/>
      <c r="B112" s="6"/>
      <c r="C112" s="6"/>
      <c r="D112" s="6"/>
      <c r="E112" s="7"/>
      <c r="F112" s="6"/>
      <c r="G112" s="6"/>
      <c r="H112" s="6"/>
      <c r="I112" s="6"/>
      <c r="J112" s="6"/>
      <c r="K112" s="6"/>
      <c r="L112" s="6"/>
      <c r="M112" s="6"/>
    </row>
  </sheetData>
  <mergeCells count="31">
    <mergeCell ref="C3:F3"/>
    <mergeCell ref="C5:K5"/>
    <mergeCell ref="C6:K6"/>
    <mergeCell ref="C9:K9"/>
    <mergeCell ref="C10:K10"/>
    <mergeCell ref="E11:F11"/>
    <mergeCell ref="C13:K13"/>
    <mergeCell ref="C29:K29"/>
    <mergeCell ref="C45:K45"/>
    <mergeCell ref="C61:K61"/>
    <mergeCell ref="C77:K77"/>
    <mergeCell ref="C93:J93"/>
    <mergeCell ref="G95:I95"/>
    <mergeCell ref="D104:K104"/>
    <mergeCell ref="C105:G105"/>
    <mergeCell ref="H105:J105"/>
    <mergeCell ref="C106:G106"/>
    <mergeCell ref="H106:I106"/>
    <mergeCell ref="C107:G107"/>
    <mergeCell ref="H107:I107"/>
    <mergeCell ref="H108:I108"/>
    <mergeCell ref="H109:I109"/>
    <mergeCell ref="H110:K110"/>
    <mergeCell ref="C11:C12"/>
    <mergeCell ref="D11:D12"/>
    <mergeCell ref="G11:G12"/>
    <mergeCell ref="H11:H12"/>
    <mergeCell ref="I11:I12"/>
    <mergeCell ref="J11:J12"/>
    <mergeCell ref="K11:K12"/>
    <mergeCell ref="C7:K8"/>
  </mergeCells>
  <pageMargins left="0.118110236220472" right="0.118110236220472" top="0.15748031496063" bottom="0.15748031496063" header="0.31496062992126" footer="0.31496062992126"/>
  <pageSetup paperSize="1" scale="40" orientation="portrait" horizontalDpi="1200" verticalDpi="1200"/>
  <headerFooter/>
  <ignoredErrors>
    <ignoredError sqref="K4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 tint="0.399975585192419"/>
    <pageSetUpPr fitToPage="1"/>
  </sheetPr>
  <dimension ref="A1:P60"/>
  <sheetViews>
    <sheetView showGridLines="0" view="pageBreakPreview" zoomScale="85" zoomScaleNormal="85" workbookViewId="0">
      <selection activeCell="J48" sqref="J48"/>
    </sheetView>
  </sheetViews>
  <sheetFormatPr defaultColWidth="12" defaultRowHeight="15.5"/>
  <cols>
    <col min="1" max="1" width="5.42727272727273" style="237" customWidth="1"/>
    <col min="2" max="2" width="20.2818181818182" style="237" customWidth="1"/>
    <col min="3" max="3" width="49.7090909090909" style="237" customWidth="1"/>
    <col min="4" max="4" width="24.7090909090909" style="237" customWidth="1"/>
    <col min="5" max="5" width="34" style="237" customWidth="1"/>
    <col min="6" max="8" width="26" style="237" customWidth="1"/>
    <col min="9" max="9" width="21.2818181818182" style="237" customWidth="1"/>
    <col min="10" max="10" width="28.7090909090909" style="237" customWidth="1"/>
    <col min="11" max="11" width="6.70909090909091" style="237" customWidth="1"/>
    <col min="12" max="12" width="25.7090909090909" style="237" customWidth="1"/>
    <col min="13" max="13" width="27.7090909090909" style="237" customWidth="1"/>
    <col min="14" max="15" width="12" style="237"/>
    <col min="16" max="16" width="25.7090909090909" style="237" customWidth="1"/>
    <col min="17" max="16384" width="12" style="237"/>
  </cols>
  <sheetData>
    <row r="1" ht="19.5" customHeight="1" spans="1:16">
      <c r="A1" s="238"/>
      <c r="B1" s="239"/>
      <c r="C1" s="240"/>
      <c r="D1" s="240"/>
      <c r="E1" s="240"/>
      <c r="F1" s="241"/>
      <c r="G1" s="241"/>
      <c r="H1" s="241"/>
      <c r="I1" s="241"/>
      <c r="J1" s="241"/>
      <c r="K1" s="242"/>
    </row>
    <row r="2" ht="19.5" customHeight="1" spans="1:16">
      <c r="A2" s="243"/>
      <c r="B2" s="244"/>
      <c r="C2" s="245"/>
      <c r="D2" s="245"/>
      <c r="E2" s="246"/>
      <c r="F2" s="246"/>
      <c r="G2" s="246"/>
      <c r="H2" s="246"/>
      <c r="I2" s="246"/>
      <c r="J2" s="247"/>
      <c r="K2" s="248"/>
    </row>
    <row r="3" ht="23" spans="1:16">
      <c r="A3" s="243"/>
      <c r="B3" s="249" t="s">
        <v>67</v>
      </c>
      <c r="C3" s="250"/>
      <c r="D3" s="250"/>
      <c r="E3" s="250"/>
      <c r="F3" s="250"/>
      <c r="G3" s="250"/>
      <c r="H3" s="250"/>
      <c r="I3" s="250"/>
      <c r="J3" s="251"/>
      <c r="K3" s="248"/>
    </row>
    <row r="4" ht="23" spans="1:16">
      <c r="A4" s="243"/>
      <c r="B4" s="252"/>
      <c r="C4" s="253"/>
      <c r="D4" s="253"/>
      <c r="E4" s="253"/>
      <c r="F4" s="253"/>
      <c r="G4" s="253"/>
      <c r="H4" s="253"/>
      <c r="I4" s="253"/>
      <c r="J4" s="254"/>
      <c r="K4" s="248"/>
    </row>
    <row r="5" ht="20.25" customHeight="1" spans="1:16">
      <c r="A5" s="243"/>
      <c r="B5" s="255"/>
      <c r="C5" s="255"/>
      <c r="D5" s="255"/>
      <c r="E5" s="256"/>
      <c r="F5" s="256"/>
      <c r="G5" s="256"/>
      <c r="H5" s="256"/>
      <c r="I5" s="256"/>
      <c r="J5" s="256"/>
      <c r="K5" s="248"/>
    </row>
    <row r="6" ht="63.75" customHeight="1" spans="1:16">
      <c r="A6" s="243"/>
      <c r="B6" s="257" t="s">
        <v>68</v>
      </c>
      <c r="C6" s="258"/>
      <c r="D6" s="259" t="s">
        <v>69</v>
      </c>
      <c r="E6" s="259"/>
      <c r="F6" s="259"/>
      <c r="G6" s="259"/>
      <c r="H6" s="259"/>
      <c r="I6" s="259"/>
      <c r="J6" s="260"/>
      <c r="K6" s="248"/>
    </row>
    <row r="7" ht="19.5" customHeight="1" spans="1:16">
      <c r="A7" s="243"/>
      <c r="C7" s="261"/>
      <c r="D7" s="261"/>
      <c r="E7" s="261"/>
      <c r="F7" s="262"/>
      <c r="G7" s="262"/>
      <c r="H7" s="262"/>
      <c r="I7" s="262"/>
      <c r="J7" s="262"/>
      <c r="K7" s="248"/>
    </row>
    <row r="8" s="235" customFormat="1" ht="39" customHeight="1" spans="1:16">
      <c r="A8" s="263"/>
      <c r="B8" s="264" t="s">
        <v>70</v>
      </c>
      <c r="C8" s="265" t="s">
        <v>71</v>
      </c>
      <c r="D8" s="266"/>
      <c r="E8" s="267" t="s">
        <v>58</v>
      </c>
      <c r="F8" s="267" t="s">
        <v>72</v>
      </c>
      <c r="G8" s="267" t="s">
        <v>73</v>
      </c>
      <c r="H8" s="267" t="s">
        <v>74</v>
      </c>
      <c r="I8" s="265" t="s">
        <v>75</v>
      </c>
      <c r="J8" s="268"/>
      <c r="K8" s="269"/>
    </row>
    <row r="9" ht="17.5" spans="1:16">
      <c r="A9" s="243"/>
      <c r="B9" s="270">
        <v>3</v>
      </c>
      <c r="C9" s="271">
        <v>164691965.54</v>
      </c>
      <c r="D9" s="272"/>
      <c r="E9" s="273">
        <f>C9*E10</f>
        <v>44466830.6958</v>
      </c>
      <c r="F9" s="273">
        <f>C9*F10</f>
        <v>4940758.9662</v>
      </c>
      <c r="G9" s="273">
        <f>C9*G10</f>
        <v>4940758.9662</v>
      </c>
      <c r="H9" s="274" t="s">
        <v>76</v>
      </c>
      <c r="I9" s="275">
        <f>SUM(C9:H9,0)</f>
        <v>219040314.1682</v>
      </c>
      <c r="J9" s="276"/>
      <c r="K9" s="248"/>
      <c r="M9" s="277"/>
    </row>
    <row r="10" ht="17.5" spans="1:16">
      <c r="A10" s="243"/>
      <c r="B10" s="278">
        <f>B9</f>
        <v>3</v>
      </c>
      <c r="C10" s="279"/>
      <c r="D10" s="280"/>
      <c r="E10" s="281">
        <v>0.27</v>
      </c>
      <c r="F10" s="282">
        <v>0.03</v>
      </c>
      <c r="G10" s="282">
        <v>0.03</v>
      </c>
      <c r="H10" s="282"/>
      <c r="I10" s="283"/>
      <c r="J10" s="284"/>
      <c r="K10" s="248"/>
      <c r="M10" s="285"/>
    </row>
    <row r="11" ht="19.5" customHeight="1" spans="1:16">
      <c r="A11" s="243"/>
      <c r="C11" s="286"/>
      <c r="D11" s="287"/>
      <c r="E11" s="288"/>
      <c r="F11" s="287"/>
      <c r="G11" s="287"/>
      <c r="H11" s="287"/>
      <c r="I11" s="287"/>
      <c r="J11" s="287"/>
      <c r="K11" s="289"/>
      <c r="M11" s="290"/>
    </row>
    <row r="12" ht="19.5" customHeight="1" spans="1:16">
      <c r="A12" s="243"/>
      <c r="B12" s="291" t="s">
        <v>77</v>
      </c>
      <c r="D12" s="286"/>
      <c r="E12" s="286"/>
      <c r="F12" s="286"/>
      <c r="G12" s="286"/>
      <c r="H12" s="286"/>
      <c r="I12" s="286"/>
      <c r="J12" s="286"/>
      <c r="K12" s="292"/>
      <c r="M12" s="290"/>
    </row>
    <row r="13" s="236" customFormat="1" ht="19.5" customHeight="1" spans="1:16">
      <c r="A13" s="293"/>
      <c r="B13" s="294" t="s">
        <v>78</v>
      </c>
      <c r="C13" s="295" t="s">
        <v>79</v>
      </c>
      <c r="D13" s="296" t="s">
        <v>80</v>
      </c>
      <c r="E13" s="296" t="s">
        <v>81</v>
      </c>
      <c r="F13" s="296" t="s">
        <v>82</v>
      </c>
      <c r="G13" s="297" t="s">
        <v>83</v>
      </c>
      <c r="H13" s="297"/>
      <c r="I13" s="297" t="s">
        <v>84</v>
      </c>
      <c r="J13" s="298" t="s">
        <v>85</v>
      </c>
      <c r="K13" s="299"/>
    </row>
    <row r="14" ht="19.5" customHeight="1" spans="1:16">
      <c r="A14" s="243"/>
      <c r="B14" s="300">
        <v>1</v>
      </c>
      <c r="C14" s="301" t="s">
        <v>86</v>
      </c>
      <c r="D14" s="302" t="s">
        <v>87</v>
      </c>
      <c r="E14" s="303">
        <v>3000000</v>
      </c>
      <c r="F14" s="304">
        <v>1</v>
      </c>
      <c r="G14" s="305">
        <f>+$B$9</f>
        <v>3</v>
      </c>
      <c r="H14" s="305"/>
      <c r="I14" s="306">
        <v>0.1</v>
      </c>
      <c r="J14" s="307">
        <f>+(E14*G14)*I14</f>
        <v>900000</v>
      </c>
      <c r="K14" s="292"/>
    </row>
    <row r="15" ht="19.5" customHeight="1" spans="1:16">
      <c r="A15" s="243"/>
      <c r="B15" s="308">
        <v>2</v>
      </c>
      <c r="C15" s="301" t="s">
        <v>88</v>
      </c>
      <c r="D15" s="309" t="s">
        <v>87</v>
      </c>
      <c r="E15" s="303">
        <v>2500000</v>
      </c>
      <c r="F15" s="310">
        <v>1</v>
      </c>
      <c r="G15" s="305">
        <f t="shared" ref="G15:G17" si="0">+$B$9</f>
        <v>3</v>
      </c>
      <c r="H15" s="305"/>
      <c r="I15" s="306">
        <v>1</v>
      </c>
      <c r="J15" s="307">
        <f t="shared" ref="J15:J17" si="1">+(E15*G15)*I15</f>
        <v>7500000</v>
      </c>
      <c r="K15" s="292"/>
      <c r="P15" s="277"/>
    </row>
    <row r="16" ht="19.5" customHeight="1" spans="1:16">
      <c r="A16" s="243"/>
      <c r="B16" s="300">
        <v>3</v>
      </c>
      <c r="C16" s="301" t="s">
        <v>89</v>
      </c>
      <c r="D16" s="309" t="s">
        <v>87</v>
      </c>
      <c r="E16" s="303">
        <v>2000000</v>
      </c>
      <c r="F16" s="310">
        <v>1</v>
      </c>
      <c r="G16" s="305">
        <f t="shared" si="0"/>
        <v>3</v>
      </c>
      <c r="H16" s="305"/>
      <c r="I16" s="306">
        <v>0.247275322293336</v>
      </c>
      <c r="J16" s="307">
        <f t="shared" si="1"/>
        <v>1483651.93376002</v>
      </c>
      <c r="K16" s="292"/>
      <c r="P16" s="277"/>
    </row>
    <row r="17" ht="19.5" customHeight="1" spans="1:16">
      <c r="A17" s="243"/>
      <c r="B17" s="308">
        <v>4</v>
      </c>
      <c r="C17" s="301" t="s">
        <v>90</v>
      </c>
      <c r="D17" s="309" t="s">
        <v>87</v>
      </c>
      <c r="E17" s="303">
        <v>2000000</v>
      </c>
      <c r="F17" s="304">
        <v>1</v>
      </c>
      <c r="G17" s="305">
        <f t="shared" si="0"/>
        <v>3</v>
      </c>
      <c r="H17" s="305"/>
      <c r="I17" s="306">
        <v>0.5</v>
      </c>
      <c r="J17" s="307">
        <f t="shared" si="1"/>
        <v>3000000</v>
      </c>
      <c r="K17" s="292"/>
      <c r="L17" s="311"/>
      <c r="M17" s="311"/>
      <c r="N17" s="311"/>
      <c r="O17" s="311"/>
      <c r="P17" s="277"/>
    </row>
    <row r="18" ht="19.5" customHeight="1" spans="1:16">
      <c r="A18" s="243"/>
      <c r="B18" s="312" t="s">
        <v>91</v>
      </c>
      <c r="C18" s="313"/>
      <c r="D18" s="313"/>
      <c r="E18" s="313"/>
      <c r="F18" s="314"/>
      <c r="G18" s="315" t="s">
        <v>92</v>
      </c>
      <c r="H18" s="316"/>
      <c r="I18" s="317"/>
      <c r="J18" s="318">
        <f>ROUND((SUM(J14:J17)),2)</f>
        <v>12883651.93</v>
      </c>
      <c r="K18" s="319"/>
      <c r="P18" s="290"/>
    </row>
    <row r="19" ht="19.5" customHeight="1" spans="1:16">
      <c r="A19" s="243"/>
      <c r="B19" s="291" t="s">
        <v>93</v>
      </c>
      <c r="D19" s="286"/>
      <c r="E19" s="286"/>
      <c r="F19" s="286"/>
      <c r="G19" s="286"/>
      <c r="H19" s="286"/>
      <c r="I19" s="286"/>
      <c r="J19" s="286"/>
      <c r="K19" s="292"/>
    </row>
    <row r="20" s="236" customFormat="1" ht="19.5" customHeight="1" spans="1:16">
      <c r="A20" s="293"/>
      <c r="B20" s="294" t="s">
        <v>78</v>
      </c>
      <c r="C20" s="295" t="s">
        <v>79</v>
      </c>
      <c r="D20" s="296" t="s">
        <v>80</v>
      </c>
      <c r="E20" s="296" t="s">
        <v>81</v>
      </c>
      <c r="F20" s="296" t="s">
        <v>82</v>
      </c>
      <c r="G20" s="297" t="s">
        <v>83</v>
      </c>
      <c r="H20" s="297"/>
      <c r="I20" s="297" t="s">
        <v>94</v>
      </c>
      <c r="J20" s="298" t="s">
        <v>85</v>
      </c>
      <c r="K20" s="299"/>
    </row>
    <row r="21" ht="19.5" customHeight="1" spans="1:16">
      <c r="A21" s="243"/>
      <c r="B21" s="300">
        <v>1</v>
      </c>
      <c r="C21" s="301" t="s">
        <v>95</v>
      </c>
      <c r="D21" s="302" t="s">
        <v>87</v>
      </c>
      <c r="E21" s="303">
        <v>250000</v>
      </c>
      <c r="F21" s="304">
        <v>1</v>
      </c>
      <c r="G21" s="305">
        <f>+B9</f>
        <v>3</v>
      </c>
      <c r="H21" s="305"/>
      <c r="I21" s="320">
        <v>1</v>
      </c>
      <c r="J21" s="307">
        <f>IF(LEN(C21)&gt;0,ROUND(E21*F21*G21,2),"")</f>
        <v>750000</v>
      </c>
      <c r="K21" s="292"/>
    </row>
    <row r="22" ht="19.5" customHeight="1" spans="1:16">
      <c r="A22" s="243"/>
      <c r="B22" s="300">
        <v>2</v>
      </c>
      <c r="C22" s="301" t="s">
        <v>96</v>
      </c>
      <c r="D22" s="302" t="s">
        <v>87</v>
      </c>
      <c r="E22" s="303">
        <v>250000</v>
      </c>
      <c r="F22" s="304">
        <v>1</v>
      </c>
      <c r="G22" s="305">
        <f>+B10</f>
        <v>3</v>
      </c>
      <c r="H22" s="305"/>
      <c r="I22" s="320">
        <v>1</v>
      </c>
      <c r="J22" s="307">
        <f>IF(LEN(C22)&gt;0,ROUND(E22*F22*G22,2),"")</f>
        <v>750000</v>
      </c>
      <c r="K22" s="292"/>
    </row>
    <row r="23" ht="19.5" customHeight="1" spans="1:16">
      <c r="A23" s="243"/>
      <c r="B23" s="312" t="s">
        <v>91</v>
      </c>
      <c r="C23" s="313"/>
      <c r="D23" s="313"/>
      <c r="E23" s="313"/>
      <c r="F23" s="314"/>
      <c r="G23" s="315" t="s">
        <v>92</v>
      </c>
      <c r="H23" s="316"/>
      <c r="I23" s="317"/>
      <c r="J23" s="318">
        <f>ROUND((SUM(J21:J22)),2)</f>
        <v>1500000</v>
      </c>
      <c r="K23" s="319"/>
    </row>
    <row r="24" ht="19.5" customHeight="1" spans="1:16">
      <c r="A24" s="243"/>
      <c r="B24" s="321" t="s">
        <v>97</v>
      </c>
      <c r="C24" s="322"/>
      <c r="D24" s="323"/>
      <c r="E24" s="323"/>
      <c r="F24" s="323"/>
      <c r="G24" s="323"/>
      <c r="H24" s="323"/>
      <c r="I24" s="323"/>
      <c r="J24" s="324"/>
      <c r="K24" s="292"/>
    </row>
    <row r="25" s="236" customFormat="1" ht="19.5" customHeight="1" spans="1:16">
      <c r="A25" s="293"/>
      <c r="B25" s="294" t="s">
        <v>78</v>
      </c>
      <c r="C25" s="295" t="s">
        <v>79</v>
      </c>
      <c r="D25" s="296" t="s">
        <v>80</v>
      </c>
      <c r="E25" s="296" t="s">
        <v>81</v>
      </c>
      <c r="F25" s="296" t="s">
        <v>82</v>
      </c>
      <c r="G25" s="297" t="s">
        <v>83</v>
      </c>
      <c r="H25" s="297"/>
      <c r="I25" s="297" t="s">
        <v>94</v>
      </c>
      <c r="J25" s="298" t="s">
        <v>85</v>
      </c>
      <c r="K25" s="299"/>
    </row>
    <row r="26" spans="1:16">
      <c r="A26" s="243"/>
      <c r="B26" s="300">
        <v>1</v>
      </c>
      <c r="C26" s="301" t="s">
        <v>98</v>
      </c>
      <c r="D26" s="302" t="s">
        <v>99</v>
      </c>
      <c r="E26" s="303">
        <v>30000</v>
      </c>
      <c r="F26" s="325">
        <v>10</v>
      </c>
      <c r="G26" s="326">
        <v>1</v>
      </c>
      <c r="H26" s="305"/>
      <c r="I26" s="327">
        <v>1</v>
      </c>
      <c r="J26" s="307">
        <f>+E26*F26</f>
        <v>300000</v>
      </c>
      <c r="K26" s="292"/>
    </row>
    <row r="27" spans="1:16">
      <c r="A27" s="243"/>
      <c r="B27" s="300">
        <v>2</v>
      </c>
      <c r="C27" s="301" t="s">
        <v>100</v>
      </c>
      <c r="D27" s="302" t="s">
        <v>99</v>
      </c>
      <c r="E27" s="303">
        <v>400000</v>
      </c>
      <c r="F27" s="325">
        <v>3</v>
      </c>
      <c r="G27" s="326">
        <v>1</v>
      </c>
      <c r="H27" s="305"/>
      <c r="I27" s="327">
        <v>1</v>
      </c>
      <c r="J27" s="307">
        <f>+E27*F27</f>
        <v>1200000</v>
      </c>
      <c r="K27" s="292"/>
    </row>
    <row r="28" spans="1:16">
      <c r="A28" s="243"/>
      <c r="B28" s="300">
        <v>3</v>
      </c>
      <c r="C28" s="328" t="s">
        <v>101</v>
      </c>
      <c r="D28" s="302" t="s">
        <v>99</v>
      </c>
      <c r="E28" s="303">
        <v>700000</v>
      </c>
      <c r="F28" s="325">
        <v>1</v>
      </c>
      <c r="G28" s="326">
        <v>1</v>
      </c>
      <c r="H28" s="305"/>
      <c r="I28" s="327">
        <v>1</v>
      </c>
      <c r="J28" s="307">
        <f t="shared" ref="J28:J30" si="2">IF(LEN(C28)&gt;0,ROUND(E28*F28*G28,2),"")</f>
        <v>700000</v>
      </c>
      <c r="K28" s="292"/>
    </row>
    <row r="29" spans="1:16">
      <c r="A29" s="243"/>
      <c r="B29" s="300">
        <v>4</v>
      </c>
      <c r="C29" s="328" t="s">
        <v>102</v>
      </c>
      <c r="D29" s="302" t="s">
        <v>99</v>
      </c>
      <c r="E29" s="303">
        <v>250000</v>
      </c>
      <c r="F29" s="325">
        <v>5</v>
      </c>
      <c r="G29" s="326">
        <v>1</v>
      </c>
      <c r="H29" s="305"/>
      <c r="I29" s="327">
        <v>1</v>
      </c>
      <c r="J29" s="307">
        <f t="shared" si="2"/>
        <v>1250000</v>
      </c>
      <c r="K29" s="292"/>
    </row>
    <row r="30" spans="1:16">
      <c r="A30" s="243"/>
      <c r="B30" s="300">
        <v>5</v>
      </c>
      <c r="C30" s="301" t="s">
        <v>103</v>
      </c>
      <c r="D30" s="302" t="s">
        <v>104</v>
      </c>
      <c r="E30" s="303">
        <v>1000000</v>
      </c>
      <c r="F30" s="325">
        <v>1</v>
      </c>
      <c r="G30" s="326">
        <v>1</v>
      </c>
      <c r="H30" s="305"/>
      <c r="I30" s="327">
        <v>1</v>
      </c>
      <c r="J30" s="307">
        <f t="shared" si="2"/>
        <v>1000000</v>
      </c>
      <c r="K30" s="292"/>
    </row>
    <row r="31" ht="19.5" customHeight="1" spans="1:16">
      <c r="A31" s="243"/>
      <c r="B31" s="312" t="s">
        <v>91</v>
      </c>
      <c r="C31" s="313"/>
      <c r="D31" s="313"/>
      <c r="E31" s="313"/>
      <c r="F31" s="314"/>
      <c r="G31" s="315" t="s">
        <v>92</v>
      </c>
      <c r="H31" s="316"/>
      <c r="I31" s="317"/>
      <c r="J31" s="318">
        <f>ROUND((SUM(J26:J30)),2)</f>
        <v>4450000</v>
      </c>
      <c r="K31" s="319"/>
    </row>
    <row r="32" ht="19.5" customHeight="1" spans="1:16">
      <c r="A32" s="243"/>
      <c r="B32" s="291" t="s">
        <v>105</v>
      </c>
      <c r="D32" s="286"/>
      <c r="E32" s="286"/>
      <c r="F32" s="286"/>
      <c r="G32" s="286"/>
      <c r="H32" s="286"/>
      <c r="I32" s="286"/>
      <c r="J32" s="286"/>
      <c r="K32" s="292"/>
    </row>
    <row r="33" s="236" customFormat="1" ht="19.5" customHeight="1" spans="1:13">
      <c r="A33" s="293"/>
      <c r="B33" s="294" t="s">
        <v>78</v>
      </c>
      <c r="C33" s="295" t="s">
        <v>79</v>
      </c>
      <c r="D33" s="296" t="s">
        <v>80</v>
      </c>
      <c r="E33" s="296" t="s">
        <v>81</v>
      </c>
      <c r="F33" s="296" t="s">
        <v>82</v>
      </c>
      <c r="G33" s="297" t="s">
        <v>83</v>
      </c>
      <c r="H33" s="297"/>
      <c r="I33" s="297" t="s">
        <v>94</v>
      </c>
      <c r="J33" s="298" t="s">
        <v>85</v>
      </c>
      <c r="K33" s="299"/>
    </row>
    <row r="34" s="236" customFormat="1" ht="19.5" customHeight="1" spans="1:13">
      <c r="A34" s="293"/>
      <c r="B34" s="329">
        <v>1</v>
      </c>
      <c r="C34" s="330" t="s">
        <v>106</v>
      </c>
      <c r="D34" s="331" t="s">
        <v>99</v>
      </c>
      <c r="E34" s="332">
        <v>600000</v>
      </c>
      <c r="F34" s="331">
        <v>1</v>
      </c>
      <c r="G34" s="329">
        <v>1</v>
      </c>
      <c r="H34" s="329"/>
      <c r="I34" s="333"/>
      <c r="J34" s="334">
        <f>+E34</f>
        <v>600000</v>
      </c>
      <c r="K34" s="299"/>
      <c r="M34" s="335"/>
    </row>
    <row r="35" s="236" customFormat="1" ht="19.5" customHeight="1" spans="1:13">
      <c r="A35" s="293"/>
      <c r="B35" s="329">
        <v>2</v>
      </c>
      <c r="C35" s="330" t="s">
        <v>107</v>
      </c>
      <c r="D35" s="331" t="s">
        <v>99</v>
      </c>
      <c r="E35" s="332">
        <f>+C9*0.05</f>
        <v>8234598.277</v>
      </c>
      <c r="F35" s="331">
        <v>1</v>
      </c>
      <c r="G35" s="329">
        <v>1</v>
      </c>
      <c r="H35" s="329"/>
      <c r="I35" s="333">
        <v>0.05</v>
      </c>
      <c r="J35" s="334">
        <f>+E35</f>
        <v>8234598.277</v>
      </c>
      <c r="K35" s="299"/>
      <c r="M35" s="335"/>
    </row>
    <row r="36" s="236" customFormat="1" ht="19.5" customHeight="1" spans="1:13">
      <c r="A36" s="293"/>
      <c r="B36" s="329">
        <v>3</v>
      </c>
      <c r="C36" s="330" t="s">
        <v>108</v>
      </c>
      <c r="D36" s="331" t="s">
        <v>99</v>
      </c>
      <c r="E36" s="332">
        <f>+C9*0.04</f>
        <v>6587678.6216</v>
      </c>
      <c r="F36" s="331">
        <v>1</v>
      </c>
      <c r="G36" s="329">
        <v>1</v>
      </c>
      <c r="H36" s="329"/>
      <c r="I36" s="333">
        <v>0.04</v>
      </c>
      <c r="J36" s="334">
        <f t="shared" ref="J36:J39" si="3">+E36</f>
        <v>6587678.6216</v>
      </c>
      <c r="K36" s="299"/>
      <c r="M36" s="335"/>
    </row>
    <row r="37" s="236" customFormat="1" ht="19.5" customHeight="1" spans="1:13">
      <c r="A37" s="293"/>
      <c r="B37" s="329">
        <v>4</v>
      </c>
      <c r="C37" s="330" t="s">
        <v>109</v>
      </c>
      <c r="D37" s="331" t="s">
        <v>99</v>
      </c>
      <c r="E37" s="332">
        <f>+C9*0.02</f>
        <v>3293839.3108</v>
      </c>
      <c r="F37" s="331">
        <v>1</v>
      </c>
      <c r="G37" s="329">
        <v>1</v>
      </c>
      <c r="H37" s="329"/>
      <c r="I37" s="333">
        <v>0.02</v>
      </c>
      <c r="J37" s="334">
        <f t="shared" si="3"/>
        <v>3293839.3108</v>
      </c>
      <c r="K37" s="299"/>
      <c r="M37" s="335"/>
    </row>
    <row r="38" s="236" customFormat="1" ht="19.5" customHeight="1" spans="1:13">
      <c r="A38" s="293"/>
      <c r="B38" s="329">
        <v>5</v>
      </c>
      <c r="C38" s="330" t="s">
        <v>110</v>
      </c>
      <c r="D38" s="331" t="s">
        <v>99</v>
      </c>
      <c r="E38" s="332">
        <f>+C9*0.035</f>
        <v>5764218.7939</v>
      </c>
      <c r="F38" s="331">
        <v>1</v>
      </c>
      <c r="G38" s="329">
        <v>1</v>
      </c>
      <c r="H38" s="329"/>
      <c r="I38" s="333">
        <v>0.02</v>
      </c>
      <c r="J38" s="334">
        <f t="shared" si="3"/>
        <v>5764218.7939</v>
      </c>
      <c r="K38" s="299"/>
      <c r="M38" s="335"/>
    </row>
    <row r="39" s="236" customFormat="1" ht="19.5" customHeight="1" spans="1:13">
      <c r="A39" s="293"/>
      <c r="B39" s="329">
        <v>6</v>
      </c>
      <c r="C39" s="330" t="s">
        <v>111</v>
      </c>
      <c r="D39" s="331" t="s">
        <v>99</v>
      </c>
      <c r="E39" s="332">
        <f>C9*0.007</f>
        <v>1152843.75878</v>
      </c>
      <c r="F39" s="331">
        <v>1</v>
      </c>
      <c r="G39" s="329">
        <v>1</v>
      </c>
      <c r="H39" s="329"/>
      <c r="I39" s="333" t="s">
        <v>112</v>
      </c>
      <c r="J39" s="334">
        <f t="shared" si="3"/>
        <v>1152843.75878</v>
      </c>
      <c r="K39" s="299"/>
      <c r="M39" s="335"/>
    </row>
    <row r="40" s="236" customFormat="1" ht="19.5" customHeight="1" spans="1:13">
      <c r="A40" s="293"/>
      <c r="B40" s="336"/>
      <c r="C40" s="316"/>
      <c r="D40" s="337"/>
      <c r="E40" s="338"/>
      <c r="F40" s="339"/>
      <c r="G40" s="336"/>
      <c r="H40" s="340"/>
      <c r="I40" s="341"/>
      <c r="J40" s="342"/>
      <c r="K40" s="299"/>
      <c r="M40" s="335"/>
    </row>
    <row r="41" ht="19.5" customHeight="1" spans="1:13">
      <c r="A41" s="243"/>
      <c r="B41" s="312" t="s">
        <v>91</v>
      </c>
      <c r="C41" s="313"/>
      <c r="D41" s="313"/>
      <c r="E41" s="313"/>
      <c r="F41" s="314"/>
      <c r="G41" s="343" t="s">
        <v>113</v>
      </c>
      <c r="H41" s="337"/>
      <c r="I41" s="317"/>
      <c r="J41" s="318">
        <f>+SUM(J34:J39)</f>
        <v>25633178.76208</v>
      </c>
      <c r="K41" s="319"/>
    </row>
    <row r="42" ht="19.5" customHeight="1" spans="1:13">
      <c r="A42" s="243"/>
      <c r="D42" s="344" t="s">
        <v>114</v>
      </c>
      <c r="E42" s="344"/>
      <c r="F42" s="344"/>
      <c r="G42" s="344"/>
      <c r="H42" s="344"/>
      <c r="I42" s="345"/>
      <c r="J42" s="346">
        <f>+J18+J23+J31+J41</f>
        <v>44466830.69208</v>
      </c>
      <c r="K42" s="319"/>
      <c r="L42" s="285"/>
    </row>
    <row r="43" ht="19.5" customHeight="1" spans="1:13">
      <c r="A43" s="243"/>
      <c r="D43" s="347"/>
      <c r="E43" s="347"/>
      <c r="F43" s="347"/>
      <c r="G43" s="347"/>
      <c r="H43" s="347"/>
      <c r="I43" s="348"/>
      <c r="J43" s="349"/>
      <c r="K43" s="319"/>
    </row>
    <row r="44" ht="19.5" customHeight="1" spans="1:13">
      <c r="A44" s="243"/>
      <c r="D44" s="347"/>
      <c r="E44" s="347"/>
      <c r="F44" s="347"/>
      <c r="G44" s="347"/>
      <c r="H44" s="347"/>
      <c r="I44" s="348"/>
      <c r="J44" s="349"/>
      <c r="K44" s="319"/>
      <c r="M44" s="285"/>
    </row>
    <row r="45" ht="19.5" customHeight="1" spans="1:13">
      <c r="A45" s="243"/>
      <c r="D45" s="347"/>
      <c r="E45" s="347"/>
      <c r="F45" s="347"/>
      <c r="G45" s="347"/>
      <c r="H45" s="347"/>
      <c r="I45" s="347"/>
      <c r="J45" s="349"/>
      <c r="K45" s="319"/>
    </row>
    <row r="46" ht="19.5" customHeight="1" spans="1:13">
      <c r="A46" s="243"/>
      <c r="D46" s="347"/>
      <c r="E46" s="347"/>
      <c r="F46" s="347"/>
      <c r="G46" s="347"/>
      <c r="H46" s="347"/>
      <c r="I46" s="345">
        <v>0.23</v>
      </c>
      <c r="J46" s="346">
        <f>+E9</f>
        <v>44466830.6958</v>
      </c>
      <c r="K46" s="319"/>
      <c r="L46" s="350"/>
    </row>
    <row r="47" ht="19.5" customHeight="1" spans="1:13">
      <c r="A47" s="243"/>
      <c r="D47" s="347"/>
      <c r="E47" s="347"/>
      <c r="F47" s="347"/>
      <c r="G47" s="347"/>
      <c r="H47" s="347"/>
      <c r="I47" s="351"/>
      <c r="J47" s="349"/>
      <c r="K47" s="319"/>
      <c r="L47" s="350"/>
    </row>
    <row r="48" ht="19.5" customHeight="1" spans="1:13">
      <c r="A48" s="243"/>
      <c r="D48" s="347"/>
      <c r="E48" s="347"/>
      <c r="F48" s="347"/>
      <c r="G48" s="347"/>
      <c r="H48" s="347"/>
      <c r="I48" s="351"/>
      <c r="J48" s="349"/>
      <c r="K48" s="319"/>
      <c r="L48" s="350"/>
    </row>
    <row r="49" ht="19.5" customHeight="1" spans="1:13">
      <c r="A49" s="243"/>
      <c r="D49" s="347"/>
      <c r="E49" s="347"/>
      <c r="F49" s="347"/>
      <c r="G49" s="347"/>
      <c r="H49" s="347"/>
      <c r="I49" s="351"/>
      <c r="J49" s="349"/>
      <c r="K49" s="319"/>
      <c r="L49" s="350"/>
    </row>
    <row r="50" ht="19.5" customHeight="1" spans="1:13">
      <c r="A50" s="243"/>
      <c r="D50" s="347"/>
      <c r="E50" s="347"/>
      <c r="F50" s="347"/>
      <c r="G50" s="347"/>
      <c r="H50" s="347"/>
      <c r="I50" s="351"/>
      <c r="J50" s="349"/>
      <c r="K50" s="319"/>
      <c r="L50" s="350"/>
    </row>
    <row r="51" ht="19.5" customHeight="1" spans="1:13">
      <c r="A51" s="243"/>
      <c r="D51" s="347"/>
      <c r="E51" s="347"/>
      <c r="F51" s="347"/>
      <c r="G51" s="347"/>
      <c r="H51" s="347"/>
      <c r="I51" s="351"/>
      <c r="J51" s="349"/>
      <c r="K51" s="319"/>
      <c r="L51" s="350"/>
    </row>
    <row r="52" ht="19.5" customHeight="1" spans="1:13">
      <c r="A52" s="243"/>
      <c r="D52" s="347"/>
      <c r="E52" s="347"/>
      <c r="F52" s="347"/>
      <c r="G52" s="347"/>
      <c r="H52" s="347"/>
      <c r="I52" s="351"/>
      <c r="J52" s="349"/>
      <c r="K52" s="319"/>
      <c r="L52" s="350"/>
    </row>
    <row r="53" ht="19.5" customHeight="1" spans="1:13">
      <c r="A53" s="243"/>
      <c r="B53" s="352"/>
      <c r="C53" s="352"/>
      <c r="D53" s="353"/>
      <c r="E53" s="354"/>
      <c r="F53" s="347"/>
      <c r="G53" s="347"/>
      <c r="H53" s="347"/>
      <c r="I53" s="355"/>
      <c r="J53" s="349"/>
      <c r="K53" s="319"/>
      <c r="L53" s="350"/>
    </row>
    <row r="54" ht="14.25" customHeight="1" spans="1:13">
      <c r="A54" s="243"/>
      <c r="B54" s="352"/>
      <c r="C54" s="352"/>
      <c r="D54" s="353"/>
      <c r="E54" s="354"/>
      <c r="F54" s="347"/>
      <c r="G54" s="347"/>
      <c r="H54" s="347"/>
      <c r="I54" s="355"/>
      <c r="J54" s="349"/>
      <c r="K54" s="319"/>
      <c r="L54" s="350"/>
    </row>
    <row r="55" ht="14.25" customHeight="1" spans="1:13">
      <c r="A55" s="243"/>
      <c r="B55" s="352"/>
      <c r="C55" s="352"/>
      <c r="D55" s="353"/>
      <c r="E55" s="354"/>
      <c r="F55" s="347"/>
      <c r="G55" s="347"/>
      <c r="H55" s="347"/>
      <c r="I55" s="355"/>
      <c r="J55" s="349"/>
      <c r="K55" s="319"/>
      <c r="L55" s="350"/>
    </row>
    <row r="56" ht="19.5" customHeight="1" spans="1:13">
      <c r="A56" s="243"/>
      <c r="D56" s="347"/>
      <c r="E56" s="347"/>
      <c r="F56" s="347"/>
      <c r="G56" s="347"/>
      <c r="H56" s="347"/>
      <c r="I56" s="351"/>
      <c r="J56" s="349"/>
      <c r="K56" s="319"/>
      <c r="L56" s="350"/>
    </row>
    <row r="57" spans="1:13">
      <c r="A57" s="243"/>
      <c r="B57" s="356"/>
      <c r="K57" s="319"/>
    </row>
    <row r="58" ht="16.25" spans="1:13">
      <c r="A58" s="357"/>
      <c r="B58" s="358"/>
      <c r="C58" s="358"/>
      <c r="D58" s="358"/>
      <c r="E58" s="358"/>
      <c r="F58" s="358"/>
      <c r="G58" s="359"/>
      <c r="H58" s="359"/>
      <c r="I58" s="359"/>
      <c r="J58" s="360"/>
      <c r="K58" s="361"/>
    </row>
    <row r="60" spans="1:13">
      <c r="M60" s="290"/>
    </row>
  </sheetData>
  <mergeCells count="21">
    <mergeCell ref="E2:J2"/>
    <mergeCell ref="B3:J3"/>
    <mergeCell ref="B5:D5"/>
    <mergeCell ref="E5:J5"/>
    <mergeCell ref="B6:C6"/>
    <mergeCell ref="D6:J6"/>
    <mergeCell ref="C8:D8"/>
    <mergeCell ref="I8:J8"/>
    <mergeCell ref="C9:D9"/>
    <mergeCell ref="I9:J9"/>
    <mergeCell ref="B10:D10"/>
    <mergeCell ref="I10:J10"/>
    <mergeCell ref="C18:F18"/>
    <mergeCell ref="C23:F23"/>
    <mergeCell ref="C31:F31"/>
    <mergeCell ref="C41:F41"/>
    <mergeCell ref="G41:H41"/>
    <mergeCell ref="D42:G42"/>
    <mergeCell ref="B53:C53"/>
    <mergeCell ref="B54:C54"/>
    <mergeCell ref="B55:C55"/>
  </mergeCells>
  <printOptions horizontalCentered="1"/>
  <pageMargins left="0.708661417322835" right="0.708661417322835" top="0.748031496062992" bottom="0.748031496062992" header="0.31496062992126" footer="0.31496062992126"/>
  <pageSetup paperSize="1" scale="4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0"/>
  <sheetViews>
    <sheetView view="pageBreakPreview" zoomScaleNormal="100" topLeftCell="A225" workbookViewId="0">
      <selection activeCell="A1" sqref="A1:K1"/>
    </sheetView>
  </sheetViews>
  <sheetFormatPr defaultColWidth="11" defaultRowHeight="14.5"/>
  <cols>
    <col min="1" max="1" width="15.4272727272727" style="149" customWidth="1"/>
    <col min="2" max="2" width="11.2818181818182" style="149" customWidth="1"/>
    <col min="3" max="16384" width="11" style="149"/>
  </cols>
  <sheetData>
    <row r="1" ht="24.75" customHeight="1" spans="1:11">
      <c r="A1" s="150"/>
      <c r="B1" s="151"/>
      <c r="C1" s="151"/>
      <c r="D1" s="151"/>
      <c r="E1" s="151"/>
      <c r="F1" s="151"/>
      <c r="G1" s="151"/>
      <c r="H1" s="151"/>
      <c r="I1" s="151"/>
      <c r="J1" s="151"/>
      <c r="K1" s="152"/>
    </row>
    <row r="2" ht="15.75" customHeight="1" spans="1:11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11">
      <c r="A3" s="156" t="s">
        <v>115</v>
      </c>
      <c r="B3" s="157" t="s">
        <v>116</v>
      </c>
      <c r="C3" s="158" t="s">
        <v>117</v>
      </c>
      <c r="D3" s="158"/>
      <c r="E3" s="158"/>
      <c r="F3" s="158" t="s">
        <v>118</v>
      </c>
      <c r="G3" s="159" t="s">
        <v>119</v>
      </c>
      <c r="H3" s="158" t="s">
        <v>120</v>
      </c>
      <c r="I3" s="158" t="s">
        <v>121</v>
      </c>
      <c r="J3" s="158" t="s">
        <v>122</v>
      </c>
      <c r="K3" s="160" t="s">
        <v>123</v>
      </c>
    </row>
    <row r="4" ht="24.75" spans="1:11">
      <c r="A4" s="161" t="str">
        <f>+'[129]Presupuesto '!B10</f>
        <v>1.1</v>
      </c>
      <c r="B4" s="162"/>
      <c r="C4" s="163" t="s">
        <v>124</v>
      </c>
      <c r="D4" s="164" t="s">
        <v>125</v>
      </c>
      <c r="E4" s="165" t="s">
        <v>126</v>
      </c>
      <c r="F4" s="165"/>
      <c r="G4" s="166"/>
      <c r="H4" s="165"/>
      <c r="I4" s="165"/>
      <c r="J4" s="167"/>
      <c r="K4" s="168"/>
    </row>
    <row r="5" ht="18.75" customHeight="1" spans="1:11">
      <c r="A5" s="169" t="str">
        <f>+'[129]Presupuesto '!D10</f>
        <v>CONFORMACIÓN DE LA CALZADA EXISTENTE </v>
      </c>
      <c r="B5" s="170" t="s">
        <v>127</v>
      </c>
      <c r="C5" s="171"/>
      <c r="D5" s="171"/>
      <c r="E5" s="171"/>
      <c r="F5" s="171"/>
      <c r="G5" s="171"/>
      <c r="H5" s="171"/>
      <c r="I5" s="172"/>
      <c r="J5" s="173"/>
      <c r="K5" s="174"/>
    </row>
    <row r="6" ht="19" spans="1:11">
      <c r="A6" s="175"/>
      <c r="B6" s="176" t="s">
        <v>127</v>
      </c>
      <c r="C6" s="158">
        <v>42</v>
      </c>
      <c r="D6" s="177">
        <v>4.5</v>
      </c>
      <c r="E6" s="158"/>
      <c r="F6" s="177">
        <f>+PRODUCT(C6:E6)</f>
        <v>189</v>
      </c>
      <c r="G6" s="159"/>
      <c r="H6" s="158">
        <v>1</v>
      </c>
      <c r="I6" s="178">
        <f>+F6*H6</f>
        <v>189</v>
      </c>
      <c r="J6" s="179"/>
      <c r="K6" s="180"/>
    </row>
    <row r="7" ht="18.75" customHeight="1" spans="1:11">
      <c r="A7" s="175"/>
      <c r="B7" s="170" t="s">
        <v>47</v>
      </c>
      <c r="C7" s="171"/>
      <c r="D7" s="171"/>
      <c r="E7" s="171"/>
      <c r="F7" s="171"/>
      <c r="G7" s="171"/>
      <c r="H7" s="171"/>
      <c r="I7" s="172"/>
      <c r="J7" s="173"/>
      <c r="K7" s="174"/>
    </row>
    <row r="8" ht="19" spans="1:11">
      <c r="A8" s="175"/>
      <c r="B8" s="181" t="s">
        <v>47</v>
      </c>
      <c r="C8" s="167">
        <v>40</v>
      </c>
      <c r="D8" s="182">
        <v>5</v>
      </c>
      <c r="E8" s="167"/>
      <c r="F8" s="177">
        <f>+PRODUCT(C8:E8)</f>
        <v>200</v>
      </c>
      <c r="G8" s="183"/>
      <c r="H8" s="158">
        <v>1</v>
      </c>
      <c r="I8" s="178">
        <f>+F8*H8</f>
        <v>200</v>
      </c>
      <c r="J8" s="179"/>
      <c r="K8" s="180"/>
    </row>
    <row r="9" ht="18.75" customHeight="1" spans="1:11">
      <c r="A9" s="175"/>
      <c r="B9" s="170" t="s">
        <v>128</v>
      </c>
      <c r="C9" s="171"/>
      <c r="D9" s="171"/>
      <c r="E9" s="171"/>
      <c r="F9" s="171"/>
      <c r="G9" s="171"/>
      <c r="H9" s="171"/>
      <c r="I9" s="172"/>
      <c r="J9" s="173"/>
      <c r="K9" s="174"/>
    </row>
    <row r="10" ht="19" spans="1:11">
      <c r="A10" s="175"/>
      <c r="B10" s="181" t="s">
        <v>128</v>
      </c>
      <c r="C10" s="167">
        <v>37</v>
      </c>
      <c r="D10" s="182">
        <v>4.5</v>
      </c>
      <c r="E10" s="167"/>
      <c r="F10" s="177">
        <f>+PRODUCT(C10:E10)</f>
        <v>166.5</v>
      </c>
      <c r="G10" s="183"/>
      <c r="H10" s="158">
        <v>1</v>
      </c>
      <c r="I10" s="178">
        <f>+F10*H10</f>
        <v>166.5</v>
      </c>
      <c r="J10" s="179"/>
      <c r="K10" s="180"/>
    </row>
    <row r="11" ht="18.75" customHeight="1" spans="1:11">
      <c r="A11" s="175"/>
      <c r="B11" s="170" t="s">
        <v>129</v>
      </c>
      <c r="C11" s="171"/>
      <c r="D11" s="171"/>
      <c r="E11" s="171"/>
      <c r="F11" s="171"/>
      <c r="G11" s="171"/>
      <c r="H11" s="171"/>
      <c r="I11" s="172"/>
      <c r="J11" s="173"/>
      <c r="K11" s="174"/>
    </row>
    <row r="12" ht="19" spans="1:11">
      <c r="A12" s="175"/>
      <c r="B12" s="181" t="s">
        <v>129</v>
      </c>
      <c r="C12" s="167">
        <v>30</v>
      </c>
      <c r="D12" s="182">
        <v>6.8</v>
      </c>
      <c r="E12" s="167"/>
      <c r="F12" s="177">
        <f>+PRODUCT(C12:E12)</f>
        <v>204</v>
      </c>
      <c r="G12" s="183"/>
      <c r="H12" s="158">
        <v>1</v>
      </c>
      <c r="I12" s="178">
        <f>+F12*H12</f>
        <v>204</v>
      </c>
      <c r="J12" s="179"/>
      <c r="K12" s="180"/>
    </row>
    <row r="13" ht="18.75" customHeight="1" spans="1:11">
      <c r="A13" s="175"/>
      <c r="B13" s="170" t="s">
        <v>130</v>
      </c>
      <c r="C13" s="171"/>
      <c r="D13" s="171"/>
      <c r="E13" s="171"/>
      <c r="F13" s="171"/>
      <c r="G13" s="171"/>
      <c r="H13" s="171"/>
      <c r="I13" s="172"/>
      <c r="J13" s="173"/>
      <c r="K13" s="174"/>
    </row>
    <row r="14" spans="1:11">
      <c r="A14" s="175"/>
      <c r="B14" s="181" t="s">
        <v>131</v>
      </c>
      <c r="C14" s="167">
        <v>42</v>
      </c>
      <c r="D14" s="182">
        <v>4.5</v>
      </c>
      <c r="E14" s="167"/>
      <c r="F14" s="177">
        <f>+PRODUCT(C14:E14)</f>
        <v>189</v>
      </c>
      <c r="G14" s="183"/>
      <c r="H14" s="158">
        <v>1</v>
      </c>
      <c r="I14" s="178">
        <f>+F14*H14</f>
        <v>189</v>
      </c>
      <c r="J14" s="179"/>
      <c r="K14" s="180"/>
    </row>
    <row r="15" spans="1:11">
      <c r="A15" s="175"/>
      <c r="B15" s="181"/>
      <c r="C15" s="167"/>
      <c r="D15" s="182"/>
      <c r="E15" s="167"/>
      <c r="F15" s="167"/>
      <c r="G15" s="183"/>
      <c r="H15" s="167"/>
      <c r="I15" s="168"/>
      <c r="J15" s="179"/>
      <c r="K15" s="180"/>
    </row>
    <row r="16" spans="1:11">
      <c r="A16" s="175"/>
      <c r="B16" s="181"/>
      <c r="C16" s="167"/>
      <c r="D16" s="182"/>
      <c r="E16" s="167"/>
      <c r="F16" s="167"/>
      <c r="G16" s="183"/>
      <c r="H16" s="167"/>
      <c r="I16" s="168"/>
      <c r="J16" s="179"/>
      <c r="K16" s="180"/>
    </row>
    <row r="17" spans="1:11">
      <c r="A17" s="175"/>
      <c r="B17" s="181"/>
      <c r="C17" s="167">
        <f>C6+C8+C10+C12+C14</f>
        <v>191</v>
      </c>
      <c r="D17" s="182"/>
      <c r="E17" s="167"/>
      <c r="F17" s="167"/>
      <c r="G17" s="183"/>
      <c r="H17" s="167"/>
      <c r="I17" s="168"/>
      <c r="J17" s="179"/>
      <c r="K17" s="180"/>
    </row>
    <row r="18" spans="1:11">
      <c r="A18" s="175"/>
      <c r="B18" s="181"/>
      <c r="C18" s="167"/>
      <c r="D18" s="182"/>
      <c r="E18" s="167"/>
      <c r="F18" s="167"/>
      <c r="G18" s="183"/>
      <c r="H18" s="167"/>
      <c r="I18" s="168"/>
      <c r="J18" s="179"/>
      <c r="K18" s="180"/>
    </row>
    <row r="19" spans="1:11">
      <c r="A19" s="175"/>
      <c r="B19" s="184"/>
      <c r="C19" s="185"/>
      <c r="D19" s="186"/>
      <c r="E19" s="185"/>
      <c r="F19" s="185"/>
      <c r="G19" s="187"/>
      <c r="H19" s="185"/>
      <c r="I19" s="188"/>
      <c r="J19" s="179"/>
      <c r="K19" s="180"/>
    </row>
    <row r="20" spans="1:11">
      <c r="A20" s="189"/>
      <c r="B20" s="190"/>
      <c r="C20" s="190"/>
      <c r="D20" s="190"/>
      <c r="E20" s="190"/>
      <c r="F20" s="190"/>
      <c r="G20" s="190"/>
      <c r="H20" s="190"/>
      <c r="I20" s="191"/>
      <c r="J20" s="192">
        <f>SUM(I6:I19,0)</f>
        <v>948.5</v>
      </c>
      <c r="K20" s="193" t="s">
        <v>23</v>
      </c>
    </row>
    <row r="21" spans="1:11">
      <c r="A21" s="153"/>
      <c r="B21" s="154"/>
      <c r="C21" s="154"/>
      <c r="D21" s="154"/>
      <c r="E21" s="154"/>
      <c r="F21" s="154"/>
      <c r="G21" s="154"/>
      <c r="H21" s="154"/>
      <c r="I21" s="154"/>
      <c r="J21" s="154"/>
      <c r="K21" s="155"/>
    </row>
    <row r="22" spans="1:11">
      <c r="A22" s="156" t="s">
        <v>115</v>
      </c>
      <c r="B22" s="157" t="s">
        <v>116</v>
      </c>
      <c r="C22" s="158" t="s">
        <v>117</v>
      </c>
      <c r="D22" s="158"/>
      <c r="E22" s="158"/>
      <c r="F22" s="158" t="s">
        <v>132</v>
      </c>
      <c r="G22" s="159" t="s">
        <v>119</v>
      </c>
      <c r="H22" s="158" t="s">
        <v>120</v>
      </c>
      <c r="I22" s="158" t="s">
        <v>121</v>
      </c>
      <c r="J22" s="158" t="s">
        <v>122</v>
      </c>
      <c r="K22" s="160" t="s">
        <v>123</v>
      </c>
    </row>
    <row r="23" ht="24.75" spans="1:11">
      <c r="A23" s="161" t="str">
        <f>+'[129]Presupuesto '!B12</f>
        <v>2.1</v>
      </c>
      <c r="B23" s="162"/>
      <c r="C23" s="163" t="s">
        <v>124</v>
      </c>
      <c r="D23" s="164" t="s">
        <v>125</v>
      </c>
      <c r="E23" s="165" t="s">
        <v>126</v>
      </c>
      <c r="F23" s="165"/>
      <c r="G23" s="166"/>
      <c r="H23" s="165"/>
      <c r="I23" s="165"/>
      <c r="J23" s="167"/>
      <c r="K23" s="168"/>
    </row>
    <row r="24" ht="18.75" customHeight="1" spans="1:11">
      <c r="A24" s="169" t="str">
        <f>+'[129]Presupuesto '!D12</f>
        <v>AFIRMADO</v>
      </c>
      <c r="B24" s="170" t="s">
        <v>127</v>
      </c>
      <c r="C24" s="171"/>
      <c r="D24" s="171"/>
      <c r="E24" s="171"/>
      <c r="F24" s="171"/>
      <c r="G24" s="171"/>
      <c r="H24" s="171"/>
      <c r="I24" s="172"/>
      <c r="J24" s="173"/>
      <c r="K24" s="174"/>
    </row>
    <row r="25" ht="19" spans="1:11">
      <c r="A25" s="175"/>
      <c r="B25" s="176" t="s">
        <v>127</v>
      </c>
      <c r="C25" s="158">
        <v>42</v>
      </c>
      <c r="D25" s="177">
        <v>4.5</v>
      </c>
      <c r="E25" s="158">
        <v>0.15</v>
      </c>
      <c r="F25" s="177">
        <f>+PRODUCT(C25:E25)</f>
        <v>28.35</v>
      </c>
      <c r="G25" s="159"/>
      <c r="H25" s="158">
        <v>1</v>
      </c>
      <c r="I25" s="178">
        <f>+F25*H25</f>
        <v>28.35</v>
      </c>
      <c r="J25" s="179"/>
      <c r="K25" s="180"/>
    </row>
    <row r="26" ht="18.75" customHeight="1" spans="1:11">
      <c r="A26" s="175"/>
      <c r="B26" s="170" t="s">
        <v>47</v>
      </c>
      <c r="C26" s="171"/>
      <c r="D26" s="171"/>
      <c r="E26" s="171"/>
      <c r="F26" s="171"/>
      <c r="G26" s="171"/>
      <c r="H26" s="171"/>
      <c r="I26" s="172"/>
      <c r="J26" s="173"/>
      <c r="K26" s="174"/>
    </row>
    <row r="27" ht="19" spans="1:11">
      <c r="A27" s="175"/>
      <c r="B27" s="181" t="s">
        <v>47</v>
      </c>
      <c r="C27" s="167">
        <v>40</v>
      </c>
      <c r="D27" s="182">
        <v>5</v>
      </c>
      <c r="E27" s="167">
        <v>0.15</v>
      </c>
      <c r="F27" s="177">
        <f>+PRODUCT(C27:E27)</f>
        <v>30</v>
      </c>
      <c r="G27" s="183"/>
      <c r="H27" s="158">
        <v>1</v>
      </c>
      <c r="I27" s="178">
        <f>+F27*H27</f>
        <v>30</v>
      </c>
      <c r="J27" s="179"/>
      <c r="K27" s="180"/>
    </row>
    <row r="28" ht="18.75" customHeight="1" spans="1:11">
      <c r="A28" s="175"/>
      <c r="B28" s="170" t="s">
        <v>128</v>
      </c>
      <c r="C28" s="171"/>
      <c r="D28" s="171"/>
      <c r="E28" s="171"/>
      <c r="F28" s="171"/>
      <c r="G28" s="171"/>
      <c r="H28" s="171"/>
      <c r="I28" s="172"/>
      <c r="J28" s="173"/>
      <c r="K28" s="174"/>
    </row>
    <row r="29" ht="19" spans="1:11">
      <c r="A29" s="175"/>
      <c r="B29" s="181" t="s">
        <v>128</v>
      </c>
      <c r="C29" s="167">
        <v>37</v>
      </c>
      <c r="D29" s="182">
        <v>4.5</v>
      </c>
      <c r="E29" s="167">
        <v>0.15</v>
      </c>
      <c r="F29" s="177">
        <f>+PRODUCT(C29:E29)</f>
        <v>24.975</v>
      </c>
      <c r="G29" s="183"/>
      <c r="H29" s="158">
        <v>1</v>
      </c>
      <c r="I29" s="178">
        <f>+F29*H29</f>
        <v>24.975</v>
      </c>
      <c r="J29" s="179"/>
      <c r="K29" s="180"/>
    </row>
    <row r="30" ht="18.75" customHeight="1" spans="1:11">
      <c r="A30" s="175"/>
      <c r="B30" s="170" t="s">
        <v>129</v>
      </c>
      <c r="C30" s="171"/>
      <c r="D30" s="171"/>
      <c r="E30" s="171"/>
      <c r="F30" s="171"/>
      <c r="G30" s="171"/>
      <c r="H30" s="171"/>
      <c r="I30" s="172"/>
      <c r="J30" s="173"/>
      <c r="K30" s="174"/>
    </row>
    <row r="31" ht="19" spans="1:11">
      <c r="A31" s="175"/>
      <c r="B31" s="181" t="s">
        <v>129</v>
      </c>
      <c r="C31" s="167">
        <v>30</v>
      </c>
      <c r="D31" s="182">
        <v>6.8</v>
      </c>
      <c r="E31" s="167">
        <v>0.15</v>
      </c>
      <c r="F31" s="177">
        <f>+PRODUCT(C31:E31)</f>
        <v>30.6</v>
      </c>
      <c r="G31" s="183"/>
      <c r="H31" s="158">
        <v>1</v>
      </c>
      <c r="I31" s="178">
        <f>+F31*H31</f>
        <v>30.6</v>
      </c>
      <c r="J31" s="179"/>
      <c r="K31" s="180"/>
    </row>
    <row r="32" ht="18.75" customHeight="1" spans="1:11">
      <c r="A32" s="175"/>
      <c r="B32" s="170" t="s">
        <v>130</v>
      </c>
      <c r="C32" s="171"/>
      <c r="D32" s="171"/>
      <c r="E32" s="171"/>
      <c r="F32" s="171"/>
      <c r="G32" s="171"/>
      <c r="H32" s="171"/>
      <c r="I32" s="172"/>
      <c r="J32" s="173"/>
      <c r="K32" s="174"/>
    </row>
    <row r="33" ht="19" spans="1:11">
      <c r="A33" s="175"/>
      <c r="B33" s="181" t="s">
        <v>130</v>
      </c>
      <c r="C33" s="167">
        <v>42</v>
      </c>
      <c r="D33" s="182">
        <v>4.5</v>
      </c>
      <c r="E33" s="167">
        <v>0.15</v>
      </c>
      <c r="F33" s="177">
        <f>+PRODUCT(C33:E33)</f>
        <v>28.35</v>
      </c>
      <c r="G33" s="183"/>
      <c r="H33" s="158">
        <v>1</v>
      </c>
      <c r="I33" s="178">
        <f>+F33*H33</f>
        <v>28.35</v>
      </c>
      <c r="J33" s="179"/>
      <c r="K33" s="180"/>
    </row>
    <row r="34" spans="1:11">
      <c r="A34" s="175"/>
      <c r="B34" s="181"/>
      <c r="C34" s="167"/>
      <c r="D34" s="182"/>
      <c r="E34" s="167"/>
      <c r="F34" s="167"/>
      <c r="G34" s="183"/>
      <c r="H34" s="167"/>
      <c r="I34" s="194"/>
      <c r="J34" s="179"/>
      <c r="K34" s="180"/>
    </row>
    <row r="35" spans="1:11">
      <c r="A35" s="175"/>
      <c r="B35" s="181"/>
      <c r="C35" s="167"/>
      <c r="D35" s="182"/>
      <c r="E35" s="167"/>
      <c r="F35" s="167"/>
      <c r="G35" s="183"/>
      <c r="H35" s="167"/>
      <c r="I35" s="194"/>
      <c r="J35" s="179"/>
      <c r="K35" s="180"/>
    </row>
    <row r="36" spans="1:11">
      <c r="A36" s="175"/>
      <c r="B36" s="181"/>
      <c r="C36" s="167"/>
      <c r="D36" s="182"/>
      <c r="E36" s="167"/>
      <c r="F36" s="167"/>
      <c r="G36" s="183"/>
      <c r="H36" s="167"/>
      <c r="I36" s="194"/>
      <c r="J36" s="179"/>
      <c r="K36" s="180"/>
    </row>
    <row r="37" spans="1:11">
      <c r="A37" s="175"/>
      <c r="B37" s="181"/>
      <c r="C37" s="167"/>
      <c r="D37" s="182"/>
      <c r="E37" s="167"/>
      <c r="F37" s="167"/>
      <c r="G37" s="183"/>
      <c r="H37" s="167"/>
      <c r="I37" s="194"/>
      <c r="J37" s="179"/>
      <c r="K37" s="180"/>
    </row>
    <row r="38" spans="1:11">
      <c r="A38" s="175"/>
      <c r="B38" s="181"/>
      <c r="C38" s="167"/>
      <c r="D38" s="182"/>
      <c r="E38" s="167"/>
      <c r="F38" s="167"/>
      <c r="G38" s="183"/>
      <c r="H38" s="167"/>
      <c r="I38" s="194"/>
      <c r="J38" s="179"/>
      <c r="K38" s="180"/>
    </row>
    <row r="39" spans="1:11">
      <c r="A39" s="175"/>
      <c r="B39" s="181"/>
      <c r="C39" s="167"/>
      <c r="D39" s="182"/>
      <c r="E39" s="167"/>
      <c r="F39" s="167"/>
      <c r="G39" s="183"/>
      <c r="H39" s="167"/>
      <c r="I39" s="194"/>
      <c r="J39" s="179"/>
      <c r="K39" s="180"/>
    </row>
    <row r="40" spans="1:11">
      <c r="A40" s="175"/>
      <c r="B40" s="181"/>
      <c r="C40" s="167"/>
      <c r="D40" s="182"/>
      <c r="E40" s="167"/>
      <c r="F40" s="167"/>
      <c r="G40" s="183"/>
      <c r="H40" s="167"/>
      <c r="I40" s="194"/>
      <c r="J40" s="179"/>
      <c r="K40" s="180"/>
    </row>
    <row r="41" spans="1:11">
      <c r="A41" s="175"/>
      <c r="B41" s="181"/>
      <c r="C41" s="167"/>
      <c r="D41" s="182"/>
      <c r="E41" s="167"/>
      <c r="F41" s="167"/>
      <c r="G41" s="183"/>
      <c r="H41" s="167"/>
      <c r="I41" s="194"/>
      <c r="J41" s="179"/>
      <c r="K41" s="180"/>
    </row>
    <row r="42" spans="1:11">
      <c r="A42" s="175"/>
      <c r="B42" s="181"/>
      <c r="C42" s="167"/>
      <c r="D42" s="182"/>
      <c r="E42" s="167"/>
      <c r="F42" s="167"/>
      <c r="G42" s="183"/>
      <c r="H42" s="167"/>
      <c r="I42" s="194"/>
      <c r="J42" s="179"/>
      <c r="K42" s="180"/>
    </row>
    <row r="43" spans="1:11">
      <c r="A43" s="175"/>
      <c r="B43" s="181"/>
      <c r="C43" s="167"/>
      <c r="D43" s="182"/>
      <c r="E43" s="167"/>
      <c r="F43" s="167"/>
      <c r="G43" s="183"/>
      <c r="H43" s="167"/>
      <c r="I43" s="194"/>
      <c r="J43" s="179"/>
      <c r="K43" s="180"/>
    </row>
    <row r="44" spans="1:11">
      <c r="A44" s="175"/>
      <c r="B44" s="181"/>
      <c r="C44" s="167"/>
      <c r="D44" s="182"/>
      <c r="E44" s="167"/>
      <c r="F44" s="167"/>
      <c r="G44" s="183"/>
      <c r="H44" s="167"/>
      <c r="I44" s="194"/>
      <c r="J44" s="179"/>
      <c r="K44" s="180"/>
    </row>
    <row r="45" spans="1:11">
      <c r="A45" s="175"/>
      <c r="B45" s="181"/>
      <c r="C45" s="167"/>
      <c r="D45" s="182"/>
      <c r="E45" s="167"/>
      <c r="F45" s="167"/>
      <c r="G45" s="183"/>
      <c r="H45" s="167"/>
      <c r="I45" s="194"/>
      <c r="J45" s="179"/>
      <c r="K45" s="180"/>
    </row>
    <row r="46" spans="1:11">
      <c r="A46" s="189"/>
      <c r="B46" s="195"/>
      <c r="C46" s="190"/>
      <c r="D46" s="190"/>
      <c r="E46" s="190"/>
      <c r="F46" s="190"/>
      <c r="G46" s="190"/>
      <c r="H46" s="190"/>
      <c r="I46" s="191"/>
      <c r="J46" s="192">
        <f>SUM(I25:I45,0)</f>
        <v>142.275</v>
      </c>
      <c r="K46" s="193" t="s">
        <v>30</v>
      </c>
    </row>
    <row r="47" spans="1:11">
      <c r="A47" s="153"/>
      <c r="B47" s="154"/>
      <c r="C47" s="154"/>
      <c r="D47" s="154"/>
      <c r="E47" s="154"/>
      <c r="F47" s="154"/>
      <c r="G47" s="154"/>
      <c r="H47" s="154"/>
      <c r="I47" s="154"/>
      <c r="J47" s="154"/>
      <c r="K47" s="155"/>
    </row>
    <row r="48" ht="15.75" customHeight="1" spans="1:11">
      <c r="A48" s="156" t="s">
        <v>115</v>
      </c>
      <c r="B48" s="157" t="s">
        <v>116</v>
      </c>
      <c r="C48" s="158" t="s">
        <v>117</v>
      </c>
      <c r="D48" s="158"/>
      <c r="E48" s="158"/>
      <c r="F48" s="158" t="s">
        <v>132</v>
      </c>
      <c r="G48" s="159" t="s">
        <v>119</v>
      </c>
      <c r="H48" s="158" t="s">
        <v>120</v>
      </c>
      <c r="I48" s="158" t="s">
        <v>121</v>
      </c>
      <c r="J48" s="158" t="s">
        <v>122</v>
      </c>
      <c r="K48" s="160" t="s">
        <v>123</v>
      </c>
    </row>
    <row r="49" ht="24.75" spans="1:11">
      <c r="A49" s="161" t="str">
        <f>+'[129]Presupuesto '!B14</f>
        <v>3.1</v>
      </c>
      <c r="B49" s="162"/>
      <c r="C49" s="163" t="s">
        <v>124</v>
      </c>
      <c r="D49" s="164" t="s">
        <v>125</v>
      </c>
      <c r="E49" s="165" t="s">
        <v>126</v>
      </c>
      <c r="F49" s="165"/>
      <c r="G49" s="166"/>
      <c r="H49" s="165"/>
      <c r="I49" s="165"/>
      <c r="J49" s="167"/>
      <c r="K49" s="168"/>
    </row>
    <row r="50" ht="18.75" customHeight="1" spans="1:11">
      <c r="A50" s="169" t="str">
        <f>+'[129]Presupuesto '!D14</f>
        <v>EXCAVACIONES VARIAS EN MATERIAL COMÚN SECO A MANO (INCLUYE
RETIRO DE SOBRANTES A UNA DISTANCIA MENOR DE 5 KM)</v>
      </c>
      <c r="B50" s="170" t="s">
        <v>127</v>
      </c>
      <c r="C50" s="171"/>
      <c r="D50" s="171"/>
      <c r="E50" s="171"/>
      <c r="F50" s="171"/>
      <c r="G50" s="171"/>
      <c r="H50" s="171"/>
      <c r="I50" s="172"/>
      <c r="J50" s="173"/>
      <c r="K50" s="174"/>
    </row>
    <row r="51" ht="15" customHeight="1" spans="1:11">
      <c r="A51" s="175"/>
      <c r="B51" s="176" t="s">
        <v>133</v>
      </c>
      <c r="C51" s="177">
        <v>3.3</v>
      </c>
      <c r="D51" s="177">
        <v>0.15</v>
      </c>
      <c r="E51" s="177">
        <v>0.1</v>
      </c>
      <c r="F51" s="177">
        <f>+PRODUCT(C51:E51)</f>
        <v>0.0495</v>
      </c>
      <c r="G51" s="159"/>
      <c r="H51" s="158">
        <v>14</v>
      </c>
      <c r="I51" s="178">
        <f t="shared" ref="I51:I57" si="0">+F51*H51</f>
        <v>0.693</v>
      </c>
      <c r="J51" s="179"/>
      <c r="K51" s="180"/>
    </row>
    <row r="52" spans="1:11">
      <c r="A52" s="175"/>
      <c r="B52" s="181" t="s">
        <v>134</v>
      </c>
      <c r="C52" s="196">
        <v>42</v>
      </c>
      <c r="D52" s="196">
        <v>0.6</v>
      </c>
      <c r="E52" s="196">
        <v>0.05</v>
      </c>
      <c r="F52" s="196">
        <f t="shared" ref="F52:F57" si="1">+PRODUCT(C52:E52)</f>
        <v>1.26</v>
      </c>
      <c r="G52" s="183"/>
      <c r="H52" s="167">
        <v>2</v>
      </c>
      <c r="I52" s="197">
        <f t="shared" si="0"/>
        <v>2.52</v>
      </c>
      <c r="J52" s="179"/>
      <c r="K52" s="180"/>
    </row>
    <row r="53" spans="1:11">
      <c r="A53" s="175"/>
      <c r="B53" s="198" t="s">
        <v>135</v>
      </c>
      <c r="C53" s="196">
        <v>0</v>
      </c>
      <c r="D53" s="196">
        <v>3.3</v>
      </c>
      <c r="E53" s="196">
        <v>0.075</v>
      </c>
      <c r="F53" s="196">
        <f t="shared" si="1"/>
        <v>0</v>
      </c>
      <c r="G53" s="183"/>
      <c r="H53" s="167">
        <v>1</v>
      </c>
      <c r="I53" s="197">
        <f t="shared" si="0"/>
        <v>0</v>
      </c>
      <c r="J53" s="179"/>
      <c r="K53" s="180"/>
    </row>
    <row r="54" ht="18.75" customHeight="1" spans="1:11">
      <c r="A54" s="175"/>
      <c r="B54" s="170" t="s">
        <v>47</v>
      </c>
      <c r="C54" s="171"/>
      <c r="D54" s="171"/>
      <c r="E54" s="171"/>
      <c r="F54" s="171"/>
      <c r="G54" s="171"/>
      <c r="H54" s="171"/>
      <c r="I54" s="172"/>
      <c r="J54" s="173"/>
      <c r="K54" s="174"/>
    </row>
    <row r="55" spans="1:11">
      <c r="A55" s="175"/>
      <c r="B55" s="181" t="s">
        <v>136</v>
      </c>
      <c r="C55" s="167">
        <v>3.8</v>
      </c>
      <c r="D55" s="196">
        <v>0.15</v>
      </c>
      <c r="E55" s="167">
        <v>0.1</v>
      </c>
      <c r="F55" s="177">
        <f t="shared" si="1"/>
        <v>0.057</v>
      </c>
      <c r="G55" s="183"/>
      <c r="H55" s="167">
        <v>14</v>
      </c>
      <c r="I55" s="178">
        <f t="shared" si="0"/>
        <v>0.798</v>
      </c>
      <c r="J55" s="179"/>
      <c r="K55" s="180"/>
    </row>
    <row r="56" spans="1:11">
      <c r="A56" s="175"/>
      <c r="B56" s="181" t="s">
        <v>137</v>
      </c>
      <c r="C56" s="167">
        <v>40</v>
      </c>
      <c r="D56" s="182">
        <v>0.6</v>
      </c>
      <c r="E56" s="167">
        <v>0.05</v>
      </c>
      <c r="F56" s="167">
        <f t="shared" si="1"/>
        <v>1.2</v>
      </c>
      <c r="G56" s="183"/>
      <c r="H56" s="167">
        <v>2</v>
      </c>
      <c r="I56" s="194">
        <f t="shared" si="0"/>
        <v>2.4</v>
      </c>
      <c r="J56" s="179"/>
      <c r="K56" s="180"/>
    </row>
    <row r="57" spans="1:11">
      <c r="A57" s="175"/>
      <c r="B57" s="181" t="s">
        <v>138</v>
      </c>
      <c r="C57" s="167"/>
      <c r="D57" s="182"/>
      <c r="E57" s="196"/>
      <c r="F57" s="167">
        <f t="shared" si="1"/>
        <v>0</v>
      </c>
      <c r="G57" s="183"/>
      <c r="H57" s="167">
        <v>1</v>
      </c>
      <c r="I57" s="194">
        <f t="shared" si="0"/>
        <v>0</v>
      </c>
      <c r="J57" s="179"/>
      <c r="K57" s="180"/>
    </row>
    <row r="58" ht="18.75" customHeight="1" spans="1:11">
      <c r="A58" s="175"/>
      <c r="B58" s="170" t="s">
        <v>128</v>
      </c>
      <c r="C58" s="171"/>
      <c r="D58" s="171"/>
      <c r="E58" s="171"/>
      <c r="F58" s="171"/>
      <c r="G58" s="171"/>
      <c r="H58" s="171"/>
      <c r="I58" s="172"/>
      <c r="J58" s="173"/>
      <c r="K58" s="174"/>
    </row>
    <row r="59" spans="1:11">
      <c r="A59" s="175"/>
      <c r="B59" s="181" t="s">
        <v>136</v>
      </c>
      <c r="C59" s="196">
        <v>3.3</v>
      </c>
      <c r="D59" s="196">
        <v>0.15</v>
      </c>
      <c r="E59" s="196">
        <v>0.1</v>
      </c>
      <c r="F59" s="177">
        <f t="shared" ref="F59:F61" si="2">+PRODUCT(C59:E59)</f>
        <v>0.0495</v>
      </c>
      <c r="G59" s="199"/>
      <c r="H59" s="196">
        <v>13</v>
      </c>
      <c r="I59" s="178">
        <f t="shared" ref="I59:I61" si="3">+F59*H59</f>
        <v>0.6435</v>
      </c>
      <c r="J59" s="179"/>
      <c r="K59" s="180"/>
    </row>
    <row r="60" spans="1:11">
      <c r="A60" s="175"/>
      <c r="B60" s="181" t="s">
        <v>137</v>
      </c>
      <c r="C60" s="196">
        <v>37</v>
      </c>
      <c r="D60" s="196">
        <v>0.6</v>
      </c>
      <c r="E60" s="196">
        <v>0.05</v>
      </c>
      <c r="F60" s="196">
        <f t="shared" si="2"/>
        <v>1.11</v>
      </c>
      <c r="G60" s="199"/>
      <c r="H60" s="196">
        <v>2</v>
      </c>
      <c r="I60" s="197">
        <f t="shared" si="3"/>
        <v>2.22</v>
      </c>
      <c r="J60" s="179"/>
      <c r="K60" s="180"/>
    </row>
    <row r="61" spans="1:11">
      <c r="A61" s="175"/>
      <c r="B61" s="181" t="s">
        <v>138</v>
      </c>
      <c r="C61" s="196"/>
      <c r="D61" s="196"/>
      <c r="E61" s="196"/>
      <c r="F61" s="196">
        <f t="shared" si="2"/>
        <v>0</v>
      </c>
      <c r="G61" s="199"/>
      <c r="H61" s="196">
        <v>1</v>
      </c>
      <c r="I61" s="197">
        <f t="shared" si="3"/>
        <v>0</v>
      </c>
      <c r="J61" s="179"/>
      <c r="K61" s="180"/>
    </row>
    <row r="62" ht="18.75" customHeight="1" spans="1:11">
      <c r="A62" s="175"/>
      <c r="B62" s="170" t="s">
        <v>129</v>
      </c>
      <c r="C62" s="171"/>
      <c r="D62" s="171"/>
      <c r="E62" s="171"/>
      <c r="F62" s="171"/>
      <c r="G62" s="171"/>
      <c r="H62" s="171"/>
      <c r="I62" s="172"/>
      <c r="J62" s="173"/>
      <c r="K62" s="174"/>
    </row>
    <row r="63" spans="1:11">
      <c r="A63" s="175"/>
      <c r="B63" s="181" t="s">
        <v>136</v>
      </c>
      <c r="C63" s="196">
        <v>5.6</v>
      </c>
      <c r="D63" s="196">
        <v>0.15</v>
      </c>
      <c r="E63" s="196">
        <v>0.1</v>
      </c>
      <c r="F63" s="177">
        <f t="shared" ref="F63:F65" si="4">+PRODUCT(C63:E63)</f>
        <v>0.084</v>
      </c>
      <c r="G63" s="199"/>
      <c r="H63" s="196">
        <v>10</v>
      </c>
      <c r="I63" s="178">
        <f t="shared" ref="I63:I65" si="5">+F63*H63</f>
        <v>0.84</v>
      </c>
      <c r="J63" s="179"/>
      <c r="K63" s="180"/>
    </row>
    <row r="64" spans="1:11">
      <c r="A64" s="175"/>
      <c r="B64" s="181" t="s">
        <v>137</v>
      </c>
      <c r="C64" s="167">
        <v>30</v>
      </c>
      <c r="D64" s="196">
        <v>0.6</v>
      </c>
      <c r="E64" s="196">
        <v>0.05</v>
      </c>
      <c r="F64" s="196">
        <f t="shared" si="4"/>
        <v>0.9</v>
      </c>
      <c r="G64" s="199"/>
      <c r="H64" s="196">
        <v>2</v>
      </c>
      <c r="I64" s="197">
        <f t="shared" si="5"/>
        <v>1.8</v>
      </c>
      <c r="J64" s="179"/>
      <c r="K64" s="180"/>
    </row>
    <row r="65" spans="1:11">
      <c r="A65" s="175"/>
      <c r="B65" s="181" t="s">
        <v>138</v>
      </c>
      <c r="C65" s="196"/>
      <c r="D65" s="196"/>
      <c r="E65" s="196"/>
      <c r="F65" s="196">
        <f t="shared" si="4"/>
        <v>0</v>
      </c>
      <c r="G65" s="199"/>
      <c r="H65" s="196">
        <v>1</v>
      </c>
      <c r="I65" s="197">
        <f t="shared" si="5"/>
        <v>0</v>
      </c>
      <c r="J65" s="179"/>
      <c r="K65" s="180"/>
    </row>
    <row r="66" ht="18.75" customHeight="1" spans="1:11">
      <c r="A66" s="175"/>
      <c r="B66" s="170" t="s">
        <v>130</v>
      </c>
      <c r="C66" s="171"/>
      <c r="D66" s="171"/>
      <c r="E66" s="171"/>
      <c r="F66" s="171"/>
      <c r="G66" s="171"/>
      <c r="H66" s="171"/>
      <c r="I66" s="172"/>
      <c r="J66" s="173"/>
      <c r="K66" s="174"/>
    </row>
    <row r="67" spans="1:11">
      <c r="A67" s="175"/>
      <c r="B67" s="181" t="s">
        <v>136</v>
      </c>
      <c r="C67" s="196">
        <v>3.3</v>
      </c>
      <c r="D67" s="196">
        <v>0.15</v>
      </c>
      <c r="E67" s="196">
        <v>0.1</v>
      </c>
      <c r="F67" s="177">
        <f t="shared" ref="F67:F69" si="6">+PRODUCT(C67:E67)</f>
        <v>0.0495</v>
      </c>
      <c r="G67" s="199"/>
      <c r="H67" s="196">
        <v>14</v>
      </c>
      <c r="I67" s="178">
        <f t="shared" ref="I67:I69" si="7">+F67*H67</f>
        <v>0.693</v>
      </c>
      <c r="J67" s="179"/>
      <c r="K67" s="180"/>
    </row>
    <row r="68" spans="1:11">
      <c r="A68" s="175"/>
      <c r="B68" s="181" t="s">
        <v>137</v>
      </c>
      <c r="C68" s="167">
        <v>39.15</v>
      </c>
      <c r="D68" s="196">
        <v>0.6</v>
      </c>
      <c r="E68" s="196">
        <v>0.05</v>
      </c>
      <c r="F68" s="196">
        <f t="shared" si="6"/>
        <v>1.1745</v>
      </c>
      <c r="G68" s="199"/>
      <c r="H68" s="196">
        <v>2</v>
      </c>
      <c r="I68" s="197">
        <f t="shared" si="7"/>
        <v>2.349</v>
      </c>
      <c r="J68" s="179"/>
      <c r="K68" s="180"/>
    </row>
    <row r="69" spans="1:11">
      <c r="A69" s="175"/>
      <c r="B69" s="181" t="s">
        <v>138</v>
      </c>
      <c r="C69" s="196"/>
      <c r="D69" s="196"/>
      <c r="E69" s="196"/>
      <c r="F69" s="196">
        <f t="shared" si="6"/>
        <v>0</v>
      </c>
      <c r="G69" s="199"/>
      <c r="H69" s="196">
        <v>1</v>
      </c>
      <c r="I69" s="197">
        <f t="shared" si="7"/>
        <v>0</v>
      </c>
      <c r="J69" s="179"/>
      <c r="K69" s="180"/>
    </row>
    <row r="70" spans="1:11">
      <c r="A70" s="175"/>
      <c r="B70" s="181"/>
      <c r="C70" s="167"/>
      <c r="D70" s="182"/>
      <c r="E70" s="167"/>
      <c r="F70" s="167"/>
      <c r="G70" s="183"/>
      <c r="H70" s="167"/>
      <c r="I70" s="194"/>
      <c r="J70" s="179"/>
      <c r="K70" s="180"/>
    </row>
    <row r="71" spans="1:11">
      <c r="A71" s="175"/>
      <c r="B71" s="181"/>
      <c r="C71" s="196"/>
      <c r="D71" s="196"/>
      <c r="E71" s="196"/>
      <c r="F71" s="196"/>
      <c r="G71" s="183"/>
      <c r="H71" s="167"/>
      <c r="I71" s="197"/>
      <c r="J71" s="179"/>
      <c r="K71" s="180"/>
    </row>
    <row r="72" spans="1:11">
      <c r="A72" s="175"/>
      <c r="B72" s="181"/>
      <c r="C72" s="196"/>
      <c r="D72" s="196"/>
      <c r="E72" s="196"/>
      <c r="F72" s="196"/>
      <c r="G72" s="183"/>
      <c r="H72" s="167"/>
      <c r="I72" s="197"/>
      <c r="J72" s="179"/>
      <c r="K72" s="180"/>
    </row>
    <row r="73" spans="1:11">
      <c r="A73" s="175"/>
      <c r="B73" s="181"/>
      <c r="C73" s="196"/>
      <c r="D73" s="196"/>
      <c r="E73" s="196"/>
      <c r="F73" s="196"/>
      <c r="G73" s="183"/>
      <c r="H73" s="167"/>
      <c r="I73" s="197"/>
      <c r="J73" s="179"/>
      <c r="K73" s="180"/>
    </row>
    <row r="74" spans="1:11">
      <c r="A74" s="175"/>
      <c r="B74" s="181"/>
      <c r="C74" s="196"/>
      <c r="D74" s="196"/>
      <c r="E74" s="196"/>
      <c r="F74" s="196"/>
      <c r="G74" s="183"/>
      <c r="H74" s="167"/>
      <c r="I74" s="197"/>
      <c r="J74" s="179"/>
      <c r="K74" s="180"/>
    </row>
    <row r="75" spans="1:11">
      <c r="A75" s="175"/>
      <c r="B75" s="181"/>
      <c r="C75" s="196"/>
      <c r="D75" s="196"/>
      <c r="E75" s="196"/>
      <c r="F75" s="196"/>
      <c r="G75" s="183"/>
      <c r="H75" s="167"/>
      <c r="I75" s="197"/>
      <c r="J75" s="179"/>
      <c r="K75" s="180"/>
    </row>
    <row r="76" spans="1:11">
      <c r="A76" s="175"/>
      <c r="B76" s="181"/>
      <c r="C76" s="196"/>
      <c r="D76" s="196"/>
      <c r="E76" s="196"/>
      <c r="F76" s="196"/>
      <c r="G76" s="183"/>
      <c r="H76" s="167"/>
      <c r="I76" s="197"/>
      <c r="J76" s="179"/>
      <c r="K76" s="180"/>
    </row>
    <row r="77" spans="1:11">
      <c r="A77" s="175"/>
      <c r="B77" s="181"/>
      <c r="C77" s="196"/>
      <c r="D77" s="196"/>
      <c r="E77" s="196"/>
      <c r="F77" s="196"/>
      <c r="G77" s="183"/>
      <c r="H77" s="167"/>
      <c r="I77" s="197"/>
      <c r="J77" s="179"/>
      <c r="K77" s="180"/>
    </row>
    <row r="78" spans="1:11">
      <c r="A78" s="175"/>
      <c r="B78" s="181"/>
      <c r="C78" s="196"/>
      <c r="D78" s="196"/>
      <c r="E78" s="196"/>
      <c r="F78" s="196"/>
      <c r="G78" s="183"/>
      <c r="H78" s="167"/>
      <c r="I78" s="197"/>
      <c r="J78" s="179"/>
      <c r="K78" s="180"/>
    </row>
    <row r="79" spans="1:11">
      <c r="A79" s="175"/>
      <c r="B79" s="181"/>
      <c r="C79" s="196"/>
      <c r="D79" s="196"/>
      <c r="E79" s="196"/>
      <c r="F79" s="196"/>
      <c r="G79" s="183"/>
      <c r="H79" s="167"/>
      <c r="I79" s="197"/>
      <c r="J79" s="179"/>
      <c r="K79" s="180"/>
    </row>
    <row r="80" spans="1:11">
      <c r="A80" s="175"/>
      <c r="B80" s="181"/>
      <c r="C80" s="196"/>
      <c r="D80" s="196"/>
      <c r="E80" s="196"/>
      <c r="F80" s="196"/>
      <c r="G80" s="183"/>
      <c r="H80" s="167"/>
      <c r="I80" s="197"/>
      <c r="J80" s="179"/>
      <c r="K80" s="180"/>
    </row>
    <row r="81" spans="1:11">
      <c r="A81" s="175"/>
      <c r="B81" s="181"/>
      <c r="C81" s="196"/>
      <c r="D81" s="196"/>
      <c r="E81" s="196"/>
      <c r="F81" s="196"/>
      <c r="G81" s="183"/>
      <c r="H81" s="167"/>
      <c r="I81" s="197"/>
      <c r="J81" s="179"/>
      <c r="K81" s="180"/>
    </row>
    <row r="82" spans="1:11">
      <c r="A82" s="175"/>
      <c r="B82" s="181"/>
      <c r="C82" s="196"/>
      <c r="D82" s="196"/>
      <c r="E82" s="196"/>
      <c r="F82" s="196"/>
      <c r="G82" s="183"/>
      <c r="H82" s="167"/>
      <c r="I82" s="197"/>
      <c r="J82" s="179"/>
      <c r="K82" s="180"/>
    </row>
    <row r="83" spans="1:11">
      <c r="A83" s="175"/>
      <c r="B83" s="181"/>
      <c r="C83" s="196"/>
      <c r="D83" s="196"/>
      <c r="E83" s="196"/>
      <c r="F83" s="196"/>
      <c r="G83" s="183"/>
      <c r="H83" s="167"/>
      <c r="I83" s="197"/>
      <c r="J83" s="179"/>
      <c r="K83" s="180"/>
    </row>
    <row r="84" spans="1:11">
      <c r="A84" s="175"/>
      <c r="B84" s="181"/>
      <c r="C84" s="196"/>
      <c r="D84" s="196"/>
      <c r="E84" s="196"/>
      <c r="F84" s="196"/>
      <c r="G84" s="183"/>
      <c r="H84" s="167"/>
      <c r="I84" s="197"/>
      <c r="J84" s="179"/>
      <c r="K84" s="180"/>
    </row>
    <row r="85" spans="1:11">
      <c r="A85" s="175"/>
      <c r="B85" s="181"/>
      <c r="C85" s="196"/>
      <c r="D85" s="196"/>
      <c r="E85" s="196"/>
      <c r="F85" s="196"/>
      <c r="G85" s="183"/>
      <c r="H85" s="167"/>
      <c r="I85" s="197"/>
      <c r="J85" s="179"/>
      <c r="K85" s="180"/>
    </row>
    <row r="86" spans="1:11">
      <c r="A86" s="175"/>
      <c r="B86" s="181"/>
      <c r="C86" s="196"/>
      <c r="D86" s="196"/>
      <c r="E86" s="196"/>
      <c r="F86" s="196"/>
      <c r="G86" s="183"/>
      <c r="H86" s="167"/>
      <c r="I86" s="197"/>
      <c r="J86" s="179"/>
      <c r="K86" s="180"/>
    </row>
    <row r="87" spans="1:11">
      <c r="A87" s="175"/>
      <c r="B87" s="181"/>
      <c r="C87" s="196"/>
      <c r="D87" s="196"/>
      <c r="E87" s="196"/>
      <c r="F87" s="196"/>
      <c r="G87" s="183"/>
      <c r="H87" s="167"/>
      <c r="I87" s="197"/>
      <c r="J87" s="179"/>
      <c r="K87" s="180"/>
    </row>
    <row r="88" spans="1:11">
      <c r="A88" s="175"/>
      <c r="B88" s="181"/>
      <c r="C88" s="196"/>
      <c r="D88" s="196"/>
      <c r="E88" s="196"/>
      <c r="F88" s="196"/>
      <c r="G88" s="183"/>
      <c r="H88" s="167"/>
      <c r="I88" s="197"/>
      <c r="J88" s="179"/>
      <c r="K88" s="180"/>
    </row>
    <row r="89" spans="1:11">
      <c r="A89" s="175"/>
      <c r="B89" s="181"/>
      <c r="C89" s="196"/>
      <c r="D89" s="196"/>
      <c r="E89" s="196"/>
      <c r="F89" s="196"/>
      <c r="G89" s="183"/>
      <c r="H89" s="167"/>
      <c r="I89" s="197"/>
      <c r="J89" s="179"/>
      <c r="K89" s="180"/>
    </row>
    <row r="90" spans="1:11">
      <c r="A90" s="175"/>
      <c r="B90" s="181"/>
      <c r="C90" s="196"/>
      <c r="D90" s="196"/>
      <c r="E90" s="196"/>
      <c r="F90" s="196"/>
      <c r="G90" s="183"/>
      <c r="H90" s="167"/>
      <c r="I90" s="197"/>
      <c r="J90" s="179"/>
      <c r="K90" s="180"/>
    </row>
    <row r="91" spans="1:11">
      <c r="A91" s="189"/>
      <c r="B91" s="195"/>
      <c r="C91" s="190"/>
      <c r="D91" s="190"/>
      <c r="E91" s="190"/>
      <c r="F91" s="190"/>
      <c r="G91" s="190"/>
      <c r="H91" s="190"/>
      <c r="I91" s="191"/>
      <c r="J91" s="192">
        <f>SUM(I51:I78,0)</f>
        <v>14.9565</v>
      </c>
      <c r="K91" s="193" t="s">
        <v>30</v>
      </c>
    </row>
    <row r="92" ht="17.25" customHeight="1" spans="1:11">
      <c r="A92" s="153"/>
      <c r="B92" s="154"/>
      <c r="C92" s="154"/>
      <c r="D92" s="154"/>
      <c r="E92" s="154"/>
      <c r="F92" s="154"/>
      <c r="G92" s="154"/>
      <c r="H92" s="154"/>
      <c r="I92" s="154"/>
      <c r="J92" s="154"/>
      <c r="K92" s="155"/>
    </row>
    <row r="93" spans="1:11">
      <c r="A93" s="200" t="s">
        <v>115</v>
      </c>
      <c r="B93" s="201" t="s">
        <v>116</v>
      </c>
      <c r="C93" s="202" t="s">
        <v>117</v>
      </c>
      <c r="D93" s="202"/>
      <c r="E93" s="202"/>
      <c r="F93" s="202" t="s">
        <v>132</v>
      </c>
      <c r="G93" s="159" t="s">
        <v>119</v>
      </c>
      <c r="H93" s="202" t="s">
        <v>120</v>
      </c>
      <c r="I93" s="202" t="s">
        <v>121</v>
      </c>
      <c r="J93" s="202" t="s">
        <v>122</v>
      </c>
      <c r="K93" s="194" t="s">
        <v>123</v>
      </c>
    </row>
    <row r="94" ht="24.75" spans="1:11">
      <c r="A94" s="161" t="str">
        <f>+'[129]Presupuesto '!B16</f>
        <v>4.1</v>
      </c>
      <c r="B94" s="162"/>
      <c r="C94" s="163" t="s">
        <v>124</v>
      </c>
      <c r="D94" s="164" t="s">
        <v>125</v>
      </c>
      <c r="E94" s="165" t="s">
        <v>126</v>
      </c>
      <c r="F94" s="165"/>
      <c r="G94" s="166"/>
      <c r="H94" s="165"/>
      <c r="I94" s="165"/>
      <c r="J94" s="167"/>
      <c r="K94" s="168"/>
    </row>
    <row r="95" ht="18.75" customHeight="1" spans="1:11">
      <c r="A95" s="169" t="str">
        <f>+'[129]Presupuesto '!D16</f>
        <v>CONCRETOS CLASE D, f´c =3000 PSI (BASES)</v>
      </c>
      <c r="B95" s="170" t="s">
        <v>127</v>
      </c>
      <c r="C95" s="171"/>
      <c r="D95" s="171"/>
      <c r="E95" s="171"/>
      <c r="F95" s="171"/>
      <c r="G95" s="171"/>
      <c r="H95" s="171"/>
      <c r="I95" s="172"/>
      <c r="J95" s="203"/>
      <c r="K95" s="204"/>
    </row>
    <row r="96" ht="18" customHeight="1" spans="1:11">
      <c r="A96" s="175"/>
      <c r="B96" s="181" t="s">
        <v>139</v>
      </c>
      <c r="C96" s="177">
        <v>2.85</v>
      </c>
      <c r="D96" s="177">
        <v>0.9</v>
      </c>
      <c r="E96" s="177">
        <v>0.15</v>
      </c>
      <c r="F96" s="177">
        <f t="shared" ref="F96:F102" si="8">+PRODUCT(C96:E96)</f>
        <v>0.38475</v>
      </c>
      <c r="G96" s="177">
        <v>13</v>
      </c>
      <c r="H96" s="177">
        <v>2</v>
      </c>
      <c r="I96" s="178">
        <f>F96*H96*G96</f>
        <v>10.0035</v>
      </c>
      <c r="J96" s="205"/>
      <c r="K96" s="174"/>
    </row>
    <row r="97" spans="1:11">
      <c r="A97" s="175"/>
      <c r="B97" s="181" t="s">
        <v>140</v>
      </c>
      <c r="C97" s="196">
        <v>3.3</v>
      </c>
      <c r="D97" s="196">
        <v>0.15</v>
      </c>
      <c r="E97" s="196">
        <v>0.25</v>
      </c>
      <c r="F97" s="206">
        <f t="shared" si="8"/>
        <v>0.12375</v>
      </c>
      <c r="G97" s="196"/>
      <c r="H97" s="196">
        <v>14</v>
      </c>
      <c r="I97" s="207">
        <f t="shared" ref="I97:I98" si="9">F97*H97</f>
        <v>1.7325</v>
      </c>
      <c r="J97" s="205"/>
      <c r="K97" s="174"/>
    </row>
    <row r="98" spans="1:11">
      <c r="A98" s="175"/>
      <c r="B98" s="181" t="s">
        <v>141</v>
      </c>
      <c r="C98" s="196">
        <v>0</v>
      </c>
      <c r="D98" s="196">
        <v>3.3</v>
      </c>
      <c r="E98" s="196">
        <v>0.15</v>
      </c>
      <c r="F98" s="206">
        <f t="shared" si="8"/>
        <v>0</v>
      </c>
      <c r="G98" s="196"/>
      <c r="H98" s="196">
        <v>1</v>
      </c>
      <c r="I98" s="208">
        <f t="shared" si="9"/>
        <v>0</v>
      </c>
      <c r="J98" s="205"/>
      <c r="K98" s="174"/>
    </row>
    <row r="99" ht="18.75" customHeight="1" spans="1:11">
      <c r="A99" s="175"/>
      <c r="B99" s="170" t="s">
        <v>47</v>
      </c>
      <c r="C99" s="171"/>
      <c r="D99" s="171"/>
      <c r="E99" s="171"/>
      <c r="F99" s="171"/>
      <c r="G99" s="171"/>
      <c r="H99" s="171"/>
      <c r="I99" s="172"/>
      <c r="J99" s="205"/>
      <c r="K99" s="174"/>
    </row>
    <row r="100" spans="1:11">
      <c r="A100" s="175"/>
      <c r="B100" s="181" t="s">
        <v>139</v>
      </c>
      <c r="C100" s="167">
        <v>2.85</v>
      </c>
      <c r="D100" s="182">
        <v>0.9</v>
      </c>
      <c r="E100" s="167">
        <v>0.15</v>
      </c>
      <c r="F100" s="196">
        <f t="shared" si="8"/>
        <v>0.38475</v>
      </c>
      <c r="G100" s="183">
        <v>12</v>
      </c>
      <c r="H100" s="167">
        <v>2</v>
      </c>
      <c r="I100" s="178">
        <f>F100*H100*G100</f>
        <v>9.234</v>
      </c>
      <c r="J100" s="205"/>
      <c r="K100" s="174"/>
    </row>
    <row r="101" spans="1:11">
      <c r="A101" s="175"/>
      <c r="B101" s="181" t="s">
        <v>140</v>
      </c>
      <c r="C101" s="167">
        <v>3.8</v>
      </c>
      <c r="D101" s="182">
        <v>0.15</v>
      </c>
      <c r="E101" s="167">
        <v>0.25</v>
      </c>
      <c r="F101" s="196">
        <f t="shared" si="8"/>
        <v>0.1425</v>
      </c>
      <c r="G101" s="183"/>
      <c r="H101" s="167">
        <v>13</v>
      </c>
      <c r="I101" s="207">
        <f t="shared" ref="I101:I102" si="10">F101*H101</f>
        <v>1.8525</v>
      </c>
      <c r="J101" s="205"/>
      <c r="K101" s="174"/>
    </row>
    <row r="102" spans="1:11">
      <c r="A102" s="175"/>
      <c r="B102" s="181" t="s">
        <v>141</v>
      </c>
      <c r="C102" s="167"/>
      <c r="D102" s="182"/>
      <c r="E102" s="167"/>
      <c r="F102" s="196">
        <f t="shared" si="8"/>
        <v>0</v>
      </c>
      <c r="G102" s="183"/>
      <c r="H102" s="167">
        <v>1</v>
      </c>
      <c r="I102" s="207">
        <f t="shared" si="10"/>
        <v>0</v>
      </c>
      <c r="J102" s="205"/>
      <c r="K102" s="174"/>
    </row>
    <row r="103" ht="18.75" customHeight="1" spans="1:11">
      <c r="A103" s="175"/>
      <c r="B103" s="170" t="s">
        <v>142</v>
      </c>
      <c r="C103" s="171"/>
      <c r="D103" s="171"/>
      <c r="E103" s="171"/>
      <c r="F103" s="171"/>
      <c r="G103" s="171"/>
      <c r="H103" s="171"/>
      <c r="I103" s="172"/>
      <c r="J103" s="205"/>
      <c r="K103" s="174"/>
    </row>
    <row r="104" spans="1:11">
      <c r="A104" s="175"/>
      <c r="B104" s="181" t="s">
        <v>139</v>
      </c>
      <c r="C104" s="196">
        <v>2.85</v>
      </c>
      <c r="D104" s="196">
        <v>0.9</v>
      </c>
      <c r="E104" s="196">
        <v>0.15</v>
      </c>
      <c r="F104" s="196">
        <f t="shared" ref="F104:F106" si="11">+PRODUCT(C104:E104)</f>
        <v>0.38475</v>
      </c>
      <c r="G104" s="199">
        <v>12</v>
      </c>
      <c r="H104" s="196">
        <v>2</v>
      </c>
      <c r="I104" s="178">
        <f>F104*H104*G104</f>
        <v>9.234</v>
      </c>
      <c r="J104" s="205"/>
      <c r="K104" s="174"/>
    </row>
    <row r="105" spans="1:11">
      <c r="A105" s="175"/>
      <c r="B105" s="181" t="s">
        <v>140</v>
      </c>
      <c r="C105" s="196">
        <v>3.3</v>
      </c>
      <c r="D105" s="196">
        <v>0.15</v>
      </c>
      <c r="E105" s="196">
        <v>0.25</v>
      </c>
      <c r="F105" s="196">
        <f t="shared" si="11"/>
        <v>0.12375</v>
      </c>
      <c r="G105" s="199"/>
      <c r="H105" s="196">
        <v>13</v>
      </c>
      <c r="I105" s="207">
        <f t="shared" ref="I105:I106" si="12">F105*H105</f>
        <v>1.60875</v>
      </c>
      <c r="J105" s="205"/>
      <c r="K105" s="174"/>
    </row>
    <row r="106" spans="1:11">
      <c r="A106" s="175"/>
      <c r="B106" s="181" t="s">
        <v>141</v>
      </c>
      <c r="C106" s="196"/>
      <c r="D106" s="196"/>
      <c r="E106" s="196"/>
      <c r="F106" s="196">
        <f t="shared" si="11"/>
        <v>0</v>
      </c>
      <c r="G106" s="199"/>
      <c r="H106" s="196">
        <v>1</v>
      </c>
      <c r="I106" s="207">
        <f t="shared" si="12"/>
        <v>0</v>
      </c>
      <c r="J106" s="205"/>
      <c r="K106" s="174"/>
    </row>
    <row r="107" ht="18.75" customHeight="1" spans="1:11">
      <c r="A107" s="175"/>
      <c r="B107" s="170" t="s">
        <v>129</v>
      </c>
      <c r="C107" s="171"/>
      <c r="D107" s="171"/>
      <c r="E107" s="171"/>
      <c r="F107" s="171"/>
      <c r="G107" s="171"/>
      <c r="H107" s="171"/>
      <c r="I107" s="172"/>
      <c r="J107" s="205"/>
      <c r="K107" s="174"/>
    </row>
    <row r="108" spans="1:11">
      <c r="A108" s="175"/>
      <c r="B108" s="181" t="s">
        <v>143</v>
      </c>
      <c r="C108" s="196">
        <v>2.85</v>
      </c>
      <c r="D108" s="196">
        <v>0.9</v>
      </c>
      <c r="E108" s="196">
        <v>0.15</v>
      </c>
      <c r="F108" s="196">
        <f t="shared" ref="F108:F111" si="13">+PRODUCT(C108:E108)</f>
        <v>0.38475</v>
      </c>
      <c r="G108" s="199">
        <v>9</v>
      </c>
      <c r="H108" s="196">
        <v>2</v>
      </c>
      <c r="I108" s="178">
        <f>F108*H108*G108</f>
        <v>6.9255</v>
      </c>
      <c r="J108" s="205"/>
      <c r="K108" s="174"/>
    </row>
    <row r="109" spans="1:11">
      <c r="A109" s="175"/>
      <c r="B109" s="181" t="s">
        <v>144</v>
      </c>
      <c r="C109" s="196">
        <v>2.85</v>
      </c>
      <c r="D109" s="196">
        <v>1.4</v>
      </c>
      <c r="E109" s="196">
        <v>0.15</v>
      </c>
      <c r="F109" s="196">
        <f t="shared" si="13"/>
        <v>0.5985</v>
      </c>
      <c r="G109" s="199"/>
      <c r="H109" s="196">
        <v>9</v>
      </c>
      <c r="I109" s="207">
        <f t="shared" ref="I109:I111" si="14">F109*H109</f>
        <v>5.3865</v>
      </c>
      <c r="J109" s="205"/>
      <c r="K109" s="174"/>
    </row>
    <row r="110" spans="1:11">
      <c r="A110" s="175"/>
      <c r="B110" s="181" t="s">
        <v>145</v>
      </c>
      <c r="C110" s="196">
        <v>5.6</v>
      </c>
      <c r="D110" s="196">
        <v>0.15</v>
      </c>
      <c r="E110" s="196">
        <v>0.25</v>
      </c>
      <c r="F110" s="196">
        <f t="shared" si="13"/>
        <v>0.21</v>
      </c>
      <c r="G110" s="199"/>
      <c r="H110" s="196">
        <v>10</v>
      </c>
      <c r="I110" s="207">
        <f t="shared" si="14"/>
        <v>2.1</v>
      </c>
      <c r="J110" s="205"/>
      <c r="K110" s="174"/>
    </row>
    <row r="111" spans="1:11">
      <c r="A111" s="175"/>
      <c r="B111" s="181" t="s">
        <v>146</v>
      </c>
      <c r="C111" s="167"/>
      <c r="D111" s="182"/>
      <c r="E111" s="167"/>
      <c r="F111" s="196">
        <f t="shared" si="13"/>
        <v>0</v>
      </c>
      <c r="G111" s="199"/>
      <c r="H111" s="196">
        <v>0</v>
      </c>
      <c r="I111" s="207">
        <f t="shared" si="14"/>
        <v>0</v>
      </c>
      <c r="J111" s="205"/>
      <c r="K111" s="174"/>
    </row>
    <row r="112" ht="18.75" customHeight="1" spans="1:11">
      <c r="A112" s="175"/>
      <c r="B112" s="170" t="s">
        <v>130</v>
      </c>
      <c r="C112" s="171"/>
      <c r="D112" s="171"/>
      <c r="E112" s="171"/>
      <c r="F112" s="171"/>
      <c r="G112" s="171"/>
      <c r="H112" s="171"/>
      <c r="I112" s="172"/>
      <c r="J112" s="205"/>
      <c r="K112" s="174"/>
    </row>
    <row r="113" spans="1:11">
      <c r="A113" s="175"/>
      <c r="B113" s="181" t="s">
        <v>139</v>
      </c>
      <c r="C113" s="196">
        <v>2.85</v>
      </c>
      <c r="D113" s="196">
        <v>0.9</v>
      </c>
      <c r="E113" s="196">
        <v>0.15</v>
      </c>
      <c r="F113" s="196">
        <f t="shared" ref="F113:F115" si="15">+PRODUCT(C113:E113)</f>
        <v>0.38475</v>
      </c>
      <c r="G113" s="199">
        <v>13</v>
      </c>
      <c r="H113" s="196">
        <v>2</v>
      </c>
      <c r="I113" s="207">
        <f>F113*H113*G113</f>
        <v>10.0035</v>
      </c>
      <c r="J113" s="205"/>
      <c r="K113" s="174"/>
    </row>
    <row r="114" spans="1:11">
      <c r="A114" s="175"/>
      <c r="B114" s="181" t="s">
        <v>145</v>
      </c>
      <c r="C114" s="196">
        <v>3.3</v>
      </c>
      <c r="D114" s="196">
        <v>0.15</v>
      </c>
      <c r="E114" s="196">
        <v>0.25</v>
      </c>
      <c r="F114" s="196">
        <f t="shared" si="15"/>
        <v>0.12375</v>
      </c>
      <c r="G114" s="199"/>
      <c r="H114" s="196">
        <v>14</v>
      </c>
      <c r="I114" s="207">
        <f t="shared" ref="I114:I115" si="16">F114*H114</f>
        <v>1.7325</v>
      </c>
      <c r="J114" s="205"/>
      <c r="K114" s="174"/>
    </row>
    <row r="115" spans="1:11">
      <c r="A115" s="175"/>
      <c r="B115" s="181" t="s">
        <v>146</v>
      </c>
      <c r="C115" s="167"/>
      <c r="D115" s="182"/>
      <c r="E115" s="167"/>
      <c r="F115" s="196">
        <f t="shared" si="15"/>
        <v>0</v>
      </c>
      <c r="G115" s="199"/>
      <c r="H115" s="196">
        <v>0</v>
      </c>
      <c r="I115" s="207">
        <f t="shared" si="16"/>
        <v>0</v>
      </c>
      <c r="J115" s="205"/>
      <c r="K115" s="174"/>
    </row>
    <row r="116" spans="1:11">
      <c r="A116" s="175"/>
      <c r="B116" s="181"/>
      <c r="C116" s="196"/>
      <c r="D116" s="196"/>
      <c r="E116" s="196"/>
      <c r="F116" s="196"/>
      <c r="G116" s="196"/>
      <c r="H116" s="196"/>
      <c r="I116" s="207"/>
      <c r="J116" s="205"/>
      <c r="K116" s="174"/>
    </row>
    <row r="117" spans="1:11">
      <c r="A117" s="175"/>
      <c r="B117" s="181"/>
      <c r="C117" s="196"/>
      <c r="D117" s="196"/>
      <c r="E117" s="196"/>
      <c r="F117" s="196"/>
      <c r="G117" s="196"/>
      <c r="H117" s="196"/>
      <c r="I117" s="207"/>
      <c r="J117" s="205"/>
      <c r="K117" s="174"/>
    </row>
    <row r="118" spans="1:11">
      <c r="A118" s="175"/>
      <c r="B118" s="181"/>
      <c r="C118" s="167"/>
      <c r="D118" s="182"/>
      <c r="E118" s="167"/>
      <c r="F118" s="167"/>
      <c r="G118" s="167"/>
      <c r="H118" s="167"/>
      <c r="I118" s="207"/>
      <c r="J118" s="205"/>
      <c r="K118" s="174"/>
    </row>
    <row r="119" spans="1:11">
      <c r="A119" s="175"/>
      <c r="B119" s="181"/>
      <c r="C119" s="196"/>
      <c r="D119" s="196"/>
      <c r="E119" s="196"/>
      <c r="F119" s="196"/>
      <c r="G119" s="196"/>
      <c r="H119" s="196"/>
      <c r="I119" s="207"/>
      <c r="J119" s="205"/>
      <c r="K119" s="174"/>
    </row>
    <row r="120" spans="1:11">
      <c r="A120" s="175"/>
      <c r="B120" s="181"/>
      <c r="C120" s="196"/>
      <c r="D120" s="196"/>
      <c r="E120" s="196"/>
      <c r="F120" s="196"/>
      <c r="G120" s="196"/>
      <c r="H120" s="196"/>
      <c r="I120" s="207"/>
      <c r="J120" s="205"/>
      <c r="K120" s="174"/>
    </row>
    <row r="121" spans="1:11">
      <c r="A121" s="175"/>
      <c r="B121" s="181"/>
      <c r="C121" s="167"/>
      <c r="D121" s="182"/>
      <c r="E121" s="167"/>
      <c r="F121" s="167"/>
      <c r="G121" s="167"/>
      <c r="H121" s="167"/>
      <c r="I121" s="207"/>
      <c r="J121" s="205"/>
      <c r="K121" s="174"/>
    </row>
    <row r="122" spans="1:11">
      <c r="A122" s="175"/>
      <c r="B122" s="181"/>
      <c r="C122" s="196"/>
      <c r="D122" s="196"/>
      <c r="E122" s="196"/>
      <c r="F122" s="196"/>
      <c r="G122" s="196"/>
      <c r="H122" s="196"/>
      <c r="I122" s="207"/>
      <c r="J122" s="205"/>
      <c r="K122" s="174"/>
    </row>
    <row r="123" spans="1:11">
      <c r="A123" s="175"/>
      <c r="B123" s="181"/>
      <c r="C123" s="196"/>
      <c r="D123" s="196"/>
      <c r="E123" s="196"/>
      <c r="F123" s="196"/>
      <c r="G123" s="196"/>
      <c r="H123" s="196"/>
      <c r="I123" s="207"/>
      <c r="J123" s="205"/>
      <c r="K123" s="174"/>
    </row>
    <row r="124" spans="1:11">
      <c r="A124" s="209"/>
      <c r="B124" s="181"/>
      <c r="C124" s="167"/>
      <c r="D124" s="182"/>
      <c r="E124" s="167"/>
      <c r="F124" s="167"/>
      <c r="G124" s="167"/>
      <c r="H124" s="167"/>
      <c r="I124" s="207"/>
      <c r="J124" s="210"/>
      <c r="K124" s="211"/>
    </row>
    <row r="125" spans="1:11">
      <c r="A125" s="189"/>
      <c r="B125" s="195"/>
      <c r="C125" s="190"/>
      <c r="D125" s="190"/>
      <c r="E125" s="190"/>
      <c r="F125" s="190"/>
      <c r="G125" s="190"/>
      <c r="H125" s="190"/>
      <c r="I125" s="191"/>
      <c r="J125" s="192">
        <f>+SUM(I96:I124)</f>
        <v>59.81325</v>
      </c>
      <c r="K125" s="193" t="s">
        <v>30</v>
      </c>
    </row>
    <row r="126" spans="1:11">
      <c r="A126" s="153"/>
      <c r="B126" s="154"/>
      <c r="C126" s="154"/>
      <c r="D126" s="154"/>
      <c r="E126" s="154"/>
      <c r="F126" s="154"/>
      <c r="G126" s="154"/>
      <c r="H126" s="154"/>
      <c r="I126" s="154"/>
      <c r="J126" s="154"/>
      <c r="K126" s="155"/>
    </row>
    <row r="127" spans="1:11">
      <c r="A127" s="200" t="s">
        <v>115</v>
      </c>
      <c r="B127" s="201" t="s">
        <v>116</v>
      </c>
      <c r="C127" s="202" t="s">
        <v>117</v>
      </c>
      <c r="D127" s="202"/>
      <c r="E127" s="202"/>
      <c r="F127" s="202" t="s">
        <v>132</v>
      </c>
      <c r="G127" s="212" t="s">
        <v>147</v>
      </c>
      <c r="H127" s="202" t="s">
        <v>120</v>
      </c>
      <c r="I127" s="202" t="s">
        <v>121</v>
      </c>
      <c r="J127" s="202" t="s">
        <v>122</v>
      </c>
      <c r="K127" s="194" t="s">
        <v>123</v>
      </c>
    </row>
    <row r="128" ht="24.75" spans="1:11">
      <c r="A128" s="161" t="str">
        <f>+'[129]Presupuesto '!B17</f>
        <v>4.2</v>
      </c>
      <c r="B128" s="162"/>
      <c r="C128" s="163" t="s">
        <v>124</v>
      </c>
      <c r="D128" s="164" t="s">
        <v>125</v>
      </c>
      <c r="E128" s="165" t="s">
        <v>126</v>
      </c>
      <c r="F128" s="165"/>
      <c r="G128" s="166"/>
      <c r="H128" s="165"/>
      <c r="I128" s="165"/>
      <c r="J128" s="167"/>
      <c r="K128" s="168"/>
    </row>
    <row r="129" ht="18.75" customHeight="1" spans="1:11">
      <c r="A129" s="169" t="str">
        <f>+'[129]Presupuesto '!D17</f>
        <v>CONCRETO CICLÓPEO CLASE G, 2000 PSI 40% RAJON PARA BASES</v>
      </c>
      <c r="B129" s="170" t="s">
        <v>127</v>
      </c>
      <c r="C129" s="171"/>
      <c r="D129" s="171"/>
      <c r="E129" s="171"/>
      <c r="F129" s="171"/>
      <c r="G129" s="171"/>
      <c r="H129" s="171"/>
      <c r="I129" s="172"/>
      <c r="J129" s="173"/>
      <c r="K129" s="174"/>
    </row>
    <row r="130" ht="18" customHeight="1" spans="1:11">
      <c r="A130" s="175"/>
      <c r="B130" s="176" t="s">
        <v>148</v>
      </c>
      <c r="C130" s="177">
        <v>2.85</v>
      </c>
      <c r="D130" s="177">
        <v>0.9</v>
      </c>
      <c r="E130" s="177">
        <v>0.15</v>
      </c>
      <c r="F130" s="177">
        <f>+PRODUCT(C130:E130)</f>
        <v>0.38475</v>
      </c>
      <c r="G130" s="177"/>
      <c r="H130" s="177">
        <v>13</v>
      </c>
      <c r="I130" s="178">
        <f>+H130*F130</f>
        <v>5.00175</v>
      </c>
      <c r="J130" s="173"/>
      <c r="K130" s="174"/>
    </row>
    <row r="131" spans="1:11">
      <c r="A131" s="175"/>
      <c r="B131" s="198" t="s">
        <v>149</v>
      </c>
      <c r="C131" s="196">
        <v>2.85</v>
      </c>
      <c r="D131" s="196">
        <v>0.6</v>
      </c>
      <c r="E131" s="196">
        <v>0.15</v>
      </c>
      <c r="F131" s="196">
        <f>+PRODUCT(C131:E131)</f>
        <v>0.2565</v>
      </c>
      <c r="G131" s="196"/>
      <c r="H131" s="196">
        <v>13</v>
      </c>
      <c r="I131" s="207">
        <f>F131*H131</f>
        <v>3.3345</v>
      </c>
      <c r="J131" s="173"/>
      <c r="K131" s="174"/>
    </row>
    <row r="132" ht="18.75" customHeight="1" spans="1:11">
      <c r="A132" s="175"/>
      <c r="B132" s="170" t="s">
        <v>47</v>
      </c>
      <c r="C132" s="171"/>
      <c r="D132" s="171"/>
      <c r="E132" s="171"/>
      <c r="F132" s="171"/>
      <c r="G132" s="171"/>
      <c r="H132" s="171"/>
      <c r="I132" s="172"/>
      <c r="J132" s="173"/>
      <c r="K132" s="174"/>
    </row>
    <row r="133" spans="1:11">
      <c r="A133" s="175"/>
      <c r="B133" s="181" t="s">
        <v>150</v>
      </c>
      <c r="C133" s="196">
        <v>2.85</v>
      </c>
      <c r="D133" s="177">
        <v>0.9</v>
      </c>
      <c r="E133" s="177">
        <v>0.15</v>
      </c>
      <c r="F133" s="177">
        <f>+PRODUCT(C133:E133)</f>
        <v>0.38475</v>
      </c>
      <c r="G133" s="177"/>
      <c r="H133" s="177">
        <v>12</v>
      </c>
      <c r="I133" s="178">
        <f>+H133*F133</f>
        <v>4.617</v>
      </c>
      <c r="J133" s="179"/>
      <c r="K133" s="180"/>
    </row>
    <row r="134" spans="1:11">
      <c r="A134" s="175"/>
      <c r="B134" s="181" t="s">
        <v>149</v>
      </c>
      <c r="C134" s="196">
        <v>2.85</v>
      </c>
      <c r="D134" s="196">
        <v>1.1</v>
      </c>
      <c r="E134" s="196">
        <v>0.15</v>
      </c>
      <c r="F134" s="196">
        <f>+PRODUCT(C134:E134)</f>
        <v>0.47025</v>
      </c>
      <c r="G134" s="199"/>
      <c r="H134" s="196">
        <v>12</v>
      </c>
      <c r="I134" s="207">
        <f t="shared" ref="I134" si="17">F134*H134</f>
        <v>5.643</v>
      </c>
      <c r="J134" s="179"/>
      <c r="K134" s="180"/>
    </row>
    <row r="135" ht="18.75" customHeight="1" spans="1:11">
      <c r="A135" s="175"/>
      <c r="B135" s="170" t="s">
        <v>142</v>
      </c>
      <c r="C135" s="171"/>
      <c r="D135" s="171"/>
      <c r="E135" s="171"/>
      <c r="F135" s="171"/>
      <c r="G135" s="171"/>
      <c r="H135" s="171"/>
      <c r="I135" s="172"/>
      <c r="J135" s="173"/>
      <c r="K135" s="174"/>
    </row>
    <row r="136" spans="1:11">
      <c r="A136" s="175"/>
      <c r="B136" s="181" t="s">
        <v>150</v>
      </c>
      <c r="C136" s="196">
        <v>2.85</v>
      </c>
      <c r="D136" s="177">
        <v>0.9</v>
      </c>
      <c r="E136" s="177">
        <v>0.15</v>
      </c>
      <c r="F136" s="177">
        <f>+PRODUCT(C136:E136)</f>
        <v>0.38475</v>
      </c>
      <c r="G136" s="177"/>
      <c r="H136" s="177">
        <v>12</v>
      </c>
      <c r="I136" s="178">
        <f>+H136*F136</f>
        <v>4.617</v>
      </c>
      <c r="J136" s="179"/>
      <c r="K136" s="180"/>
    </row>
    <row r="137" spans="1:11">
      <c r="A137" s="175"/>
      <c r="B137" s="181" t="s">
        <v>149</v>
      </c>
      <c r="C137" s="196">
        <v>2.85</v>
      </c>
      <c r="D137" s="196">
        <v>0.6</v>
      </c>
      <c r="E137" s="196">
        <v>0.15</v>
      </c>
      <c r="F137" s="196">
        <f>+PRODUCT(C137:E137)</f>
        <v>0.2565</v>
      </c>
      <c r="G137" s="199"/>
      <c r="H137" s="196">
        <v>12</v>
      </c>
      <c r="I137" s="207">
        <f t="shared" ref="I137" si="18">F137*H137</f>
        <v>3.078</v>
      </c>
      <c r="J137" s="179"/>
      <c r="K137" s="180"/>
    </row>
    <row r="138" ht="18.75" customHeight="1" spans="1:11">
      <c r="A138" s="175"/>
      <c r="B138" s="170" t="s">
        <v>129</v>
      </c>
      <c r="C138" s="171"/>
      <c r="D138" s="171"/>
      <c r="E138" s="171"/>
      <c r="F138" s="171"/>
      <c r="G138" s="171"/>
      <c r="H138" s="171"/>
      <c r="I138" s="172"/>
      <c r="J138" s="173"/>
      <c r="K138" s="174"/>
    </row>
    <row r="139" spans="1:11">
      <c r="A139" s="175"/>
      <c r="B139" s="181" t="s">
        <v>151</v>
      </c>
      <c r="C139" s="196">
        <v>2.85</v>
      </c>
      <c r="D139" s="177">
        <v>0.9</v>
      </c>
      <c r="E139" s="177">
        <v>0.15</v>
      </c>
      <c r="F139" s="177">
        <f>+PRODUCT(C139:E139)</f>
        <v>0.38475</v>
      </c>
      <c r="G139" s="177">
        <v>2</v>
      </c>
      <c r="H139" s="177">
        <v>9</v>
      </c>
      <c r="I139" s="178">
        <f>+H139*F139*G139</f>
        <v>6.9255</v>
      </c>
      <c r="J139" s="179"/>
      <c r="K139" s="180"/>
    </row>
    <row r="140" spans="1:11">
      <c r="A140" s="175"/>
      <c r="B140" s="181" t="s">
        <v>149</v>
      </c>
      <c r="C140" s="196">
        <v>2.85</v>
      </c>
      <c r="D140" s="196">
        <v>0.3</v>
      </c>
      <c r="E140" s="196">
        <v>0.15</v>
      </c>
      <c r="F140" s="196">
        <f>+PRODUCT(C140:E140)</f>
        <v>0.12825</v>
      </c>
      <c r="G140" s="199">
        <v>2</v>
      </c>
      <c r="H140" s="196">
        <v>9</v>
      </c>
      <c r="I140" s="207">
        <f>F140*H140*G140</f>
        <v>2.3085</v>
      </c>
      <c r="J140" s="179"/>
      <c r="K140" s="180"/>
    </row>
    <row r="141" ht="18.75" customHeight="1" spans="1:11">
      <c r="A141" s="175"/>
      <c r="B141" s="170" t="s">
        <v>130</v>
      </c>
      <c r="C141" s="171"/>
      <c r="D141" s="171"/>
      <c r="E141" s="171"/>
      <c r="F141" s="171"/>
      <c r="G141" s="171"/>
      <c r="H141" s="171"/>
      <c r="I141" s="172"/>
      <c r="J141" s="173"/>
      <c r="K141" s="174"/>
    </row>
    <row r="142" spans="1:11">
      <c r="A142" s="175"/>
      <c r="B142" s="181" t="s">
        <v>151</v>
      </c>
      <c r="C142" s="196">
        <v>2.85</v>
      </c>
      <c r="D142" s="177">
        <v>0.9</v>
      </c>
      <c r="E142" s="177">
        <v>0.15</v>
      </c>
      <c r="F142" s="177">
        <f>+PRODUCT(C142:E142)</f>
        <v>0.38475</v>
      </c>
      <c r="G142" s="177"/>
      <c r="H142" s="177">
        <v>13</v>
      </c>
      <c r="I142" s="178">
        <f>+H142*F142</f>
        <v>5.00175</v>
      </c>
      <c r="J142" s="179"/>
      <c r="K142" s="180"/>
    </row>
    <row r="143" spans="1:11">
      <c r="A143" s="175"/>
      <c r="B143" s="181" t="s">
        <v>149</v>
      </c>
      <c r="C143" s="196">
        <v>2.85</v>
      </c>
      <c r="D143" s="196">
        <v>0.6</v>
      </c>
      <c r="E143" s="196">
        <v>0.15</v>
      </c>
      <c r="F143" s="196">
        <f>+PRODUCT(C143:E143)</f>
        <v>0.2565</v>
      </c>
      <c r="G143" s="199"/>
      <c r="H143" s="196">
        <v>13</v>
      </c>
      <c r="I143" s="207">
        <f t="shared" ref="I143" si="19">F143*H143</f>
        <v>3.3345</v>
      </c>
      <c r="J143" s="179"/>
      <c r="K143" s="180"/>
    </row>
    <row r="144" spans="1:11">
      <c r="A144" s="175"/>
      <c r="B144" s="181"/>
      <c r="C144" s="167"/>
      <c r="D144" s="182"/>
      <c r="E144" s="167"/>
      <c r="F144" s="167"/>
      <c r="G144" s="183"/>
      <c r="H144" s="167"/>
      <c r="I144" s="194"/>
      <c r="J144" s="179"/>
      <c r="K144" s="180"/>
    </row>
    <row r="145" spans="1:11">
      <c r="A145" s="175"/>
      <c r="B145" s="181"/>
      <c r="C145" s="167"/>
      <c r="D145" s="182"/>
      <c r="E145" s="167"/>
      <c r="F145" s="167"/>
      <c r="G145" s="183"/>
      <c r="H145" s="167"/>
      <c r="I145" s="194"/>
      <c r="J145" s="179"/>
      <c r="K145" s="180"/>
    </row>
    <row r="146" spans="1:11">
      <c r="A146" s="175"/>
      <c r="B146" s="181"/>
      <c r="C146" s="167"/>
      <c r="D146" s="182"/>
      <c r="E146" s="167"/>
      <c r="F146" s="167"/>
      <c r="G146" s="183"/>
      <c r="H146" s="167"/>
      <c r="I146" s="194"/>
      <c r="J146" s="179"/>
      <c r="K146" s="180"/>
    </row>
    <row r="147" spans="1:11">
      <c r="A147" s="175"/>
      <c r="B147" s="181"/>
      <c r="C147" s="167"/>
      <c r="D147" s="182"/>
      <c r="E147" s="167"/>
      <c r="F147" s="167"/>
      <c r="G147" s="183"/>
      <c r="H147" s="167"/>
      <c r="I147" s="194"/>
      <c r="J147" s="179"/>
      <c r="K147" s="180"/>
    </row>
    <row r="148" spans="1:11">
      <c r="A148" s="175"/>
      <c r="B148" s="181"/>
      <c r="C148" s="167"/>
      <c r="D148" s="182"/>
      <c r="E148" s="167"/>
      <c r="F148" s="167"/>
      <c r="G148" s="183"/>
      <c r="H148" s="167"/>
      <c r="I148" s="194"/>
      <c r="J148" s="179"/>
      <c r="K148" s="180"/>
    </row>
    <row r="149" spans="1:11">
      <c r="A149" s="175"/>
      <c r="B149" s="181"/>
      <c r="C149" s="167"/>
      <c r="D149" s="182"/>
      <c r="E149" s="167"/>
      <c r="F149" s="167"/>
      <c r="G149" s="183"/>
      <c r="H149" s="167"/>
      <c r="I149" s="194"/>
      <c r="J149" s="179"/>
      <c r="K149" s="180"/>
    </row>
    <row r="150" spans="1:11">
      <c r="A150" s="175"/>
      <c r="B150" s="181"/>
      <c r="C150" s="196"/>
      <c r="D150" s="196"/>
      <c r="E150" s="196"/>
      <c r="F150" s="196"/>
      <c r="G150" s="196"/>
      <c r="H150" s="196"/>
      <c r="I150" s="207"/>
      <c r="J150" s="173"/>
      <c r="K150" s="174"/>
    </row>
    <row r="151" spans="1:11">
      <c r="A151" s="175"/>
      <c r="B151" s="181"/>
      <c r="C151" s="196"/>
      <c r="D151" s="196"/>
      <c r="E151" s="196"/>
      <c r="F151" s="196"/>
      <c r="G151" s="196"/>
      <c r="H151" s="196"/>
      <c r="I151" s="207"/>
      <c r="J151" s="173"/>
      <c r="K151" s="174"/>
    </row>
    <row r="152" spans="1:11">
      <c r="A152" s="175"/>
      <c r="B152" s="181"/>
      <c r="C152" s="196"/>
      <c r="D152" s="196"/>
      <c r="E152" s="196"/>
      <c r="F152" s="196"/>
      <c r="G152" s="196"/>
      <c r="H152" s="196"/>
      <c r="I152" s="207"/>
      <c r="J152" s="173"/>
      <c r="K152" s="174"/>
    </row>
    <row r="153" spans="1:11">
      <c r="A153" s="175"/>
      <c r="B153" s="181"/>
      <c r="C153" s="196"/>
      <c r="D153" s="196"/>
      <c r="E153" s="196"/>
      <c r="F153" s="196"/>
      <c r="G153" s="196"/>
      <c r="H153" s="196"/>
      <c r="I153" s="207"/>
      <c r="J153" s="173"/>
      <c r="K153" s="174"/>
    </row>
    <row r="154" spans="1:11">
      <c r="A154" s="175"/>
      <c r="B154" s="181"/>
      <c r="C154" s="196"/>
      <c r="D154" s="196"/>
      <c r="E154" s="196"/>
      <c r="F154" s="196"/>
      <c r="G154" s="196"/>
      <c r="H154" s="196"/>
      <c r="I154" s="207"/>
      <c r="J154" s="173"/>
      <c r="K154" s="174"/>
    </row>
    <row r="155" spans="1:11">
      <c r="A155" s="175"/>
      <c r="B155" s="181"/>
      <c r="C155" s="196"/>
      <c r="D155" s="196"/>
      <c r="E155" s="196"/>
      <c r="F155" s="196"/>
      <c r="G155" s="196"/>
      <c r="H155" s="196"/>
      <c r="I155" s="207"/>
      <c r="J155" s="173"/>
      <c r="K155" s="174"/>
    </row>
    <row r="156" spans="1:11">
      <c r="A156" s="189"/>
      <c r="B156" s="195"/>
      <c r="C156" s="190"/>
      <c r="D156" s="190"/>
      <c r="E156" s="190"/>
      <c r="F156" s="190"/>
      <c r="G156" s="190"/>
      <c r="H156" s="190"/>
      <c r="I156" s="191"/>
      <c r="J156" s="192">
        <f>+SUM(I130:I155)</f>
        <v>43.8615</v>
      </c>
      <c r="K156" s="193" t="s">
        <v>30</v>
      </c>
    </row>
    <row r="157" spans="1:11">
      <c r="A157" s="153"/>
      <c r="B157" s="154"/>
      <c r="C157" s="154"/>
      <c r="D157" s="154"/>
      <c r="E157" s="154"/>
      <c r="F157" s="154"/>
      <c r="G157" s="154"/>
      <c r="H157" s="154"/>
      <c r="I157" s="154"/>
      <c r="J157" s="154"/>
      <c r="K157" s="155"/>
    </row>
    <row r="158" spans="1:11">
      <c r="A158" s="200" t="s">
        <v>115</v>
      </c>
      <c r="B158" s="201" t="s">
        <v>116</v>
      </c>
      <c r="C158" s="202" t="s">
        <v>117</v>
      </c>
      <c r="D158" s="202"/>
      <c r="E158" s="202"/>
      <c r="F158" s="202" t="s">
        <v>132</v>
      </c>
      <c r="G158" s="212" t="s">
        <v>152</v>
      </c>
      <c r="H158" s="202" t="s">
        <v>120</v>
      </c>
      <c r="I158" s="202" t="s">
        <v>121</v>
      </c>
      <c r="J158" s="202" t="s">
        <v>122</v>
      </c>
      <c r="K158" s="194" t="s">
        <v>123</v>
      </c>
    </row>
    <row r="159" ht="24.75" spans="1:11">
      <c r="A159" s="161" t="str">
        <f>+'[129]Presupuesto '!B18</f>
        <v>4.3</v>
      </c>
      <c r="B159" s="162"/>
      <c r="C159" s="163" t="s">
        <v>124</v>
      </c>
      <c r="D159" s="164" t="s">
        <v>125</v>
      </c>
      <c r="E159" s="165" t="s">
        <v>126</v>
      </c>
      <c r="F159" s="165"/>
      <c r="G159" s="166"/>
      <c r="H159" s="165"/>
      <c r="I159" s="165"/>
      <c r="J159" s="167"/>
      <c r="K159" s="168"/>
    </row>
    <row r="160" ht="18.75" customHeight="1" spans="1:11">
      <c r="A160" s="169" t="str">
        <f>+'[129]Presupuesto '!D18</f>
        <v>CUNETA DE CONCRETO CLASE E, 2500 PSI FUNDIDA EN EL LUGAR </v>
      </c>
      <c r="B160" s="170" t="s">
        <v>127</v>
      </c>
      <c r="C160" s="171"/>
      <c r="D160" s="171"/>
      <c r="E160" s="171"/>
      <c r="F160" s="171"/>
      <c r="G160" s="171"/>
      <c r="H160" s="171"/>
      <c r="I160" s="172"/>
      <c r="J160" s="173"/>
      <c r="K160" s="174"/>
    </row>
    <row r="161" ht="27" customHeight="1" spans="1:11">
      <c r="A161" s="175"/>
      <c r="B161" s="213" t="s">
        <v>153</v>
      </c>
      <c r="C161" s="177">
        <v>42</v>
      </c>
      <c r="D161" s="177">
        <v>0.6</v>
      </c>
      <c r="E161" s="177">
        <v>0.15</v>
      </c>
      <c r="F161" s="177">
        <f>+PRODUCT(C161:E161)</f>
        <v>3.78</v>
      </c>
      <c r="G161" s="177"/>
      <c r="H161" s="177">
        <v>2</v>
      </c>
      <c r="I161" s="178">
        <f>+H161*F161</f>
        <v>7.56</v>
      </c>
      <c r="J161" s="173"/>
      <c r="K161" s="174"/>
    </row>
    <row r="162" ht="18.75" customHeight="1" spans="1:11">
      <c r="A162" s="175"/>
      <c r="B162" s="170" t="s">
        <v>47</v>
      </c>
      <c r="C162" s="171"/>
      <c r="D162" s="171"/>
      <c r="E162" s="171"/>
      <c r="F162" s="171"/>
      <c r="G162" s="171"/>
      <c r="H162" s="171"/>
      <c r="I162" s="172"/>
      <c r="J162" s="173"/>
      <c r="K162" s="174"/>
    </row>
    <row r="163" spans="1:11">
      <c r="A163" s="175"/>
      <c r="B163" s="181" t="s">
        <v>153</v>
      </c>
      <c r="C163" s="196">
        <v>40</v>
      </c>
      <c r="D163" s="196">
        <v>0.6</v>
      </c>
      <c r="E163" s="196">
        <v>0.15</v>
      </c>
      <c r="F163" s="177">
        <f>+PRODUCT(C163:E163)</f>
        <v>3.6</v>
      </c>
      <c r="G163" s="199"/>
      <c r="H163" s="196">
        <v>2</v>
      </c>
      <c r="I163" s="178">
        <f>+H163*F163</f>
        <v>7.2</v>
      </c>
      <c r="J163" s="179"/>
      <c r="K163" s="180"/>
    </row>
    <row r="164" ht="18.75" customHeight="1" spans="1:11">
      <c r="A164" s="175"/>
      <c r="B164" s="170" t="s">
        <v>142</v>
      </c>
      <c r="C164" s="171"/>
      <c r="D164" s="171"/>
      <c r="E164" s="171"/>
      <c r="F164" s="171"/>
      <c r="G164" s="171"/>
      <c r="H164" s="171"/>
      <c r="I164" s="172"/>
      <c r="J164" s="173"/>
      <c r="K164" s="174"/>
    </row>
    <row r="165" spans="1:11">
      <c r="A165" s="175"/>
      <c r="B165" s="181" t="s">
        <v>153</v>
      </c>
      <c r="C165" s="196">
        <v>37</v>
      </c>
      <c r="D165" s="196">
        <v>0.6</v>
      </c>
      <c r="E165" s="196">
        <v>0.15</v>
      </c>
      <c r="F165" s="177">
        <f>+PRODUCT(C165:E165)</f>
        <v>3.33</v>
      </c>
      <c r="G165" s="199"/>
      <c r="H165" s="196">
        <v>2</v>
      </c>
      <c r="I165" s="178">
        <f>+H165*F165</f>
        <v>6.66</v>
      </c>
      <c r="J165" s="179"/>
      <c r="K165" s="180"/>
    </row>
    <row r="166" ht="18.75" customHeight="1" spans="1:11">
      <c r="A166" s="175"/>
      <c r="B166" s="170" t="s">
        <v>129</v>
      </c>
      <c r="C166" s="171"/>
      <c r="D166" s="171"/>
      <c r="E166" s="171"/>
      <c r="F166" s="171"/>
      <c r="G166" s="171"/>
      <c r="H166" s="171"/>
      <c r="I166" s="172"/>
      <c r="J166" s="173"/>
      <c r="K166" s="174"/>
    </row>
    <row r="167" spans="1:11">
      <c r="A167" s="175"/>
      <c r="B167" s="181" t="s">
        <v>153</v>
      </c>
      <c r="C167" s="196">
        <v>30</v>
      </c>
      <c r="D167" s="196">
        <v>0.6</v>
      </c>
      <c r="E167" s="196">
        <v>0.15</v>
      </c>
      <c r="F167" s="177">
        <f>+PRODUCT(C167:E167)</f>
        <v>2.7</v>
      </c>
      <c r="G167" s="199"/>
      <c r="H167" s="196">
        <v>2</v>
      </c>
      <c r="I167" s="178">
        <f>+H167*F167</f>
        <v>5.4</v>
      </c>
      <c r="J167" s="179"/>
      <c r="K167" s="180"/>
    </row>
    <row r="168" ht="18.75" customHeight="1" spans="1:11">
      <c r="A168" s="175"/>
      <c r="B168" s="170" t="s">
        <v>154</v>
      </c>
      <c r="C168" s="171"/>
      <c r="D168" s="171"/>
      <c r="E168" s="171"/>
      <c r="F168" s="171"/>
      <c r="G168" s="171"/>
      <c r="H168" s="171"/>
      <c r="I168" s="172"/>
      <c r="J168" s="173"/>
      <c r="K168" s="174"/>
    </row>
    <row r="169" spans="1:11">
      <c r="A169" s="175"/>
      <c r="B169" s="181" t="s">
        <v>153</v>
      </c>
      <c r="C169" s="196">
        <v>42</v>
      </c>
      <c r="D169" s="196">
        <v>0.6</v>
      </c>
      <c r="E169" s="196">
        <v>0.15</v>
      </c>
      <c r="F169" s="177">
        <f>+PRODUCT(C169:E169)</f>
        <v>3.78</v>
      </c>
      <c r="G169" s="199"/>
      <c r="H169" s="196">
        <v>2</v>
      </c>
      <c r="I169" s="178">
        <f>+H169*F169</f>
        <v>7.56</v>
      </c>
      <c r="J169" s="179"/>
      <c r="K169" s="180"/>
    </row>
    <row r="170" spans="1:11">
      <c r="A170" s="175"/>
      <c r="B170" s="181"/>
      <c r="C170" s="167"/>
      <c r="D170" s="196"/>
      <c r="E170" s="196"/>
      <c r="F170" s="196"/>
      <c r="G170" s="199"/>
      <c r="H170" s="196"/>
      <c r="I170" s="207"/>
      <c r="J170" s="179"/>
      <c r="K170" s="180"/>
    </row>
    <row r="171" spans="1:11">
      <c r="A171" s="175"/>
      <c r="B171" s="181"/>
      <c r="C171" s="196"/>
      <c r="D171" s="196"/>
      <c r="E171" s="196"/>
      <c r="F171" s="196"/>
      <c r="G171" s="199"/>
      <c r="H171" s="196"/>
      <c r="I171" s="197"/>
      <c r="J171" s="179"/>
      <c r="K171" s="180"/>
    </row>
    <row r="172" spans="1:11">
      <c r="A172" s="175"/>
      <c r="B172" s="181"/>
      <c r="C172" s="167"/>
      <c r="D172" s="182"/>
      <c r="E172" s="167"/>
      <c r="F172" s="167"/>
      <c r="G172" s="183"/>
      <c r="H172" s="167"/>
      <c r="I172" s="194"/>
      <c r="J172" s="179"/>
      <c r="K172" s="180"/>
    </row>
    <row r="173" spans="1:11">
      <c r="A173" s="175"/>
      <c r="B173" s="181"/>
      <c r="C173" s="167"/>
      <c r="D173" s="182"/>
      <c r="E173" s="167"/>
      <c r="F173" s="167"/>
      <c r="G173" s="183"/>
      <c r="H173" s="167"/>
      <c r="I173" s="194"/>
      <c r="J173" s="179"/>
      <c r="K173" s="180"/>
    </row>
    <row r="174" spans="1:11">
      <c r="A174" s="175"/>
      <c r="B174" s="181"/>
      <c r="C174" s="167"/>
      <c r="D174" s="182"/>
      <c r="E174" s="167"/>
      <c r="F174" s="167"/>
      <c r="G174" s="183"/>
      <c r="H174" s="167"/>
      <c r="I174" s="194"/>
      <c r="J174" s="179"/>
      <c r="K174" s="180"/>
    </row>
    <row r="175" spans="1:11">
      <c r="A175" s="175"/>
      <c r="B175" s="181"/>
      <c r="C175" s="167"/>
      <c r="D175" s="182"/>
      <c r="E175" s="167"/>
      <c r="F175" s="167"/>
      <c r="G175" s="183"/>
      <c r="H175" s="167"/>
      <c r="I175" s="194"/>
      <c r="J175" s="179"/>
      <c r="K175" s="180"/>
    </row>
    <row r="176" spans="1:11">
      <c r="A176" s="175"/>
      <c r="B176" s="181"/>
      <c r="C176" s="196"/>
      <c r="D176" s="196"/>
      <c r="E176" s="196"/>
      <c r="F176" s="196"/>
      <c r="G176" s="196"/>
      <c r="H176" s="196"/>
      <c r="I176" s="207"/>
      <c r="J176" s="173"/>
      <c r="K176" s="174"/>
    </row>
    <row r="177" spans="1:11">
      <c r="A177" s="175"/>
      <c r="B177" s="181"/>
      <c r="C177" s="196"/>
      <c r="D177" s="196"/>
      <c r="E177" s="196"/>
      <c r="F177" s="196"/>
      <c r="G177" s="196"/>
      <c r="H177" s="196"/>
      <c r="I177" s="207"/>
      <c r="J177" s="173"/>
      <c r="K177" s="174"/>
    </row>
    <row r="178" spans="1:11">
      <c r="A178" s="175"/>
      <c r="B178" s="181"/>
      <c r="C178" s="196"/>
      <c r="D178" s="196"/>
      <c r="E178" s="196"/>
      <c r="F178" s="196"/>
      <c r="G178" s="196"/>
      <c r="H178" s="196"/>
      <c r="I178" s="207"/>
      <c r="J178" s="173"/>
      <c r="K178" s="174"/>
    </row>
    <row r="179" spans="1:11">
      <c r="A179" s="175"/>
      <c r="B179" s="181"/>
      <c r="C179" s="196"/>
      <c r="D179" s="196"/>
      <c r="E179" s="196"/>
      <c r="F179" s="196"/>
      <c r="G179" s="196"/>
      <c r="H179" s="196"/>
      <c r="I179" s="207"/>
      <c r="J179" s="173"/>
      <c r="K179" s="174"/>
    </row>
    <row r="180" spans="1:11">
      <c r="A180" s="189"/>
      <c r="B180" s="195"/>
      <c r="C180" s="190"/>
      <c r="D180" s="190"/>
      <c r="E180" s="190"/>
      <c r="F180" s="190"/>
      <c r="G180" s="190"/>
      <c r="H180" s="190"/>
      <c r="I180" s="191"/>
      <c r="J180" s="192">
        <f>+SUM(I161:I179)</f>
        <v>34.38</v>
      </c>
      <c r="K180" s="193" t="s">
        <v>30</v>
      </c>
    </row>
    <row r="181" spans="1:11">
      <c r="A181" s="214"/>
      <c r="B181" s="215"/>
      <c r="C181" s="215"/>
      <c r="D181" s="215"/>
      <c r="E181" s="215"/>
      <c r="F181" s="215"/>
      <c r="G181" s="215"/>
      <c r="H181" s="215"/>
      <c r="I181" s="215"/>
      <c r="J181" s="215"/>
      <c r="K181" s="216"/>
    </row>
    <row r="182" spans="1:11">
      <c r="A182" s="156" t="s">
        <v>115</v>
      </c>
      <c r="B182" s="157" t="s">
        <v>116</v>
      </c>
      <c r="C182" s="217" t="s">
        <v>117</v>
      </c>
      <c r="D182" s="218"/>
      <c r="E182" s="219"/>
      <c r="F182" s="157" t="s">
        <v>122</v>
      </c>
      <c r="G182" s="220" t="s">
        <v>155</v>
      </c>
      <c r="H182" s="157" t="s">
        <v>120</v>
      </c>
      <c r="I182" s="157" t="s">
        <v>121</v>
      </c>
      <c r="J182" s="157" t="s">
        <v>122</v>
      </c>
      <c r="K182" s="221" t="s">
        <v>123</v>
      </c>
    </row>
    <row r="183" spans="1:11">
      <c r="A183" s="222" t="str">
        <f>+'[129]Presupuesto '!B19</f>
        <v>4.4</v>
      </c>
      <c r="B183" s="223"/>
      <c r="C183" s="163" t="s">
        <v>156</v>
      </c>
      <c r="D183" s="164" t="s">
        <v>13</v>
      </c>
      <c r="E183" s="165" t="s">
        <v>157</v>
      </c>
      <c r="F183" s="201"/>
      <c r="G183" s="224"/>
      <c r="H183" s="201"/>
      <c r="I183" s="201"/>
      <c r="J183" s="202"/>
      <c r="K183" s="194"/>
    </row>
    <row r="184" ht="18.75" customHeight="1" spans="1:11">
      <c r="A184" s="169" t="str">
        <f>+'[129]Presupuesto '!D19</f>
        <v>SUMINISTRO FIGURADO Y ARMADO DE ACERO DE REFUERZO 60000 PSI</v>
      </c>
      <c r="B184" s="170" t="s">
        <v>127</v>
      </c>
      <c r="C184" s="171"/>
      <c r="D184" s="171"/>
      <c r="E184" s="171"/>
      <c r="F184" s="171"/>
      <c r="G184" s="171"/>
      <c r="H184" s="171"/>
      <c r="I184" s="172"/>
      <c r="J184" s="173"/>
      <c r="K184" s="174"/>
    </row>
    <row r="185" ht="27" customHeight="1" spans="1:11">
      <c r="A185" s="175"/>
      <c r="B185" s="181" t="s">
        <v>158</v>
      </c>
      <c r="C185" s="177">
        <v>3</v>
      </c>
      <c r="D185" s="177">
        <v>5</v>
      </c>
      <c r="E185" s="177">
        <v>2</v>
      </c>
      <c r="F185" s="177">
        <f t="shared" ref="F185:F195" si="20">+PRODUCT(C185:E185)</f>
        <v>30</v>
      </c>
      <c r="G185" s="225">
        <v>0.995</v>
      </c>
      <c r="H185" s="177">
        <v>13</v>
      </c>
      <c r="I185" s="178">
        <f t="shared" ref="I185:I195" si="21">+PRODUCT(F185:H185)</f>
        <v>388.05</v>
      </c>
      <c r="J185" s="203"/>
      <c r="K185" s="204"/>
    </row>
    <row r="186" spans="1:11">
      <c r="A186" s="175"/>
      <c r="B186" s="181" t="s">
        <v>159</v>
      </c>
      <c r="C186" s="196">
        <v>1</v>
      </c>
      <c r="D186" s="196">
        <v>15</v>
      </c>
      <c r="E186" s="196">
        <v>2</v>
      </c>
      <c r="F186" s="196">
        <f t="shared" si="20"/>
        <v>30</v>
      </c>
      <c r="G186" s="226">
        <v>0.995</v>
      </c>
      <c r="H186" s="196">
        <v>13</v>
      </c>
      <c r="I186" s="168">
        <f t="shared" si="21"/>
        <v>388.05</v>
      </c>
      <c r="J186" s="205"/>
      <c r="K186" s="174"/>
    </row>
    <row r="187" ht="19" spans="1:11">
      <c r="A187" s="175"/>
      <c r="B187" s="181" t="s">
        <v>160</v>
      </c>
      <c r="C187" s="196">
        <v>4.3</v>
      </c>
      <c r="D187" s="196">
        <v>1</v>
      </c>
      <c r="E187" s="196">
        <v>1</v>
      </c>
      <c r="F187" s="196">
        <f t="shared" si="20"/>
        <v>4.3</v>
      </c>
      <c r="G187" s="226">
        <v>0.559</v>
      </c>
      <c r="H187" s="196">
        <v>14</v>
      </c>
      <c r="I187" s="207">
        <f t="shared" si="21"/>
        <v>33.6518</v>
      </c>
      <c r="J187" s="205"/>
      <c r="K187" s="174"/>
    </row>
    <row r="188" ht="19" spans="1:11">
      <c r="A188" s="175"/>
      <c r="B188" s="181" t="s">
        <v>161</v>
      </c>
      <c r="C188" s="196">
        <v>3.2</v>
      </c>
      <c r="D188" s="196">
        <v>1</v>
      </c>
      <c r="E188" s="196">
        <v>1</v>
      </c>
      <c r="F188" s="196">
        <f t="shared" si="20"/>
        <v>3.2</v>
      </c>
      <c r="G188" s="226">
        <v>0.559</v>
      </c>
      <c r="H188" s="196">
        <v>14</v>
      </c>
      <c r="I188" s="207">
        <f t="shared" si="21"/>
        <v>25.0432</v>
      </c>
      <c r="J188" s="205"/>
      <c r="K188" s="174"/>
    </row>
    <row r="189" spans="1:11">
      <c r="A189" s="175"/>
      <c r="B189" s="181" t="s">
        <v>162</v>
      </c>
      <c r="C189" s="196">
        <v>0.23</v>
      </c>
      <c r="D189" s="196">
        <v>17</v>
      </c>
      <c r="E189" s="196">
        <v>1</v>
      </c>
      <c r="F189" s="196">
        <f t="shared" si="20"/>
        <v>3.91</v>
      </c>
      <c r="G189" s="226">
        <v>0.559</v>
      </c>
      <c r="H189" s="196">
        <v>14</v>
      </c>
      <c r="I189" s="208">
        <f t="shared" si="21"/>
        <v>30.59966</v>
      </c>
      <c r="J189" s="205"/>
      <c r="K189" s="174"/>
    </row>
    <row r="190" ht="19" spans="1:11">
      <c r="A190" s="209"/>
      <c r="B190" s="181" t="s">
        <v>163</v>
      </c>
      <c r="C190" s="196">
        <v>3</v>
      </c>
      <c r="D190" s="196">
        <v>3</v>
      </c>
      <c r="E190" s="196">
        <v>2</v>
      </c>
      <c r="F190" s="196">
        <f t="shared" si="20"/>
        <v>18</v>
      </c>
      <c r="G190" s="226">
        <v>0.559</v>
      </c>
      <c r="H190" s="227">
        <v>13</v>
      </c>
      <c r="I190" s="207">
        <f t="shared" si="21"/>
        <v>130.806</v>
      </c>
      <c r="J190" s="205"/>
      <c r="K190" s="174"/>
    </row>
    <row r="191" ht="19" spans="1:11">
      <c r="A191" s="175"/>
      <c r="B191" s="181" t="s">
        <v>164</v>
      </c>
      <c r="C191" s="196">
        <v>0.68</v>
      </c>
      <c r="D191" s="196">
        <v>11</v>
      </c>
      <c r="E191" s="196">
        <v>2</v>
      </c>
      <c r="F191" s="196">
        <f t="shared" si="20"/>
        <v>14.96</v>
      </c>
      <c r="G191" s="226">
        <v>0.559</v>
      </c>
      <c r="H191" s="196">
        <v>13</v>
      </c>
      <c r="I191" s="197">
        <f t="shared" si="21"/>
        <v>108.71432</v>
      </c>
      <c r="J191" s="205"/>
      <c r="K191" s="174"/>
    </row>
    <row r="192" ht="19" spans="1:11">
      <c r="A192" s="175"/>
      <c r="B192" s="228" t="s">
        <v>165</v>
      </c>
      <c r="C192" s="196"/>
      <c r="D192" s="196"/>
      <c r="E192" s="196"/>
      <c r="F192" s="196">
        <f t="shared" si="20"/>
        <v>0</v>
      </c>
      <c r="G192" s="226">
        <v>0.995</v>
      </c>
      <c r="H192" s="196"/>
      <c r="I192" s="168">
        <f t="shared" si="21"/>
        <v>0</v>
      </c>
      <c r="J192" s="205"/>
      <c r="K192" s="174"/>
    </row>
    <row r="193" ht="19" spans="1:11">
      <c r="A193" s="175"/>
      <c r="B193" s="181" t="s">
        <v>166</v>
      </c>
      <c r="C193" s="196"/>
      <c r="D193" s="196"/>
      <c r="E193" s="196"/>
      <c r="F193" s="196">
        <f t="shared" si="20"/>
        <v>0</v>
      </c>
      <c r="G193" s="226">
        <v>0.995</v>
      </c>
      <c r="H193" s="196"/>
      <c r="I193" s="168">
        <f t="shared" si="21"/>
        <v>0</v>
      </c>
      <c r="J193" s="205"/>
      <c r="K193" s="174"/>
    </row>
    <row r="194" ht="19" spans="1:11">
      <c r="A194" s="175"/>
      <c r="B194" s="228" t="s">
        <v>167</v>
      </c>
      <c r="C194" s="196"/>
      <c r="D194" s="196"/>
      <c r="E194" s="196"/>
      <c r="F194" s="196">
        <f t="shared" si="20"/>
        <v>0</v>
      </c>
      <c r="G194" s="226">
        <v>0.995</v>
      </c>
      <c r="H194" s="196"/>
      <c r="I194" s="168">
        <f t="shared" si="21"/>
        <v>0</v>
      </c>
      <c r="J194" s="205"/>
      <c r="K194" s="174"/>
    </row>
    <row r="195" ht="19" spans="1:11">
      <c r="A195" s="175"/>
      <c r="B195" s="181" t="s">
        <v>168</v>
      </c>
      <c r="C195" s="196"/>
      <c r="D195" s="196"/>
      <c r="E195" s="196"/>
      <c r="F195" s="196">
        <f t="shared" si="20"/>
        <v>0</v>
      </c>
      <c r="G195" s="226">
        <v>0.995</v>
      </c>
      <c r="H195" s="196"/>
      <c r="I195" s="207">
        <f t="shared" si="21"/>
        <v>0</v>
      </c>
      <c r="J195" s="205"/>
      <c r="K195" s="174"/>
    </row>
    <row r="196" ht="18.75" customHeight="1" spans="1:11">
      <c r="A196" s="175"/>
      <c r="B196" s="170" t="s">
        <v>47</v>
      </c>
      <c r="C196" s="171"/>
      <c r="D196" s="171"/>
      <c r="E196" s="171"/>
      <c r="F196" s="171"/>
      <c r="G196" s="171"/>
      <c r="H196" s="171"/>
      <c r="I196" s="172"/>
      <c r="J196" s="205"/>
      <c r="K196" s="174"/>
    </row>
    <row r="197" ht="19" spans="1:11">
      <c r="A197" s="175"/>
      <c r="B197" s="181" t="s">
        <v>158</v>
      </c>
      <c r="C197" s="177">
        <v>3</v>
      </c>
      <c r="D197" s="177">
        <v>5</v>
      </c>
      <c r="E197" s="177">
        <v>2</v>
      </c>
      <c r="F197" s="177">
        <f>+PRODUCT(C197:E197)</f>
        <v>30</v>
      </c>
      <c r="G197" s="225">
        <v>0.995</v>
      </c>
      <c r="H197" s="177">
        <v>12</v>
      </c>
      <c r="I197" s="178">
        <f>+PRODUCT(F197:H197)</f>
        <v>358.2</v>
      </c>
      <c r="J197" s="205"/>
      <c r="K197" s="174"/>
    </row>
    <row r="198" spans="1:11">
      <c r="A198" s="175"/>
      <c r="B198" s="181" t="s">
        <v>159</v>
      </c>
      <c r="C198" s="196">
        <v>1</v>
      </c>
      <c r="D198" s="196">
        <v>15</v>
      </c>
      <c r="E198" s="196">
        <v>2</v>
      </c>
      <c r="F198" s="196">
        <f t="shared" ref="F198:F207" si="22">+PRODUCT(C198:E198)</f>
        <v>30</v>
      </c>
      <c r="G198" s="226">
        <v>0.995</v>
      </c>
      <c r="H198" s="196">
        <v>12</v>
      </c>
      <c r="I198" s="207">
        <f t="shared" ref="I198:I207" si="23">+PRODUCT(F198:H198)</f>
        <v>358.2</v>
      </c>
      <c r="J198" s="205"/>
      <c r="K198" s="174"/>
    </row>
    <row r="199" ht="19" spans="1:11">
      <c r="A199" s="175"/>
      <c r="B199" s="181" t="s">
        <v>160</v>
      </c>
      <c r="C199" s="196">
        <v>4.8</v>
      </c>
      <c r="D199" s="196">
        <v>1</v>
      </c>
      <c r="E199" s="196">
        <v>1</v>
      </c>
      <c r="F199" s="196">
        <f t="shared" si="22"/>
        <v>4.8</v>
      </c>
      <c r="G199" s="226">
        <v>0.559</v>
      </c>
      <c r="H199" s="196">
        <v>13</v>
      </c>
      <c r="I199" s="207">
        <f t="shared" si="23"/>
        <v>34.8816</v>
      </c>
      <c r="J199" s="205"/>
      <c r="K199" s="174"/>
    </row>
    <row r="200" ht="19" spans="1:11">
      <c r="A200" s="175"/>
      <c r="B200" s="181" t="s">
        <v>161</v>
      </c>
      <c r="C200" s="196">
        <v>3.7</v>
      </c>
      <c r="D200" s="196">
        <v>1</v>
      </c>
      <c r="E200" s="196">
        <v>1</v>
      </c>
      <c r="F200" s="196">
        <f t="shared" si="22"/>
        <v>3.7</v>
      </c>
      <c r="G200" s="226">
        <v>0.559</v>
      </c>
      <c r="H200" s="196">
        <v>13</v>
      </c>
      <c r="I200" s="207">
        <f t="shared" si="23"/>
        <v>26.8879</v>
      </c>
      <c r="J200" s="205"/>
      <c r="K200" s="174"/>
    </row>
    <row r="201" spans="1:11">
      <c r="A201" s="175"/>
      <c r="B201" s="181" t="s">
        <v>162</v>
      </c>
      <c r="C201" s="196">
        <v>0.23</v>
      </c>
      <c r="D201" s="196">
        <v>20</v>
      </c>
      <c r="E201" s="196">
        <v>1</v>
      </c>
      <c r="F201" s="196">
        <f t="shared" si="22"/>
        <v>4.6</v>
      </c>
      <c r="G201" s="226">
        <v>0.559</v>
      </c>
      <c r="H201" s="196">
        <v>13</v>
      </c>
      <c r="I201" s="207">
        <f t="shared" si="23"/>
        <v>33.4282</v>
      </c>
      <c r="J201" s="205"/>
      <c r="K201" s="174"/>
    </row>
    <row r="202" ht="19" spans="1:11">
      <c r="A202" s="175"/>
      <c r="B202" s="181" t="s">
        <v>163</v>
      </c>
      <c r="C202" s="196">
        <v>3</v>
      </c>
      <c r="D202" s="196">
        <v>3</v>
      </c>
      <c r="E202" s="196">
        <v>2</v>
      </c>
      <c r="F202" s="196">
        <f t="shared" si="22"/>
        <v>18</v>
      </c>
      <c r="G202" s="226">
        <v>0.559</v>
      </c>
      <c r="H202" s="196">
        <v>12</v>
      </c>
      <c r="I202" s="207">
        <f t="shared" si="23"/>
        <v>120.744</v>
      </c>
      <c r="J202" s="205"/>
      <c r="K202" s="174"/>
    </row>
    <row r="203" ht="19" spans="1:11">
      <c r="A203" s="175"/>
      <c r="B203" s="181" t="s">
        <v>164</v>
      </c>
      <c r="C203" s="196">
        <v>0.68</v>
      </c>
      <c r="D203" s="196">
        <v>11</v>
      </c>
      <c r="E203" s="196">
        <v>2</v>
      </c>
      <c r="F203" s="196">
        <f t="shared" si="22"/>
        <v>14.96</v>
      </c>
      <c r="G203" s="226">
        <v>0.559</v>
      </c>
      <c r="H203" s="196">
        <v>12</v>
      </c>
      <c r="I203" s="207">
        <f t="shared" si="23"/>
        <v>100.35168</v>
      </c>
      <c r="J203" s="205"/>
      <c r="K203" s="174"/>
    </row>
    <row r="204" ht="19" spans="1:11">
      <c r="A204" s="175"/>
      <c r="B204" s="228" t="s">
        <v>165</v>
      </c>
      <c r="C204" s="196"/>
      <c r="D204" s="196"/>
      <c r="E204" s="196"/>
      <c r="F204" s="196">
        <f t="shared" si="22"/>
        <v>0</v>
      </c>
      <c r="G204" s="226">
        <v>0.995</v>
      </c>
      <c r="H204" s="196">
        <v>1</v>
      </c>
      <c r="I204" s="207">
        <f t="shared" si="23"/>
        <v>0</v>
      </c>
      <c r="J204" s="205"/>
      <c r="K204" s="174"/>
    </row>
    <row r="205" ht="19" spans="1:11">
      <c r="A205" s="175"/>
      <c r="B205" s="181" t="s">
        <v>166</v>
      </c>
      <c r="C205" s="196"/>
      <c r="D205" s="196"/>
      <c r="E205" s="196"/>
      <c r="F205" s="196">
        <f t="shared" si="22"/>
        <v>0</v>
      </c>
      <c r="G205" s="226">
        <v>0.995</v>
      </c>
      <c r="H205" s="196">
        <v>1</v>
      </c>
      <c r="I205" s="207">
        <f t="shared" si="23"/>
        <v>0</v>
      </c>
      <c r="J205" s="205"/>
      <c r="K205" s="174"/>
    </row>
    <row r="206" ht="19" spans="1:11">
      <c r="A206" s="175"/>
      <c r="B206" s="228" t="s">
        <v>167</v>
      </c>
      <c r="C206" s="196"/>
      <c r="D206" s="196"/>
      <c r="E206" s="196"/>
      <c r="F206" s="196">
        <f t="shared" si="22"/>
        <v>0</v>
      </c>
      <c r="G206" s="226">
        <v>0.995</v>
      </c>
      <c r="H206" s="196">
        <v>1</v>
      </c>
      <c r="I206" s="207">
        <f t="shared" si="23"/>
        <v>0</v>
      </c>
      <c r="J206" s="205"/>
      <c r="K206" s="174"/>
    </row>
    <row r="207" ht="19" spans="1:11">
      <c r="A207" s="175"/>
      <c r="B207" s="181" t="s">
        <v>168</v>
      </c>
      <c r="C207" s="196"/>
      <c r="D207" s="196"/>
      <c r="E207" s="196"/>
      <c r="F207" s="196">
        <f t="shared" si="22"/>
        <v>0</v>
      </c>
      <c r="G207" s="226">
        <v>0.995</v>
      </c>
      <c r="H207" s="196">
        <v>1</v>
      </c>
      <c r="I207" s="207">
        <f t="shared" si="23"/>
        <v>0</v>
      </c>
      <c r="J207" s="205"/>
      <c r="K207" s="174"/>
    </row>
    <row r="208" ht="18.75" customHeight="1" spans="1:11">
      <c r="A208" s="175"/>
      <c r="B208" s="170" t="s">
        <v>169</v>
      </c>
      <c r="C208" s="171"/>
      <c r="D208" s="171"/>
      <c r="E208" s="171"/>
      <c r="F208" s="171"/>
      <c r="G208" s="171"/>
      <c r="H208" s="171"/>
      <c r="I208" s="172"/>
      <c r="J208" s="205"/>
      <c r="K208" s="174"/>
    </row>
    <row r="209" ht="19" spans="1:11">
      <c r="A209" s="175"/>
      <c r="B209" s="181" t="s">
        <v>158</v>
      </c>
      <c r="C209" s="177">
        <v>3</v>
      </c>
      <c r="D209" s="177">
        <v>5</v>
      </c>
      <c r="E209" s="177">
        <v>2</v>
      </c>
      <c r="F209" s="177">
        <f t="shared" ref="F209:F219" si="24">+PRODUCT(C209:E209)</f>
        <v>30</v>
      </c>
      <c r="G209" s="225">
        <v>0.995</v>
      </c>
      <c r="H209" s="177">
        <v>12</v>
      </c>
      <c r="I209" s="178">
        <f>+PRODUCT(F209:H209)</f>
        <v>358.2</v>
      </c>
      <c r="J209" s="205"/>
      <c r="K209" s="174"/>
    </row>
    <row r="210" spans="1:11">
      <c r="A210" s="175"/>
      <c r="B210" s="181" t="s">
        <v>159</v>
      </c>
      <c r="C210" s="196">
        <v>1</v>
      </c>
      <c r="D210" s="196">
        <v>15</v>
      </c>
      <c r="E210" s="196">
        <v>2</v>
      </c>
      <c r="F210" s="196">
        <f t="shared" si="24"/>
        <v>30</v>
      </c>
      <c r="G210" s="226">
        <v>0.995</v>
      </c>
      <c r="H210" s="196">
        <v>12</v>
      </c>
      <c r="I210" s="207">
        <f t="shared" ref="I210:I219" si="25">+PRODUCT(F210:H210)</f>
        <v>358.2</v>
      </c>
      <c r="J210" s="205"/>
      <c r="K210" s="174"/>
    </row>
    <row r="211" ht="19" spans="1:11">
      <c r="A211" s="175"/>
      <c r="B211" s="181" t="s">
        <v>160</v>
      </c>
      <c r="C211" s="196">
        <v>4.3</v>
      </c>
      <c r="D211" s="196">
        <v>1</v>
      </c>
      <c r="E211" s="196">
        <v>1</v>
      </c>
      <c r="F211" s="196">
        <f t="shared" si="24"/>
        <v>4.3</v>
      </c>
      <c r="G211" s="226">
        <v>0.559</v>
      </c>
      <c r="H211" s="196">
        <v>13</v>
      </c>
      <c r="I211" s="207">
        <f t="shared" si="25"/>
        <v>31.2481</v>
      </c>
      <c r="J211" s="205"/>
      <c r="K211" s="174"/>
    </row>
    <row r="212" ht="19" spans="1:11">
      <c r="A212" s="175"/>
      <c r="B212" s="181" t="s">
        <v>161</v>
      </c>
      <c r="C212" s="196">
        <v>3.2</v>
      </c>
      <c r="D212" s="196">
        <v>1</v>
      </c>
      <c r="E212" s="196">
        <v>1</v>
      </c>
      <c r="F212" s="196">
        <f t="shared" si="24"/>
        <v>3.2</v>
      </c>
      <c r="G212" s="226">
        <v>0.559</v>
      </c>
      <c r="H212" s="196">
        <v>13</v>
      </c>
      <c r="I212" s="207">
        <f t="shared" si="25"/>
        <v>23.2544</v>
      </c>
      <c r="J212" s="205"/>
      <c r="K212" s="174"/>
    </row>
    <row r="213" spans="1:11">
      <c r="A213" s="175"/>
      <c r="B213" s="181" t="s">
        <v>162</v>
      </c>
      <c r="C213" s="196">
        <v>0.23</v>
      </c>
      <c r="D213" s="196">
        <v>17</v>
      </c>
      <c r="E213" s="196">
        <v>1</v>
      </c>
      <c r="F213" s="196">
        <f t="shared" si="24"/>
        <v>3.91</v>
      </c>
      <c r="G213" s="226">
        <v>0.559</v>
      </c>
      <c r="H213" s="196">
        <v>13</v>
      </c>
      <c r="I213" s="207">
        <f t="shared" si="25"/>
        <v>28.41397</v>
      </c>
      <c r="J213" s="205"/>
      <c r="K213" s="174"/>
    </row>
    <row r="214" ht="19" spans="1:11">
      <c r="A214" s="175"/>
      <c r="B214" s="181" t="s">
        <v>163</v>
      </c>
      <c r="C214" s="196">
        <v>3</v>
      </c>
      <c r="D214" s="196">
        <v>3</v>
      </c>
      <c r="E214" s="196">
        <v>2</v>
      </c>
      <c r="F214" s="196">
        <f t="shared" si="24"/>
        <v>18</v>
      </c>
      <c r="G214" s="226">
        <v>0.559</v>
      </c>
      <c r="H214" s="196">
        <v>12</v>
      </c>
      <c r="I214" s="207">
        <f t="shared" si="25"/>
        <v>120.744</v>
      </c>
      <c r="J214" s="205"/>
      <c r="K214" s="174"/>
    </row>
    <row r="215" ht="19" spans="1:11">
      <c r="A215" s="175"/>
      <c r="B215" s="181" t="s">
        <v>164</v>
      </c>
      <c r="C215" s="196">
        <v>0.68</v>
      </c>
      <c r="D215" s="196">
        <v>11</v>
      </c>
      <c r="E215" s="196">
        <v>2</v>
      </c>
      <c r="F215" s="196">
        <f t="shared" si="24"/>
        <v>14.96</v>
      </c>
      <c r="G215" s="226">
        <v>0.559</v>
      </c>
      <c r="H215" s="196">
        <v>12</v>
      </c>
      <c r="I215" s="207">
        <f t="shared" si="25"/>
        <v>100.35168</v>
      </c>
      <c r="J215" s="205"/>
      <c r="K215" s="174"/>
    </row>
    <row r="216" ht="19" spans="1:11">
      <c r="A216" s="175"/>
      <c r="B216" s="228" t="s">
        <v>165</v>
      </c>
      <c r="C216" s="196"/>
      <c r="D216" s="196"/>
      <c r="E216" s="196"/>
      <c r="F216" s="196">
        <f t="shared" si="24"/>
        <v>0</v>
      </c>
      <c r="G216" s="226">
        <v>0.995</v>
      </c>
      <c r="H216" s="196">
        <v>1</v>
      </c>
      <c r="I216" s="207">
        <f t="shared" si="25"/>
        <v>0</v>
      </c>
      <c r="J216" s="205"/>
      <c r="K216" s="174"/>
    </row>
    <row r="217" ht="19" spans="1:11">
      <c r="A217" s="175"/>
      <c r="B217" s="181" t="s">
        <v>166</v>
      </c>
      <c r="C217" s="196"/>
      <c r="D217" s="196"/>
      <c r="E217" s="196"/>
      <c r="F217" s="196">
        <f t="shared" si="24"/>
        <v>0</v>
      </c>
      <c r="G217" s="226">
        <v>0.995</v>
      </c>
      <c r="H217" s="196">
        <v>1</v>
      </c>
      <c r="I217" s="207">
        <f t="shared" si="25"/>
        <v>0</v>
      </c>
      <c r="J217" s="205"/>
      <c r="K217" s="174"/>
    </row>
    <row r="218" ht="19" spans="1:11">
      <c r="A218" s="175"/>
      <c r="B218" s="228" t="s">
        <v>167</v>
      </c>
      <c r="C218" s="196"/>
      <c r="D218" s="196"/>
      <c r="E218" s="196"/>
      <c r="F218" s="196">
        <f t="shared" si="24"/>
        <v>0</v>
      </c>
      <c r="G218" s="226">
        <v>0.995</v>
      </c>
      <c r="H218" s="196">
        <v>1</v>
      </c>
      <c r="I218" s="207">
        <f t="shared" si="25"/>
        <v>0</v>
      </c>
      <c r="J218" s="205"/>
      <c r="K218" s="174"/>
    </row>
    <row r="219" ht="19" spans="1:11">
      <c r="A219" s="175"/>
      <c r="B219" s="181" t="s">
        <v>168</v>
      </c>
      <c r="C219" s="196"/>
      <c r="D219" s="196"/>
      <c r="E219" s="196"/>
      <c r="F219" s="196">
        <f t="shared" si="24"/>
        <v>0</v>
      </c>
      <c r="G219" s="226">
        <v>0.995</v>
      </c>
      <c r="H219" s="196">
        <v>1</v>
      </c>
      <c r="I219" s="207">
        <f t="shared" si="25"/>
        <v>0</v>
      </c>
      <c r="J219" s="205"/>
      <c r="K219" s="174"/>
    </row>
    <row r="220" ht="18.75" customHeight="1" spans="1:11">
      <c r="A220" s="175"/>
      <c r="B220" s="170" t="s">
        <v>129</v>
      </c>
      <c r="C220" s="171"/>
      <c r="D220" s="171"/>
      <c r="E220" s="171"/>
      <c r="F220" s="171"/>
      <c r="G220" s="171"/>
      <c r="H220" s="171"/>
      <c r="I220" s="172"/>
      <c r="J220" s="205"/>
      <c r="K220" s="174"/>
    </row>
    <row r="221" ht="19" spans="1:11">
      <c r="A221" s="175"/>
      <c r="B221" s="181" t="s">
        <v>170</v>
      </c>
      <c r="C221" s="177">
        <v>3</v>
      </c>
      <c r="D221" s="177">
        <v>5</v>
      </c>
      <c r="E221" s="177">
        <v>2</v>
      </c>
      <c r="F221" s="177">
        <f t="shared" ref="F221:F233" si="26">+PRODUCT(C221:E221)</f>
        <v>30</v>
      </c>
      <c r="G221" s="225">
        <v>0.995</v>
      </c>
      <c r="H221" s="177">
        <v>9</v>
      </c>
      <c r="I221" s="178">
        <f>+PRODUCT(F221:H221)</f>
        <v>268.65</v>
      </c>
      <c r="J221" s="205"/>
      <c r="K221" s="174"/>
    </row>
    <row r="222" ht="19" spans="1:11">
      <c r="A222" s="175"/>
      <c r="B222" s="181" t="s">
        <v>171</v>
      </c>
      <c r="C222" s="196">
        <v>1</v>
      </c>
      <c r="D222" s="196">
        <v>15</v>
      </c>
      <c r="E222" s="196">
        <v>2</v>
      </c>
      <c r="F222" s="196">
        <f t="shared" si="26"/>
        <v>30</v>
      </c>
      <c r="G222" s="226">
        <v>0.995</v>
      </c>
      <c r="H222" s="196">
        <v>9</v>
      </c>
      <c r="I222" s="207">
        <f t="shared" ref="I222:I233" si="27">+PRODUCT(F222:H222)</f>
        <v>268.65</v>
      </c>
      <c r="J222" s="205"/>
      <c r="K222" s="174"/>
    </row>
    <row r="223" ht="19" spans="1:11">
      <c r="A223" s="175"/>
      <c r="B223" s="181" t="s">
        <v>172</v>
      </c>
      <c r="C223" s="196">
        <v>3</v>
      </c>
      <c r="D223" s="196">
        <v>8</v>
      </c>
      <c r="E223" s="196">
        <v>1</v>
      </c>
      <c r="F223" s="196">
        <f t="shared" si="26"/>
        <v>24</v>
      </c>
      <c r="G223" s="226">
        <v>0.995</v>
      </c>
      <c r="H223" s="196">
        <v>9</v>
      </c>
      <c r="I223" s="207">
        <f t="shared" si="27"/>
        <v>214.92</v>
      </c>
      <c r="J223" s="205"/>
      <c r="K223" s="174"/>
    </row>
    <row r="224" ht="19" spans="1:11">
      <c r="A224" s="175"/>
      <c r="B224" s="181" t="s">
        <v>173</v>
      </c>
      <c r="C224" s="196">
        <v>1.5</v>
      </c>
      <c r="D224" s="196">
        <v>15</v>
      </c>
      <c r="E224" s="196">
        <v>1</v>
      </c>
      <c r="F224" s="196">
        <f t="shared" si="26"/>
        <v>22.5</v>
      </c>
      <c r="G224" s="226">
        <v>0.995</v>
      </c>
      <c r="H224" s="196">
        <v>9</v>
      </c>
      <c r="I224" s="207">
        <f t="shared" si="27"/>
        <v>201.4875</v>
      </c>
      <c r="J224" s="205"/>
      <c r="K224" s="174"/>
    </row>
    <row r="225" ht="19" spans="1:11">
      <c r="A225" s="175"/>
      <c r="B225" s="181" t="s">
        <v>174</v>
      </c>
      <c r="C225" s="196">
        <v>6.6</v>
      </c>
      <c r="D225" s="196">
        <v>1</v>
      </c>
      <c r="E225" s="196">
        <v>1</v>
      </c>
      <c r="F225" s="196">
        <f t="shared" si="26"/>
        <v>6.6</v>
      </c>
      <c r="G225" s="226">
        <v>0.559</v>
      </c>
      <c r="H225" s="196">
        <v>10</v>
      </c>
      <c r="I225" s="207">
        <f t="shared" si="27"/>
        <v>36.894</v>
      </c>
      <c r="J225" s="205"/>
      <c r="K225" s="174"/>
    </row>
    <row r="226" ht="19" spans="1:11">
      <c r="A226" s="175"/>
      <c r="B226" s="181" t="s">
        <v>175</v>
      </c>
      <c r="C226" s="196">
        <v>5.5</v>
      </c>
      <c r="D226" s="196">
        <v>1</v>
      </c>
      <c r="E226" s="196">
        <v>1</v>
      </c>
      <c r="F226" s="196">
        <f t="shared" si="26"/>
        <v>5.5</v>
      </c>
      <c r="G226" s="226">
        <v>0.559</v>
      </c>
      <c r="H226" s="196">
        <v>10</v>
      </c>
      <c r="I226" s="207">
        <f t="shared" si="27"/>
        <v>30.745</v>
      </c>
      <c r="J226" s="205"/>
      <c r="K226" s="174"/>
    </row>
    <row r="227" ht="19" spans="1:11">
      <c r="A227" s="175"/>
      <c r="B227" s="181" t="s">
        <v>176</v>
      </c>
      <c r="C227" s="196">
        <v>0.23</v>
      </c>
      <c r="D227" s="196">
        <v>29</v>
      </c>
      <c r="E227" s="196">
        <v>1</v>
      </c>
      <c r="F227" s="196">
        <f t="shared" si="26"/>
        <v>6.67</v>
      </c>
      <c r="G227" s="226">
        <v>0.559</v>
      </c>
      <c r="H227" s="196">
        <v>10</v>
      </c>
      <c r="I227" s="207">
        <f t="shared" si="27"/>
        <v>37.2853</v>
      </c>
      <c r="J227" s="205"/>
      <c r="K227" s="174"/>
    </row>
    <row r="228" ht="19" spans="1:11">
      <c r="A228" s="175"/>
      <c r="B228" s="228" t="s">
        <v>177</v>
      </c>
      <c r="C228" s="196">
        <v>3</v>
      </c>
      <c r="D228" s="196">
        <v>3</v>
      </c>
      <c r="E228" s="196">
        <v>2</v>
      </c>
      <c r="F228" s="196">
        <f t="shared" si="26"/>
        <v>18</v>
      </c>
      <c r="G228" s="226">
        <v>0.559</v>
      </c>
      <c r="H228" s="196">
        <v>1</v>
      </c>
      <c r="I228" s="207">
        <f t="shared" si="27"/>
        <v>10.062</v>
      </c>
      <c r="J228" s="205"/>
      <c r="K228" s="174"/>
    </row>
    <row r="229" spans="1:11">
      <c r="A229" s="175"/>
      <c r="B229" s="181" t="s">
        <v>178</v>
      </c>
      <c r="C229" s="196">
        <v>0.68</v>
      </c>
      <c r="D229" s="196">
        <v>11</v>
      </c>
      <c r="E229" s="196">
        <v>2</v>
      </c>
      <c r="F229" s="196">
        <f t="shared" si="26"/>
        <v>14.96</v>
      </c>
      <c r="G229" s="226">
        <v>0.559</v>
      </c>
      <c r="H229" s="196">
        <v>1</v>
      </c>
      <c r="I229" s="207">
        <f t="shared" si="27"/>
        <v>8.36264</v>
      </c>
      <c r="J229" s="205"/>
      <c r="K229" s="174"/>
    </row>
    <row r="230" ht="19" spans="1:11">
      <c r="A230" s="175"/>
      <c r="B230" s="228" t="s">
        <v>179</v>
      </c>
      <c r="C230" s="196"/>
      <c r="D230" s="196"/>
      <c r="E230" s="196"/>
      <c r="F230" s="196">
        <f t="shared" si="26"/>
        <v>0</v>
      </c>
      <c r="G230" s="226">
        <v>0.995</v>
      </c>
      <c r="H230" s="196">
        <v>1</v>
      </c>
      <c r="I230" s="207">
        <f t="shared" si="27"/>
        <v>0</v>
      </c>
      <c r="J230" s="205"/>
      <c r="K230" s="174"/>
    </row>
    <row r="231" spans="1:11">
      <c r="A231" s="175"/>
      <c r="B231" s="181" t="s">
        <v>180</v>
      </c>
      <c r="C231" s="196"/>
      <c r="D231" s="196"/>
      <c r="E231" s="196"/>
      <c r="F231" s="196">
        <f t="shared" si="26"/>
        <v>0</v>
      </c>
      <c r="G231" s="226">
        <v>0.995</v>
      </c>
      <c r="H231" s="196">
        <v>1</v>
      </c>
      <c r="I231" s="207">
        <f t="shared" si="27"/>
        <v>0</v>
      </c>
      <c r="J231" s="205"/>
      <c r="K231" s="174"/>
    </row>
    <row r="232" ht="19" spans="1:11">
      <c r="A232" s="175"/>
      <c r="B232" s="181" t="s">
        <v>181</v>
      </c>
      <c r="C232" s="167"/>
      <c r="D232" s="182"/>
      <c r="E232" s="167"/>
      <c r="F232" s="196">
        <f t="shared" si="26"/>
        <v>0</v>
      </c>
      <c r="G232" s="226">
        <v>0.995</v>
      </c>
      <c r="H232" s="196">
        <v>1</v>
      </c>
      <c r="I232" s="207">
        <f t="shared" si="27"/>
        <v>0</v>
      </c>
      <c r="J232" s="205"/>
      <c r="K232" s="174"/>
    </row>
    <row r="233" spans="1:11">
      <c r="A233" s="175"/>
      <c r="B233" s="228" t="s">
        <v>182</v>
      </c>
      <c r="C233" s="196"/>
      <c r="D233" s="196"/>
      <c r="E233" s="196"/>
      <c r="F233" s="196">
        <f t="shared" si="26"/>
        <v>0</v>
      </c>
      <c r="G233" s="226">
        <v>0.995</v>
      </c>
      <c r="H233" s="196">
        <v>1</v>
      </c>
      <c r="I233" s="207">
        <f t="shared" si="27"/>
        <v>0</v>
      </c>
      <c r="J233" s="205"/>
      <c r="K233" s="174"/>
    </row>
    <row r="234" ht="18.75" customHeight="1" spans="1:11">
      <c r="A234" s="175"/>
      <c r="B234" s="170" t="s">
        <v>154</v>
      </c>
      <c r="C234" s="171"/>
      <c r="D234" s="171"/>
      <c r="E234" s="171"/>
      <c r="F234" s="171"/>
      <c r="G234" s="171"/>
      <c r="H234" s="171"/>
      <c r="I234" s="172"/>
      <c r="J234" s="205"/>
      <c r="K234" s="174"/>
    </row>
    <row r="235" ht="19" spans="1:11">
      <c r="A235" s="175"/>
      <c r="B235" s="181" t="s">
        <v>158</v>
      </c>
      <c r="C235" s="177">
        <v>3</v>
      </c>
      <c r="D235" s="177">
        <v>5</v>
      </c>
      <c r="E235" s="177">
        <v>2</v>
      </c>
      <c r="F235" s="177">
        <f t="shared" ref="F235:F245" si="28">+PRODUCT(C235:E235)</f>
        <v>30</v>
      </c>
      <c r="G235" s="225">
        <v>0.995</v>
      </c>
      <c r="H235" s="177">
        <v>13</v>
      </c>
      <c r="I235" s="178">
        <f>+PRODUCT(F235:H235)</f>
        <v>388.05</v>
      </c>
      <c r="J235" s="205"/>
      <c r="K235" s="174"/>
    </row>
    <row r="236" spans="1:11">
      <c r="A236" s="175"/>
      <c r="B236" s="181" t="s">
        <v>159</v>
      </c>
      <c r="C236" s="196">
        <v>1</v>
      </c>
      <c r="D236" s="196">
        <v>15</v>
      </c>
      <c r="E236" s="196">
        <v>2</v>
      </c>
      <c r="F236" s="196">
        <f t="shared" si="28"/>
        <v>30</v>
      </c>
      <c r="G236" s="226">
        <v>0.995</v>
      </c>
      <c r="H236" s="196">
        <v>13</v>
      </c>
      <c r="I236" s="207">
        <f t="shared" ref="I236:I245" si="29">+PRODUCT(F236:H236)</f>
        <v>388.05</v>
      </c>
      <c r="J236" s="205"/>
      <c r="K236" s="174"/>
    </row>
    <row r="237" ht="19" spans="1:11">
      <c r="A237" s="175"/>
      <c r="B237" s="181" t="s">
        <v>160</v>
      </c>
      <c r="C237" s="196">
        <v>4.3</v>
      </c>
      <c r="D237" s="196">
        <v>1</v>
      </c>
      <c r="E237" s="196">
        <v>1</v>
      </c>
      <c r="F237" s="196">
        <f t="shared" si="28"/>
        <v>4.3</v>
      </c>
      <c r="G237" s="226">
        <v>0.559</v>
      </c>
      <c r="H237" s="196">
        <v>14</v>
      </c>
      <c r="I237" s="207">
        <f t="shared" si="29"/>
        <v>33.6518</v>
      </c>
      <c r="J237" s="205"/>
      <c r="K237" s="174"/>
    </row>
    <row r="238" ht="19" spans="1:11">
      <c r="A238" s="175"/>
      <c r="B238" s="181" t="s">
        <v>161</v>
      </c>
      <c r="C238" s="196">
        <v>3.2</v>
      </c>
      <c r="D238" s="196">
        <v>1</v>
      </c>
      <c r="E238" s="196">
        <v>1</v>
      </c>
      <c r="F238" s="196">
        <f t="shared" si="28"/>
        <v>3.2</v>
      </c>
      <c r="G238" s="226">
        <v>0.559</v>
      </c>
      <c r="H238" s="196">
        <v>14</v>
      </c>
      <c r="I238" s="207">
        <f t="shared" si="29"/>
        <v>25.0432</v>
      </c>
      <c r="J238" s="205"/>
      <c r="K238" s="174"/>
    </row>
    <row r="239" spans="1:11">
      <c r="A239" s="175"/>
      <c r="B239" s="181" t="s">
        <v>162</v>
      </c>
      <c r="C239" s="196">
        <v>0.23</v>
      </c>
      <c r="D239" s="196">
        <v>17</v>
      </c>
      <c r="E239" s="196">
        <v>1</v>
      </c>
      <c r="F239" s="196">
        <f t="shared" si="28"/>
        <v>3.91</v>
      </c>
      <c r="G239" s="226">
        <v>0.559</v>
      </c>
      <c r="H239" s="196">
        <v>14</v>
      </c>
      <c r="I239" s="207">
        <f t="shared" si="29"/>
        <v>30.59966</v>
      </c>
      <c r="J239" s="205"/>
      <c r="K239" s="174"/>
    </row>
    <row r="240" ht="19" spans="1:11">
      <c r="A240" s="175"/>
      <c r="B240" s="181" t="s">
        <v>163</v>
      </c>
      <c r="C240" s="196">
        <v>3</v>
      </c>
      <c r="D240" s="196">
        <v>3</v>
      </c>
      <c r="E240" s="196">
        <v>2</v>
      </c>
      <c r="F240" s="196">
        <f t="shared" si="28"/>
        <v>18</v>
      </c>
      <c r="G240" s="226">
        <v>0.559</v>
      </c>
      <c r="H240" s="196">
        <v>13</v>
      </c>
      <c r="I240" s="207">
        <f t="shared" si="29"/>
        <v>130.806</v>
      </c>
      <c r="J240" s="205"/>
      <c r="K240" s="174"/>
    </row>
    <row r="241" ht="19" spans="1:11">
      <c r="A241" s="175"/>
      <c r="B241" s="181" t="s">
        <v>164</v>
      </c>
      <c r="C241" s="196">
        <v>0.68</v>
      </c>
      <c r="D241" s="196">
        <v>11</v>
      </c>
      <c r="E241" s="196">
        <v>2</v>
      </c>
      <c r="F241" s="196">
        <f t="shared" si="28"/>
        <v>14.96</v>
      </c>
      <c r="G241" s="226">
        <v>0.559</v>
      </c>
      <c r="H241" s="196">
        <v>13</v>
      </c>
      <c r="I241" s="207">
        <f t="shared" si="29"/>
        <v>108.71432</v>
      </c>
      <c r="J241" s="205"/>
      <c r="K241" s="174"/>
    </row>
    <row r="242" ht="19" spans="1:11">
      <c r="A242" s="175"/>
      <c r="B242" s="228" t="s">
        <v>165</v>
      </c>
      <c r="C242" s="196"/>
      <c r="D242" s="196"/>
      <c r="E242" s="196"/>
      <c r="F242" s="196">
        <f t="shared" si="28"/>
        <v>0</v>
      </c>
      <c r="G242" s="226">
        <v>0.995</v>
      </c>
      <c r="H242" s="196">
        <v>1</v>
      </c>
      <c r="I242" s="207">
        <f t="shared" si="29"/>
        <v>0</v>
      </c>
      <c r="J242" s="205"/>
      <c r="K242" s="174"/>
    </row>
    <row r="243" ht="19" spans="1:11">
      <c r="A243" s="175"/>
      <c r="B243" s="181" t="s">
        <v>166</v>
      </c>
      <c r="C243" s="196"/>
      <c r="D243" s="196"/>
      <c r="E243" s="196"/>
      <c r="F243" s="196">
        <f t="shared" si="28"/>
        <v>0</v>
      </c>
      <c r="G243" s="226">
        <v>0.995</v>
      </c>
      <c r="H243" s="196">
        <v>1</v>
      </c>
      <c r="I243" s="207">
        <f t="shared" si="29"/>
        <v>0</v>
      </c>
      <c r="J243" s="205"/>
      <c r="K243" s="174"/>
    </row>
    <row r="244" ht="19" spans="1:11">
      <c r="A244" s="175"/>
      <c r="B244" s="228" t="s">
        <v>167</v>
      </c>
      <c r="C244" s="196"/>
      <c r="D244" s="196"/>
      <c r="E244" s="196"/>
      <c r="F244" s="196">
        <f t="shared" si="28"/>
        <v>0</v>
      </c>
      <c r="G244" s="226">
        <v>0.995</v>
      </c>
      <c r="H244" s="196">
        <v>1</v>
      </c>
      <c r="I244" s="207">
        <f t="shared" si="29"/>
        <v>0</v>
      </c>
      <c r="J244" s="205"/>
      <c r="K244" s="174"/>
    </row>
    <row r="245" ht="19" spans="1:11">
      <c r="A245" s="175"/>
      <c r="B245" s="181" t="s">
        <v>168</v>
      </c>
      <c r="C245" s="196"/>
      <c r="D245" s="196"/>
      <c r="E245" s="196"/>
      <c r="F245" s="196">
        <f t="shared" si="28"/>
        <v>0</v>
      </c>
      <c r="G245" s="226">
        <v>0.995</v>
      </c>
      <c r="H245" s="196">
        <v>1</v>
      </c>
      <c r="I245" s="207">
        <f t="shared" si="29"/>
        <v>0</v>
      </c>
      <c r="J245" s="205"/>
      <c r="K245" s="174"/>
    </row>
    <row r="246" spans="1:11">
      <c r="A246" s="175"/>
      <c r="B246" s="181"/>
      <c r="C246" s="196"/>
      <c r="D246" s="196"/>
      <c r="E246" s="196"/>
      <c r="F246" s="196"/>
      <c r="G246" s="226"/>
      <c r="H246" s="196"/>
      <c r="I246" s="207"/>
      <c r="J246" s="205"/>
      <c r="K246" s="174"/>
    </row>
    <row r="247" spans="1:11">
      <c r="A247" s="175"/>
      <c r="B247" s="228"/>
      <c r="C247" s="196"/>
      <c r="D247" s="196"/>
      <c r="E247" s="196"/>
      <c r="F247" s="196"/>
      <c r="G247" s="226"/>
      <c r="H247" s="196"/>
      <c r="I247" s="194"/>
      <c r="J247" s="205"/>
      <c r="K247" s="174"/>
    </row>
    <row r="248" spans="1:11">
      <c r="A248" s="175"/>
      <c r="B248" s="228"/>
      <c r="C248" s="196"/>
      <c r="D248" s="196"/>
      <c r="E248" s="196"/>
      <c r="F248" s="196"/>
      <c r="G248" s="226"/>
      <c r="H248" s="196"/>
      <c r="I248" s="168"/>
      <c r="J248" s="205"/>
      <c r="K248" s="174"/>
    </row>
    <row r="249" spans="1:11">
      <c r="A249" s="175"/>
      <c r="B249" s="228"/>
      <c r="C249" s="196"/>
      <c r="D249" s="196"/>
      <c r="E249" s="196"/>
      <c r="F249" s="196"/>
      <c r="G249" s="226"/>
      <c r="H249" s="196"/>
      <c r="I249" s="168"/>
      <c r="J249" s="205"/>
      <c r="K249" s="174"/>
    </row>
    <row r="250" spans="1:11">
      <c r="A250" s="175"/>
      <c r="B250" s="228"/>
      <c r="C250" s="196"/>
      <c r="D250" s="196"/>
      <c r="E250" s="196"/>
      <c r="F250" s="196"/>
      <c r="G250" s="226"/>
      <c r="H250" s="196"/>
      <c r="I250" s="168"/>
      <c r="J250" s="205"/>
      <c r="K250" s="174"/>
    </row>
    <row r="251" spans="1:11">
      <c r="A251" s="175"/>
      <c r="B251" s="181"/>
      <c r="C251" s="167"/>
      <c r="D251" s="182"/>
      <c r="E251" s="167"/>
      <c r="F251" s="167"/>
      <c r="G251" s="183"/>
      <c r="H251" s="167"/>
      <c r="I251" s="194"/>
      <c r="J251" s="205"/>
      <c r="K251" s="174"/>
    </row>
    <row r="252" spans="1:11">
      <c r="A252" s="175"/>
      <c r="B252" s="181"/>
      <c r="C252" s="167"/>
      <c r="D252" s="182"/>
      <c r="E252" s="167"/>
      <c r="F252" s="167"/>
      <c r="G252" s="183"/>
      <c r="H252" s="167"/>
      <c r="I252" s="194"/>
      <c r="J252" s="205"/>
      <c r="K252" s="174"/>
    </row>
    <row r="253" spans="1:11">
      <c r="A253" s="175"/>
      <c r="B253" s="181"/>
      <c r="C253" s="167"/>
      <c r="D253" s="182"/>
      <c r="E253" s="167"/>
      <c r="F253" s="167"/>
      <c r="G253" s="183"/>
      <c r="H253" s="167"/>
      <c r="I253" s="194"/>
      <c r="J253" s="205"/>
      <c r="K253" s="174"/>
    </row>
    <row r="254" spans="1:11">
      <c r="A254" s="175"/>
      <c r="B254" s="181"/>
      <c r="C254" s="167"/>
      <c r="D254" s="182"/>
      <c r="E254" s="167"/>
      <c r="F254" s="167"/>
      <c r="G254" s="183"/>
      <c r="H254" s="167"/>
      <c r="I254" s="194"/>
      <c r="J254" s="205"/>
      <c r="K254" s="174"/>
    </row>
    <row r="255" spans="1:11">
      <c r="A255" s="175"/>
      <c r="B255" s="181"/>
      <c r="C255" s="167"/>
      <c r="D255" s="182"/>
      <c r="E255" s="167"/>
      <c r="F255" s="167"/>
      <c r="G255" s="183"/>
      <c r="H255" s="167"/>
      <c r="I255" s="194"/>
      <c r="J255" s="205"/>
      <c r="K255" s="174"/>
    </row>
    <row r="256" spans="1:11">
      <c r="A256" s="175"/>
      <c r="B256" s="181"/>
      <c r="C256" s="167"/>
      <c r="D256" s="182"/>
      <c r="E256" s="167"/>
      <c r="F256" s="167"/>
      <c r="G256" s="183"/>
      <c r="H256" s="167"/>
      <c r="I256" s="194"/>
      <c r="J256" s="205"/>
      <c r="K256" s="174"/>
    </row>
    <row r="257" spans="1:11">
      <c r="A257" s="175"/>
      <c r="B257" s="228"/>
      <c r="C257" s="196"/>
      <c r="D257" s="196"/>
      <c r="E257" s="196"/>
      <c r="F257" s="196"/>
      <c r="G257" s="226"/>
      <c r="H257" s="196"/>
      <c r="I257" s="168"/>
      <c r="J257" s="205"/>
      <c r="K257" s="174"/>
    </row>
    <row r="258" spans="1:11">
      <c r="A258" s="209"/>
      <c r="B258" s="181"/>
      <c r="C258" s="196"/>
      <c r="D258" s="196"/>
      <c r="E258" s="196"/>
      <c r="F258" s="196"/>
      <c r="G258" s="226"/>
      <c r="H258" s="196"/>
      <c r="I258" s="207"/>
      <c r="J258" s="205"/>
      <c r="K258" s="174"/>
    </row>
    <row r="259" spans="1:11">
      <c r="A259" s="175"/>
      <c r="B259" s="228"/>
      <c r="C259" s="196"/>
      <c r="D259" s="196"/>
      <c r="E259" s="196"/>
      <c r="F259" s="196"/>
      <c r="G259" s="226"/>
      <c r="H259" s="196"/>
      <c r="I259" s="194"/>
      <c r="J259" s="205"/>
      <c r="K259" s="174"/>
    </row>
    <row r="260" spans="1:11">
      <c r="A260" s="175"/>
      <c r="B260" s="228"/>
      <c r="C260" s="196"/>
      <c r="D260" s="196"/>
      <c r="E260" s="196"/>
      <c r="F260" s="196"/>
      <c r="G260" s="226"/>
      <c r="H260" s="196"/>
      <c r="I260" s="168"/>
      <c r="J260" s="205"/>
      <c r="K260" s="174"/>
    </row>
    <row r="261" spans="1:11">
      <c r="A261" s="175"/>
      <c r="B261" s="228"/>
      <c r="C261" s="196"/>
      <c r="D261" s="196"/>
      <c r="E261" s="196"/>
      <c r="F261" s="196"/>
      <c r="G261" s="226"/>
      <c r="H261" s="196"/>
      <c r="I261" s="168"/>
      <c r="J261" s="205"/>
      <c r="K261" s="174"/>
    </row>
    <row r="262" spans="1:11">
      <c r="A262" s="175"/>
      <c r="B262" s="228"/>
      <c r="C262" s="196"/>
      <c r="D262" s="196"/>
      <c r="E262" s="196"/>
      <c r="F262" s="196"/>
      <c r="G262" s="226"/>
      <c r="H262" s="196"/>
      <c r="I262" s="168"/>
      <c r="J262" s="205"/>
      <c r="K262" s="174"/>
    </row>
    <row r="263" spans="1:11">
      <c r="A263" s="175"/>
      <c r="B263" s="181"/>
      <c r="C263" s="196"/>
      <c r="D263" s="196"/>
      <c r="E263" s="196"/>
      <c r="F263" s="196"/>
      <c r="G263" s="226"/>
      <c r="H263" s="196"/>
      <c r="I263" s="207"/>
      <c r="J263" s="205"/>
      <c r="K263" s="174"/>
    </row>
    <row r="264" spans="1:11">
      <c r="A264" s="175"/>
      <c r="B264" s="228"/>
      <c r="C264" s="196"/>
      <c r="D264" s="196"/>
      <c r="E264" s="196"/>
      <c r="F264" s="196"/>
      <c r="G264" s="226"/>
      <c r="H264" s="196"/>
      <c r="I264" s="194"/>
      <c r="J264" s="205"/>
      <c r="K264" s="174"/>
    </row>
    <row r="265" spans="1:11">
      <c r="A265" s="175"/>
      <c r="B265" s="228"/>
      <c r="C265" s="196"/>
      <c r="D265" s="196"/>
      <c r="E265" s="196"/>
      <c r="F265" s="196"/>
      <c r="G265" s="226"/>
      <c r="H265" s="196"/>
      <c r="I265" s="168"/>
      <c r="J265" s="205"/>
      <c r="K265" s="174"/>
    </row>
    <row r="266" spans="1:11">
      <c r="A266" s="175"/>
      <c r="B266" s="228"/>
      <c r="C266" s="196"/>
      <c r="D266" s="196"/>
      <c r="E266" s="196"/>
      <c r="F266" s="196"/>
      <c r="G266" s="226"/>
      <c r="H266" s="196"/>
      <c r="I266" s="168"/>
      <c r="J266" s="205"/>
      <c r="K266" s="174"/>
    </row>
    <row r="267" spans="1:11">
      <c r="A267" s="175"/>
      <c r="B267" s="228"/>
      <c r="C267" s="196"/>
      <c r="D267" s="196"/>
      <c r="E267" s="196"/>
      <c r="F267" s="196"/>
      <c r="G267" s="226"/>
      <c r="H267" s="196"/>
      <c r="I267" s="168"/>
      <c r="J267" s="205"/>
      <c r="K267" s="174"/>
    </row>
    <row r="268" spans="1:11">
      <c r="A268" s="175"/>
      <c r="B268" s="184"/>
      <c r="C268" s="229"/>
      <c r="D268" s="229"/>
      <c r="E268" s="229"/>
      <c r="F268" s="229"/>
      <c r="G268" s="230"/>
      <c r="H268" s="229"/>
      <c r="I268" s="231"/>
      <c r="J268" s="173"/>
      <c r="K268" s="174"/>
    </row>
    <row r="269" spans="1:11">
      <c r="A269" s="189"/>
      <c r="B269" s="232"/>
      <c r="C269" s="233"/>
      <c r="D269" s="233"/>
      <c r="E269" s="233"/>
      <c r="F269" s="233"/>
      <c r="G269" s="233"/>
      <c r="H269" s="233"/>
      <c r="I269" s="234"/>
      <c r="J269" s="192">
        <f>+SUM(I185:I268)</f>
        <v>5339.99193</v>
      </c>
      <c r="K269" s="193" t="s">
        <v>23</v>
      </c>
    </row>
    <row r="270" spans="1:11">
      <c r="A270" s="153"/>
      <c r="B270" s="154"/>
      <c r="C270" s="154"/>
      <c r="D270" s="154"/>
      <c r="E270" s="154"/>
      <c r="F270" s="154"/>
      <c r="G270" s="154"/>
      <c r="H270" s="154"/>
      <c r="I270" s="154"/>
      <c r="J270" s="154"/>
      <c r="K270" s="155"/>
    </row>
  </sheetData>
  <mergeCells count="116">
    <mergeCell ref="A1:K1"/>
    <mergeCell ref="A2:K2"/>
    <mergeCell ref="C3:E3"/>
    <mergeCell ref="A4:B4"/>
    <mergeCell ref="B5:I5"/>
    <mergeCell ref="B7:I7"/>
    <mergeCell ref="B9:I9"/>
    <mergeCell ref="B11:I11"/>
    <mergeCell ref="B13:I13"/>
    <mergeCell ref="B20:I20"/>
    <mergeCell ref="A21:K21"/>
    <mergeCell ref="C22:E22"/>
    <mergeCell ref="A23:B23"/>
    <mergeCell ref="B24:I24"/>
    <mergeCell ref="B26:I26"/>
    <mergeCell ref="B28:I28"/>
    <mergeCell ref="B30:I30"/>
    <mergeCell ref="B32:I32"/>
    <mergeCell ref="B46:I46"/>
    <mergeCell ref="A47:K47"/>
    <mergeCell ref="C48:E48"/>
    <mergeCell ref="A49:B49"/>
    <mergeCell ref="B50:I50"/>
    <mergeCell ref="B54:I54"/>
    <mergeCell ref="B58:I58"/>
    <mergeCell ref="B62:I62"/>
    <mergeCell ref="B66:I66"/>
    <mergeCell ref="B91:I91"/>
    <mergeCell ref="A92:K92"/>
    <mergeCell ref="C93:E93"/>
    <mergeCell ref="A94:B94"/>
    <mergeCell ref="B95:I95"/>
    <mergeCell ref="B99:I99"/>
    <mergeCell ref="B103:I103"/>
    <mergeCell ref="B107:I107"/>
    <mergeCell ref="B112:I112"/>
    <mergeCell ref="B125:I125"/>
    <mergeCell ref="A126:K126"/>
    <mergeCell ref="C127:E127"/>
    <mergeCell ref="A128:B128"/>
    <mergeCell ref="B129:I129"/>
    <mergeCell ref="J130:K130"/>
    <mergeCell ref="B132:I132"/>
    <mergeCell ref="B135:I135"/>
    <mergeCell ref="B138:I138"/>
    <mergeCell ref="B141:I141"/>
    <mergeCell ref="B156:I156"/>
    <mergeCell ref="A157:K157"/>
    <mergeCell ref="C158:E158"/>
    <mergeCell ref="A159:B159"/>
    <mergeCell ref="B160:I160"/>
    <mergeCell ref="B162:I162"/>
    <mergeCell ref="B164:I164"/>
    <mergeCell ref="B166:I166"/>
    <mergeCell ref="B168:I168"/>
    <mergeCell ref="B180:I180"/>
    <mergeCell ref="C182:E182"/>
    <mergeCell ref="A183:B183"/>
    <mergeCell ref="B184:I184"/>
    <mergeCell ref="B196:I196"/>
    <mergeCell ref="B208:I208"/>
    <mergeCell ref="B220:I220"/>
    <mergeCell ref="B234:I234"/>
    <mergeCell ref="B269:I269"/>
    <mergeCell ref="A270:K270"/>
    <mergeCell ref="A5:A20"/>
    <mergeCell ref="A24:A46"/>
    <mergeCell ref="A50:A91"/>
    <mergeCell ref="A95:A125"/>
    <mergeCell ref="A129:A156"/>
    <mergeCell ref="A160:A180"/>
    <mergeCell ref="A184:A269"/>
    <mergeCell ref="F3:F4"/>
    <mergeCell ref="F22:F23"/>
    <mergeCell ref="F48:F49"/>
    <mergeCell ref="F93:F94"/>
    <mergeCell ref="F127:F128"/>
    <mergeCell ref="F158:F159"/>
    <mergeCell ref="F182:F183"/>
    <mergeCell ref="G3:G4"/>
    <mergeCell ref="G22:G23"/>
    <mergeCell ref="G48:G49"/>
    <mergeCell ref="G93:G94"/>
    <mergeCell ref="G127:G128"/>
    <mergeCell ref="G158:G159"/>
    <mergeCell ref="G182:G183"/>
    <mergeCell ref="H3:H4"/>
    <mergeCell ref="H22:H23"/>
    <mergeCell ref="H48:H49"/>
    <mergeCell ref="H93:H94"/>
    <mergeCell ref="H127:H128"/>
    <mergeCell ref="H158:H159"/>
    <mergeCell ref="H182:H183"/>
    <mergeCell ref="I3:I4"/>
    <mergeCell ref="I22:I23"/>
    <mergeCell ref="I48:I49"/>
    <mergeCell ref="I93:I94"/>
    <mergeCell ref="I127:I128"/>
    <mergeCell ref="I158:I159"/>
    <mergeCell ref="I182:I183"/>
    <mergeCell ref="J3:J4"/>
    <mergeCell ref="J22:J23"/>
    <mergeCell ref="J48:J49"/>
    <mergeCell ref="J93:J94"/>
    <mergeCell ref="J127:J128"/>
    <mergeCell ref="J158:J159"/>
    <mergeCell ref="J182:J183"/>
    <mergeCell ref="K3:K4"/>
    <mergeCell ref="K22:K23"/>
    <mergeCell ref="K48:K49"/>
    <mergeCell ref="K93:K94"/>
    <mergeCell ref="K127:K128"/>
    <mergeCell ref="K158:K159"/>
    <mergeCell ref="K182:K183"/>
    <mergeCell ref="J185:K267"/>
    <mergeCell ref="J95:K124"/>
  </mergeCells>
  <printOptions horizontalCentered="1"/>
  <pageMargins left="0.708661417322835" right="0.708661417322835" top="0.748031496062992" bottom="0.748031496062992" header="0.31496062992126" footer="0.31496062992126"/>
  <pageSetup paperSize="9" scale="51" orientation="portrait"/>
  <headerFooter/>
  <rowBreaks count="1" manualBreakCount="1"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3"/>
  <sheetViews>
    <sheetView showGridLines="0" view="pageBreakPreview" zoomScale="87" zoomScalePageLayoutView="91" zoomScaleNormal="100" workbookViewId="0">
      <selection activeCell="G17" sqref="G17"/>
    </sheetView>
  </sheetViews>
  <sheetFormatPr defaultColWidth="11.4272727272727" defaultRowHeight="14"/>
  <cols>
    <col min="1" max="2" width="3.42727272727273" style="4" customWidth="1"/>
    <col min="3" max="3" width="7.85454545454545" style="4" customWidth="1"/>
    <col min="4" max="4" width="15.4272727272727" style="4" customWidth="1"/>
    <col min="5" max="5" width="16.1363636363636" style="5" customWidth="1"/>
    <col min="6" max="6" width="17.5727272727273" style="4" customWidth="1"/>
    <col min="7" max="7" width="73.2818181818182" style="4" customWidth="1"/>
    <col min="8" max="8" width="8.70909090909091" style="4" customWidth="1"/>
    <col min="9" max="9" width="18.8545454545455" style="4" customWidth="1"/>
    <col min="10" max="10" width="23.8545454545455" style="4" customWidth="1"/>
    <col min="11" max="11" width="30" style="4" customWidth="1"/>
    <col min="12" max="12" width="3.28181818181818" style="4" customWidth="1"/>
    <col min="13" max="13" width="2.70909090909091" style="4" customWidth="1"/>
    <col min="14" max="16384" width="11.4272727272727" style="4"/>
  </cols>
  <sheetData>
    <row r="1" ht="16.25" spans="1:13">
      <c r="A1" s="6"/>
      <c r="B1" s="6"/>
      <c r="C1" s="6"/>
      <c r="D1" s="6"/>
      <c r="E1" s="7"/>
      <c r="F1" s="6"/>
      <c r="G1" s="6"/>
      <c r="H1" s="6"/>
      <c r="I1" s="6"/>
      <c r="J1" s="6"/>
      <c r="K1" s="6"/>
      <c r="L1" s="6"/>
      <c r="M1" s="6"/>
    </row>
    <row r="2" ht="16.25" spans="1:13">
      <c r="A2" s="6"/>
      <c r="B2" s="8"/>
      <c r="C2" s="9"/>
      <c r="D2" s="9"/>
      <c r="E2" s="10"/>
      <c r="F2" s="9"/>
      <c r="G2" s="9"/>
      <c r="H2" s="9"/>
      <c r="I2" s="9"/>
      <c r="J2" s="9"/>
      <c r="K2" s="9"/>
      <c r="L2" s="11"/>
      <c r="M2" s="6"/>
    </row>
    <row r="3" ht="26.25" customHeight="1" spans="1:13">
      <c r="A3" s="6"/>
      <c r="B3" s="12"/>
      <c r="C3" s="13" t="s">
        <v>0</v>
      </c>
      <c r="D3" s="13"/>
      <c r="E3" s="13"/>
      <c r="F3" s="13"/>
      <c r="G3" s="6"/>
      <c r="H3" s="6"/>
      <c r="I3" s="6"/>
      <c r="J3" s="6"/>
      <c r="K3" s="6"/>
      <c r="L3" s="14"/>
      <c r="M3" s="6"/>
    </row>
    <row r="4" ht="15.5" spans="1:13">
      <c r="A4" s="6"/>
      <c r="B4" s="12"/>
      <c r="C4" s="15" t="s">
        <v>1</v>
      </c>
      <c r="D4" s="16" t="s">
        <v>2</v>
      </c>
      <c r="E4" s="15" t="s">
        <v>3</v>
      </c>
      <c r="F4" s="16">
        <v>4</v>
      </c>
      <c r="G4" s="6"/>
      <c r="H4" s="6"/>
      <c r="I4" s="6"/>
      <c r="J4" s="6"/>
      <c r="K4" s="6"/>
      <c r="L4" s="14"/>
      <c r="M4" s="6"/>
    </row>
    <row r="5" ht="15.5" spans="1:13">
      <c r="A5" s="6"/>
      <c r="B5" s="12"/>
      <c r="C5" s="17" t="s">
        <v>4</v>
      </c>
      <c r="D5" s="17"/>
      <c r="E5" s="17"/>
      <c r="F5" s="17"/>
      <c r="G5" s="17"/>
      <c r="H5" s="17"/>
      <c r="I5" s="17"/>
      <c r="J5" s="17"/>
      <c r="K5" s="17"/>
      <c r="L5" s="14"/>
      <c r="M5" s="6"/>
    </row>
    <row r="6" ht="16.25" spans="1:13">
      <c r="A6" s="6"/>
      <c r="B6" s="12"/>
      <c r="C6" s="18" t="s">
        <v>183</v>
      </c>
      <c r="D6" s="18"/>
      <c r="E6" s="18"/>
      <c r="F6" s="18"/>
      <c r="G6" s="18"/>
      <c r="H6" s="18"/>
      <c r="I6" s="18"/>
      <c r="J6" s="18"/>
      <c r="K6" s="18"/>
      <c r="L6" s="14"/>
      <c r="M6" s="6"/>
    </row>
    <row r="7" s="1" customFormat="1" ht="16.5" customHeight="1" spans="1:13">
      <c r="A7" s="19"/>
      <c r="B7" s="20"/>
      <c r="C7" s="21" t="s">
        <v>184</v>
      </c>
      <c r="D7" s="22"/>
      <c r="E7" s="22"/>
      <c r="F7" s="22"/>
      <c r="G7" s="22"/>
      <c r="H7" s="22"/>
      <c r="I7" s="22"/>
      <c r="J7" s="22"/>
      <c r="K7" s="23"/>
      <c r="L7" s="24"/>
      <c r="M7" s="19"/>
    </row>
    <row r="8" ht="33.75" customHeight="1" spans="1:13">
      <c r="A8" s="6"/>
      <c r="B8" s="25"/>
      <c r="C8" s="26"/>
      <c r="D8" s="27"/>
      <c r="E8" s="27"/>
      <c r="F8" s="27"/>
      <c r="G8" s="27"/>
      <c r="H8" s="27"/>
      <c r="I8" s="27"/>
      <c r="J8" s="27"/>
      <c r="K8" s="28"/>
      <c r="L8" s="14"/>
      <c r="M8" s="6"/>
    </row>
    <row r="9" ht="34.5" customHeight="1" spans="1:13">
      <c r="A9" s="6"/>
      <c r="B9" s="25"/>
      <c r="C9" s="29" t="s">
        <v>185</v>
      </c>
      <c r="D9" s="30"/>
      <c r="E9" s="30"/>
      <c r="F9" s="30"/>
      <c r="G9" s="30"/>
      <c r="H9" s="30"/>
      <c r="I9" s="30"/>
      <c r="J9" s="30"/>
      <c r="K9" s="31"/>
      <c r="L9" s="14"/>
      <c r="M9" s="6"/>
    </row>
    <row r="10" ht="30" customHeight="1" spans="1:13">
      <c r="A10" s="6"/>
      <c r="B10" s="25"/>
      <c r="C10" s="32"/>
      <c r="D10" s="32"/>
      <c r="E10" s="32"/>
      <c r="F10" s="32"/>
      <c r="G10" s="32"/>
      <c r="H10" s="32"/>
      <c r="I10" s="32"/>
      <c r="J10" s="32"/>
      <c r="K10" s="33"/>
      <c r="L10" s="14"/>
      <c r="M10" s="6"/>
    </row>
    <row r="11" ht="30" customHeight="1" spans="1:13">
      <c r="A11" s="6"/>
      <c r="B11" s="12"/>
      <c r="C11" s="34"/>
      <c r="D11" s="35"/>
      <c r="E11" s="35"/>
      <c r="F11" s="35"/>
      <c r="G11" s="35"/>
      <c r="H11" s="35"/>
      <c r="I11" s="35"/>
      <c r="J11" s="35"/>
      <c r="K11" s="36"/>
      <c r="L11" s="14"/>
      <c r="M11" s="6"/>
    </row>
    <row r="12" ht="30" customHeight="1" spans="1:13">
      <c r="A12" s="6"/>
      <c r="B12" s="12"/>
      <c r="C12" s="37"/>
      <c r="D12" s="38"/>
      <c r="E12" s="39"/>
      <c r="F12" s="39"/>
      <c r="G12" s="37"/>
      <c r="H12" s="38"/>
      <c r="I12" s="38"/>
      <c r="J12" s="40"/>
      <c r="K12" s="41"/>
      <c r="L12" s="14"/>
      <c r="M12" s="6"/>
    </row>
    <row r="13" ht="30" customHeight="1" spans="1:13">
      <c r="A13" s="6"/>
      <c r="B13" s="12"/>
      <c r="C13" s="42"/>
      <c r="D13" s="43"/>
      <c r="E13" s="44"/>
      <c r="F13" s="44"/>
      <c r="G13" s="42"/>
      <c r="H13" s="43"/>
      <c r="I13" s="43"/>
      <c r="J13" s="45"/>
      <c r="K13" s="46"/>
      <c r="L13" s="14"/>
      <c r="M13" s="6"/>
    </row>
    <row r="14" ht="30" customHeight="1" spans="1:13">
      <c r="A14" s="6"/>
      <c r="B14" s="12"/>
      <c r="C14" s="47"/>
      <c r="D14" s="48"/>
      <c r="E14" s="48"/>
      <c r="F14" s="48"/>
      <c r="G14" s="48"/>
      <c r="H14" s="48"/>
      <c r="I14" s="48"/>
      <c r="J14" s="48"/>
      <c r="K14" s="49"/>
      <c r="L14" s="14"/>
      <c r="M14" s="6"/>
    </row>
    <row r="15" ht="30" customHeight="1" spans="1:13">
      <c r="A15" s="6"/>
      <c r="B15" s="12"/>
      <c r="C15" s="50"/>
      <c r="D15" s="51"/>
      <c r="E15" s="51"/>
      <c r="F15" s="51"/>
      <c r="G15" s="52"/>
      <c r="H15" s="51"/>
      <c r="I15" s="53"/>
      <c r="J15" s="54"/>
      <c r="K15" s="55"/>
      <c r="L15" s="14"/>
      <c r="M15" s="6"/>
    </row>
    <row r="16" ht="30" customHeight="1" spans="1:13">
      <c r="A16" s="6"/>
      <c r="B16" s="12"/>
      <c r="C16" s="50"/>
      <c r="D16" s="51"/>
      <c r="E16" s="51"/>
      <c r="F16" s="51"/>
      <c r="G16" s="52"/>
      <c r="H16" s="51"/>
      <c r="I16" s="53"/>
      <c r="J16" s="54"/>
      <c r="K16" s="55"/>
      <c r="L16" s="14"/>
      <c r="M16" s="6"/>
    </row>
    <row r="17" ht="30" customHeight="1" spans="1:13">
      <c r="A17" s="6"/>
      <c r="B17" s="12"/>
      <c r="C17" s="50"/>
      <c r="D17" s="51"/>
      <c r="E17" s="51"/>
      <c r="F17" s="51"/>
      <c r="G17" s="52"/>
      <c r="H17" s="51"/>
      <c r="I17" s="53"/>
      <c r="J17" s="54"/>
      <c r="K17" s="55"/>
      <c r="L17" s="14"/>
      <c r="M17" s="6"/>
    </row>
    <row r="18" ht="30" customHeight="1" spans="1:13">
      <c r="A18" s="6"/>
      <c r="B18" s="12"/>
      <c r="C18" s="50"/>
      <c r="D18" s="51"/>
      <c r="E18" s="51"/>
      <c r="F18" s="51"/>
      <c r="G18" s="52"/>
      <c r="H18" s="51"/>
      <c r="I18" s="53"/>
      <c r="J18" s="54"/>
      <c r="K18" s="55"/>
      <c r="L18" s="14"/>
      <c r="M18" s="6"/>
    </row>
    <row r="19" ht="30" customHeight="1" spans="1:13">
      <c r="A19" s="6"/>
      <c r="B19" s="12"/>
      <c r="C19" s="50"/>
      <c r="D19" s="51"/>
      <c r="E19" s="51"/>
      <c r="F19" s="51"/>
      <c r="G19" s="52"/>
      <c r="H19" s="51"/>
      <c r="I19" s="53"/>
      <c r="J19" s="54"/>
      <c r="K19" s="55"/>
      <c r="L19" s="14"/>
      <c r="M19" s="6"/>
    </row>
    <row r="20" ht="30" customHeight="1" spans="1:13">
      <c r="A20" s="6"/>
      <c r="B20" s="12"/>
      <c r="C20" s="56"/>
      <c r="D20" s="57"/>
      <c r="E20" s="57"/>
      <c r="F20" s="57"/>
      <c r="G20" s="58"/>
      <c r="H20" s="57"/>
      <c r="I20" s="53"/>
      <c r="J20" s="59"/>
      <c r="K20" s="60"/>
      <c r="L20" s="14"/>
      <c r="M20" s="6"/>
    </row>
    <row r="21" ht="30" customHeight="1" spans="1:13">
      <c r="A21" s="6"/>
      <c r="B21" s="12"/>
      <c r="C21" s="47"/>
      <c r="D21" s="48"/>
      <c r="E21" s="48"/>
      <c r="F21" s="48"/>
      <c r="G21" s="48"/>
      <c r="H21" s="48"/>
      <c r="I21" s="48"/>
      <c r="J21" s="48"/>
      <c r="K21" s="49"/>
      <c r="L21" s="14"/>
      <c r="M21" s="6"/>
    </row>
    <row r="22" ht="30" customHeight="1" spans="1:13">
      <c r="A22" s="6"/>
      <c r="B22" s="12"/>
      <c r="C22" s="50"/>
      <c r="D22" s="51"/>
      <c r="E22" s="51"/>
      <c r="F22" s="51"/>
      <c r="G22" s="52"/>
      <c r="H22" s="51"/>
      <c r="I22" s="53"/>
      <c r="J22" s="54"/>
      <c r="K22" s="55"/>
      <c r="L22" s="14"/>
      <c r="M22" s="6"/>
    </row>
    <row r="23" ht="30" customHeight="1" spans="1:13">
      <c r="A23" s="6"/>
      <c r="B23" s="12"/>
      <c r="C23" s="56"/>
      <c r="D23" s="61"/>
      <c r="E23" s="62"/>
      <c r="F23" s="61"/>
      <c r="G23" s="61"/>
      <c r="H23" s="61"/>
      <c r="I23" s="53"/>
      <c r="J23" s="61"/>
      <c r="K23" s="60"/>
      <c r="L23" s="14"/>
      <c r="M23" s="6"/>
    </row>
    <row r="24" ht="30" customHeight="1" spans="1:13">
      <c r="A24" s="6"/>
      <c r="B24" s="12"/>
      <c r="C24" s="47"/>
      <c r="D24" s="48"/>
      <c r="E24" s="48"/>
      <c r="F24" s="48"/>
      <c r="G24" s="48"/>
      <c r="H24" s="48"/>
      <c r="I24" s="48"/>
      <c r="J24" s="48"/>
      <c r="K24" s="49"/>
      <c r="L24" s="14"/>
      <c r="M24" s="6"/>
    </row>
    <row r="25" ht="30" customHeight="1" spans="1:13">
      <c r="A25" s="6"/>
      <c r="B25" s="12"/>
      <c r="C25" s="50"/>
      <c r="D25" s="63"/>
      <c r="E25" s="63"/>
      <c r="F25" s="63"/>
      <c r="G25" s="64"/>
      <c r="H25" s="63"/>
      <c r="I25" s="53"/>
      <c r="J25" s="54"/>
      <c r="K25" s="55"/>
      <c r="L25" s="14"/>
      <c r="M25" s="6"/>
    </row>
    <row r="26" ht="30" customHeight="1" spans="1:13">
      <c r="A26" s="6"/>
      <c r="B26" s="12"/>
      <c r="C26" s="50"/>
      <c r="D26" s="65"/>
      <c r="E26" s="65"/>
      <c r="F26" s="65"/>
      <c r="G26" s="64"/>
      <c r="H26" s="63"/>
      <c r="I26" s="53"/>
      <c r="J26" s="54"/>
      <c r="K26" s="55"/>
      <c r="L26" s="14"/>
      <c r="M26" s="6"/>
    </row>
    <row r="27" ht="30" customHeight="1" spans="1:13">
      <c r="A27" s="6"/>
      <c r="B27" s="12"/>
      <c r="C27" s="66"/>
      <c r="D27" s="67"/>
      <c r="E27" s="67"/>
      <c r="F27" s="67"/>
      <c r="G27" s="68"/>
      <c r="H27" s="67"/>
      <c r="I27" s="53"/>
      <c r="J27" s="69"/>
      <c r="K27" s="60"/>
      <c r="L27" s="14"/>
      <c r="M27" s="6"/>
    </row>
    <row r="28" ht="30" customHeight="1" spans="1:13">
      <c r="A28" s="6"/>
      <c r="B28" s="12"/>
      <c r="C28" s="47"/>
      <c r="D28" s="48"/>
      <c r="E28" s="48"/>
      <c r="F28" s="48"/>
      <c r="G28" s="48"/>
      <c r="H28" s="48"/>
      <c r="I28" s="48"/>
      <c r="J28" s="48"/>
      <c r="K28" s="49"/>
      <c r="L28" s="14"/>
      <c r="M28" s="6"/>
    </row>
    <row r="29" ht="30" customHeight="1" spans="1:13">
      <c r="A29" s="6"/>
      <c r="B29" s="12"/>
      <c r="C29" s="50"/>
      <c r="D29" s="63"/>
      <c r="E29" s="63"/>
      <c r="F29" s="63"/>
      <c r="G29" s="64"/>
      <c r="H29" s="63"/>
      <c r="I29" s="53"/>
      <c r="J29" s="54"/>
      <c r="K29" s="55"/>
      <c r="L29" s="14"/>
      <c r="M29" s="6"/>
    </row>
    <row r="30" ht="30" customHeight="1" spans="1:13">
      <c r="A30" s="6"/>
      <c r="B30" s="12"/>
      <c r="C30" s="66"/>
      <c r="D30" s="67"/>
      <c r="E30" s="67"/>
      <c r="F30" s="67"/>
      <c r="G30" s="68"/>
      <c r="H30" s="67"/>
      <c r="I30" s="53"/>
      <c r="J30" s="69"/>
      <c r="K30" s="60"/>
      <c r="L30" s="14"/>
      <c r="M30" s="6"/>
    </row>
    <row r="31" ht="30" customHeight="1" spans="1:13">
      <c r="A31" s="6"/>
      <c r="B31" s="12"/>
      <c r="C31" s="47"/>
      <c r="D31" s="48"/>
      <c r="E31" s="48"/>
      <c r="F31" s="48"/>
      <c r="G31" s="48"/>
      <c r="H31" s="48"/>
      <c r="I31" s="48"/>
      <c r="J31" s="48"/>
      <c r="K31" s="49"/>
      <c r="L31" s="14"/>
      <c r="M31" s="6"/>
    </row>
    <row r="32" ht="30" customHeight="1" spans="1:13">
      <c r="A32" s="6"/>
      <c r="B32" s="12"/>
      <c r="C32" s="50"/>
      <c r="D32" s="63"/>
      <c r="E32" s="63"/>
      <c r="F32" s="63"/>
      <c r="G32" s="64"/>
      <c r="H32" s="63"/>
      <c r="I32" s="53"/>
      <c r="J32" s="54"/>
      <c r="K32" s="55"/>
      <c r="L32" s="14"/>
      <c r="M32" s="6"/>
    </row>
    <row r="33" ht="30" customHeight="1" spans="1:13">
      <c r="A33" s="6"/>
      <c r="B33" s="12"/>
      <c r="C33" s="50"/>
      <c r="D33" s="65"/>
      <c r="E33" s="65"/>
      <c r="F33" s="65"/>
      <c r="G33" s="64"/>
      <c r="H33" s="63"/>
      <c r="I33" s="53"/>
      <c r="J33" s="54"/>
      <c r="K33" s="55"/>
      <c r="L33" s="14"/>
      <c r="M33" s="6"/>
    </row>
    <row r="34" ht="30" customHeight="1" spans="1:13">
      <c r="A34" s="6"/>
      <c r="B34" s="12"/>
      <c r="C34" s="66"/>
      <c r="D34" s="67"/>
      <c r="E34" s="67"/>
      <c r="F34" s="67"/>
      <c r="G34" s="68"/>
      <c r="H34" s="67"/>
      <c r="I34" s="53"/>
      <c r="J34" s="69"/>
      <c r="K34" s="60"/>
      <c r="L34" s="14"/>
      <c r="M34" s="6"/>
    </row>
    <row r="35" ht="30" customHeight="1" spans="1:13">
      <c r="A35" s="6"/>
      <c r="B35" s="12"/>
      <c r="C35" s="47"/>
      <c r="D35" s="48"/>
      <c r="E35" s="48"/>
      <c r="F35" s="48"/>
      <c r="G35" s="48"/>
      <c r="H35" s="48"/>
      <c r="I35" s="48"/>
      <c r="J35" s="48"/>
      <c r="K35" s="49"/>
      <c r="L35" s="14"/>
      <c r="M35" s="6"/>
    </row>
    <row r="36" ht="30" customHeight="1" spans="1:13">
      <c r="A36" s="6"/>
      <c r="B36" s="12"/>
      <c r="C36" s="50"/>
      <c r="D36" s="63"/>
      <c r="E36" s="63"/>
      <c r="F36" s="63"/>
      <c r="G36" s="64"/>
      <c r="H36" s="63"/>
      <c r="I36" s="53"/>
      <c r="J36" s="54"/>
      <c r="K36" s="55"/>
      <c r="L36" s="14"/>
      <c r="M36" s="6"/>
    </row>
    <row r="37" ht="30" customHeight="1" spans="1:13">
      <c r="A37" s="6"/>
      <c r="B37" s="12"/>
      <c r="C37" s="56"/>
      <c r="D37" s="70"/>
      <c r="E37" s="70"/>
      <c r="F37" s="70"/>
      <c r="G37" s="71"/>
      <c r="H37" s="72"/>
      <c r="I37" s="53"/>
      <c r="J37" s="59"/>
      <c r="K37" s="60"/>
      <c r="L37" s="14"/>
      <c r="M37" s="6"/>
    </row>
    <row r="38" ht="30" customHeight="1" spans="1:13">
      <c r="A38" s="6"/>
      <c r="B38" s="12"/>
      <c r="C38" s="47"/>
      <c r="D38" s="48"/>
      <c r="E38" s="48"/>
      <c r="F38" s="48"/>
      <c r="G38" s="48"/>
      <c r="H38" s="48"/>
      <c r="I38" s="48"/>
      <c r="J38" s="48"/>
      <c r="K38" s="49"/>
      <c r="L38" s="14"/>
      <c r="M38" s="6"/>
    </row>
    <row r="39" ht="30" customHeight="1" spans="1:13">
      <c r="A39" s="6"/>
      <c r="B39" s="12"/>
      <c r="C39" s="50"/>
      <c r="D39" s="63"/>
      <c r="E39" s="63"/>
      <c r="F39" s="63"/>
      <c r="G39" s="64"/>
      <c r="H39" s="63"/>
      <c r="I39" s="53"/>
      <c r="J39" s="54"/>
      <c r="K39" s="55"/>
      <c r="L39" s="14"/>
      <c r="M39" s="6"/>
    </row>
    <row r="40" ht="30" customHeight="1" spans="1:13">
      <c r="A40" s="6"/>
      <c r="B40" s="12"/>
      <c r="C40" s="56"/>
      <c r="D40" s="70"/>
      <c r="E40" s="70"/>
      <c r="F40" s="70"/>
      <c r="G40" s="71"/>
      <c r="H40" s="72"/>
      <c r="I40" s="53"/>
      <c r="J40" s="59"/>
      <c r="K40" s="60"/>
      <c r="L40" s="14"/>
      <c r="M40" s="6"/>
    </row>
    <row r="41" ht="30" customHeight="1" spans="1:13">
      <c r="A41" s="6"/>
      <c r="B41" s="12"/>
      <c r="C41" s="47"/>
      <c r="D41" s="48"/>
      <c r="E41" s="48"/>
      <c r="F41" s="48"/>
      <c r="G41" s="48"/>
      <c r="H41" s="48"/>
      <c r="I41" s="48"/>
      <c r="J41" s="48"/>
      <c r="K41" s="49"/>
      <c r="L41" s="14"/>
      <c r="M41" s="6"/>
    </row>
    <row r="42" ht="30" customHeight="1" spans="1:13">
      <c r="A42" s="6"/>
      <c r="B42" s="12"/>
      <c r="C42" s="34"/>
      <c r="D42" s="35"/>
      <c r="E42" s="35"/>
      <c r="F42" s="35"/>
      <c r="G42" s="35"/>
      <c r="H42" s="35"/>
      <c r="I42" s="35"/>
      <c r="J42" s="35"/>
      <c r="K42" s="36"/>
      <c r="L42" s="14"/>
      <c r="M42" s="6"/>
    </row>
    <row r="43" ht="30" customHeight="1" spans="1:13">
      <c r="A43" s="6"/>
      <c r="B43" s="12"/>
      <c r="C43" s="50"/>
      <c r="D43" s="63"/>
      <c r="E43" s="63"/>
      <c r="F43" s="63"/>
      <c r="G43" s="64"/>
      <c r="H43" s="63"/>
      <c r="I43" s="53"/>
      <c r="J43" s="73"/>
      <c r="K43" s="74"/>
      <c r="L43" s="14"/>
      <c r="M43" s="6"/>
    </row>
    <row r="44" ht="30" customHeight="1" spans="1:13">
      <c r="A44" s="6"/>
      <c r="B44" s="12"/>
      <c r="C44" s="50"/>
      <c r="D44" s="63"/>
      <c r="E44" s="63"/>
      <c r="F44" s="63"/>
      <c r="G44" s="64"/>
      <c r="H44" s="63"/>
      <c r="I44" s="53"/>
      <c r="J44" s="73"/>
      <c r="K44" s="74"/>
      <c r="L44" s="14"/>
      <c r="M44" s="6"/>
    </row>
    <row r="45" ht="30" customHeight="1" spans="1:13">
      <c r="A45" s="6"/>
      <c r="B45" s="12"/>
      <c r="C45" s="75"/>
      <c r="D45" s="63"/>
      <c r="E45" s="63"/>
      <c r="F45" s="63"/>
      <c r="G45" s="64"/>
      <c r="H45" s="63"/>
      <c r="I45" s="53"/>
      <c r="J45" s="73"/>
      <c r="K45" s="74"/>
      <c r="L45" s="14"/>
      <c r="M45" s="6"/>
    </row>
    <row r="46" ht="30" customHeight="1" spans="1:13">
      <c r="A46" s="6"/>
      <c r="B46" s="12"/>
      <c r="C46" s="56" t="s">
        <v>24</v>
      </c>
      <c r="D46" s="70"/>
      <c r="E46" s="70"/>
      <c r="F46" s="70"/>
      <c r="G46" s="71"/>
      <c r="H46" s="72"/>
      <c r="I46" s="53"/>
      <c r="J46" s="59"/>
      <c r="K46" s="60"/>
      <c r="L46" s="14"/>
      <c r="M46" s="6"/>
    </row>
    <row r="47" ht="30" customHeight="1" spans="1:13">
      <c r="A47" s="6"/>
      <c r="B47" s="12"/>
      <c r="C47" s="47"/>
      <c r="D47" s="48"/>
      <c r="E47" s="48"/>
      <c r="F47" s="48"/>
      <c r="G47" s="48"/>
      <c r="H47" s="48"/>
      <c r="I47" s="48"/>
      <c r="J47" s="48"/>
      <c r="K47" s="49"/>
      <c r="L47" s="14"/>
      <c r="M47" s="6"/>
    </row>
    <row r="48" ht="30" customHeight="1" spans="1:13">
      <c r="A48" s="6"/>
      <c r="B48" s="12"/>
      <c r="C48" s="50"/>
      <c r="D48" s="63"/>
      <c r="E48" s="63"/>
      <c r="F48" s="63"/>
      <c r="G48" s="64"/>
      <c r="H48" s="63"/>
      <c r="I48" s="53"/>
      <c r="J48" s="73"/>
      <c r="K48" s="74"/>
      <c r="L48" s="14"/>
      <c r="M48" s="6"/>
    </row>
    <row r="49" ht="30" customHeight="1" spans="1:13">
      <c r="A49" s="6"/>
      <c r="B49" s="12"/>
      <c r="C49" s="50"/>
      <c r="D49" s="63"/>
      <c r="E49" s="63"/>
      <c r="F49" s="63"/>
      <c r="G49" s="64"/>
      <c r="H49" s="63"/>
      <c r="I49" s="53"/>
      <c r="J49" s="73"/>
      <c r="K49" s="74"/>
      <c r="L49" s="14"/>
      <c r="M49" s="6"/>
    </row>
    <row r="50" ht="30" customHeight="1" spans="1:13">
      <c r="A50" s="6"/>
      <c r="B50" s="12"/>
      <c r="C50" s="75"/>
      <c r="D50" s="63"/>
      <c r="E50" s="63"/>
      <c r="F50" s="63"/>
      <c r="G50" s="64"/>
      <c r="H50" s="63"/>
      <c r="I50" s="53"/>
      <c r="J50" s="73"/>
      <c r="K50" s="74"/>
      <c r="L50" s="14"/>
      <c r="M50" s="6"/>
    </row>
    <row r="51" ht="30" customHeight="1" spans="1:13">
      <c r="A51" s="6"/>
      <c r="B51" s="12"/>
      <c r="C51" s="56" t="s">
        <v>24</v>
      </c>
      <c r="D51" s="70"/>
      <c r="E51" s="70"/>
      <c r="F51" s="70"/>
      <c r="G51" s="71"/>
      <c r="H51" s="72"/>
      <c r="I51" s="53"/>
      <c r="J51" s="59"/>
      <c r="K51" s="60"/>
      <c r="L51" s="14"/>
      <c r="M51" s="6"/>
    </row>
    <row r="52" ht="30" customHeight="1" spans="1:13">
      <c r="A52" s="6"/>
      <c r="B52" s="12"/>
      <c r="C52" s="47"/>
      <c r="D52" s="48"/>
      <c r="E52" s="48"/>
      <c r="F52" s="48"/>
      <c r="G52" s="48"/>
      <c r="H52" s="48"/>
      <c r="I52" s="48"/>
      <c r="J52" s="48"/>
      <c r="K52" s="49"/>
      <c r="L52" s="14"/>
      <c r="M52" s="6"/>
    </row>
    <row r="53" ht="30" customHeight="1" spans="1:13">
      <c r="A53" s="6"/>
      <c r="B53" s="12"/>
      <c r="C53" s="50"/>
      <c r="D53" s="63"/>
      <c r="E53" s="63"/>
      <c r="F53" s="63"/>
      <c r="G53" s="64"/>
      <c r="H53" s="63"/>
      <c r="I53" s="53"/>
      <c r="J53" s="73"/>
      <c r="K53" s="74"/>
      <c r="L53" s="14"/>
      <c r="M53" s="6"/>
    </row>
    <row r="54" ht="30" customHeight="1" spans="1:13">
      <c r="A54" s="6"/>
      <c r="B54" s="12"/>
      <c r="C54" s="50"/>
      <c r="D54" s="63"/>
      <c r="E54" s="63"/>
      <c r="F54" s="63"/>
      <c r="G54" s="64"/>
      <c r="H54" s="63"/>
      <c r="I54" s="53"/>
      <c r="J54" s="73"/>
      <c r="K54" s="74"/>
      <c r="L54" s="14"/>
      <c r="M54" s="6"/>
    </row>
    <row r="55" ht="30" customHeight="1" spans="1:13">
      <c r="A55" s="6"/>
      <c r="B55" s="12"/>
      <c r="C55" s="75"/>
      <c r="D55" s="63"/>
      <c r="E55" s="63"/>
      <c r="F55" s="63"/>
      <c r="G55" s="64"/>
      <c r="H55" s="63"/>
      <c r="I55" s="53"/>
      <c r="J55" s="73"/>
      <c r="K55" s="74"/>
      <c r="L55" s="14"/>
      <c r="M55" s="6"/>
    </row>
    <row r="56" ht="30" customHeight="1" spans="1:13">
      <c r="A56" s="6"/>
      <c r="B56" s="12"/>
      <c r="C56" s="56" t="s">
        <v>24</v>
      </c>
      <c r="D56" s="70"/>
      <c r="E56" s="70"/>
      <c r="F56" s="70"/>
      <c r="G56" s="71"/>
      <c r="H56" s="72"/>
      <c r="I56" s="53"/>
      <c r="J56" s="59"/>
      <c r="K56" s="60"/>
      <c r="L56" s="14"/>
      <c r="M56" s="6"/>
    </row>
    <row r="57" ht="30" customHeight="1" spans="1:13">
      <c r="A57" s="6"/>
      <c r="B57" s="12"/>
      <c r="C57" s="47"/>
      <c r="D57" s="48"/>
      <c r="E57" s="48"/>
      <c r="F57" s="48"/>
      <c r="G57" s="48"/>
      <c r="H57" s="48"/>
      <c r="I57" s="48"/>
      <c r="J57" s="48"/>
      <c r="K57" s="49"/>
      <c r="L57" s="14"/>
      <c r="M57" s="6"/>
    </row>
    <row r="58" ht="30" customHeight="1" spans="1:13">
      <c r="A58" s="6"/>
      <c r="B58" s="12"/>
      <c r="C58" s="50"/>
      <c r="D58" s="63"/>
      <c r="E58" s="63"/>
      <c r="F58" s="63"/>
      <c r="G58" s="64"/>
      <c r="H58" s="63"/>
      <c r="I58" s="53"/>
      <c r="J58" s="73"/>
      <c r="K58" s="74"/>
      <c r="L58" s="14"/>
      <c r="M58" s="6"/>
    </row>
    <row r="59" ht="30" customHeight="1" spans="1:13">
      <c r="A59" s="6"/>
      <c r="B59" s="12"/>
      <c r="C59" s="50"/>
      <c r="D59" s="63"/>
      <c r="E59" s="63"/>
      <c r="F59" s="63"/>
      <c r="G59" s="64"/>
      <c r="H59" s="63"/>
      <c r="I59" s="53"/>
      <c r="J59" s="73"/>
      <c r="K59" s="74"/>
      <c r="L59" s="14"/>
      <c r="M59" s="6"/>
    </row>
    <row r="60" ht="30" customHeight="1" spans="1:13">
      <c r="A60" s="6"/>
      <c r="B60" s="12"/>
      <c r="C60" s="75"/>
      <c r="D60" s="63"/>
      <c r="E60" s="63"/>
      <c r="F60" s="63"/>
      <c r="G60" s="64"/>
      <c r="H60" s="63"/>
      <c r="I60" s="53"/>
      <c r="J60" s="73"/>
      <c r="K60" s="74"/>
      <c r="L60" s="14"/>
      <c r="M60" s="6"/>
    </row>
    <row r="61" ht="30" customHeight="1" spans="1:13">
      <c r="A61" s="6"/>
      <c r="B61" s="12"/>
      <c r="C61" s="56" t="s">
        <v>24</v>
      </c>
      <c r="D61" s="70"/>
      <c r="E61" s="70"/>
      <c r="F61" s="70"/>
      <c r="G61" s="71"/>
      <c r="H61" s="72"/>
      <c r="I61" s="53"/>
      <c r="J61" s="59"/>
      <c r="K61" s="60"/>
      <c r="L61" s="14"/>
      <c r="M61" s="6"/>
    </row>
    <row r="62" ht="30" customHeight="1" spans="1:13">
      <c r="A62" s="6"/>
      <c r="B62" s="12"/>
      <c r="C62" s="47"/>
      <c r="D62" s="48"/>
      <c r="E62" s="48"/>
      <c r="F62" s="48"/>
      <c r="G62" s="48"/>
      <c r="H62" s="48"/>
      <c r="I62" s="48"/>
      <c r="J62" s="48"/>
      <c r="K62" s="49"/>
      <c r="L62" s="14"/>
      <c r="M62" s="6"/>
    </row>
    <row r="63" ht="30" customHeight="1" spans="1:13">
      <c r="A63" s="6"/>
      <c r="B63" s="12"/>
      <c r="C63" s="50"/>
      <c r="D63" s="63"/>
      <c r="E63" s="63"/>
      <c r="F63" s="63"/>
      <c r="G63" s="64"/>
      <c r="H63" s="63"/>
      <c r="I63" s="53"/>
      <c r="J63" s="73"/>
      <c r="K63" s="74"/>
      <c r="L63" s="14"/>
      <c r="M63" s="6"/>
    </row>
    <row r="64" ht="30" customHeight="1" spans="1:13">
      <c r="A64" s="6"/>
      <c r="B64" s="12"/>
      <c r="C64" s="50"/>
      <c r="D64" s="63"/>
      <c r="E64" s="63"/>
      <c r="F64" s="63"/>
      <c r="G64" s="64"/>
      <c r="H64" s="63"/>
      <c r="I64" s="53"/>
      <c r="J64" s="73"/>
      <c r="K64" s="74"/>
      <c r="L64" s="14"/>
      <c r="M64" s="6"/>
    </row>
    <row r="65" ht="30" customHeight="1" spans="1:13">
      <c r="A65" s="6"/>
      <c r="B65" s="12"/>
      <c r="C65" s="75"/>
      <c r="D65" s="63"/>
      <c r="E65" s="63"/>
      <c r="F65" s="63"/>
      <c r="G65" s="64"/>
      <c r="H65" s="63"/>
      <c r="I65" s="53"/>
      <c r="J65" s="73"/>
      <c r="K65" s="74"/>
      <c r="L65" s="14"/>
      <c r="M65" s="6"/>
    </row>
    <row r="66" ht="30" customHeight="1" spans="1:13">
      <c r="A66" s="6"/>
      <c r="B66" s="12"/>
      <c r="C66" s="56" t="s">
        <v>24</v>
      </c>
      <c r="D66" s="70"/>
      <c r="E66" s="70"/>
      <c r="F66" s="70"/>
      <c r="G66" s="71"/>
      <c r="H66" s="72"/>
      <c r="I66" s="53"/>
      <c r="J66" s="59"/>
      <c r="K66" s="60"/>
      <c r="L66" s="14"/>
      <c r="M66" s="6"/>
    </row>
    <row r="67" ht="30" customHeight="1" spans="1:13">
      <c r="A67" s="6"/>
      <c r="B67" s="12"/>
      <c r="C67" s="47"/>
      <c r="D67" s="48"/>
      <c r="E67" s="48"/>
      <c r="F67" s="48"/>
      <c r="G67" s="48"/>
      <c r="H67" s="48"/>
      <c r="I67" s="48"/>
      <c r="J67" s="48"/>
      <c r="K67" s="49"/>
      <c r="L67" s="14"/>
      <c r="M67" s="6"/>
    </row>
    <row r="68" ht="30" customHeight="1" spans="1:13">
      <c r="A68" s="6"/>
      <c r="B68" s="12"/>
      <c r="C68" s="50"/>
      <c r="D68" s="63"/>
      <c r="E68" s="63"/>
      <c r="F68" s="63"/>
      <c r="G68" s="64"/>
      <c r="H68" s="63"/>
      <c r="I68" s="53"/>
      <c r="J68" s="73"/>
      <c r="K68" s="74"/>
      <c r="L68" s="14"/>
      <c r="M68" s="6"/>
    </row>
    <row r="69" ht="30" customHeight="1" spans="1:13">
      <c r="A69" s="6"/>
      <c r="B69" s="12"/>
      <c r="C69" s="50"/>
      <c r="D69" s="63"/>
      <c r="E69" s="63"/>
      <c r="F69" s="63"/>
      <c r="G69" s="64"/>
      <c r="H69" s="63"/>
      <c r="I69" s="53"/>
      <c r="J69" s="73"/>
      <c r="K69" s="74"/>
      <c r="L69" s="14"/>
      <c r="M69" s="6"/>
    </row>
    <row r="70" ht="30" customHeight="1" spans="1:13">
      <c r="A70" s="6"/>
      <c r="B70" s="12"/>
      <c r="C70" s="75"/>
      <c r="D70" s="63"/>
      <c r="E70" s="63"/>
      <c r="F70" s="63"/>
      <c r="G70" s="64"/>
      <c r="H70" s="63"/>
      <c r="I70" s="53"/>
      <c r="J70" s="73"/>
      <c r="K70" s="74"/>
      <c r="L70" s="14"/>
      <c r="M70" s="6"/>
    </row>
    <row r="71" ht="30" customHeight="1" spans="1:13">
      <c r="A71" s="6"/>
      <c r="B71" s="12"/>
      <c r="C71" s="56" t="s">
        <v>24</v>
      </c>
      <c r="D71" s="70"/>
      <c r="E71" s="70"/>
      <c r="F71" s="70"/>
      <c r="G71" s="71"/>
      <c r="H71" s="72"/>
      <c r="I71" s="53"/>
      <c r="J71" s="59"/>
      <c r="K71" s="60"/>
      <c r="L71" s="14"/>
      <c r="M71" s="6"/>
    </row>
    <row r="72" ht="30" customHeight="1" spans="1:13">
      <c r="A72" s="6"/>
      <c r="B72" s="12"/>
      <c r="C72" s="47"/>
      <c r="D72" s="48"/>
      <c r="E72" s="48"/>
      <c r="F72" s="48"/>
      <c r="G72" s="48"/>
      <c r="H72" s="48"/>
      <c r="I72" s="48"/>
      <c r="J72" s="48"/>
      <c r="K72" s="49"/>
      <c r="L72" s="14"/>
      <c r="M72" s="6"/>
    </row>
    <row r="73" ht="30" customHeight="1" spans="1:13">
      <c r="A73" s="6"/>
      <c r="B73" s="12"/>
      <c r="C73" s="50"/>
      <c r="D73" s="63"/>
      <c r="E73" s="63"/>
      <c r="F73" s="63"/>
      <c r="G73" s="64"/>
      <c r="H73" s="63"/>
      <c r="I73" s="53"/>
      <c r="J73" s="73"/>
      <c r="K73" s="74"/>
      <c r="L73" s="14"/>
      <c r="M73" s="6"/>
    </row>
    <row r="74" ht="30" customHeight="1" spans="1:13">
      <c r="A74" s="6"/>
      <c r="B74" s="12"/>
      <c r="C74" s="50"/>
      <c r="D74" s="63"/>
      <c r="E74" s="63"/>
      <c r="F74" s="63"/>
      <c r="G74" s="64"/>
      <c r="H74" s="63"/>
      <c r="I74" s="53"/>
      <c r="J74" s="73"/>
      <c r="K74" s="74"/>
      <c r="L74" s="14"/>
      <c r="M74" s="6"/>
    </row>
    <row r="75" ht="30" customHeight="1" spans="1:13">
      <c r="A75" s="6"/>
      <c r="B75" s="12"/>
      <c r="C75" s="75"/>
      <c r="D75" s="63"/>
      <c r="E75" s="63"/>
      <c r="F75" s="63"/>
      <c r="G75" s="64"/>
      <c r="H75" s="63"/>
      <c r="I75" s="53"/>
      <c r="J75" s="73"/>
      <c r="K75" s="74"/>
      <c r="L75" s="14"/>
      <c r="M75" s="6"/>
    </row>
    <row r="76" ht="30" customHeight="1" spans="1:13">
      <c r="A76" s="6"/>
      <c r="B76" s="12"/>
      <c r="C76" s="56" t="s">
        <v>24</v>
      </c>
      <c r="D76" s="70"/>
      <c r="E76" s="70"/>
      <c r="F76" s="70"/>
      <c r="G76" s="71"/>
      <c r="H76" s="72"/>
      <c r="I76" s="53"/>
      <c r="J76" s="59"/>
      <c r="K76" s="60"/>
      <c r="L76" s="14"/>
      <c r="M76" s="6"/>
    </row>
    <row r="77" ht="30" customHeight="1" spans="1:13">
      <c r="A77" s="6"/>
      <c r="B77" s="12"/>
      <c r="C77" s="47"/>
      <c r="D77" s="48"/>
      <c r="E77" s="48"/>
      <c r="F77" s="48"/>
      <c r="G77" s="48"/>
      <c r="H77" s="48"/>
      <c r="I77" s="48"/>
      <c r="J77" s="48"/>
      <c r="K77" s="49"/>
      <c r="L77" s="14"/>
      <c r="M77" s="6"/>
    </row>
    <row r="78" ht="30" customHeight="1" spans="1:13">
      <c r="A78" s="6"/>
      <c r="B78" s="12"/>
      <c r="C78" s="50"/>
      <c r="D78" s="63"/>
      <c r="E78" s="63"/>
      <c r="F78" s="63"/>
      <c r="G78" s="64"/>
      <c r="H78" s="63"/>
      <c r="I78" s="53"/>
      <c r="J78" s="73"/>
      <c r="K78" s="74"/>
      <c r="L78" s="14"/>
      <c r="M78" s="6"/>
    </row>
    <row r="79" ht="30" customHeight="1" spans="1:13">
      <c r="A79" s="6"/>
      <c r="B79" s="12"/>
      <c r="C79" s="56" t="s">
        <v>24</v>
      </c>
      <c r="D79" s="70"/>
      <c r="E79" s="70"/>
      <c r="F79" s="70"/>
      <c r="G79" s="76"/>
      <c r="H79" s="72"/>
      <c r="I79" s="53"/>
      <c r="J79" s="59"/>
      <c r="K79" s="60"/>
      <c r="L79" s="14"/>
      <c r="M79" s="6"/>
    </row>
    <row r="80" s="2" customFormat="1" ht="30" customHeight="1" spans="1:13">
      <c r="A80" s="77"/>
      <c r="B80" s="78"/>
      <c r="C80" s="79" t="s">
        <v>51</v>
      </c>
      <c r="D80" s="80"/>
      <c r="E80" s="80"/>
      <c r="F80" s="80"/>
      <c r="G80" s="80"/>
      <c r="H80" s="80"/>
      <c r="I80" s="80"/>
      <c r="J80" s="81"/>
      <c r="K80" s="82"/>
      <c r="L80" s="83"/>
      <c r="M80" s="77"/>
    </row>
    <row r="81" s="2" customFormat="1" ht="16.25" spans="1:13">
      <c r="A81" s="77"/>
      <c r="B81" s="78"/>
      <c r="C81" s="84"/>
      <c r="D81" s="84"/>
      <c r="E81" s="84"/>
      <c r="F81" s="84"/>
      <c r="G81" s="84"/>
      <c r="H81" s="84"/>
      <c r="I81" s="84"/>
      <c r="J81" s="84"/>
      <c r="K81" s="85"/>
      <c r="L81" s="83"/>
      <c r="M81" s="77"/>
    </row>
    <row r="82" s="2" customFormat="1" ht="30" customHeight="1" spans="1:13">
      <c r="A82" s="77"/>
      <c r="B82" s="78"/>
      <c r="C82" s="86"/>
      <c r="D82" s="87"/>
      <c r="E82" s="86"/>
      <c r="F82" s="86"/>
      <c r="G82" s="88"/>
      <c r="H82" s="89"/>
      <c r="I82" s="90"/>
      <c r="J82" s="91"/>
      <c r="K82" s="92"/>
      <c r="L82" s="83"/>
      <c r="M82" s="77"/>
    </row>
    <row r="83" s="2" customFormat="1" ht="30" customHeight="1" spans="1:13">
      <c r="A83" s="77"/>
      <c r="B83" s="78"/>
      <c r="C83" s="86"/>
      <c r="D83" s="87"/>
      <c r="E83" s="86"/>
      <c r="F83" s="86"/>
      <c r="G83" s="93"/>
      <c r="H83" s="94"/>
      <c r="I83" s="95"/>
      <c r="J83" s="96"/>
      <c r="K83" s="97"/>
      <c r="L83" s="83"/>
      <c r="M83" s="77"/>
    </row>
    <row r="84" s="2" customFormat="1" ht="30" customHeight="1" spans="1:13">
      <c r="A84" s="77"/>
      <c r="B84" s="78"/>
      <c r="C84" s="86"/>
      <c r="D84" s="98"/>
      <c r="E84" s="98"/>
      <c r="F84" s="98"/>
      <c r="G84" s="93"/>
      <c r="H84" s="99"/>
      <c r="I84" s="100"/>
      <c r="J84" s="101"/>
      <c r="K84" s="97"/>
      <c r="L84" s="83"/>
      <c r="M84" s="77"/>
    </row>
    <row r="85" s="2" customFormat="1" ht="30" customHeight="1" spans="1:13">
      <c r="A85" s="77"/>
      <c r="B85" s="78"/>
      <c r="C85" s="86"/>
      <c r="D85" s="98"/>
      <c r="E85" s="98"/>
      <c r="F85" s="98"/>
      <c r="G85" s="102" t="s">
        <v>52</v>
      </c>
      <c r="H85" s="99"/>
      <c r="I85" s="100"/>
      <c r="J85" s="101"/>
      <c r="K85" s="103"/>
      <c r="L85" s="83"/>
      <c r="M85" s="77"/>
    </row>
    <row r="86" s="2" customFormat="1" ht="30" customHeight="1" spans="1:13">
      <c r="A86" s="77"/>
      <c r="B86" s="78"/>
      <c r="C86" s="86"/>
      <c r="D86" s="87"/>
      <c r="E86" s="86"/>
      <c r="F86" s="86"/>
      <c r="G86" s="104"/>
      <c r="H86" s="99"/>
      <c r="I86" s="100"/>
      <c r="J86" s="105"/>
      <c r="K86" s="97"/>
      <c r="L86" s="83"/>
      <c r="M86" s="77"/>
    </row>
    <row r="87" s="2" customFormat="1" ht="30" customHeight="1" spans="1:13">
      <c r="A87" s="77"/>
      <c r="B87" s="78"/>
      <c r="C87" s="86"/>
      <c r="D87" s="87"/>
      <c r="E87" s="86"/>
      <c r="F87" s="86"/>
      <c r="G87" s="104"/>
      <c r="H87" s="99"/>
      <c r="I87" s="100"/>
      <c r="J87" s="105"/>
      <c r="K87" s="97"/>
      <c r="L87" s="83"/>
      <c r="M87" s="77"/>
    </row>
    <row r="88" s="2" customFormat="1" ht="30" customHeight="1" spans="1:13">
      <c r="A88" s="77"/>
      <c r="B88" s="78"/>
      <c r="C88" s="86"/>
      <c r="D88" s="87"/>
      <c r="E88" s="86"/>
      <c r="F88" s="86"/>
      <c r="G88" s="106"/>
      <c r="H88" s="99"/>
      <c r="I88" s="100"/>
      <c r="J88" s="105"/>
      <c r="K88" s="103"/>
      <c r="L88" s="83"/>
      <c r="M88" s="77"/>
    </row>
    <row r="89" s="2" customFormat="1" ht="30" customHeight="1" spans="1:13">
      <c r="A89" s="77"/>
      <c r="B89" s="78"/>
      <c r="C89" s="86"/>
      <c r="D89" s="87"/>
      <c r="E89" s="86"/>
      <c r="F89" s="86"/>
      <c r="G89" s="107" t="s">
        <v>53</v>
      </c>
      <c r="H89" s="108"/>
      <c r="I89" s="109"/>
      <c r="J89" s="110"/>
      <c r="K89" s="82"/>
      <c r="L89" s="83"/>
      <c r="M89" s="77"/>
    </row>
    <row r="90" s="2" customFormat="1" ht="16.25" spans="1:13">
      <c r="A90" s="77"/>
      <c r="B90" s="78"/>
      <c r="C90" s="86"/>
      <c r="D90" s="87"/>
      <c r="E90" s="87"/>
      <c r="F90" s="87"/>
      <c r="G90" s="86"/>
      <c r="H90" s="86"/>
      <c r="I90" s="111"/>
      <c r="J90" s="112"/>
      <c r="K90" s="113"/>
      <c r="L90" s="83"/>
      <c r="M90" s="77"/>
    </row>
    <row r="91" s="2" customFormat="1" ht="15.5" spans="1:13">
      <c r="A91" s="77"/>
      <c r="B91" s="78"/>
      <c r="C91" s="114"/>
      <c r="D91" s="115"/>
      <c r="E91" s="115"/>
      <c r="F91" s="115"/>
      <c r="G91" s="115"/>
      <c r="H91" s="115"/>
      <c r="I91" s="115"/>
      <c r="J91" s="115"/>
      <c r="K91" s="116"/>
      <c r="L91" s="117"/>
      <c r="M91" s="77"/>
    </row>
    <row r="92" s="2" customFormat="1" ht="46.5" customHeight="1" spans="1:13">
      <c r="A92" s="77"/>
      <c r="B92" s="78"/>
      <c r="C92" s="118" t="s">
        <v>54</v>
      </c>
      <c r="D92" s="119"/>
      <c r="E92" s="119"/>
      <c r="F92" s="119"/>
      <c r="G92" s="119"/>
      <c r="H92" s="120" t="s">
        <v>11</v>
      </c>
      <c r="I92" s="120"/>
      <c r="J92" s="120"/>
      <c r="K92" s="121" t="s">
        <v>56</v>
      </c>
      <c r="L92" s="122"/>
      <c r="M92" s="77"/>
    </row>
    <row r="93" s="2" customFormat="1" ht="32.25" customHeight="1" spans="1:13">
      <c r="A93" s="77"/>
      <c r="B93" s="78"/>
      <c r="C93" s="118" t="s">
        <v>186</v>
      </c>
      <c r="D93" s="119"/>
      <c r="E93" s="119"/>
      <c r="F93" s="119"/>
      <c r="G93" s="119"/>
      <c r="H93" s="123" t="s">
        <v>58</v>
      </c>
      <c r="I93" s="123"/>
      <c r="J93" s="124" t="s">
        <v>59</v>
      </c>
      <c r="K93" s="125" t="s">
        <v>187</v>
      </c>
      <c r="L93" s="126"/>
      <c r="M93" s="77"/>
    </row>
    <row r="94" s="2" customFormat="1" ht="30" customHeight="1" spans="1:13">
      <c r="A94" s="77"/>
      <c r="B94" s="78"/>
      <c r="C94" s="118" t="s">
        <v>60</v>
      </c>
      <c r="D94" s="119"/>
      <c r="E94" s="119"/>
      <c r="F94" s="119"/>
      <c r="G94" s="119"/>
      <c r="H94" s="127" t="s">
        <v>61</v>
      </c>
      <c r="I94" s="128"/>
      <c r="J94" s="124" t="s">
        <v>62</v>
      </c>
      <c r="K94" s="125" t="s">
        <v>187</v>
      </c>
      <c r="L94" s="122"/>
      <c r="M94" s="77"/>
    </row>
    <row r="95" s="3" customFormat="1" ht="58.5" customHeight="1" spans="1:13">
      <c r="A95" s="77"/>
      <c r="B95" s="78"/>
      <c r="C95" s="129"/>
      <c r="D95" s="130"/>
      <c r="E95" s="130"/>
      <c r="F95" s="130"/>
      <c r="G95" s="131"/>
      <c r="H95" s="132" t="s">
        <v>63</v>
      </c>
      <c r="I95" s="123"/>
      <c r="J95" s="124" t="s">
        <v>64</v>
      </c>
      <c r="K95" s="125" t="s">
        <v>187</v>
      </c>
      <c r="L95" s="83"/>
      <c r="M95" s="77"/>
    </row>
    <row r="96" ht="57.75" customHeight="1" spans="1:13">
      <c r="A96" s="6"/>
      <c r="B96" s="12"/>
      <c r="C96" s="133"/>
      <c r="D96" s="134"/>
      <c r="E96" s="134"/>
      <c r="F96" s="134"/>
      <c r="G96" s="135"/>
      <c r="H96" s="123" t="s">
        <v>65</v>
      </c>
      <c r="I96" s="123"/>
      <c r="J96" s="124" t="s">
        <v>66</v>
      </c>
      <c r="K96" s="125" t="s">
        <v>187</v>
      </c>
      <c r="L96" s="14"/>
      <c r="M96" s="6"/>
    </row>
    <row r="97" ht="16.25" spans="1:13">
      <c r="A97" s="6"/>
      <c r="B97" s="12"/>
      <c r="C97" s="133"/>
      <c r="D97" s="136"/>
      <c r="E97" s="136"/>
      <c r="F97" s="134"/>
      <c r="G97" s="137"/>
      <c r="H97" s="138"/>
      <c r="I97" s="138"/>
      <c r="J97" s="138"/>
      <c r="K97" s="139"/>
      <c r="L97" s="14"/>
      <c r="M97" s="6"/>
    </row>
    <row r="98" ht="47.25" customHeight="1" spans="1:13">
      <c r="A98" s="6"/>
      <c r="B98" s="12"/>
      <c r="C98" s="140"/>
      <c r="D98" s="141"/>
      <c r="E98" s="141"/>
      <c r="F98" s="140"/>
      <c r="G98" s="141"/>
      <c r="H98" s="140"/>
      <c r="I98" s="140"/>
      <c r="J98" s="140"/>
      <c r="K98" s="140"/>
      <c r="L98" s="14"/>
      <c r="M98" s="6"/>
    </row>
    <row r="99" ht="47.25" customHeight="1" spans="1:13">
      <c r="A99" s="6"/>
      <c r="B99" s="12"/>
      <c r="C99" s="141"/>
      <c r="D99" s="141"/>
      <c r="E99" s="141"/>
      <c r="F99" s="141"/>
      <c r="G99" s="142" t="s">
        <v>188</v>
      </c>
      <c r="H99" s="141"/>
      <c r="I99" s="141"/>
      <c r="J99" s="141"/>
      <c r="K99" s="141"/>
      <c r="L99" s="14"/>
      <c r="M99" s="6"/>
    </row>
    <row r="100" ht="16.25" spans="1:13">
      <c r="A100" s="6"/>
      <c r="B100" s="143"/>
      <c r="C100" s="144"/>
      <c r="D100" s="144"/>
      <c r="E100" s="145"/>
      <c r="F100" s="144"/>
      <c r="G100" s="146"/>
      <c r="H100" s="144"/>
      <c r="I100" s="144"/>
      <c r="J100" s="144"/>
      <c r="K100" s="144"/>
      <c r="L100" s="147"/>
      <c r="M100" s="6"/>
    </row>
    <row r="101" ht="16.25" spans="1:13">
      <c r="A101" s="6"/>
      <c r="B101" s="6"/>
      <c r="C101" s="6"/>
      <c r="D101" s="6"/>
      <c r="E101" s="7"/>
      <c r="F101" s="6"/>
      <c r="G101" s="6"/>
      <c r="H101" s="6"/>
      <c r="I101" s="6"/>
      <c r="J101" s="6"/>
      <c r="K101" s="6"/>
      <c r="L101" s="6"/>
      <c r="M101" s="6"/>
    </row>
    <row r="103" spans="1:13">
      <c r="H103" s="148"/>
    </row>
  </sheetData>
  <mergeCells count="28">
    <mergeCell ref="C3:F3"/>
    <mergeCell ref="C5:K5"/>
    <mergeCell ref="C6:K6"/>
    <mergeCell ref="C9:K9"/>
    <mergeCell ref="C10:K10"/>
    <mergeCell ref="C11:K11"/>
    <mergeCell ref="E12:F12"/>
    <mergeCell ref="C42:K42"/>
    <mergeCell ref="C80:J80"/>
    <mergeCell ref="G82:I82"/>
    <mergeCell ref="D91:K91"/>
    <mergeCell ref="C92:G92"/>
    <mergeCell ref="H92:J92"/>
    <mergeCell ref="C93:G93"/>
    <mergeCell ref="H93:I93"/>
    <mergeCell ref="C94:G94"/>
    <mergeCell ref="H94:I94"/>
    <mergeCell ref="H95:I95"/>
    <mergeCell ref="H96:I96"/>
    <mergeCell ref="H97:K97"/>
    <mergeCell ref="C12:C13"/>
    <mergeCell ref="D12:D13"/>
    <mergeCell ref="G12:G13"/>
    <mergeCell ref="H12:H13"/>
    <mergeCell ref="I12:I13"/>
    <mergeCell ref="J12:J13"/>
    <mergeCell ref="K12:K13"/>
    <mergeCell ref="C7:K8"/>
  </mergeCells>
  <pageMargins left="0.118110236220472" right="0.118110236220472" top="0.15748031496063" bottom="0.15748031496063" header="0.31496062992126" footer="0.31496062992126"/>
  <pageSetup paperSize="9" scale="42" orientation="portrait" verticalDpi="12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3162CDF-19EA-444A-8C72-4FCEA7BF1CB5}">
  <ds:schemaRefs/>
</ds:datastoreItem>
</file>

<file path=customXml/itemProps2.xml><?xml version="1.0" encoding="utf-8"?>
<ds:datastoreItem xmlns:ds="http://schemas.openxmlformats.org/officeDocument/2006/customXml" ds:itemID="{1B118EDF-F6F9-439A-8413-9FA9016CF69D}">
  <ds:schemaRefs/>
</ds:datastoreItem>
</file>

<file path=customXml/itemProps3.xml><?xml version="1.0" encoding="utf-8"?>
<ds:datastoreItem xmlns:ds="http://schemas.openxmlformats.org/officeDocument/2006/customXml" ds:itemID="{BC268A4F-6153-4493-8532-F027099F96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Insrtituto Nacional de Vias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PRESUPUESTO OFICIAL (Entidad)</vt:lpstr>
      <vt:lpstr>AIU</vt:lpstr>
      <vt:lpstr>Memorias de cantidades</vt:lpstr>
      <vt:lpstr>PROPUESTA ECONOMICA(Proponente)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USUARIO</cp:lastModifiedBy>
  <dcterms:created xsi:type="dcterms:W3CDTF">2006-06-27T16:47:00Z</dcterms:created>
  <dcterms:modified xsi:type="dcterms:W3CDTF">2026-09-21T12:44:26Z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F2F9E3DEACF1430C90A3CB563C0B018C_13</vt:lpwstr>
  </property>
  <property fmtid="{D5CDD505-2E9C-101B-9397-08002B2CF9AE}" pid="10" name="KSOProductBuildVer">
    <vt:lpwstr>3082-12.1.0.28485</vt:lpwstr>
  </property>
  <property fmtid="{D5CDD505-2E9C-101B-9397-08002B2CF9AE}" pid="11" name="CalculationRule">
    <vt:i4>0</vt:i4>
  </property>
</Properties>
</file>