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Users\lvalencg\Desktop\"/>
    </mc:Choice>
  </mc:AlternateContent>
  <xr:revisionPtr revIDLastSave="0" documentId="13_ncr:1_{A1CE9077-31DC-4E17-B4EE-C357881F0E8F}" xr6:coauthVersionLast="47" xr6:coauthVersionMax="47" xr10:uidLastSave="{00000000-0000-0000-0000-000000000000}"/>
  <bookViews>
    <workbookView xWindow="-120" yWindow="-120" windowWidth="29040" windowHeight="15720" xr2:uid="{5883E8E8-DC48-47B1-9D0A-E7BA5A9135CD}"/>
  </bookViews>
  <sheets>
    <sheet name="Presupuesto oficial Entidad" sheetId="1" r:id="rId1"/>
    <sheet name="Oferta economica Proponente" sheetId="2" r:id="rId2"/>
    <sheet name="APU" sheetId="3" r:id="rId3"/>
    <sheet name="AIU" sheetId="4" r:id="rId4"/>
    <sheet name="Inicar codigo item de pago" sheetId="5" r:id="rId5"/>
  </sheets>
  <externalReferences>
    <externalReference r:id="rId6"/>
    <externalReference r:id="rId7"/>
    <externalReference r:id="rId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30" i="4" l="1"/>
  <c r="F29" i="4"/>
  <c r="F28" i="4"/>
  <c r="J27" i="4"/>
  <c r="F27" i="4"/>
  <c r="J26" i="4"/>
  <c r="F26" i="4"/>
  <c r="F24" i="4"/>
  <c r="F23" i="4"/>
  <c r="F22" i="4"/>
  <c r="F21" i="4"/>
  <c r="F20" i="4"/>
  <c r="G19" i="4"/>
  <c r="G20" i="4" s="1"/>
  <c r="G21" i="4" s="1"/>
  <c r="G22" i="4" s="1"/>
  <c r="G23" i="4" s="1"/>
  <c r="G24" i="4" s="1"/>
  <c r="F19" i="4"/>
  <c r="H19" i="4" s="1"/>
  <c r="F14" i="4"/>
  <c r="G12" i="4"/>
  <c r="H12" i="4" s="1"/>
  <c r="J12" i="4" s="1"/>
  <c r="G11" i="4"/>
  <c r="G10" i="4"/>
  <c r="H10" i="4" s="1"/>
  <c r="J10" i="4" s="1"/>
  <c r="G9" i="4"/>
  <c r="H9" i="4" s="1"/>
  <c r="E3" i="4"/>
  <c r="F969" i="3"/>
  <c r="F971" i="3" s="1"/>
  <c r="A967" i="3"/>
  <c r="F959" i="3"/>
  <c r="F958" i="3"/>
  <c r="F957" i="3"/>
  <c r="F961" i="3" s="1"/>
  <c r="A955" i="3"/>
  <c r="F949" i="3"/>
  <c r="F948" i="3"/>
  <c r="F947" i="3"/>
  <c r="F946" i="3"/>
  <c r="F945" i="3"/>
  <c r="F944" i="3"/>
  <c r="F951" i="3" s="1"/>
  <c r="A943" i="3"/>
  <c r="F937" i="3"/>
  <c r="F936" i="3"/>
  <c r="F935" i="3"/>
  <c r="F934" i="3"/>
  <c r="F933" i="3"/>
  <c r="F932" i="3"/>
  <c r="F931" i="3"/>
  <c r="F930" i="3"/>
  <c r="F939" i="3" s="1"/>
  <c r="A929" i="3"/>
  <c r="F923" i="3"/>
  <c r="F922" i="3"/>
  <c r="F921" i="3"/>
  <c r="F920" i="3"/>
  <c r="F919" i="3"/>
  <c r="F918" i="3"/>
  <c r="F917" i="3"/>
  <c r="F925" i="3" s="1"/>
  <c r="A916" i="3"/>
  <c r="F910" i="3"/>
  <c r="F909" i="3"/>
  <c r="F908" i="3"/>
  <c r="F907" i="3"/>
  <c r="F906" i="3"/>
  <c r="F905" i="3"/>
  <c r="F912" i="3" s="1"/>
  <c r="A904" i="3"/>
  <c r="B903" i="3"/>
  <c r="F898" i="3"/>
  <c r="F897" i="3"/>
  <c r="F896" i="3"/>
  <c r="F895" i="3"/>
  <c r="F894" i="3"/>
  <c r="F893" i="3"/>
  <c r="F900" i="3" s="1"/>
  <c r="A892" i="3"/>
  <c r="B891" i="3"/>
  <c r="F888" i="3"/>
  <c r="F886" i="3"/>
  <c r="F885" i="3"/>
  <c r="F884" i="3"/>
  <c r="F883" i="3"/>
  <c r="F882" i="3"/>
  <c r="F881" i="3"/>
  <c r="A880" i="3"/>
  <c r="B879" i="3"/>
  <c r="F875" i="3"/>
  <c r="F874" i="3"/>
  <c r="F873" i="3"/>
  <c r="F872" i="3"/>
  <c r="F871" i="3"/>
  <c r="F870" i="3"/>
  <c r="F877" i="3" s="1"/>
  <c r="A869" i="3"/>
  <c r="B868" i="3"/>
  <c r="F863" i="3"/>
  <c r="F862" i="3"/>
  <c r="F861" i="3"/>
  <c r="F860" i="3"/>
  <c r="F859" i="3"/>
  <c r="F858" i="3"/>
  <c r="F857" i="3"/>
  <c r="F856" i="3"/>
  <c r="F855" i="3"/>
  <c r="F854" i="3"/>
  <c r="F853" i="3"/>
  <c r="F865" i="3" s="1"/>
  <c r="A852" i="3"/>
  <c r="B851" i="3"/>
  <c r="F846" i="3"/>
  <c r="F845" i="3"/>
  <c r="F844" i="3"/>
  <c r="F843" i="3"/>
  <c r="F842" i="3"/>
  <c r="F841" i="3"/>
  <c r="F840" i="3"/>
  <c r="F839" i="3"/>
  <c r="F848" i="3" s="1"/>
  <c r="A838" i="3"/>
  <c r="B837" i="3"/>
  <c r="F832" i="3"/>
  <c r="F831" i="3"/>
  <c r="F830" i="3"/>
  <c r="F829" i="3"/>
  <c r="F828" i="3"/>
  <c r="F827" i="3"/>
  <c r="F834" i="3" s="1"/>
  <c r="A826" i="3"/>
  <c r="B825" i="3"/>
  <c r="F820" i="3"/>
  <c r="F819" i="3"/>
  <c r="F822" i="3" s="1"/>
  <c r="F818" i="3"/>
  <c r="F817" i="3"/>
  <c r="F816" i="3"/>
  <c r="F815" i="3"/>
  <c r="F814" i="3"/>
  <c r="F813" i="3"/>
  <c r="F812" i="3"/>
  <c r="F811" i="3"/>
  <c r="A810" i="3"/>
  <c r="B809" i="3"/>
  <c r="F804" i="3"/>
  <c r="F803" i="3"/>
  <c r="F802" i="3"/>
  <c r="F801" i="3"/>
  <c r="F800" i="3"/>
  <c r="F799" i="3"/>
  <c r="F798" i="3"/>
  <c r="F797" i="3"/>
  <c r="F796" i="3"/>
  <c r="F795" i="3"/>
  <c r="F806" i="3" s="1"/>
  <c r="A794" i="3"/>
  <c r="B793" i="3"/>
  <c r="F788" i="3"/>
  <c r="F787" i="3"/>
  <c r="F786" i="3"/>
  <c r="F785" i="3"/>
  <c r="F784" i="3"/>
  <c r="F783" i="3"/>
  <c r="F782" i="3"/>
  <c r="F790" i="3" s="1"/>
  <c r="A781" i="3"/>
  <c r="F776" i="3"/>
  <c r="F775" i="3"/>
  <c r="F774" i="3"/>
  <c r="F773" i="3"/>
  <c r="F772" i="3"/>
  <c r="F771" i="3"/>
  <c r="F770" i="3"/>
  <c r="F769" i="3"/>
  <c r="F778" i="3" s="1"/>
  <c r="A768" i="3"/>
  <c r="F765" i="3"/>
  <c r="A759" i="3"/>
  <c r="F753" i="3"/>
  <c r="F752" i="3"/>
  <c r="F751" i="3"/>
  <c r="F750" i="3"/>
  <c r="F755" i="3" s="1"/>
  <c r="A749" i="3"/>
  <c r="F743" i="3"/>
  <c r="F742" i="3"/>
  <c r="F741" i="3"/>
  <c r="F745" i="3" s="1"/>
  <c r="F740" i="3"/>
  <c r="A739" i="3"/>
  <c r="F733" i="3"/>
  <c r="F732" i="3"/>
  <c r="F731" i="3"/>
  <c r="F730" i="3"/>
  <c r="F729" i="3"/>
  <c r="F728" i="3"/>
  <c r="F727" i="3"/>
  <c r="F726" i="3"/>
  <c r="F725" i="3"/>
  <c r="F724" i="3"/>
  <c r="F723" i="3"/>
  <c r="F722" i="3"/>
  <c r="F721" i="3"/>
  <c r="F735" i="3" s="1"/>
  <c r="A720" i="3"/>
  <c r="B719" i="3"/>
  <c r="F714" i="3"/>
  <c r="F713" i="3"/>
  <c r="F712" i="3"/>
  <c r="F711" i="3"/>
  <c r="F710" i="3"/>
  <c r="F709" i="3"/>
  <c r="F708" i="3"/>
  <c r="F716" i="3" s="1"/>
  <c r="A707" i="3"/>
  <c r="B706" i="3"/>
  <c r="F701" i="3"/>
  <c r="F700" i="3"/>
  <c r="F699" i="3"/>
  <c r="F698" i="3"/>
  <c r="F697" i="3"/>
  <c r="F696" i="3"/>
  <c r="F703" i="3" s="1"/>
  <c r="A695" i="3"/>
  <c r="B694" i="3"/>
  <c r="F689" i="3"/>
  <c r="F688" i="3"/>
  <c r="F687" i="3"/>
  <c r="F686" i="3"/>
  <c r="F685" i="3"/>
  <c r="F684" i="3"/>
  <c r="F683" i="3"/>
  <c r="F682" i="3"/>
  <c r="F681" i="3"/>
  <c r="F691" i="3" s="1"/>
  <c r="A680" i="3"/>
  <c r="B679" i="3"/>
  <c r="F674" i="3"/>
  <c r="F673" i="3"/>
  <c r="F672" i="3"/>
  <c r="F671" i="3"/>
  <c r="F676" i="3" s="1"/>
  <c r="F670" i="3"/>
  <c r="F669" i="3"/>
  <c r="F668" i="3"/>
  <c r="F667" i="3"/>
  <c r="F666" i="3"/>
  <c r="F665" i="3"/>
  <c r="A664" i="3"/>
  <c r="B663" i="3"/>
  <c r="F658" i="3"/>
  <c r="F657" i="3"/>
  <c r="F656" i="3"/>
  <c r="F655" i="3"/>
  <c r="F654" i="3"/>
  <c r="F653" i="3"/>
  <c r="F652" i="3"/>
  <c r="F651" i="3"/>
  <c r="F650" i="3"/>
  <c r="F649" i="3"/>
  <c r="F660" i="3" s="1"/>
  <c r="A648" i="3"/>
  <c r="B647" i="3"/>
  <c r="F642" i="3"/>
  <c r="F641" i="3"/>
  <c r="F640" i="3"/>
  <c r="F639" i="3"/>
  <c r="F638" i="3"/>
  <c r="F637" i="3"/>
  <c r="F636" i="3"/>
  <c r="F644" i="3" s="1"/>
  <c r="A635" i="3"/>
  <c r="B634" i="3"/>
  <c r="F629" i="3"/>
  <c r="F628" i="3"/>
  <c r="F627" i="3"/>
  <c r="F626" i="3"/>
  <c r="F625" i="3"/>
  <c r="F624" i="3"/>
  <c r="F623" i="3"/>
  <c r="F631" i="3" s="1"/>
  <c r="A622" i="3"/>
  <c r="B621" i="3"/>
  <c r="F616" i="3"/>
  <c r="F615" i="3"/>
  <c r="F614" i="3"/>
  <c r="F613" i="3"/>
  <c r="F612" i="3"/>
  <c r="F611" i="3"/>
  <c r="F610" i="3"/>
  <c r="F618" i="3" s="1"/>
  <c r="A609" i="3"/>
  <c r="B608" i="3"/>
  <c r="F603" i="3"/>
  <c r="F602" i="3"/>
  <c r="F601" i="3"/>
  <c r="F600" i="3"/>
  <c r="F599" i="3"/>
  <c r="F598" i="3"/>
  <c r="F597" i="3"/>
  <c r="F605" i="3" s="1"/>
  <c r="A596" i="3"/>
  <c r="B595" i="3"/>
  <c r="F590" i="3"/>
  <c r="F589" i="3"/>
  <c r="F588" i="3"/>
  <c r="F587" i="3"/>
  <c r="F586" i="3"/>
  <c r="F585" i="3"/>
  <c r="F584" i="3"/>
  <c r="F592" i="3" s="1"/>
  <c r="A583" i="3"/>
  <c r="B582" i="3"/>
  <c r="F577" i="3"/>
  <c r="F576" i="3"/>
  <c r="F575" i="3"/>
  <c r="F574" i="3"/>
  <c r="F573" i="3"/>
  <c r="F572" i="3"/>
  <c r="F571" i="3"/>
  <c r="F579" i="3" s="1"/>
  <c r="A570" i="3"/>
  <c r="B569" i="3"/>
  <c r="F564" i="3"/>
  <c r="F563" i="3"/>
  <c r="F562" i="3"/>
  <c r="F561" i="3"/>
  <c r="F560" i="3"/>
  <c r="F559" i="3"/>
  <c r="F558" i="3"/>
  <c r="F566" i="3" s="1"/>
  <c r="A557" i="3"/>
  <c r="B556" i="3"/>
  <c r="F551" i="3"/>
  <c r="F550" i="3"/>
  <c r="F549" i="3"/>
  <c r="F548" i="3"/>
  <c r="F547" i="3"/>
  <c r="F546" i="3"/>
  <c r="F545" i="3"/>
  <c r="F544" i="3"/>
  <c r="F543" i="3"/>
  <c r="F542" i="3"/>
  <c r="F541" i="3"/>
  <c r="F540" i="3"/>
  <c r="F539" i="3"/>
  <c r="F553" i="3" s="1"/>
  <c r="A538" i="3"/>
  <c r="B537" i="3"/>
  <c r="F534" i="3"/>
  <c r="F532" i="3"/>
  <c r="F531" i="3"/>
  <c r="F530" i="3"/>
  <c r="A529" i="3"/>
  <c r="F524" i="3"/>
  <c r="F523" i="3"/>
  <c r="F522" i="3"/>
  <c r="F526" i="3" s="1"/>
  <c r="A521" i="3"/>
  <c r="F516" i="3"/>
  <c r="F515" i="3"/>
  <c r="F514" i="3"/>
  <c r="F518" i="3" s="1"/>
  <c r="A513" i="3"/>
  <c r="F508" i="3"/>
  <c r="F507" i="3"/>
  <c r="F506" i="3"/>
  <c r="F505" i="3"/>
  <c r="F504" i="3"/>
  <c r="F503" i="3"/>
  <c r="F510" i="3" s="1"/>
  <c r="A502" i="3"/>
  <c r="F497" i="3"/>
  <c r="F496" i="3"/>
  <c r="F495" i="3"/>
  <c r="F499" i="3" s="1"/>
  <c r="A494" i="3"/>
  <c r="F489" i="3"/>
  <c r="F488" i="3"/>
  <c r="F487" i="3"/>
  <c r="F486" i="3"/>
  <c r="F485" i="3"/>
  <c r="F491" i="3" s="1"/>
  <c r="A484" i="3"/>
  <c r="F478" i="3"/>
  <c r="F477" i="3"/>
  <c r="F476" i="3"/>
  <c r="F475" i="3"/>
  <c r="F474" i="3"/>
  <c r="F473" i="3"/>
  <c r="F472" i="3"/>
  <c r="F480" i="3" s="1"/>
  <c r="A471" i="3"/>
  <c r="F465" i="3"/>
  <c r="F464" i="3"/>
  <c r="F463" i="3"/>
  <c r="F462" i="3"/>
  <c r="F461" i="3"/>
  <c r="F460" i="3"/>
  <c r="F467" i="3" s="1"/>
  <c r="A459" i="3"/>
  <c r="F453" i="3"/>
  <c r="F452" i="3"/>
  <c r="F451" i="3"/>
  <c r="F450" i="3"/>
  <c r="F449" i="3"/>
  <c r="F448" i="3"/>
  <c r="F447" i="3"/>
  <c r="F446" i="3"/>
  <c r="F455" i="3" s="1"/>
  <c r="A445" i="3"/>
  <c r="B444" i="3"/>
  <c r="F439" i="3"/>
  <c r="F438" i="3"/>
  <c r="F437" i="3"/>
  <c r="F436" i="3"/>
  <c r="F435" i="3"/>
  <c r="F434" i="3"/>
  <c r="F441" i="3" s="1"/>
  <c r="A433" i="3"/>
  <c r="B432" i="3"/>
  <c r="F427" i="3"/>
  <c r="F426" i="3"/>
  <c r="F425" i="3"/>
  <c r="F424" i="3"/>
  <c r="F423" i="3"/>
  <c r="F422" i="3"/>
  <c r="F421" i="3"/>
  <c r="F420" i="3"/>
  <c r="F429" i="3" s="1"/>
  <c r="A419" i="3"/>
  <c r="B418" i="3"/>
  <c r="F413" i="3"/>
  <c r="F412" i="3"/>
  <c r="F411" i="3"/>
  <c r="F410" i="3"/>
  <c r="F409" i="3"/>
  <c r="F408" i="3"/>
  <c r="F415" i="3" s="1"/>
  <c r="A407" i="3"/>
  <c r="B406" i="3"/>
  <c r="F401" i="3"/>
  <c r="F400" i="3"/>
  <c r="F399" i="3"/>
  <c r="F398" i="3"/>
  <c r="F397" i="3"/>
  <c r="F396" i="3"/>
  <c r="F395" i="3"/>
  <c r="F394" i="3"/>
  <c r="F393" i="3"/>
  <c r="F392" i="3"/>
  <c r="F403" i="3" s="1"/>
  <c r="A391" i="3"/>
  <c r="B390" i="3"/>
  <c r="F385" i="3"/>
  <c r="F384" i="3"/>
  <c r="F383" i="3"/>
  <c r="F382" i="3"/>
  <c r="F381" i="3"/>
  <c r="F380" i="3"/>
  <c r="F379" i="3"/>
  <c r="F378" i="3"/>
  <c r="F377" i="3"/>
  <c r="F376" i="3"/>
  <c r="F387" i="3" s="1"/>
  <c r="A375" i="3"/>
  <c r="B374" i="3"/>
  <c r="F368" i="3"/>
  <c r="D369" i="3" s="1"/>
  <c r="F369" i="3" s="1"/>
  <c r="F367" i="3"/>
  <c r="F366" i="3"/>
  <c r="F365" i="3"/>
  <c r="F364" i="3"/>
  <c r="F363" i="3"/>
  <c r="F371" i="3" s="1"/>
  <c r="A362" i="3"/>
  <c r="F356" i="3"/>
  <c r="D357" i="3" s="1"/>
  <c r="F357" i="3" s="1"/>
  <c r="F355" i="3"/>
  <c r="F354" i="3"/>
  <c r="F353" i="3"/>
  <c r="F352" i="3"/>
  <c r="F351" i="3"/>
  <c r="F350" i="3"/>
  <c r="F359" i="3" s="1"/>
  <c r="A349" i="3"/>
  <c r="F346" i="3"/>
  <c r="A340" i="3"/>
  <c r="F334" i="3"/>
  <c r="F333" i="3"/>
  <c r="F332" i="3"/>
  <c r="F331" i="3"/>
  <c r="F336" i="3" s="1"/>
  <c r="A330" i="3"/>
  <c r="F324" i="3"/>
  <c r="F323" i="3"/>
  <c r="F322" i="3"/>
  <c r="F321" i="3"/>
  <c r="F326" i="3" s="1"/>
  <c r="A320" i="3"/>
  <c r="F314" i="3"/>
  <c r="F313" i="3"/>
  <c r="F312" i="3"/>
  <c r="F311" i="3"/>
  <c r="F310" i="3"/>
  <c r="F309" i="3"/>
  <c r="F308" i="3"/>
  <c r="F307" i="3"/>
  <c r="F306" i="3"/>
  <c r="F305" i="3"/>
  <c r="F304" i="3"/>
  <c r="F303" i="3"/>
  <c r="F302" i="3"/>
  <c r="F316" i="3" s="1"/>
  <c r="A301" i="3"/>
  <c r="B300" i="3"/>
  <c r="F295" i="3"/>
  <c r="F294" i="3"/>
  <c r="F293" i="3"/>
  <c r="F292" i="3"/>
  <c r="F291" i="3"/>
  <c r="F290" i="3"/>
  <c r="F289" i="3"/>
  <c r="F297" i="3" s="1"/>
  <c r="A288" i="3"/>
  <c r="B287" i="3"/>
  <c r="F282" i="3"/>
  <c r="F281" i="3"/>
  <c r="F280" i="3"/>
  <c r="F279" i="3"/>
  <c r="F278" i="3"/>
  <c r="F277" i="3"/>
  <c r="F284" i="3" s="1"/>
  <c r="A276" i="3"/>
  <c r="B275" i="3"/>
  <c r="F270" i="3"/>
  <c r="F269" i="3"/>
  <c r="F268" i="3"/>
  <c r="F267" i="3"/>
  <c r="F266" i="3"/>
  <c r="F265" i="3"/>
  <c r="F264" i="3"/>
  <c r="F263" i="3"/>
  <c r="F262" i="3"/>
  <c r="F272" i="3" s="1"/>
  <c r="A261" i="3"/>
  <c r="B260" i="3"/>
  <c r="F255" i="3"/>
  <c r="F254" i="3"/>
  <c r="F253" i="3"/>
  <c r="F252" i="3"/>
  <c r="F251" i="3"/>
  <c r="F250" i="3"/>
  <c r="F249" i="3"/>
  <c r="F248" i="3"/>
  <c r="F247" i="3"/>
  <c r="F246" i="3"/>
  <c r="F257" i="3" s="1"/>
  <c r="A245" i="3"/>
  <c r="B244" i="3"/>
  <c r="F239" i="3"/>
  <c r="F238" i="3"/>
  <c r="F237" i="3"/>
  <c r="F236" i="3"/>
  <c r="F235" i="3"/>
  <c r="F234" i="3"/>
  <c r="F233" i="3"/>
  <c r="F232" i="3"/>
  <c r="F231" i="3"/>
  <c r="F230" i="3"/>
  <c r="F241" i="3" s="1"/>
  <c r="A229" i="3"/>
  <c r="B228" i="3"/>
  <c r="F223" i="3"/>
  <c r="F222" i="3"/>
  <c r="F221" i="3"/>
  <c r="F220" i="3"/>
  <c r="F219" i="3"/>
  <c r="F218" i="3"/>
  <c r="F217" i="3"/>
  <c r="F225" i="3" s="1"/>
  <c r="A216" i="3"/>
  <c r="B215" i="3"/>
  <c r="F210" i="3"/>
  <c r="F209" i="3"/>
  <c r="F208" i="3"/>
  <c r="F207" i="3"/>
  <c r="F206" i="3"/>
  <c r="F205" i="3"/>
  <c r="F204" i="3"/>
  <c r="F212" i="3" s="1"/>
  <c r="A203" i="3"/>
  <c r="B202" i="3"/>
  <c r="F197" i="3"/>
  <c r="F196" i="3"/>
  <c r="F195" i="3"/>
  <c r="F194" i="3"/>
  <c r="F193" i="3"/>
  <c r="F192" i="3"/>
  <c r="F191" i="3"/>
  <c r="F199" i="3" s="1"/>
  <c r="A190" i="3"/>
  <c r="B189" i="3"/>
  <c r="F184" i="3"/>
  <c r="F183" i="3"/>
  <c r="F182" i="3"/>
  <c r="F181" i="3"/>
  <c r="F180" i="3"/>
  <c r="F179" i="3"/>
  <c r="F178" i="3"/>
  <c r="F186" i="3" s="1"/>
  <c r="A177" i="3"/>
  <c r="B176" i="3"/>
  <c r="F171" i="3"/>
  <c r="F170" i="3"/>
  <c r="F169" i="3"/>
  <c r="F168" i="3"/>
  <c r="F167" i="3"/>
  <c r="F166" i="3"/>
  <c r="F165" i="3"/>
  <c r="F173" i="3" s="1"/>
  <c r="A164" i="3"/>
  <c r="B163" i="3"/>
  <c r="F158" i="3"/>
  <c r="F157" i="3"/>
  <c r="F156" i="3"/>
  <c r="F155" i="3"/>
  <c r="F154" i="3"/>
  <c r="F153" i="3"/>
  <c r="F152" i="3"/>
  <c r="F160" i="3" s="1"/>
  <c r="A151" i="3"/>
  <c r="B150" i="3"/>
  <c r="F145" i="3"/>
  <c r="F144" i="3"/>
  <c r="F143" i="3"/>
  <c r="F142" i="3"/>
  <c r="F141" i="3"/>
  <c r="F140" i="3"/>
  <c r="F139" i="3"/>
  <c r="F147" i="3" s="1"/>
  <c r="A138" i="3"/>
  <c r="B137" i="3"/>
  <c r="F132" i="3"/>
  <c r="F131" i="3"/>
  <c r="F130" i="3"/>
  <c r="F129" i="3"/>
  <c r="F128" i="3"/>
  <c r="F127" i="3"/>
  <c r="F126" i="3"/>
  <c r="F125" i="3"/>
  <c r="F124" i="3"/>
  <c r="F123" i="3"/>
  <c r="F122" i="3"/>
  <c r="F121" i="3"/>
  <c r="F120" i="3"/>
  <c r="F134" i="3" s="1"/>
  <c r="A119" i="3"/>
  <c r="F113" i="3"/>
  <c r="F112" i="3"/>
  <c r="F115" i="3" s="1"/>
  <c r="A110" i="3"/>
  <c r="F104" i="3"/>
  <c r="F103" i="3"/>
  <c r="F102" i="3"/>
  <c r="F106" i="3" s="1"/>
  <c r="A101" i="3"/>
  <c r="F95" i="3"/>
  <c r="F94" i="3"/>
  <c r="F93" i="3"/>
  <c r="F97" i="3" s="1"/>
  <c r="A92" i="3"/>
  <c r="F86" i="3"/>
  <c r="F85" i="3"/>
  <c r="F84" i="3"/>
  <c r="F83" i="3"/>
  <c r="F82" i="3"/>
  <c r="F81" i="3"/>
  <c r="F88" i="3" s="1"/>
  <c r="A80" i="3"/>
  <c r="F72" i="3"/>
  <c r="F71" i="3"/>
  <c r="F70" i="3"/>
  <c r="F69" i="3"/>
  <c r="F68" i="3"/>
  <c r="F67" i="3"/>
  <c r="F66" i="3"/>
  <c r="F65" i="3"/>
  <c r="F64" i="3"/>
  <c r="F74" i="3" s="1"/>
  <c r="A63" i="3"/>
  <c r="F57" i="3"/>
  <c r="A50" i="3"/>
  <c r="F46" i="3"/>
  <c r="A28" i="3"/>
  <c r="F20" i="3"/>
  <c r="F19" i="3"/>
  <c r="F18" i="3"/>
  <c r="F17" i="3"/>
  <c r="F16" i="3"/>
  <c r="F22" i="3" s="1"/>
  <c r="A15" i="3"/>
  <c r="F9" i="3"/>
  <c r="F8" i="3"/>
  <c r="F7" i="3"/>
  <c r="F6" i="3"/>
  <c r="F11" i="3" s="1"/>
  <c r="A5" i="3"/>
  <c r="H109" i="2"/>
  <c r="H108" i="2"/>
  <c r="H110" i="2" s="1"/>
  <c r="H98" i="2"/>
  <c r="H99" i="2" s="1"/>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2" i="2"/>
  <c r="H61" i="2"/>
  <c r="H60"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5" i="2"/>
  <c r="H58" i="2" s="1"/>
  <c r="H21" i="2"/>
  <c r="H22" i="2" s="1"/>
  <c r="H18" i="2"/>
  <c r="H17" i="2"/>
  <c r="H19" i="2" s="1"/>
  <c r="H14" i="2"/>
  <c r="F13" i="2"/>
  <c r="H13" i="2" s="1"/>
  <c r="H15" i="2" s="1"/>
  <c r="G106" i="1"/>
  <c r="G105" i="1"/>
  <c r="G107" i="1" s="1"/>
  <c r="G95" i="1"/>
  <c r="G96" i="1" s="1"/>
  <c r="F92" i="1"/>
  <c r="G92" i="1" s="1"/>
  <c r="F91" i="1"/>
  <c r="G91" i="1" s="1"/>
  <c r="F90" i="1"/>
  <c r="G90" i="1" s="1"/>
  <c r="F89" i="1"/>
  <c r="G89" i="1" s="1"/>
  <c r="F88" i="1"/>
  <c r="G88" i="1" s="1"/>
  <c r="F87" i="1"/>
  <c r="G87" i="1" s="1"/>
  <c r="F86" i="1"/>
  <c r="G86" i="1" s="1"/>
  <c r="F85" i="1"/>
  <c r="G85" i="1" s="1"/>
  <c r="F84" i="1"/>
  <c r="G84" i="1" s="1"/>
  <c r="F83" i="1"/>
  <c r="G83" i="1" s="1"/>
  <c r="F82" i="1"/>
  <c r="G82" i="1" s="1"/>
  <c r="F81" i="1"/>
  <c r="G81" i="1" s="1"/>
  <c r="F80" i="1"/>
  <c r="G80" i="1" s="1"/>
  <c r="F79" i="1"/>
  <c r="G79" i="1" s="1"/>
  <c r="F78" i="1"/>
  <c r="G78" i="1" s="1"/>
  <c r="F77" i="1"/>
  <c r="G77" i="1" s="1"/>
  <c r="F76" i="1"/>
  <c r="G76" i="1" s="1"/>
  <c r="F75" i="1"/>
  <c r="G75" i="1" s="1"/>
  <c r="F74" i="1"/>
  <c r="G74" i="1" s="1"/>
  <c r="F73" i="1"/>
  <c r="G73" i="1" s="1"/>
  <c r="F72" i="1"/>
  <c r="G72" i="1" s="1"/>
  <c r="F71" i="1"/>
  <c r="G71" i="1" s="1"/>
  <c r="F70" i="1"/>
  <c r="G70" i="1" s="1"/>
  <c r="F69" i="1"/>
  <c r="G69" i="1" s="1"/>
  <c r="F68" i="1"/>
  <c r="G68" i="1" s="1"/>
  <c r="F67" i="1"/>
  <c r="G67" i="1" s="1"/>
  <c r="F66" i="1"/>
  <c r="G66" i="1" s="1"/>
  <c r="F65" i="1"/>
  <c r="G65" i="1" s="1"/>
  <c r="F64" i="1"/>
  <c r="G64" i="1" s="1"/>
  <c r="F63" i="1"/>
  <c r="G63" i="1" s="1"/>
  <c r="F62" i="1"/>
  <c r="G62" i="1" s="1"/>
  <c r="F61" i="1"/>
  <c r="G61" i="1" s="1"/>
  <c r="F60" i="1"/>
  <c r="G60" i="1" s="1"/>
  <c r="F59" i="1"/>
  <c r="G59" i="1" s="1"/>
  <c r="F58" i="1"/>
  <c r="G58" i="1" s="1"/>
  <c r="F57" i="1"/>
  <c r="G57" i="1" s="1"/>
  <c r="F54" i="1"/>
  <c r="G54" i="1" s="1"/>
  <c r="F53" i="1"/>
  <c r="G53" i="1" s="1"/>
  <c r="F52" i="1"/>
  <c r="G52" i="1" s="1"/>
  <c r="F51" i="1"/>
  <c r="G51" i="1" s="1"/>
  <c r="F50" i="1"/>
  <c r="G50" i="1" s="1"/>
  <c r="F49" i="1"/>
  <c r="G49" i="1" s="1"/>
  <c r="F48" i="1"/>
  <c r="G48" i="1" s="1"/>
  <c r="F47" i="1"/>
  <c r="G47" i="1" s="1"/>
  <c r="F46" i="1"/>
  <c r="G46" i="1" s="1"/>
  <c r="F45" i="1"/>
  <c r="G45" i="1" s="1"/>
  <c r="F44" i="1"/>
  <c r="G44" i="1" s="1"/>
  <c r="F43" i="1"/>
  <c r="G43" i="1" s="1"/>
  <c r="F42" i="1"/>
  <c r="G42" i="1" s="1"/>
  <c r="F41" i="1"/>
  <c r="G41" i="1" s="1"/>
  <c r="F40" i="1"/>
  <c r="G40" i="1" s="1"/>
  <c r="F39" i="1"/>
  <c r="G39" i="1" s="1"/>
  <c r="F38" i="1"/>
  <c r="G38" i="1" s="1"/>
  <c r="F37" i="1"/>
  <c r="G37" i="1" s="1"/>
  <c r="F36" i="1"/>
  <c r="G36" i="1" s="1"/>
  <c r="F35" i="1"/>
  <c r="G35" i="1" s="1"/>
  <c r="F34" i="1"/>
  <c r="G34" i="1" s="1"/>
  <c r="F33" i="1"/>
  <c r="G33" i="1" s="1"/>
  <c r="F32" i="1"/>
  <c r="G32" i="1" s="1"/>
  <c r="F31" i="1"/>
  <c r="G31" i="1" s="1"/>
  <c r="F30" i="1"/>
  <c r="G30" i="1" s="1"/>
  <c r="F29" i="1"/>
  <c r="G29" i="1" s="1"/>
  <c r="F28" i="1"/>
  <c r="G28" i="1" s="1"/>
  <c r="F27" i="1"/>
  <c r="G27" i="1" s="1"/>
  <c r="F26" i="1"/>
  <c r="G26" i="1" s="1"/>
  <c r="F25" i="1"/>
  <c r="G25" i="1" s="1"/>
  <c r="F24" i="1"/>
  <c r="G24" i="1" s="1"/>
  <c r="F23" i="1"/>
  <c r="G23" i="1" s="1"/>
  <c r="F22" i="1"/>
  <c r="G22" i="1" s="1"/>
  <c r="F18" i="1"/>
  <c r="G18" i="1" s="1"/>
  <c r="G19" i="1" s="1"/>
  <c r="F15" i="1"/>
  <c r="G15" i="1" s="1"/>
  <c r="F14" i="1"/>
  <c r="G14" i="1" s="1"/>
  <c r="G16" i="1" s="1"/>
  <c r="F11" i="1"/>
  <c r="G11" i="1" s="1"/>
  <c r="F10" i="1"/>
  <c r="E10" i="1"/>
  <c r="G10" i="1" s="1"/>
  <c r="H96" i="2" l="1"/>
  <c r="H100" i="2" s="1"/>
  <c r="F31" i="4"/>
  <c r="G26" i="4"/>
  <c r="H24" i="4"/>
  <c r="J24" i="4" s="1"/>
  <c r="J19" i="4"/>
  <c r="G13" i="4"/>
  <c r="H11" i="4"/>
  <c r="J11" i="4" s="1"/>
  <c r="J9" i="4"/>
  <c r="H23" i="4"/>
  <c r="J23" i="4" s="1"/>
  <c r="H22" i="4"/>
  <c r="J22" i="4" s="1"/>
  <c r="H21" i="4"/>
  <c r="J21" i="4" s="1"/>
  <c r="H20" i="4"/>
  <c r="G93" i="1"/>
  <c r="G55" i="1"/>
  <c r="G12" i="1"/>
  <c r="G97" i="1" l="1"/>
  <c r="G28" i="4"/>
  <c r="G27" i="4"/>
  <c r="G29" i="4" s="1"/>
  <c r="H29" i="4" s="1"/>
  <c r="J29" i="4" s="1"/>
  <c r="H13" i="4"/>
  <c r="G14" i="4"/>
  <c r="H14" i="4" s="1"/>
  <c r="J14" i="4" s="1"/>
  <c r="J20" i="4"/>
  <c r="I18" i="4"/>
  <c r="J18" i="4" s="1"/>
  <c r="H103" i="2"/>
  <c r="H104" i="2" s="1"/>
  <c r="H102" i="2"/>
  <c r="G100" i="1" l="1"/>
  <c r="G101" i="1" s="1"/>
  <c r="G99" i="1"/>
  <c r="G102" i="1" s="1"/>
  <c r="H105" i="2"/>
  <c r="H28" i="4"/>
  <c r="G30" i="4"/>
  <c r="I8" i="4"/>
  <c r="J13" i="4"/>
  <c r="J28" i="4" l="1"/>
  <c r="H30" i="4"/>
  <c r="G31" i="4"/>
  <c r="H31" i="4" s="1"/>
  <c r="J31" i="4" s="1"/>
  <c r="J8" i="4"/>
  <c r="J7" i="4" s="1"/>
  <c r="J30" i="4" l="1"/>
  <c r="I25" i="4"/>
  <c r="I32" i="4" l="1"/>
  <c r="J25" i="4"/>
  <c r="J15" i="4" s="1"/>
  <c r="J32" i="4" s="1"/>
  <c r="J35" i="4" s="1"/>
  <c r="J38" i="4" s="1"/>
</calcChain>
</file>

<file path=xl/sharedStrings.xml><?xml version="1.0" encoding="utf-8"?>
<sst xmlns="http://schemas.openxmlformats.org/spreadsheetml/2006/main" count="2377" uniqueCount="461">
  <si>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</si>
  <si>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</si>
  <si>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</si>
  <si>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</si>
  <si>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PALACIO DE JUSTICIA "ALEJANDRO BECERRA FRANCO" RIO SUCIO, CALDAS</t>
  </si>
  <si>
    <t>Nº</t>
  </si>
  <si>
    <t>ITEM DE PAGO</t>
  </si>
  <si>
    <t>DESCRIPCION</t>
  </si>
  <si>
    <t>UND.</t>
  </si>
  <si>
    <t>CANTIDAD</t>
  </si>
  <si>
    <t>VALOR UNITARIO</t>
  </si>
  <si>
    <t xml:space="preserve">VALOR TOTAL                                </t>
  </si>
  <si>
    <t>DESMONTES</t>
  </si>
  <si>
    <t>1.1</t>
  </si>
  <si>
    <t>Desmonte Lámparas</t>
  </si>
  <si>
    <t xml:space="preserve">UN </t>
  </si>
  <si>
    <t>1.2</t>
  </si>
  <si>
    <t>Desmonte Cielo Raso</t>
  </si>
  <si>
    <t>M2</t>
  </si>
  <si>
    <t>Subtotal</t>
  </si>
  <si>
    <t>CIELO RASOS</t>
  </si>
  <si>
    <t>2.1</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</si>
  <si>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</si>
  <si>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2.2</t>
  </si>
  <si>
    <t>Suministro E Instalación Marco Para Tapa Registro De 60x60 En Cielo Raso De Sistema Liviano, Incluye Apertura De La Perforación</t>
  </si>
  <si>
    <t>UN</t>
  </si>
  <si>
    <t>PINTURA</t>
  </si>
  <si>
    <t>3.1</t>
  </si>
  <si>
    <t>Suministro, Transporte E Instalacion Estuco Y Vinilo 3 Manos Sobre Muro Interior (Incluye Estuco, 1 Mano En Pintura Tipo 2  Y Dos Manos En Pintura Tipo 1, Filos Y Dilataciones). Color Según Diseño Por M2.</t>
  </si>
  <si>
    <t>INSTALACIONES ELECTRICAS - REDES INTERNAS</t>
  </si>
  <si>
    <t>4.1</t>
  </si>
  <si>
    <t>NIVEL 1</t>
  </si>
  <si>
    <t>4.1.1</t>
  </si>
  <si>
    <t>Suministro e Instalación de Tablero Trifásico de 12 Circuítos con Espacio para Totalizador</t>
  </si>
  <si>
    <t>4.1.2</t>
  </si>
  <si>
    <t>Suministro e Instalación de Totalizador Principal 3x40A 25kA</t>
  </si>
  <si>
    <t>4.1.3</t>
  </si>
  <si>
    <t>Suministro e Instalación de Breaker 1x15A 10kA</t>
  </si>
  <si>
    <t>4.1.4</t>
  </si>
  <si>
    <t>Suministro e Instalación de Breaker 1x20A 10kA</t>
  </si>
  <si>
    <t>4.1.5</t>
  </si>
  <si>
    <t>Suministro e Instalación de Salida de Punto de Iluminación Sobreponer</t>
  </si>
  <si>
    <t>4.1.6</t>
  </si>
  <si>
    <t>Suministro e instalación de luminaria 600x 600 mm 32 w dimerizable 0-10 v Philips o similar 2DSRT3050LCS_2_UNV_DIM</t>
  </si>
  <si>
    <t>4.1.7</t>
  </si>
  <si>
    <t>Suministro e instalación de luminaria hermética 33w o similar WT065C LED45S/840 1-10V L1200 LA</t>
  </si>
  <si>
    <t>4.1.8</t>
  </si>
  <si>
    <t>Suministro e Instalación de Luminaria Rectangular Sobreponer No Dimerisable 34W RC048B LED42S/840 100-277 W30L121 LA</t>
  </si>
  <si>
    <t>4.1.9</t>
  </si>
  <si>
    <t>Suministro e instalación de luminaria lineal dimerizable 1200 x 150 mm sobreponer 45w Philips o similar SP280X LED48/8CST PSR W45L120 OD WH</t>
  </si>
  <si>
    <t>4.1.10</t>
  </si>
  <si>
    <t>Suministro e instalación de luminaria panel led redondo de sobreponer 13w o similar DN058B LED9/840 110-240V D150 RD</t>
  </si>
  <si>
    <t>4.1.11</t>
  </si>
  <si>
    <t>Suministro e Instalación de Salida de Punto de Iluminación de Emergencia</t>
  </si>
  <si>
    <t>4.1.12</t>
  </si>
  <si>
    <t>Suministro e Instalación de Luminaria de Emergencia Led LEDR1W5</t>
  </si>
  <si>
    <t>4.1.13</t>
  </si>
  <si>
    <t>Suministro e Instalación de Interruptor Sencillo</t>
  </si>
  <si>
    <t>4.1.14</t>
  </si>
  <si>
    <t>Suministro e Instalación de Interruptor Doble</t>
  </si>
  <si>
    <t>4.1.15</t>
  </si>
  <si>
    <t>Suministro e Instalación de Sensor ON/OFF</t>
  </si>
  <si>
    <t>4.1.16</t>
  </si>
  <si>
    <t>Bridge (puente) de control de iluminación, marca Philips Advance o similar, línea Xitanium SR , modelos SRB-BS</t>
  </si>
  <si>
    <t>4.1.17</t>
  </si>
  <si>
    <t xml:space="preserve">Sensor SC200B/02 SR  WH/BL para montaje en techo , marca Philips o similar, </t>
  </si>
  <si>
    <t>4.1.18</t>
  </si>
  <si>
    <t>Botonera inalámbrica de 2 botones, marca Philips o similar, modelo UID8470/10 ZGP Switch Dim 2B , compatible con el sistema Interact Ready</t>
  </si>
  <si>
    <t>4.1.19</t>
  </si>
  <si>
    <t>Suministro e instalación Marco de sobreponer de 60x60 altura 7cm Cal 22, doble soporte y pintura electrostática blanca</t>
  </si>
  <si>
    <t>UND</t>
  </si>
  <si>
    <t>4.1.20</t>
  </si>
  <si>
    <t>Suministro e instalación Marco de sobreponer de 120x30 altura 7cm Cal 22, doble soporte y pintura electrostática blanca</t>
  </si>
  <si>
    <t>4.1.21</t>
  </si>
  <si>
    <t>Suministro e instalación de gateway inalámbrico (Wireless Gateway) para sistema Interact Pro de Signify o similar, modelo LCN1840/05 , diseñado para conectar el sistema de iluminación a la nube (cloud) a través de internet. Debe incluir un puerto Ethernet 10/100BaseT y comunicación inalámbrica ZigBee PRO (IEEE 802.15.4) operando a 2.4 GHz en una red tipo malla (mesh). El dispositivo debe poder conectarse a un promedio de 150 puntos finales (endpoints) , soportar encriptación de red AES 128-bits , y permitir el control de los comportamientos de iluminación incluso sin conexión a la nube. La alimentación debe ser mediante un adaptador de 5 Vdc Clase 2/SELV (entrada 100-240 Vac) con un consumo máximo de 2.5 W. Debe operar en un rango de temperatura ambiente de -20 a 45 °C , contar con 3 indicadores LED de estado.</t>
  </si>
  <si>
    <t>4.1.22</t>
  </si>
  <si>
    <t>Salida Datos para Gateway inalámbrico (Wireless Gateway) para sistema
Interact Pro</t>
  </si>
  <si>
    <t>4.1.23</t>
  </si>
  <si>
    <t>Salida Eléctrica para Gateway inalámbrico (Wireless Gateway) para sistema
Interact Pro</t>
  </si>
  <si>
    <t>4.1.24</t>
  </si>
  <si>
    <t>Suministro e Instalación de Tomacorriente Normal Sobreponer</t>
  </si>
  <si>
    <t>4.1.25</t>
  </si>
  <si>
    <t>Suministro e Instalación de Tomacorriente 220V (A.A)</t>
  </si>
  <si>
    <t>4.1.26</t>
  </si>
  <si>
    <t>Suministro e Instalación de Tomacorriente Normal en Canaleta Metálica</t>
  </si>
  <si>
    <t>4.1.27</t>
  </si>
  <si>
    <t>Suministro e Instalación Tomacorriente Regulado Sobreponer</t>
  </si>
  <si>
    <t>4.1.28</t>
  </si>
  <si>
    <t>Suministro e Instalación de Tomacorriente Regulado en Canaleta Metálica</t>
  </si>
  <si>
    <t>4.1.29</t>
  </si>
  <si>
    <t>Suministro e Instalación de Tomacorriente Doble GFCI Sobreponer</t>
  </si>
  <si>
    <t>4.1.30</t>
  </si>
  <si>
    <t>Suministro e Instalación de Tubería EMT 3/4"</t>
  </si>
  <si>
    <t>ML</t>
  </si>
  <si>
    <t>4.1.31</t>
  </si>
  <si>
    <t>Suministro e Instalación Bandeja Cablofil 54x400mm</t>
  </si>
  <si>
    <t>4.1.32</t>
  </si>
  <si>
    <t>Suministro e Instalación de Canaleta Metálica 12x5cm</t>
  </si>
  <si>
    <t>4.1.33</t>
  </si>
  <si>
    <t>Suministro e Instalación de Cable Parcial 3x12 AWG, HFFR LS, Cu</t>
  </si>
  <si>
    <t>4.2</t>
  </si>
  <si>
    <t>NIVEL 2</t>
  </si>
  <si>
    <t>4.2.1</t>
  </si>
  <si>
    <t>Suministro e Instalación de Tablero Trifásico de 18 Circuítos con Espacio para Totalizador</t>
  </si>
  <si>
    <t>4.2.2</t>
  </si>
  <si>
    <t>Suministro e Instalación de Totalizador Principal 3x50A 25kA</t>
  </si>
  <si>
    <t>4.2.3</t>
  </si>
  <si>
    <t>4.2.4</t>
  </si>
  <si>
    <t>4.2.5</t>
  </si>
  <si>
    <t>4.2.6</t>
  </si>
  <si>
    <t>4.2.7</t>
  </si>
  <si>
    <t>4.2.8</t>
  </si>
  <si>
    <t>4.2.9</t>
  </si>
  <si>
    <t>4.2.10</t>
  </si>
  <si>
    <t>4.2.11</t>
  </si>
  <si>
    <t>4.2.12</t>
  </si>
  <si>
    <t>4.2.13</t>
  </si>
  <si>
    <t>4.2.14</t>
  </si>
  <si>
    <t>4.2.15</t>
  </si>
  <si>
    <t>4.2.16</t>
  </si>
  <si>
    <t>4.2.17</t>
  </si>
  <si>
    <t>4.2.18</t>
  </si>
  <si>
    <t>4.2.19</t>
  </si>
  <si>
    <t>4.2.20</t>
  </si>
  <si>
    <t>4.2.21</t>
  </si>
  <si>
    <t>4.2.22</t>
  </si>
  <si>
    <t>4.2.23</t>
  </si>
  <si>
    <t>4.2.24</t>
  </si>
  <si>
    <t>4.2.25</t>
  </si>
  <si>
    <t>4.2.26</t>
  </si>
  <si>
    <t>4.2.27</t>
  </si>
  <si>
    <t>4.2.28</t>
  </si>
  <si>
    <t>Suministro e Instalación Tomacorriente Regulado Sobreponer 220V</t>
  </si>
  <si>
    <t>4.2.29</t>
  </si>
  <si>
    <t>4.2.30</t>
  </si>
  <si>
    <t>4.2.31</t>
  </si>
  <si>
    <t>Suministro e Instalación de Tubería SCH40 3/4"</t>
  </si>
  <si>
    <t>4.2.32</t>
  </si>
  <si>
    <t>Suministro e Instalación de Tubería IMC 3/4"</t>
  </si>
  <si>
    <t>4.2.33</t>
  </si>
  <si>
    <t>Suministro e Instalación Bandeja Cablofil 54x300mm</t>
  </si>
  <si>
    <t>4.2.34</t>
  </si>
  <si>
    <t>Suministro e Instalación Bandeja Tipo Escalera 80x300mm (Incluye Tapa)</t>
  </si>
  <si>
    <t>4.2.35</t>
  </si>
  <si>
    <t>4.2.36</t>
  </si>
  <si>
    <t>TRAMITES</t>
  </si>
  <si>
    <t>5.1</t>
  </si>
  <si>
    <t>Legalización y Certificación RETIE</t>
  </si>
  <si>
    <t>GLB</t>
  </si>
  <si>
    <t xml:space="preserve">SUBTOTAL OBRAS </t>
  </si>
  <si>
    <t>ADMINISTRACION</t>
  </si>
  <si>
    <t>UTILIDAD</t>
  </si>
  <si>
    <t>IVA SOBRE LA UTILIDAD</t>
  </si>
  <si>
    <t>VALOR TOTAL PRESUPUESTO</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</si>
  <si>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</si>
  <si>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</si>
  <si>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</si>
  <si>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</si>
  <si>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</si>
  <si>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 xml:space="preserve">UTILIDAD
</t>
  </si>
  <si>
    <t>U=</t>
  </si>
  <si>
    <r>
      <rPr>
        <b/>
        <sz val="11"/>
        <rFont val="Verdana"/>
        <family val="2"/>
      </rPr>
      <t xml:space="preserve"> NOTA 4:</t>
    </r>
    <r>
      <rPr>
        <sz val="11"/>
        <rFont val="Verdana"/>
        <family val="2"/>
      </rPr>
      <t xml:space="preserve"> Siguiendo las recomendaciones de la Guía de Colombia Compra Eficiente, se debe presentar la oferta economica en archivo editable (Excel) y en PDF.</t>
    </r>
  </si>
  <si>
    <t>TOTAL A.I.U</t>
  </si>
  <si>
    <t>A.I.U.=</t>
  </si>
  <si>
    <t>Formulario 1 - Propuesta económica  - Documento tipo de selección abreviada de menor cuantía - versión 1</t>
  </si>
  <si>
    <t>Versión: 1 del 21 de agosto de 2025</t>
  </si>
  <si>
    <t>VALOR TOTAL</t>
  </si>
  <si>
    <t>1. DESMONTES</t>
  </si>
  <si>
    <t>ITEM</t>
  </si>
  <si>
    <t>DESMONTE LAMPARAS</t>
  </si>
  <si>
    <t>Rendimiento</t>
  </si>
  <si>
    <t>valor unitario</t>
  </si>
  <si>
    <t>valor parcial</t>
  </si>
  <si>
    <t>CUADRILLA AA TIPO 1 (1 OFICIAL + 1 AYUDANTE) (Albañileria)</t>
  </si>
  <si>
    <t>HR</t>
  </si>
  <si>
    <t>ANDAMIO METALICO CERTIFICADO, INCLUYE ESCALERILLA CON BARANDAS Y PLATAFORMAS DE TRABAJO H=2.0M</t>
  </si>
  <si>
    <t>Un-Dia</t>
  </si>
  <si>
    <t>EQUIPO BASICO (HERRAMIENTA MENOR)</t>
  </si>
  <si>
    <t>ACARREO INTERNO</t>
  </si>
  <si>
    <t>COSTO DIRECTO</t>
  </si>
  <si>
    <t>DESMONTE CIELO RASO (INCLUYE RETIRO)</t>
  </si>
  <si>
    <t>Actividad</t>
  </si>
  <si>
    <t>VOLQUETA  6M3 (CARGUE A MANO) - INCLUYE DISPOSICION EN BOTADERO</t>
  </si>
  <si>
    <t>VJE</t>
  </si>
  <si>
    <t>2. CIELO RASOS</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</si>
  <si>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</si>
  <si>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CUADRILLA EE TIPO 2 (1 OFICIAL + 2 AYUDANTE) (Dry Wall)</t>
  </si>
  <si>
    <t>EQUIPO DE TRANSPORTE</t>
  </si>
  <si>
    <t>DIA</t>
  </si>
  <si>
    <t>INTERVINILO - TIPO PINTUCO REF. 2501 SEGÚN COLOR DISEÑO O SIMILAR</t>
  </si>
  <si>
    <t>GAL</t>
  </si>
  <si>
    <t xml:space="preserve">VINILTEX ACRILTEX- TIPO PINTUCO REF. SEGÚN COLOR DISEÑO O SIMILAR. </t>
  </si>
  <si>
    <t>CINTA MALLA DE FIBRA DE VIDRIO ( 90 M. )</t>
  </si>
  <si>
    <t>ROLLO</t>
  </si>
  <si>
    <t>MASILLA SUPERMASTIC USG X 28 KG</t>
  </si>
  <si>
    <t>CANECA</t>
  </si>
  <si>
    <t>PERFIL VIGUETA CIELO RASO x 2.4m CAL 26</t>
  </si>
  <si>
    <t>PERFIL OMEGA CAL 26 - 2.44 M.</t>
  </si>
  <si>
    <t>ÁNGULO CIELO RASO 20×30 CALIBRE 26 (0.38) X 2.44MT</t>
  </si>
  <si>
    <t>SUPERBOARD  ( 2.44 X 1.22 )  E= 6 MM</t>
  </si>
  <si>
    <t>TORNILLO AUTOPERFORANTE  EST.  7/16 "</t>
  </si>
  <si>
    <t>TORNILLO AUTOPERFORANTE YESO 6 X1</t>
  </si>
  <si>
    <t>TORNILLO PTA BROCA EXTRAPL. EST 8 X 1/2" ( 13MM )</t>
  </si>
  <si>
    <t>DILATACION Z 8MM X3.05M</t>
  </si>
  <si>
    <t>SUMINISTRO E INSTALACION MARCO PARA TAPA DE REGISTRO DE 60X60 EN CIELOS DE SISTEMA LIVIANO, INCLUYE APERTURA DE LA PERFORACIÓN</t>
  </si>
  <si>
    <t>MARCO DE INCRUSTAR EN ALUMINIO BLANCO 60X60</t>
  </si>
  <si>
    <t>3. PINTURA</t>
  </si>
  <si>
    <t>SUMINISTRO, TRANSPORTE E INSTALACION ESTUCO Y VINILO 3 MANOS SOBRE MURO INTERIOR (INCLUYE ESTUCO, 1 MANO EN PINTURA TIPO 2  Y DOS MANOS EN PINTURA TIPO 1, FILOS Y DILATACIONES). COLOR SEGÚN DISEÑO POR M2</t>
  </si>
  <si>
    <t>UNIDAD</t>
  </si>
  <si>
    <t>RENDIMIENTO</t>
  </si>
  <si>
    <t>VALOR PARCIAL</t>
  </si>
  <si>
    <t>CUADRILLA CC TIPO 1 (1 OFICIAL + 1 AYUDANTE) (Pintura)</t>
  </si>
  <si>
    <t>ESTUCO PARA INTERIORES - TIPO PINTUCO REF. 17060 O SIMILAR.</t>
  </si>
  <si>
    <t>PABMERIL PLIEGO 9" X 11"</t>
  </si>
  <si>
    <t>4.  INSTALACIONES ELECTRICAS - REDES INTERNAS</t>
  </si>
  <si>
    <t>Chazo y Tornillo</t>
  </si>
  <si>
    <t>Marcadores de Cable</t>
  </si>
  <si>
    <t>Marcadores en Acrílico</t>
  </si>
  <si>
    <t>Tablero Trifásico de 12 Circuítos con Espacio para Totalizador</t>
  </si>
  <si>
    <t>Cuadrilla FF Tipo 1 (1 Oficial + 1 Ayudantes)</t>
  </si>
  <si>
    <t>Equipo Básico (Herramienta Menor)</t>
  </si>
  <si>
    <t xml:space="preserve">Suministro e Instalación de Totalizador Principal 3x40A 25kA           </t>
  </si>
  <si>
    <t>Totalizador Principal 3x40A 25kA</t>
  </si>
  <si>
    <t xml:space="preserve">Suministro e Instalación de Breaker 1x15A 10kA                               </t>
  </si>
  <si>
    <t>Breaker 1X15A 10kA</t>
  </si>
  <si>
    <t xml:space="preserve">Suministro e Instalación de Breaker 1x20A 10kA                               </t>
  </si>
  <si>
    <t>Breaker 1X20A 10kA</t>
  </si>
  <si>
    <r>
      <rPr>
        <sz val="11"/>
        <rFont val="Arial"/>
        <family val="2"/>
      </rPr>
      <t>UND</t>
    </r>
  </si>
  <si>
    <r>
      <rPr>
        <sz val="11"/>
        <rFont val="Arial"/>
        <family val="2"/>
      </rPr>
      <t>HR</t>
    </r>
  </si>
  <si>
    <t>ABRAZADERA  METALICA DOBLE ALA TUBO DE 3/4"</t>
  </si>
  <si>
    <t>ADAPTADOR TERMINAL EMT 3/4"</t>
  </si>
  <si>
    <t>CABLE DE COBRE AISLADO THHN No. 12 AWG</t>
  </si>
  <si>
    <t>CAJA  RADWELL 2X4" (4 Huecos de 3/4")</t>
  </si>
  <si>
    <t>CHAZO Y TORNILLO</t>
  </si>
  <si>
    <t>CINTA AISLANTE SCOTH</t>
  </si>
  <si>
    <t>CURVA  EMT 3/4"</t>
  </si>
  <si>
    <t>TOMACORRIENTE DOBLE CON POLO A TIERRA</t>
  </si>
  <si>
    <t>TUBERIA EMT 3/4"</t>
  </si>
  <si>
    <t>UNION EMT 3/4"</t>
  </si>
  <si>
    <t>CUADRILLA FF TIPO 1 (1 OFICIAL + 1 AYUDANTE) (Electricas)</t>
  </si>
  <si>
    <t>EQUIPO BASICO (HERRAMIENTA MENOR) 5% M.O.</t>
  </si>
  <si>
    <t>TALADRO / EQUIPOS DE FIJACÓN</t>
  </si>
  <si>
    <t>CONECTOR TIPO RESORTE</t>
  </si>
  <si>
    <t>ELEMENTOS DE SUJECIÓN</t>
  </si>
  <si>
    <t>SUMINISTRO DE LUMINARIA 600X 600 MM 32 W DIMERIZABLE 0-10 V PHILIPS O SIMILAR 2DSRT3050LCS_2_UNV_DIM</t>
  </si>
  <si>
    <t>CABLE ENCAUCHETADO 3x14 AWG</t>
  </si>
  <si>
    <t>SUMINISTRO DE LUMINARIA HERMÉTICA 33W O SIMILAR WT065C LED45S/840 1-10V L1200 LA</t>
  </si>
  <si>
    <t>SUMINISTRO DE LUMINARIA RECTANGULAR SOBREPONER NO DIMERISABLE 34W RC048B LED42S/840 100-277 W30L121 LA</t>
  </si>
  <si>
    <t>SUMINISTRO DE LUMINARIA LINEAL DIMERIZABLE 1200 X 150 MM SOBREPONER 45W PHILIPS O SIMILAR SP280X LED48/8CST PSR W45L120 OD WH</t>
  </si>
  <si>
    <t>SUMINISTRO DE LUMINARIA PANEL LED REDONDO DE SOBREPONER 13W O SIMILAR DN058B LED9/840 110-240V D150 RD</t>
  </si>
  <si>
    <t>SUMINISTRO E INSTALACIÓN DE SALIDA DE PUNTO DE ILUMINACIÓN DE EMERGENCIA</t>
  </si>
  <si>
    <t>SUMINISTRO E INSTALACIÓN DE LUMINARIA DE EMERGENCIA LED LEDR1W5</t>
  </si>
  <si>
    <t>ABRAZADERA  METALICA DOBLE ALA TUBO DE 1/2"</t>
  </si>
  <si>
    <t>CURVA EMT 3/4"</t>
  </si>
  <si>
    <t>INTERRUPTOR SENCILLO</t>
  </si>
  <si>
    <t>INTERRUPTOR DOBLE</t>
  </si>
  <si>
    <t>ADAPTADOR TERMINAL EMT 1/2"</t>
  </si>
  <si>
    <t>CABLE 12 AWG HFFR LS Cu</t>
  </si>
  <si>
    <t>CAJA  RADWELL 4x4"</t>
  </si>
  <si>
    <t xml:space="preserve">SENSOR 120V ON/OFF </t>
  </si>
  <si>
    <t>TUBERIA EMT 1/2"</t>
  </si>
  <si>
    <t>UNIION EMT 1/2"</t>
  </si>
  <si>
    <t>CABLE 16 AWG HFFR LS Cu</t>
  </si>
  <si>
    <t>BRIDGE (PUENTE) DE CONTROL DE ILUMINACIÓN, MARCA PHILIPS ADVANCE O SIMILAR, LÍNEA XITANIUM SR , MODELOS SRB-BS</t>
  </si>
  <si>
    <t>CONECTORES RÁPIDOS WAGO DE INSERCIÓN (POLOS CONTROL/POTENCIA)</t>
  </si>
  <si>
    <t>CABLE DE CONTROL MULTIFILAR APANTALLADO</t>
  </si>
  <si>
    <t xml:space="preserve">SENSOR SC200B/02 SR  WH/BL PARA MONTAJE EN TECHO , MARCA PHILIPS O SIMILAR, </t>
  </si>
  <si>
    <t xml:space="preserve">BOTONERA  INHALAMBRICA DE 2 BOTONES </t>
  </si>
  <si>
    <t>CABLE 2x18 APANTALLADO</t>
  </si>
  <si>
    <t>CURVA  EMT 1/2"</t>
  </si>
  <si>
    <t>Marco de sobreponer de 61x61 altura 7cm Cal 22, doble soporte  y pintura electrostatica blanco</t>
  </si>
  <si>
    <t>Und</t>
  </si>
  <si>
    <t>Prensaestopa 3/4"</t>
  </si>
  <si>
    <t>Marco de sobreponer de 121x31 altura 7cm Cal 22, doble soporte  y pintura electrostatica blanca</t>
  </si>
  <si>
    <t>Gateway inalámbrico (Wireless Gateway) para sistema Interact Pro de Signify o similar, modelo LCN1840/05 , diseñado para conectar el sistema de iluminación a la nube (cloud) a través de internet</t>
  </si>
  <si>
    <t>CONFIGURACION Y PUESTA EN MARCHA REALIZADO POR PERSONLA TECNICO ACREDITADO POR EL FABRICANTE</t>
  </si>
  <si>
    <t>%</t>
  </si>
  <si>
    <t>Salida Datos para Gateway inalámbrico (Wireless Gateway) para sistema Interact Pro</t>
  </si>
  <si>
    <t>Cable UTP Cat 6A Blindado Siemon</t>
  </si>
  <si>
    <t>Ml</t>
  </si>
  <si>
    <t>Jack CAT 6A (Siemon)</t>
  </si>
  <si>
    <t>Caja  radwell 2x4" (4 huecos de 3/4")</t>
  </si>
  <si>
    <t>Faceplate Sencillo (Siemon)</t>
  </si>
  <si>
    <t>Patch Cord - 1.5 metros</t>
  </si>
  <si>
    <t>Elementos de sujesion</t>
  </si>
  <si>
    <t>Salida Eléctrica para Gateway inalámbrico (Wireless Gateway) para sistema Interact Pro</t>
  </si>
  <si>
    <t xml:space="preserve">Toma doble naranja </t>
  </si>
  <si>
    <t>Tapa toma doble naranja</t>
  </si>
  <si>
    <t>CAJA  RADWELL 2X4" (4 Huecos de 1/2")</t>
  </si>
  <si>
    <t xml:space="preserve">TOMACORRIENTE 220 V </t>
  </si>
  <si>
    <t>IDENTIFICACIÓN DE CIRCUITOS</t>
  </si>
  <si>
    <t>CAJA PLÁSTICA OCTOGONAL CON TAPA</t>
  </si>
  <si>
    <t xml:space="preserve">UND </t>
  </si>
  <si>
    <t>,</t>
  </si>
  <si>
    <t>TOMACORRIENTE DOBLE CON POLO A TIERRA NARANJA</t>
  </si>
  <si>
    <t>TOMACORRIENTE DOBLE CON POLO A TIERRA GFCI</t>
  </si>
  <si>
    <t xml:space="preserve">1.6.1 Suministro e Instalación de Tubería EMT 3/4"                                    </t>
  </si>
  <si>
    <t>Adaptador Terminal EMT 3/4"</t>
  </si>
  <si>
    <t>Curva  EMT 3/4"</t>
  </si>
  <si>
    <t>Tubería EMT 3/4"</t>
  </si>
  <si>
    <t>Unión EMT 3/4"</t>
  </si>
  <si>
    <t>Cuadrilla BB Tipo 2 (1 Oficial + 2 Ayudantes)</t>
  </si>
  <si>
    <t xml:space="preserve">1.6.2 Suministro e Instalación Bandeja Cablofil 54x400mm                        </t>
  </si>
  <si>
    <t>Bandeja Cablofil 54x400mm</t>
  </si>
  <si>
    <t>Unión Rápida Bandeja Cablofil 3m (50mm-600mm)</t>
  </si>
  <si>
    <t>Perfil de Fijación RCSN Bandeja Cablofil</t>
  </si>
  <si>
    <t>Cable de Cobre Aislado No. 10 AWG HFFR LS</t>
  </si>
  <si>
    <t>Conector Puesta a Tierra Bandeja Cablofil</t>
  </si>
  <si>
    <t>Cuadrilla FF Tipo 2 (1 Oficial + 2 Ayudantes)</t>
  </si>
  <si>
    <t xml:space="preserve">1.6.3 Suministro e Instalación de Canaleta Metálica 12x5cm                       </t>
  </si>
  <si>
    <t>Canaleta Metálica con División Central 12x5cm de 240cm</t>
  </si>
  <si>
    <t>Tapa Troquelada de 2 Salidas</t>
  </si>
  <si>
    <r>
      <rPr>
        <sz val="10"/>
        <rFont val="Arial"/>
        <family val="2"/>
      </rPr>
      <t>1.7.2 Suministro e Instalación de Cable Parcial 3x12 AWG, HFFR LS,</t>
    </r>
  </si>
  <si>
    <r>
      <rPr>
        <sz val="10"/>
        <rFont val="Arial"/>
        <family val="2"/>
      </rPr>
      <t>[ML]</t>
    </r>
  </si>
  <si>
    <t>Cable de Cobre Aislado No. 12 AWG HFFR LS</t>
  </si>
  <si>
    <t xml:space="preserve"> Suministro e Instalación de Tablero Trifásico de 18 Circuítos con Espacio para Totalizador</t>
  </si>
  <si>
    <t>[UND]</t>
  </si>
  <si>
    <t>Tablero Trifásico de 18 Circuítos con Espacio para Totalizador</t>
  </si>
  <si>
    <t xml:space="preserve">Suministro e Instalación de Totalizador Principal 3x50A 25kA           </t>
  </si>
  <si>
    <t>Totalizador Principal 3x50A 25kA</t>
  </si>
  <si>
    <t xml:space="preserve">2.2.2 Suministro e Instalación de Breaker 1x15A 10kA                               </t>
  </si>
  <si>
    <t xml:space="preserve">2.2.3 Suministro e Instalación de Breaker 1x20A 10kA                               </t>
  </si>
  <si>
    <t>TOMACORRIENTE DOBLE REGULADO 220V (TIERRA AISLADA - IG)</t>
  </si>
  <si>
    <r>
      <rPr>
        <sz val="11"/>
        <rFont val="Arial"/>
        <family val="2"/>
      </rPr>
      <t>Adaptador Terminal EMT 3/4"</t>
    </r>
  </si>
  <si>
    <r>
      <rPr>
        <sz val="11"/>
        <rFont val="Arial"/>
        <family val="2"/>
      </rPr>
      <t>Curva  EMT 3/4"</t>
    </r>
  </si>
  <si>
    <r>
      <rPr>
        <sz val="11"/>
        <rFont val="Arial"/>
        <family val="2"/>
      </rPr>
      <t>Tubería EMT 3/4"</t>
    </r>
  </si>
  <si>
    <r>
      <rPr>
        <sz val="11"/>
        <rFont val="Arial"/>
        <family val="2"/>
      </rPr>
      <t>ML</t>
    </r>
  </si>
  <si>
    <r>
      <rPr>
        <sz val="11"/>
        <rFont val="Arial"/>
        <family val="2"/>
      </rPr>
      <t>Unión EMT 3/4"</t>
    </r>
  </si>
  <si>
    <t>Adaptador Terminal SCH 40 3/4"</t>
  </si>
  <si>
    <t>Curva SCH 40 3/4"</t>
  </si>
  <si>
    <t>Tubería SCH 40 3/4"</t>
  </si>
  <si>
    <t>Unión SCH 40 3/4"</t>
  </si>
  <si>
    <t>Adaptador Terminal IMC 3/4"</t>
  </si>
  <si>
    <t>Curva IMC 3/4"</t>
  </si>
  <si>
    <t>Tubería IMC 3/4"</t>
  </si>
  <si>
    <t>Unión IMC 3/4"</t>
  </si>
  <si>
    <t xml:space="preserve">2.5.4 Suministro e Instalación Bandeja Cablofil 54x300mm                         </t>
  </si>
  <si>
    <t>Bandeja Cablofil 54x300mm</t>
  </si>
  <si>
    <t>2.5.5 Suministro e Instalación Bandeja Tipo Escalera 80x300mm (Incluye Tapa)</t>
  </si>
  <si>
    <t>Bandeja Tipo Escalera 80x300mm x 2.40m</t>
  </si>
  <si>
    <t>Curva Bandeja Tipo Escalera</t>
  </si>
  <si>
    <t>Soporte Bandeja Tipo Escalera</t>
  </si>
  <si>
    <t>Unión Bandeja Tipo Escalera</t>
  </si>
  <si>
    <t>Tapa Bandeja Tipo Escalera</t>
  </si>
  <si>
    <t xml:space="preserve">2.5.6 Suministro e Instalación de Canaleta Metálica 12x5cm                       </t>
  </si>
  <si>
    <t>Tapa Troquelada de 3 Salidas</t>
  </si>
  <si>
    <r>
      <rPr>
        <sz val="11"/>
        <rFont val="Arial"/>
        <family val="2"/>
      </rPr>
      <t>DESCRIPCION</t>
    </r>
  </si>
  <si>
    <r>
      <rPr>
        <sz val="11"/>
        <rFont val="Arial"/>
        <family val="2"/>
      </rPr>
      <t>UNIDAD</t>
    </r>
  </si>
  <si>
    <r>
      <rPr>
        <sz val="11"/>
        <rFont val="Arial"/>
        <family val="2"/>
      </rPr>
      <t>PRECIO UNIT</t>
    </r>
  </si>
  <si>
    <r>
      <rPr>
        <sz val="11"/>
        <rFont val="Arial"/>
        <family val="2"/>
      </rPr>
      <t>CANTIDAD</t>
    </r>
  </si>
  <si>
    <r>
      <rPr>
        <sz val="11"/>
        <rFont val="Arial"/>
        <family val="2"/>
      </rPr>
      <t>VALOR UNIT</t>
    </r>
  </si>
  <si>
    <t>CABLE DE COBRE AISLADO NO. 12 AWG HFFR LS</t>
  </si>
  <si>
    <t>5. TRAMITES</t>
  </si>
  <si>
    <r>
      <rPr>
        <sz val="11"/>
        <rFont val="Arial"/>
        <family val="2"/>
      </rPr>
      <t>MANO DE OBRA</t>
    </r>
  </si>
  <si>
    <t>Personal compenmtente para realizar visita y revision de certificación</t>
  </si>
  <si>
    <t>GL</t>
  </si>
  <si>
    <t>ANALISIS DEL AIU</t>
  </si>
  <si>
    <t>Valor estimado de la Obra (Costo Directo).</t>
  </si>
  <si>
    <t>Valor</t>
  </si>
  <si>
    <t>Plazo estimado de ejecución.</t>
  </si>
  <si>
    <t>Meses</t>
  </si>
  <si>
    <t>CAPITULO</t>
  </si>
  <si>
    <t>TIPO DE GASTO</t>
  </si>
  <si>
    <t>CANTIDAD.</t>
  </si>
  <si>
    <t>DEDICACION</t>
  </si>
  <si>
    <t>VLOR UNITARIO (mes)</t>
  </si>
  <si>
    <t>FACTOR PRESTACIONAL O FACTOR AIU (PARA INDIRECTOS)</t>
  </si>
  <si>
    <t>SUMA</t>
  </si>
  <si>
    <t>GASTOS GENERALES.</t>
  </si>
  <si>
    <t>MANO DE OBRA Y GASTOS DE OFICINA</t>
  </si>
  <si>
    <t xml:space="preserve">Ingeniero Director </t>
  </si>
  <si>
    <t>Un</t>
  </si>
  <si>
    <t xml:space="preserve">Ingeniero Residente </t>
  </si>
  <si>
    <t>Residente de Salud Ocupacional</t>
  </si>
  <si>
    <t>Tecnologo electrico</t>
  </si>
  <si>
    <t>Secretaria con prestaciones</t>
  </si>
  <si>
    <t>Contador</t>
  </si>
  <si>
    <t>GASTOS INDIRECTOS.</t>
  </si>
  <si>
    <t>LEGALIZACION</t>
  </si>
  <si>
    <t>AU ITERACION</t>
  </si>
  <si>
    <t>POLIZAS</t>
  </si>
  <si>
    <t>Seriedad de la Propuesta.</t>
  </si>
  <si>
    <t>Cumplimiento</t>
  </si>
  <si>
    <t>Estabilidad y calidad</t>
  </si>
  <si>
    <t>Pago de Salarios y Prestaciones Sociales</t>
  </si>
  <si>
    <t>Responsabilidad Civil</t>
  </si>
  <si>
    <t>Calidad y correcto funcionamiento de los bienes</t>
  </si>
  <si>
    <t>IMPUESTOS Y CONTRIBUCIONES</t>
  </si>
  <si>
    <t>Retencion en la fuente</t>
  </si>
  <si>
    <t>IMPUESTO DE TIMBRE - CATATUMBO</t>
  </si>
  <si>
    <t>Estampillas Pro - Universidad.</t>
  </si>
  <si>
    <t>Gasto bancarios4x1000 y retiros</t>
  </si>
  <si>
    <t>Industria y Comercio 3,7 x 1.000 sobre valor total</t>
  </si>
  <si>
    <t>Contribución Contrato de Obra Pública</t>
  </si>
  <si>
    <t>TOTAL GASTOS INDIRECTOS DE ADMINISTRACION.</t>
  </si>
  <si>
    <t>IMPREVISTO</t>
  </si>
  <si>
    <t>UTILIDAD:</t>
  </si>
  <si>
    <t>A.I.U.</t>
  </si>
  <si>
    <t>NO MOVER</t>
  </si>
  <si>
    <t>ALCALDIA DE MANIZALES.</t>
  </si>
  <si>
    <t>Base - Tope</t>
  </si>
  <si>
    <t>Porcentaje</t>
  </si>
  <si>
    <t>Vlor x Millón o fracción.</t>
  </si>
  <si>
    <t>Estampilla Pro-Hospital.</t>
  </si>
  <si>
    <t>Estampilla Pro-Universidad.</t>
  </si>
  <si>
    <t>Timbre</t>
  </si>
  <si>
    <t>Retención en la Fuente.</t>
  </si>
  <si>
    <t>Publicación Diario Oficial.</t>
  </si>
  <si>
    <t>Contribución Especial (Impovias).</t>
  </si>
  <si>
    <t>Industria y comercio (4 X 1.000 Ing. Brutos).</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</si>
  <si>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</si>
  <si>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</si>
  <si>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</si>
  <si>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</si>
  <si>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</si>
  <si>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</si>
  <si>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</si>
  <si>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</si>
  <si>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</si>
  <si>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</si>
  <si>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</si>
  <si>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</si>
  <si>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</si>
  <si>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</si>
  <si>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</si>
  <si>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DESCRIPCIÓN</t>
  </si>
  <si>
    <t>I. EQUIPO</t>
  </si>
  <si>
    <t>MARCA</t>
  </si>
  <si>
    <t>TIPO</t>
  </si>
  <si>
    <t>TARIFA/HORA</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</si>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</sst>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0.00;###0.00"/>
    <numFmt numFmtId="167" formatCode="_-[$$-240A]* #,##0.00_-;\-[$$-240A]* #,##0.00_-;_-[$$-240A]* &quot;-&quot;??_-;_-@_-"/>
    <numFmt numFmtId="168" formatCode="_-[$$-240A]\ * #,##0.00_ ;_-[$$-240A]\ * \-#,##0.00\ ;_-[$$-240A]\ * &quot;-&quot;??_ ;_-@_ "/>
    <numFmt numFmtId="169" formatCode="_-* #,##0.00\ &quot;Pts&quot;_-;\-* #,##0.00\ &quot;Pts&quot;_-;_-* &quot;-&quot;??\ &quot;Pts&quot;_-;_-@_-"/>
    <numFmt numFmtId="170" formatCode="_([$$-240A]\ * #,##0.00_);_([$$-240A]\ * \(#,##0.00\);_([$$-240A]\ * &quot;-&quot;??_);_(@_)"/>
    <numFmt numFmtId="171" formatCode="0#.00\ \L\t"/>
    <numFmt numFmtId="172" formatCode="&quot;$&quot;\ #,##0.00_);\(&quot;$&quot;\ #,##0.00\)"/>
    <numFmt numFmtId="173" formatCode="&quot;$&quot;\ #,##0.00"/>
    <numFmt numFmtId="176" formatCode="_ * #,##0.00_ ;_ * \-#,##0.00_ ;_ * &quot;-&quot;??_ ;_ @_ "/>
    <numFmt numFmtId="178" formatCode="0.000"/>
    <numFmt numFmtId="179" formatCode="&quot;$&quot;\ #,##0"/>
    <numFmt numFmtId="180" formatCode="_-&quot;$&quot;\ * #,##0.00_-;\-&quot;$&quot;\ * #,##0.00_-;_-&quot;$&quot;\ * &quot;-&quot;??_-;_-@"/>
    <numFmt numFmtId="181" formatCode="_-&quot;$&quot;\ * #,##0_-;\-&quot;$&quot;\ * #,##0_-;_-&quot;$&quot;\ * &quot;-&quot;??_-;_-@"/>
    <numFmt numFmtId="182" formatCode="###0.0;###0.0"/>
    <numFmt numFmtId="183" formatCode="#,##0;#,##0"/>
    <numFmt numFmtId="184" formatCode="###0.000;###0.000"/>
    <numFmt numFmtId="185" formatCode="###0;###0"/>
    <numFmt numFmtId="186" formatCode="###0.0000;###0.0000"/>
    <numFmt numFmtId="187" formatCode="\$#,##0;\$#,##0"/>
    <numFmt numFmtId="188" formatCode="&quot;$&quot;#,##0"/>
    <numFmt numFmtId="189" formatCode="#,##0.00000"/>
    <numFmt numFmtId="190" formatCode="0.0000"/>
    <numFmt numFmtId="191" formatCode="_-* #,##0.00\ _€_-;\-* #,##0.00\ _€_-;_-* &quot;-&quot;??\ _€_-;_-@_-"/>
  </numFmts>
  <fonts count="27">
    <font>
      <sz val="11"/>
      <color theme="1"/>
      <name val="Aptos Narrow"/>
      <family val="2"/>
      <scheme val="minor"/>
    </font>
    <font>
      <sz val="11"/>
      <color theme="1"/>
      <name val="Aptos Narrow"/>
      <family val="2"/>
      <scheme val="minor"/>
    </font>
    <font>
      <b/>
      <sz val="11"/>
      <name val="Verdana"/>
      <family val="2"/>
    </font>
    <font>
      <sz val="11"/>
      <name val="Verdana"/>
      <family val="2"/>
    </font>
    <font>
      <b/>
      <u/>
      <sz val="11"/>
      <name val="Verdana"/>
      <family val="2"/>
    </font>
    <font>
      <sz val="10"/>
      <name val="Arial"/>
      <family val="2"/>
    </font>
    <font>
      <sz val="9"/>
      <color theme="1"/>
      <name val="Aptos Display"/>
      <family val="1"/>
      <scheme val="major"/>
    </font>
    <font>
      <sz val="11"/>
      <color rgb="FF000000"/>
      <name val="Verdana"/>
      <family val="2"/>
    </font>
    <font>
      <b/>
      <sz val="11"/>
      <color rgb="FF595959"/>
      <name val="Verdana"/>
      <family val="2"/>
    </font>
    <font>
      <sz val="11"/>
      <color rgb="FF595959"/>
      <name val="Verdana"/>
      <family val="2"/>
    </font>
    <font>
      <sz val="10"/>
      <color rgb="FF000000"/>
      <name val="Aptos Narrow"/>
      <family val="1"/>
      <scheme val="minor"/>
    </font>
    <font>
      <sz val="10"/>
      <color rgb="FF000000"/>
      <name val="Arial"/>
      <family val="2"/>
    </font>
    <font>
      <b/>
      <sz val="10"/>
      <color rgb="FF000000"/>
      <name val="Arial"/>
      <family val="2"/>
    </font>
    <font>
      <b/>
      <sz val="11"/>
      <color theme="1"/>
      <name val="Arial"/>
      <family val="2"/>
    </font>
    <font>
      <b/>
      <sz val="10"/>
      <name val="Arial"/>
      <family val="2"/>
    </font>
    <font>
      <b/>
      <sz val="10"/>
      <color theme="1"/>
      <name val="Arial"/>
      <family val="2"/>
    </font>
    <font>
      <sz val="10"/>
      <color theme="1"/>
      <name val="Arial"/>
      <family val="2"/>
    </font>
    <font>
      <sz val="11"/>
      <color rgb="FF000000"/>
      <name val="Arial"/>
      <family val="2"/>
    </font>
    <font>
      <sz val="11"/>
      <name val="Arial"/>
      <family val="2"/>
    </font>
    <font>
      <sz val="11"/>
      <color theme="1"/>
      <name val="Arial"/>
      <family val="2"/>
    </font>
    <font>
      <sz val="11"/>
      <color theme="1"/>
      <name val="Arial Narrow"/>
      <family val="2"/>
    </font>
    <font>
      <b/>
      <sz val="11"/>
      <color theme="1"/>
      <name val="Arial Narrow"/>
      <family val="2"/>
    </font>
    <font>
      <u/>
      <sz val="10"/>
      <color indexed="12"/>
      <name val="Arial"/>
      <family val="2"/>
    </font>
    <font>
      <u/>
      <sz val="11"/>
      <name val="Verdana"/>
      <family val="2"/>
    </font>
    <font>
      <sz val="10"/>
      <name val="Geneva"/>
    </font>
    <font>
      <b/>
      <sz val="11"/>
      <color theme="1"/>
      <name val="Verdana"/>
      <family val="2"/>
    </font>
    <font>
      <b/>
      <vertAlign val="superscript"/>
      <sz val="11"/>
      <name val="Verdana"/>
      <family val="2"/>
    </font>
  </fonts>
  <fills count="1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rgb="FFB4C6E7"/>
        <bgColor rgb="FFB4C6E7"/>
      </patternFill>
    </fill>
    <fill>
      <patternFill patternType="solid">
        <fgColor theme="0" tint="-4.9989318521683403E-2"/>
        <bgColor indexed="64"/>
      </patternFill>
    </fill>
    <fill>
      <patternFill patternType="solid">
        <fgColor rgb="FF00B0F0"/>
        <bgColor indexed="64"/>
      </patternFill>
    </fill>
    <fill>
      <patternFill patternType="solid">
        <fgColor rgb="FF7030A0"/>
        <bgColor indexed="64"/>
      </patternFill>
    </fill>
    <fill>
      <patternFill patternType="solid">
        <fgColor indexed="22"/>
        <bgColor indexed="64"/>
      </patternFill>
    </fill>
    <fill>
      <patternFill patternType="solid">
        <fgColor rgb="FF0070C0"/>
        <bgColor indexed="64"/>
      </patternFill>
    </fill>
    <fill>
      <patternFill patternType="solid">
        <fgColor rgb="FFFF0000"/>
        <bgColor indexed="64"/>
      </patternFill>
    </fill>
    <fill>
      <patternFill patternType="solid">
        <fgColor indexed="43"/>
        <bgColor indexed="64"/>
      </patternFill>
    </fill>
  </fills>
  <borders count="1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rgb="FF000000"/>
      </right>
      <top style="medium">
        <color indexed="64"/>
      </top>
      <bottom style="medium">
        <color indexed="64"/>
      </bottom>
      <diagonal/>
    </border>
    <border>
      <left style="thin">
        <color rgb="FF000000"/>
      </left>
      <right/>
      <top style="thin">
        <color rgb="FF000000"/>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medium">
        <color indexed="64"/>
      </top>
      <bottom style="medium">
        <color indexed="64"/>
      </bottom>
      <diagonal/>
    </border>
    <border>
      <left style="thin">
        <color rgb="FF000000"/>
      </left>
      <right style="thin">
        <color rgb="FF000000"/>
      </right>
      <top/>
      <bottom/>
      <diagonal/>
    </border>
    <border>
      <left style="thin">
        <color rgb="FF000000"/>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rgb="FF000000"/>
      </right>
      <top/>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right style="medium">
        <color indexed="64"/>
      </right>
      <top style="thin">
        <color rgb="FF000000"/>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medium">
        <color indexed="64"/>
      </top>
      <bottom style="thin">
        <color rgb="FF000000"/>
      </bottom>
      <diagonal/>
    </border>
    <border>
      <left style="thin">
        <color rgb="FF000000"/>
      </left>
      <right/>
      <top style="thin">
        <color rgb="FF000000"/>
      </top>
      <bottom style="medium">
        <color indexed="64"/>
      </bottom>
      <diagonal/>
    </border>
    <border>
      <left style="thin">
        <color indexed="64"/>
      </left>
      <right style="thin">
        <color indexed="64"/>
      </right>
      <top/>
      <bottom/>
      <diagonal/>
    </border>
    <border>
      <left style="thin">
        <color auto="1"/>
      </left>
      <right/>
      <top style="medium">
        <color auto="1"/>
      </top>
      <bottom style="medium">
        <color auto="1"/>
      </bottom>
      <diagonal/>
    </border>
    <border>
      <left style="medium">
        <color indexed="64"/>
      </left>
      <right style="medium">
        <color indexed="64"/>
      </right>
      <top style="medium">
        <color indexed="64"/>
      </top>
      <bottom style="thin">
        <color indexed="64"/>
      </bottom>
      <diagonal/>
    </border>
    <border>
      <left style="medium">
        <color auto="1"/>
      </left>
      <right style="medium">
        <color auto="1"/>
      </right>
      <top style="thin">
        <color auto="1"/>
      </top>
      <bottom style="thin">
        <color auto="1"/>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2">
    <xf numFmtId="0" fontId="0" fillId="0" borderId="0"/>
    <xf numFmtId="44" fontId="1" fillId="0" borderId="0" applyFont="0" applyFill="0" applyBorder="0" applyAlignment="0" applyProtection="0"/>
    <xf numFmtId="0" fontId="1" fillId="0" borderId="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169" fontId="5" fillId="0" borderId="0" applyFont="0" applyFill="0" applyBorder="0" applyAlignment="0" applyProtection="0"/>
    <xf numFmtId="0" fontId="5" fillId="0" borderId="0"/>
    <xf numFmtId="171" fontId="5" fillId="0" borderId="0" applyFont="0" applyFill="0" applyBorder="0" applyAlignment="0" applyProtection="0"/>
    <xf numFmtId="9" fontId="5" fillId="0" borderId="0" applyFont="0" applyFill="0" applyBorder="0" applyAlignment="0" applyProtection="0"/>
    <xf numFmtId="176" fontId="5" fillId="0" borderId="0" applyFont="0" applyFill="0" applyBorder="0" applyAlignment="0" applyProtection="0"/>
    <xf numFmtId="0" fontId="10" fillId="0" borderId="0"/>
    <xf numFmtId="0" fontId="5" fillId="0" borderId="0"/>
    <xf numFmtId="9" fontId="5" fillId="0" borderId="0" applyFont="0" applyFill="0" applyBorder="0" applyAlignment="0" applyProtection="0"/>
    <xf numFmtId="0" fontId="1" fillId="0" borderId="0"/>
    <xf numFmtId="0" fontId="1" fillId="0" borderId="0"/>
    <xf numFmtId="0" fontId="22" fillId="0" borderId="0" applyNumberFormat="0" applyFill="0" applyBorder="0" applyAlignment="0" applyProtection="0">
      <alignment vertical="top"/>
      <protection locked="0"/>
    </xf>
    <xf numFmtId="0" fontId="24" fillId="0" borderId="0"/>
  </cellStyleXfs>
  <cellXfs count="840">
    <xf numFmtId="0" fontId="0" fillId="0" borderId="0" xfId="0"/>
    <xf numFmtId="0" fontId="2" fillId="0" borderId="1" xfId="2" applyFont="1" applyBorder="1" applyAlignment="1">
      <alignment horizontal="center" vertical="center"/>
    </xf>
    <xf numFmtId="0" fontId="2" fillId="0" borderId="2" xfId="2" applyFont="1" applyBorder="1" applyAlignment="1">
      <alignment horizontal="center" vertical="center"/>
    </xf>
    <xf numFmtId="0" fontId="2" fillId="0" borderId="3" xfId="2" applyFont="1" applyBorder="1" applyAlignment="1">
      <alignment horizontal="center" vertical="center"/>
    </xf>
    <xf numFmtId="0" fontId="3" fillId="0" borderId="0" xfId="2" applyFont="1" applyAlignment="1">
      <alignment vertical="center"/>
    </xf>
    <xf numFmtId="0" fontId="3" fillId="0" borderId="4" xfId="2" applyFont="1" applyBorder="1" applyAlignment="1">
      <alignment horizontal="center" vertical="center"/>
    </xf>
    <xf numFmtId="0" fontId="3" fillId="0" borderId="5" xfId="2" applyFont="1" applyBorder="1" applyAlignment="1">
      <alignment horizontal="center" vertical="center"/>
    </xf>
    <xf numFmtId="0" fontId="3" fillId="0" borderId="6" xfId="2" applyFont="1" applyBorder="1" applyAlignment="1">
      <alignment horizontal="center" vertical="center"/>
    </xf>
    <xf numFmtId="0" fontId="3" fillId="2" borderId="7" xfId="2" applyFont="1" applyFill="1" applyBorder="1" applyAlignment="1">
      <alignment horizontal="left" vertical="center" wrapText="1"/>
    </xf>
    <xf numFmtId="0" fontId="3" fillId="3" borderId="0" xfId="2" applyFont="1" applyFill="1" applyAlignment="1">
      <alignment vertical="center"/>
    </xf>
    <xf numFmtId="0" fontId="3" fillId="4" borderId="7" xfId="2" applyFont="1" applyFill="1" applyBorder="1" applyAlignment="1">
      <alignment horizontal="center" vertical="center" wrapText="1"/>
    </xf>
    <xf numFmtId="0" fontId="2" fillId="5" borderId="7" xfId="3" applyFont="1" applyFill="1" applyBorder="1" applyAlignment="1">
      <alignment horizontal="center" vertical="center"/>
    </xf>
    <xf numFmtId="0" fontId="2" fillId="3" borderId="7" xfId="3" applyFont="1" applyFill="1" applyBorder="1" applyAlignment="1">
      <alignment horizontal="center" vertical="center" wrapText="1"/>
    </xf>
    <xf numFmtId="4" fontId="2" fillId="3" borderId="7" xfId="3" applyNumberFormat="1" applyFont="1" applyFill="1" applyBorder="1" applyAlignment="1">
      <alignment horizontal="center" vertical="center" wrapText="1"/>
    </xf>
    <xf numFmtId="0" fontId="2" fillId="3" borderId="8" xfId="3" applyFont="1" applyFill="1" applyBorder="1" applyAlignment="1">
      <alignment horizontal="center" vertical="center" wrapText="1"/>
    </xf>
    <xf numFmtId="4" fontId="2" fillId="3" borderId="8" xfId="3" applyNumberFormat="1" applyFont="1" applyFill="1" applyBorder="1" applyAlignment="1">
      <alignment horizontal="center" vertical="center" wrapText="1"/>
    </xf>
    <xf numFmtId="0" fontId="2" fillId="5" borderId="9" xfId="3" applyFont="1" applyFill="1" applyBorder="1" applyAlignment="1">
      <alignment horizontal="center" vertical="center"/>
    </xf>
    <xf numFmtId="0" fontId="2" fillId="5" borderId="10" xfId="3" applyFont="1" applyFill="1" applyBorder="1" applyAlignment="1">
      <alignment horizontal="center" vertical="center"/>
    </xf>
    <xf numFmtId="0" fontId="2" fillId="5" borderId="10" xfId="3" applyFont="1" applyFill="1" applyBorder="1" applyAlignment="1">
      <alignment vertical="center"/>
    </xf>
    <xf numFmtId="0" fontId="3" fillId="0" borderId="7" xfId="3" applyFont="1" applyBorder="1" applyAlignment="1">
      <alignment horizontal="center" vertical="center"/>
    </xf>
    <xf numFmtId="3" fontId="3" fillId="0" borderId="12" xfId="4" applyNumberFormat="1" applyFont="1" applyBorder="1" applyAlignment="1">
      <alignment horizontal="center" vertical="center"/>
    </xf>
    <xf numFmtId="0" fontId="3" fillId="0" borderId="12" xfId="0" applyFont="1" applyBorder="1" applyAlignment="1">
      <alignment vertical="center"/>
    </xf>
    <xf numFmtId="0" fontId="3" fillId="0" borderId="12" xfId="4" applyFont="1" applyBorder="1" applyAlignment="1">
      <alignment horizontal="center" vertical="center"/>
    </xf>
    <xf numFmtId="4" fontId="3" fillId="0" borderId="12" xfId="5" applyNumberFormat="1" applyFont="1" applyBorder="1" applyAlignment="1">
      <alignment vertical="center" wrapText="1"/>
    </xf>
    <xf numFmtId="4" fontId="3" fillId="0" borderId="12" xfId="1" applyNumberFormat="1" applyFont="1" applyBorder="1" applyAlignment="1">
      <alignment horizontal="right" vertical="center"/>
    </xf>
    <xf numFmtId="3" fontId="3" fillId="0" borderId="7" xfId="4" applyNumberFormat="1" applyFont="1" applyBorder="1" applyAlignment="1">
      <alignment horizontal="center" vertical="center"/>
    </xf>
    <xf numFmtId="3" fontId="3" fillId="0" borderId="7" xfId="4" applyNumberFormat="1" applyFont="1" applyBorder="1" applyAlignment="1">
      <alignment horizontal="left" vertical="center"/>
    </xf>
    <xf numFmtId="0" fontId="3" fillId="0" borderId="7" xfId="0" applyFont="1" applyBorder="1" applyAlignment="1">
      <alignment horizontal="center" vertical="center"/>
    </xf>
    <xf numFmtId="4" fontId="3" fillId="0" borderId="7" xfId="5" applyNumberFormat="1" applyFont="1" applyBorder="1" applyAlignment="1">
      <alignment vertical="center" wrapText="1"/>
    </xf>
    <xf numFmtId="4" fontId="3" fillId="0" borderId="7" xfId="1" applyNumberFormat="1" applyFont="1" applyBorder="1" applyAlignment="1">
      <alignment horizontal="right" vertical="center"/>
    </xf>
    <xf numFmtId="0" fontId="3" fillId="0" borderId="10" xfId="3" applyFont="1" applyBorder="1" applyAlignment="1">
      <alignment horizontal="center" vertical="center"/>
    </xf>
    <xf numFmtId="0" fontId="3" fillId="0" borderId="11" xfId="3" applyFont="1" applyBorder="1" applyAlignment="1">
      <alignment horizontal="center" vertical="center"/>
    </xf>
    <xf numFmtId="0" fontId="3" fillId="0" borderId="7" xfId="0" applyFont="1" applyBorder="1" applyAlignment="1">
      <alignment vertical="center" wrapText="1"/>
    </xf>
    <xf numFmtId="0" fontId="3" fillId="0" borderId="7" xfId="4" applyFont="1" applyBorder="1" applyAlignment="1">
      <alignment horizontal="center" vertical="center"/>
    </xf>
    <xf numFmtId="0" fontId="3" fillId="0" borderId="7" xfId="2" applyFont="1" applyBorder="1" applyAlignment="1">
      <alignment horizontal="center" vertical="center"/>
    </xf>
    <xf numFmtId="0" fontId="2" fillId="7" borderId="7" xfId="3" applyFont="1" applyFill="1" applyBorder="1" applyAlignment="1">
      <alignment vertical="center"/>
    </xf>
    <xf numFmtId="0" fontId="3" fillId="0" borderId="7" xfId="4" applyFont="1" applyBorder="1" applyAlignment="1">
      <alignment horizontal="left" vertical="center" wrapText="1"/>
    </xf>
    <xf numFmtId="0" fontId="6" fillId="0" borderId="7" xfId="0" applyFont="1" applyBorder="1" applyAlignment="1">
      <alignment horizontal="center" vertical="center" wrapText="1"/>
    </xf>
    <xf numFmtId="166" fontId="7" fillId="0" borderId="7" xfId="0" applyNumberFormat="1" applyFont="1" applyBorder="1" applyAlignment="1">
      <alignment horizontal="right" vertical="center" wrapText="1"/>
    </xf>
    <xf numFmtId="4" fontId="3" fillId="0" borderId="7" xfId="5" applyNumberFormat="1" applyFont="1" applyFill="1" applyBorder="1" applyAlignment="1">
      <alignment vertical="center" wrapText="1"/>
    </xf>
    <xf numFmtId="0" fontId="3" fillId="0" borderId="0" xfId="7" applyFont="1" applyAlignment="1">
      <alignment vertical="center"/>
    </xf>
    <xf numFmtId="49" fontId="2" fillId="0" borderId="0" xfId="8" applyNumberFormat="1" applyFont="1" applyAlignment="1">
      <alignment horizontal="center" vertical="center"/>
    </xf>
    <xf numFmtId="49" fontId="2" fillId="0" borderId="0" xfId="8" applyNumberFormat="1" applyFont="1" applyAlignment="1">
      <alignment horizontal="right" vertical="center"/>
    </xf>
    <xf numFmtId="168" fontId="2" fillId="0" borderId="0" xfId="8" applyNumberFormat="1" applyFont="1" applyAlignment="1">
      <alignment vertical="center"/>
    </xf>
    <xf numFmtId="0" fontId="3" fillId="0" borderId="0" xfId="9" applyFont="1" applyAlignment="1">
      <alignment horizontal="center" vertical="center"/>
    </xf>
    <xf numFmtId="0" fontId="2" fillId="0" borderId="7" xfId="9" applyFont="1" applyBorder="1" applyAlignment="1">
      <alignment horizontal="center" vertical="center"/>
    </xf>
    <xf numFmtId="0" fontId="2" fillId="0" borderId="7" xfId="9" applyFont="1" applyBorder="1" applyAlignment="1">
      <alignment horizontal="center" vertical="center" wrapText="1"/>
    </xf>
    <xf numFmtId="9" fontId="2" fillId="0" borderId="7" xfId="9" applyNumberFormat="1"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44" fontId="3" fillId="0" borderId="0" xfId="1" applyFont="1" applyAlignment="1">
      <alignment vertical="center"/>
    </xf>
    <xf numFmtId="0" fontId="3" fillId="0" borderId="0" xfId="9" applyFont="1" applyAlignment="1">
      <alignment vertical="center"/>
    </xf>
    <xf numFmtId="2" fontId="3" fillId="0" borderId="0" xfId="9" applyNumberFormat="1" applyFont="1" applyAlignment="1">
      <alignment vertical="center"/>
    </xf>
    <xf numFmtId="170" fontId="3" fillId="0" borderId="0" xfId="10" applyNumberFormat="1" applyFont="1" applyBorder="1" applyAlignment="1">
      <alignment vertical="center"/>
    </xf>
    <xf numFmtId="39" fontId="2" fillId="0" borderId="0" xfId="10" applyNumberFormat="1" applyFont="1" applyBorder="1" applyAlignment="1">
      <alignment vertical="center"/>
    </xf>
    <xf numFmtId="0" fontId="3" fillId="4" borderId="16" xfId="2" applyFont="1" applyFill="1" applyBorder="1" applyAlignment="1">
      <alignment vertical="center" wrapText="1"/>
    </xf>
    <xf numFmtId="0" fontId="3" fillId="4" borderId="7" xfId="2" applyFont="1" applyFill="1" applyBorder="1" applyAlignment="1">
      <alignment vertical="center" wrapText="1"/>
    </xf>
    <xf numFmtId="3" fontId="2" fillId="4" borderId="7" xfId="2" applyNumberFormat="1" applyFont="1" applyFill="1" applyBorder="1" applyAlignment="1">
      <alignment horizontal="center" vertical="center"/>
    </xf>
    <xf numFmtId="168" fontId="2" fillId="4" borderId="7" xfId="12" applyNumberFormat="1" applyFont="1" applyFill="1" applyBorder="1" applyAlignment="1">
      <alignment horizontal="center" vertical="center"/>
    </xf>
    <xf numFmtId="10" fontId="3" fillId="2" borderId="18" xfId="13" applyNumberFormat="1" applyFont="1" applyFill="1" applyBorder="1" applyAlignment="1">
      <alignment horizontal="center" vertical="center"/>
    </xf>
    <xf numFmtId="44" fontId="3" fillId="0" borderId="0" xfId="7" applyNumberFormat="1" applyFont="1" applyAlignment="1">
      <alignment vertical="center"/>
    </xf>
    <xf numFmtId="3" fontId="2" fillId="4" borderId="9" xfId="2" applyNumberFormat="1" applyFont="1" applyFill="1" applyBorder="1" applyAlignment="1">
      <alignment horizontal="center" vertical="center" wrapText="1"/>
    </xf>
    <xf numFmtId="3" fontId="2" fillId="4" borderId="11" xfId="2" applyNumberFormat="1" applyFont="1" applyFill="1" applyBorder="1" applyAlignment="1">
      <alignment horizontal="center" vertical="center" wrapText="1"/>
    </xf>
    <xf numFmtId="0" fontId="3" fillId="0" borderId="0" xfId="2" applyFont="1" applyAlignment="1">
      <alignment horizontal="center" vertical="center"/>
    </xf>
    <xf numFmtId="0" fontId="8" fillId="0" borderId="0" xfId="0" applyFont="1" applyAlignment="1">
      <alignment horizontal="left"/>
    </xf>
    <xf numFmtId="0" fontId="2" fillId="5" borderId="29" xfId="3" applyFont="1" applyFill="1" applyBorder="1" applyAlignment="1">
      <alignment horizontal="center" vertical="center"/>
    </xf>
    <xf numFmtId="0" fontId="2" fillId="5" borderId="0" xfId="3" applyFont="1" applyFill="1" applyAlignment="1">
      <alignment horizontal="center" vertical="center"/>
    </xf>
    <xf numFmtId="0" fontId="2" fillId="5" borderId="30" xfId="3" applyFont="1" applyFill="1" applyBorder="1" applyAlignment="1">
      <alignment horizontal="center" vertical="center"/>
    </xf>
    <xf numFmtId="0" fontId="2" fillId="3" borderId="31" xfId="3" applyFont="1" applyFill="1" applyBorder="1" applyAlignment="1">
      <alignment horizontal="center" vertical="center" wrapText="1"/>
    </xf>
    <xf numFmtId="0" fontId="2" fillId="3" borderId="32" xfId="3" applyFont="1" applyFill="1" applyBorder="1" applyAlignment="1">
      <alignment horizontal="center" vertical="center" wrapText="1"/>
    </xf>
    <xf numFmtId="4" fontId="2" fillId="3" borderId="32" xfId="3" applyNumberFormat="1" applyFont="1" applyFill="1" applyBorder="1" applyAlignment="1">
      <alignment horizontal="center" vertical="center" wrapText="1"/>
    </xf>
    <xf numFmtId="4" fontId="2" fillId="3" borderId="33" xfId="3" applyNumberFormat="1" applyFont="1" applyFill="1" applyBorder="1" applyAlignment="1">
      <alignment horizontal="center" vertical="center" wrapText="1"/>
    </xf>
    <xf numFmtId="0" fontId="2" fillId="3" borderId="34" xfId="3" applyFont="1" applyFill="1" applyBorder="1" applyAlignment="1">
      <alignment horizontal="center" vertical="center" wrapText="1"/>
    </xf>
    <xf numFmtId="0" fontId="2" fillId="3" borderId="35" xfId="3" applyFont="1" applyFill="1" applyBorder="1" applyAlignment="1">
      <alignment horizontal="center" vertical="center" wrapText="1"/>
    </xf>
    <xf numFmtId="4" fontId="2" fillId="3" borderId="35" xfId="3" applyNumberFormat="1" applyFont="1" applyFill="1" applyBorder="1" applyAlignment="1">
      <alignment horizontal="center" vertical="center" wrapText="1"/>
    </xf>
    <xf numFmtId="4" fontId="2" fillId="3" borderId="36" xfId="3" applyNumberFormat="1" applyFont="1" applyFill="1" applyBorder="1" applyAlignment="1">
      <alignment horizontal="center" vertical="center" wrapText="1"/>
    </xf>
    <xf numFmtId="0" fontId="2" fillId="6" borderId="37" xfId="3" applyFont="1" applyFill="1" applyBorder="1" applyAlignment="1">
      <alignment horizontal="center" vertical="center"/>
    </xf>
    <xf numFmtId="0" fontId="2" fillId="5" borderId="38" xfId="3" applyFont="1" applyFill="1" applyBorder="1" applyAlignment="1">
      <alignment horizontal="center" vertical="center"/>
    </xf>
    <xf numFmtId="0" fontId="2" fillId="5" borderId="39" xfId="3" applyFont="1" applyFill="1" applyBorder="1" applyAlignment="1">
      <alignment horizontal="center" vertical="center"/>
    </xf>
    <xf numFmtId="0" fontId="2" fillId="5" borderId="39" xfId="3" applyFont="1" applyFill="1" applyBorder="1" applyAlignment="1">
      <alignment vertical="center"/>
    </xf>
    <xf numFmtId="0" fontId="2" fillId="5" borderId="40" xfId="3" applyFont="1" applyFill="1" applyBorder="1" applyAlignment="1">
      <alignment vertical="center"/>
    </xf>
    <xf numFmtId="0" fontId="3" fillId="0" borderId="41" xfId="3" applyFont="1" applyBorder="1" applyAlignment="1">
      <alignment horizontal="center" vertical="center"/>
    </xf>
    <xf numFmtId="0" fontId="3" fillId="0" borderId="0" xfId="0" applyFont="1" applyAlignment="1">
      <alignment vertical="center"/>
    </xf>
    <xf numFmtId="44" fontId="3" fillId="0" borderId="7" xfId="1" applyFont="1" applyBorder="1" applyAlignment="1">
      <alignment horizontal="center" vertical="center"/>
    </xf>
    <xf numFmtId="172" fontId="3" fillId="0" borderId="17" xfId="6" applyNumberFormat="1" applyFont="1" applyBorder="1" applyAlignment="1">
      <alignment horizontal="right" vertical="center" wrapText="1"/>
    </xf>
    <xf numFmtId="0" fontId="3" fillId="0" borderId="38" xfId="3" applyFont="1" applyBorder="1" applyAlignment="1">
      <alignment horizontal="center" vertical="center"/>
    </xf>
    <xf numFmtId="0" fontId="3" fillId="0" borderId="39" xfId="4" applyFont="1" applyBorder="1" applyAlignment="1">
      <alignment horizontal="center" vertical="center"/>
    </xf>
    <xf numFmtId="0" fontId="3" fillId="0" borderId="39" xfId="4" applyFont="1" applyBorder="1" applyAlignment="1">
      <alignment horizontal="left" vertical="center" wrapText="1"/>
    </xf>
    <xf numFmtId="172" fontId="3" fillId="0" borderId="42" xfId="6" applyNumberFormat="1" applyFont="1" applyBorder="1" applyAlignment="1">
      <alignment horizontal="right" vertical="center" wrapText="1"/>
    </xf>
    <xf numFmtId="173" fontId="2" fillId="0" borderId="18" xfId="5" applyNumberFormat="1" applyFont="1" applyBorder="1" applyAlignment="1">
      <alignment horizontal="right" vertical="center"/>
    </xf>
    <xf numFmtId="0" fontId="2" fillId="6" borderId="43" xfId="3" applyFont="1" applyFill="1" applyBorder="1" applyAlignment="1">
      <alignment horizontal="center" vertical="center"/>
    </xf>
    <xf numFmtId="0" fontId="2" fillId="6" borderId="44" xfId="3" applyFont="1" applyFill="1" applyBorder="1" applyAlignment="1">
      <alignment horizontal="center" vertical="center"/>
    </xf>
    <xf numFmtId="0" fontId="2" fillId="6" borderId="45" xfId="3" applyFont="1" applyFill="1" applyBorder="1" applyAlignment="1">
      <alignment horizontal="center" vertical="center"/>
    </xf>
    <xf numFmtId="0" fontId="2" fillId="5" borderId="45" xfId="3" applyFont="1" applyFill="1" applyBorder="1" applyAlignment="1">
      <alignment vertical="center"/>
    </xf>
    <xf numFmtId="0" fontId="2" fillId="5" borderId="46" xfId="3" applyFont="1" applyFill="1" applyBorder="1" applyAlignment="1">
      <alignment vertical="center"/>
    </xf>
    <xf numFmtId="0" fontId="3" fillId="0" borderId="0" xfId="0" applyFont="1" applyAlignment="1">
      <alignment vertical="center" wrapText="1"/>
    </xf>
    <xf numFmtId="44" fontId="3" fillId="0" borderId="12" xfId="1" applyFont="1" applyBorder="1" applyAlignment="1">
      <alignment horizontal="center" vertical="center"/>
    </xf>
    <xf numFmtId="0" fontId="3" fillId="0" borderId="29" xfId="3" applyFont="1" applyBorder="1" applyAlignment="1">
      <alignment horizontal="center" vertical="center"/>
    </xf>
    <xf numFmtId="4" fontId="3" fillId="0" borderId="8" xfId="5" applyNumberFormat="1" applyFont="1" applyBorder="1" applyAlignment="1">
      <alignment vertical="center" wrapText="1"/>
    </xf>
    <xf numFmtId="0" fontId="2" fillId="5" borderId="44" xfId="3" applyFont="1" applyFill="1" applyBorder="1" applyAlignment="1">
      <alignment horizontal="center" vertical="center"/>
    </xf>
    <xf numFmtId="0" fontId="2" fillId="5" borderId="45" xfId="3" applyFont="1" applyFill="1" applyBorder="1" applyAlignment="1">
      <alignment horizontal="center" vertical="center"/>
    </xf>
    <xf numFmtId="173" fontId="2" fillId="0" borderId="47" xfId="5" applyNumberFormat="1" applyFont="1" applyBorder="1" applyAlignment="1">
      <alignment horizontal="right" vertical="center"/>
    </xf>
    <xf numFmtId="0" fontId="3" fillId="7" borderId="44" xfId="3" applyFont="1" applyFill="1" applyBorder="1" applyAlignment="1">
      <alignment vertical="center"/>
    </xf>
    <xf numFmtId="0" fontId="3" fillId="7" borderId="45" xfId="3" applyFont="1" applyFill="1" applyBorder="1" applyAlignment="1">
      <alignment vertical="center"/>
    </xf>
    <xf numFmtId="0" fontId="3" fillId="7" borderId="46" xfId="3" applyFont="1" applyFill="1" applyBorder="1" applyAlignment="1">
      <alignment vertical="center"/>
    </xf>
    <xf numFmtId="0" fontId="3" fillId="0" borderId="12" xfId="4" applyFont="1" applyBorder="1" applyAlignment="1">
      <alignment horizontal="left" vertical="center" wrapText="1"/>
    </xf>
    <xf numFmtId="44" fontId="3" fillId="0" borderId="12" xfId="1" applyFont="1" applyFill="1" applyBorder="1" applyAlignment="1">
      <alignment horizontal="center" vertical="center"/>
    </xf>
    <xf numFmtId="44" fontId="3" fillId="0" borderId="7" xfId="1" applyFont="1" applyFill="1" applyBorder="1" applyAlignment="1">
      <alignment horizontal="center" vertical="center"/>
    </xf>
    <xf numFmtId="166" fontId="7" fillId="0" borderId="48" xfId="0" applyNumberFormat="1" applyFont="1" applyBorder="1" applyAlignment="1">
      <alignment horizontal="right" vertical="center" wrapText="1"/>
    </xf>
    <xf numFmtId="3" fontId="3" fillId="0" borderId="7" xfId="4" applyNumberFormat="1" applyFont="1" applyBorder="1" applyAlignment="1">
      <alignment horizontal="center" vertical="center" wrapText="1"/>
    </xf>
    <xf numFmtId="0" fontId="3" fillId="0" borderId="49" xfId="3" applyFont="1" applyBorder="1" applyAlignment="1">
      <alignment horizontal="center" vertical="center"/>
    </xf>
    <xf numFmtId="0" fontId="3" fillId="0" borderId="0" xfId="3" applyFont="1" applyAlignment="1">
      <alignment horizontal="center" vertical="center"/>
    </xf>
    <xf numFmtId="0" fontId="3" fillId="0" borderId="0" xfId="3" applyFont="1" applyAlignment="1">
      <alignment horizontal="left" vertical="center" wrapText="1"/>
    </xf>
    <xf numFmtId="172" fontId="3" fillId="0" borderId="50" xfId="6" applyNumberFormat="1" applyFont="1" applyBorder="1" applyAlignment="1">
      <alignment horizontal="right" vertical="center" wrapText="1"/>
    </xf>
    <xf numFmtId="173" fontId="2" fillId="0" borderId="51" xfId="5" applyNumberFormat="1" applyFont="1" applyBorder="1" applyAlignment="1">
      <alignment horizontal="right" vertical="center"/>
    </xf>
    <xf numFmtId="0" fontId="2" fillId="5" borderId="44" xfId="3" applyFont="1" applyFill="1" applyBorder="1" applyAlignment="1">
      <alignment horizontal="center" vertical="center"/>
    </xf>
    <xf numFmtId="0" fontId="2" fillId="5" borderId="44" xfId="3" applyFont="1" applyFill="1" applyBorder="1" applyAlignment="1">
      <alignment horizontal="right" vertical="center"/>
    </xf>
    <xf numFmtId="0" fontId="2" fillId="5" borderId="45" xfId="3" applyFont="1" applyFill="1" applyBorder="1" applyAlignment="1">
      <alignment horizontal="right" vertical="center"/>
    </xf>
    <xf numFmtId="0" fontId="2" fillId="5" borderId="52" xfId="3" applyFont="1" applyFill="1" applyBorder="1" applyAlignment="1">
      <alignment horizontal="right" vertical="center"/>
    </xf>
    <xf numFmtId="167" fontId="2" fillId="5" borderId="46" xfId="3" applyNumberFormat="1" applyFont="1" applyFill="1" applyBorder="1" applyAlignment="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53" xfId="9" applyFont="1" applyBorder="1" applyAlignment="1">
      <alignment horizontal="center" vertical="center"/>
    </xf>
    <xf numFmtId="170" fontId="3" fillId="0" borderId="33" xfId="10" applyNumberFormat="1" applyFont="1" applyBorder="1" applyAlignment="1">
      <alignment vertical="center"/>
    </xf>
    <xf numFmtId="0" fontId="2" fillId="0" borderId="27" xfId="9" applyFont="1" applyBorder="1" applyAlignment="1">
      <alignment horizontal="center" vertical="center"/>
    </xf>
    <xf numFmtId="170" fontId="3" fillId="0" borderId="18" xfId="10" applyNumberFormat="1" applyFont="1" applyBorder="1" applyAlignment="1">
      <alignment vertical="center"/>
    </xf>
    <xf numFmtId="0" fontId="2" fillId="0" borderId="27" xfId="9" applyFont="1" applyBorder="1" applyAlignment="1">
      <alignment horizontal="center" vertical="center" wrapText="1"/>
    </xf>
    <xf numFmtId="0" fontId="2" fillId="0" borderId="10" xfId="9" applyFont="1" applyBorder="1" applyAlignment="1">
      <alignment horizontal="center" vertical="center" wrapText="1"/>
    </xf>
    <xf numFmtId="9" fontId="2" fillId="0" borderId="11" xfId="9" applyNumberFormat="1" applyFont="1" applyBorder="1" applyAlignment="1">
      <alignment horizontal="center" vertical="center" wrapText="1"/>
    </xf>
    <xf numFmtId="44" fontId="3" fillId="4" borderId="30" xfId="1" applyFont="1" applyFill="1" applyBorder="1" applyAlignment="1">
      <alignment vertical="center"/>
    </xf>
    <xf numFmtId="0" fontId="2" fillId="0" borderId="54" xfId="9" applyFont="1" applyBorder="1" applyAlignment="1">
      <alignment horizontal="left" vertical="center"/>
    </xf>
    <xf numFmtId="9" fontId="3" fillId="0" borderId="55" xfId="10" applyNumberFormat="1" applyFont="1" applyBorder="1" applyAlignment="1">
      <alignment horizontal="center" vertical="center"/>
    </xf>
    <xf numFmtId="170" fontId="2" fillId="0" borderId="55" xfId="10" applyNumberFormat="1" applyFont="1" applyBorder="1" applyAlignment="1">
      <alignment vertical="center"/>
    </xf>
    <xf numFmtId="0" fontId="3" fillId="0" borderId="56" xfId="9" applyFont="1" applyBorder="1" applyAlignment="1">
      <alignment vertical="center"/>
    </xf>
    <xf numFmtId="0" fontId="11" fillId="0" borderId="0" xfId="15" applyFont="1" applyAlignment="1">
      <alignment horizontal="left" vertical="top"/>
    </xf>
    <xf numFmtId="0" fontId="11" fillId="0" borderId="0" xfId="15" applyFont="1" applyAlignment="1">
      <alignment horizontal="center" vertical="center"/>
    </xf>
    <xf numFmtId="0" fontId="10" fillId="0" borderId="0" xfId="15" applyAlignment="1">
      <alignment horizontal="left" vertical="top"/>
    </xf>
    <xf numFmtId="0" fontId="12" fillId="5" borderId="44" xfId="15" applyFont="1" applyFill="1" applyBorder="1" applyAlignment="1">
      <alignment horizontal="center" vertical="center"/>
    </xf>
    <xf numFmtId="0" fontId="12" fillId="5" borderId="45" xfId="15" applyFont="1" applyFill="1" applyBorder="1" applyAlignment="1">
      <alignment horizontal="center" vertical="center"/>
    </xf>
    <xf numFmtId="0" fontId="12" fillId="5" borderId="46" xfId="15" applyFont="1" applyFill="1" applyBorder="1" applyAlignment="1">
      <alignment horizontal="center" vertical="center"/>
    </xf>
    <xf numFmtId="0" fontId="13" fillId="8" borderId="60" xfId="0" applyFont="1" applyFill="1" applyBorder="1" applyAlignment="1">
      <alignment horizontal="center" vertical="center"/>
    </xf>
    <xf numFmtId="0" fontId="14" fillId="9" borderId="1"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14" fillId="9" borderId="3" xfId="0" applyFont="1" applyFill="1" applyBorder="1" applyAlignment="1">
      <alignment horizontal="center" vertical="center" wrapText="1"/>
    </xf>
    <xf numFmtId="0" fontId="12" fillId="0" borderId="43" xfId="15" applyFont="1" applyBorder="1" applyAlignment="1">
      <alignment horizontal="center" vertical="center"/>
    </xf>
    <xf numFmtId="3" fontId="11" fillId="0" borderId="61" xfId="15" applyNumberFormat="1" applyFont="1" applyBorder="1" applyAlignment="1">
      <alignment horizontal="center" vertical="center"/>
    </xf>
    <xf numFmtId="0" fontId="14" fillId="7" borderId="62" xfId="0" applyFont="1" applyFill="1" applyBorder="1" applyAlignment="1">
      <alignment horizontal="center" vertical="center"/>
    </xf>
    <xf numFmtId="0" fontId="14" fillId="7" borderId="63" xfId="0" applyFont="1" applyFill="1" applyBorder="1" applyAlignment="1">
      <alignment horizontal="center" vertical="center"/>
    </xf>
    <xf numFmtId="178" fontId="14" fillId="7" borderId="63" xfId="0" applyNumberFormat="1" applyFont="1" applyFill="1" applyBorder="1" applyAlignment="1">
      <alignment horizontal="center" vertical="center"/>
    </xf>
    <xf numFmtId="179" fontId="14" fillId="7" borderId="63" xfId="0" applyNumberFormat="1" applyFont="1" applyFill="1" applyBorder="1" applyAlignment="1">
      <alignment horizontal="center" vertical="center"/>
    </xf>
    <xf numFmtId="179" fontId="14" fillId="7" borderId="64" xfId="0" applyNumberFormat="1" applyFont="1" applyFill="1" applyBorder="1" applyAlignment="1">
      <alignment horizontal="center" vertical="center"/>
    </xf>
    <xf numFmtId="0" fontId="11" fillId="0" borderId="61" xfId="15" applyFont="1" applyBorder="1" applyAlignment="1">
      <alignment horizontal="center" vertical="top"/>
    </xf>
    <xf numFmtId="0" fontId="5" fillId="0" borderId="31" xfId="0" applyFont="1" applyBorder="1" applyAlignment="1">
      <alignment horizontal="justify" vertical="center" wrapText="1"/>
    </xf>
    <xf numFmtId="0" fontId="5" fillId="0" borderId="32" xfId="0" applyFont="1" applyBorder="1" applyAlignment="1">
      <alignment horizontal="center" vertical="center"/>
    </xf>
    <xf numFmtId="178" fontId="5" fillId="0" borderId="32" xfId="0" applyNumberFormat="1" applyFont="1" applyBorder="1" applyAlignment="1">
      <alignment horizontal="center" vertical="center"/>
    </xf>
    <xf numFmtId="179" fontId="5" fillId="0" borderId="32" xfId="0" applyNumberFormat="1" applyFont="1" applyBorder="1" applyAlignment="1">
      <alignment horizontal="center" vertical="center"/>
    </xf>
    <xf numFmtId="179" fontId="5" fillId="0" borderId="33" xfId="0" applyNumberFormat="1" applyFont="1" applyBorder="1" applyAlignment="1">
      <alignment horizontal="center" vertical="center"/>
    </xf>
    <xf numFmtId="179" fontId="0" fillId="0" borderId="0" xfId="0" applyNumberFormat="1" applyAlignment="1">
      <alignment vertical="center"/>
    </xf>
    <xf numFmtId="0" fontId="11" fillId="0" borderId="65" xfId="15" applyFont="1" applyBorder="1" applyAlignment="1">
      <alignment horizontal="center" vertical="top"/>
    </xf>
    <xf numFmtId="0" fontId="5" fillId="0" borderId="16" xfId="0" applyFont="1" applyBorder="1" applyAlignment="1">
      <alignment horizontal="justify" vertical="center" wrapText="1"/>
    </xf>
    <xf numFmtId="0" fontId="5" fillId="0" borderId="7" xfId="0" applyFont="1" applyBorder="1" applyAlignment="1">
      <alignment horizontal="center" vertical="center"/>
    </xf>
    <xf numFmtId="178" fontId="5" fillId="0" borderId="7" xfId="0" applyNumberFormat="1" applyFont="1" applyBorder="1" applyAlignment="1">
      <alignment horizontal="center" vertical="center"/>
    </xf>
    <xf numFmtId="179" fontId="5" fillId="0" borderId="7" xfId="0" applyNumberFormat="1" applyFont="1" applyBorder="1" applyAlignment="1">
      <alignment horizontal="center" vertical="center"/>
    </xf>
    <xf numFmtId="179" fontId="5" fillId="0" borderId="18" xfId="0" applyNumberFormat="1" applyFont="1" applyBorder="1" applyAlignment="1">
      <alignment horizontal="center" vertical="center"/>
    </xf>
    <xf numFmtId="0" fontId="11" fillId="0" borderId="37" xfId="15" applyFont="1" applyBorder="1" applyAlignment="1">
      <alignment horizontal="center" vertical="top"/>
    </xf>
    <xf numFmtId="0" fontId="5" fillId="0" borderId="34" xfId="0" applyFont="1" applyBorder="1" applyAlignment="1">
      <alignment horizontal="justify" vertical="center" wrapText="1"/>
    </xf>
    <xf numFmtId="0" fontId="5" fillId="0" borderId="35" xfId="0" applyFont="1" applyBorder="1" applyAlignment="1">
      <alignment horizontal="center" vertical="center"/>
    </xf>
    <xf numFmtId="178" fontId="5" fillId="0" borderId="35" xfId="0" applyNumberFormat="1" applyFont="1" applyBorder="1" applyAlignment="1">
      <alignment horizontal="center" vertical="center"/>
    </xf>
    <xf numFmtId="179" fontId="5" fillId="0" borderId="35" xfId="0" applyNumberFormat="1" applyFont="1" applyBorder="1" applyAlignment="1">
      <alignment horizontal="center" vertical="center"/>
    </xf>
    <xf numFmtId="179" fontId="5" fillId="0" borderId="36" xfId="0" applyNumberFormat="1" applyFont="1" applyBorder="1" applyAlignment="1">
      <alignment horizontal="center" vertical="center"/>
    </xf>
    <xf numFmtId="0" fontId="5" fillId="0" borderId="0" xfId="0" applyFont="1" applyAlignment="1">
      <alignment horizontal="justify" vertical="center" wrapText="1"/>
    </xf>
    <xf numFmtId="0" fontId="5" fillId="0" borderId="0" xfId="0" applyFont="1" applyAlignment="1">
      <alignment horizontal="center" vertical="center"/>
    </xf>
    <xf numFmtId="178" fontId="5" fillId="0" borderId="0" xfId="0" applyNumberFormat="1" applyFont="1" applyAlignment="1">
      <alignment horizontal="center" vertical="center"/>
    </xf>
    <xf numFmtId="179" fontId="5" fillId="0" borderId="0" xfId="0" applyNumberFormat="1" applyFont="1" applyAlignment="1">
      <alignment horizontal="center" vertical="center"/>
    </xf>
    <xf numFmtId="0" fontId="15" fillId="0" borderId="66" xfId="15" applyFont="1" applyBorder="1" applyAlignment="1">
      <alignment horizontal="left"/>
    </xf>
    <xf numFmtId="0" fontId="11" fillId="0" borderId="45" xfId="15" applyFont="1" applyBorder="1" applyAlignment="1">
      <alignment horizontal="center" vertical="center"/>
    </xf>
    <xf numFmtId="179" fontId="5" fillId="10" borderId="43" xfId="0" applyNumberFormat="1" applyFont="1" applyFill="1" applyBorder="1" applyAlignment="1">
      <alignment horizontal="center" vertical="center"/>
    </xf>
    <xf numFmtId="173" fontId="14" fillId="0" borderId="0" xfId="0" applyNumberFormat="1" applyFont="1" applyAlignment="1">
      <alignment horizontal="center" vertical="center"/>
    </xf>
    <xf numFmtId="0" fontId="14" fillId="9" borderId="43" xfId="0" applyFont="1" applyFill="1" applyBorder="1" applyAlignment="1">
      <alignment horizontal="center" vertical="center" wrapText="1"/>
    </xf>
    <xf numFmtId="3" fontId="11" fillId="0" borderId="1" xfId="15" applyNumberFormat="1" applyFont="1" applyBorder="1" applyAlignment="1">
      <alignment horizontal="center" vertical="center"/>
    </xf>
    <xf numFmtId="179" fontId="14" fillId="0" borderId="0" xfId="0" applyNumberFormat="1" applyFont="1" applyAlignment="1">
      <alignment vertical="center"/>
    </xf>
    <xf numFmtId="0" fontId="15" fillId="0" borderId="0" xfId="15" applyFont="1" applyAlignment="1">
      <alignment horizontal="left"/>
    </xf>
    <xf numFmtId="0" fontId="14" fillId="9" borderId="44" xfId="0" applyFont="1" applyFill="1" applyBorder="1" applyAlignment="1">
      <alignment horizontal="center" vertical="center" wrapText="1"/>
    </xf>
    <xf numFmtId="0" fontId="14" fillId="9" borderId="45" xfId="0" applyFont="1" applyFill="1" applyBorder="1" applyAlignment="1">
      <alignment horizontal="center" vertical="center" wrapText="1"/>
    </xf>
    <xf numFmtId="0" fontId="14" fillId="9" borderId="46" xfId="0" applyFont="1" applyFill="1" applyBorder="1" applyAlignment="1">
      <alignment horizontal="center" vertical="center" wrapText="1"/>
    </xf>
    <xf numFmtId="3" fontId="11" fillId="0" borderId="61" xfId="15" applyNumberFormat="1" applyFont="1" applyBorder="1" applyAlignment="1">
      <alignment horizontal="center" vertical="top"/>
    </xf>
    <xf numFmtId="0" fontId="11" fillId="0" borderId="0" xfId="15" applyFont="1" applyAlignment="1">
      <alignment horizontal="center" vertical="top"/>
    </xf>
    <xf numFmtId="179" fontId="14" fillId="7" borderId="0" xfId="0" applyNumberFormat="1" applyFont="1" applyFill="1" applyAlignment="1">
      <alignment vertical="center"/>
    </xf>
    <xf numFmtId="49" fontId="14" fillId="0" borderId="61" xfId="0" applyNumberFormat="1" applyFont="1" applyBorder="1" applyAlignment="1">
      <alignment horizontal="center" vertical="center"/>
    </xf>
    <xf numFmtId="49" fontId="14" fillId="0" borderId="65" xfId="0" applyNumberFormat="1" applyFont="1" applyBorder="1" applyAlignment="1">
      <alignment horizontal="center" vertical="center"/>
    </xf>
    <xf numFmtId="49" fontId="14" fillId="0" borderId="37" xfId="0" applyNumberFormat="1" applyFont="1" applyBorder="1" applyAlignment="1">
      <alignment horizontal="center" vertical="center"/>
    </xf>
    <xf numFmtId="49" fontId="5" fillId="0" borderId="0" xfId="0" applyNumberFormat="1" applyFont="1" applyAlignment="1">
      <alignment vertical="center"/>
    </xf>
    <xf numFmtId="3" fontId="11" fillId="0" borderId="1" xfId="15" applyNumberFormat="1" applyFont="1" applyBorder="1" applyAlignment="1">
      <alignment horizontal="center" vertical="top"/>
    </xf>
    <xf numFmtId="179" fontId="14" fillId="7" borderId="63" xfId="0" applyNumberFormat="1" applyFont="1" applyFill="1" applyBorder="1" applyAlignment="1">
      <alignment horizontal="center" vertical="center" wrapText="1"/>
    </xf>
    <xf numFmtId="179" fontId="14" fillId="7" borderId="64" xfId="0" applyNumberFormat="1" applyFont="1" applyFill="1" applyBorder="1" applyAlignment="1">
      <alignment horizontal="center" vertical="center" wrapText="1"/>
    </xf>
    <xf numFmtId="180" fontId="16" fillId="0" borderId="33" xfId="15" applyNumberFormat="1" applyFont="1" applyBorder="1" applyAlignment="1">
      <alignment horizontal="center" vertical="center"/>
    </xf>
    <xf numFmtId="180" fontId="16" fillId="0" borderId="18" xfId="15" applyNumberFormat="1" applyFont="1" applyBorder="1" applyAlignment="1">
      <alignment horizontal="center" vertical="center"/>
    </xf>
    <xf numFmtId="180" fontId="16" fillId="0" borderId="36" xfId="15" applyNumberFormat="1" applyFont="1" applyBorder="1" applyAlignment="1">
      <alignment horizontal="center" vertical="center"/>
    </xf>
    <xf numFmtId="0" fontId="11" fillId="0" borderId="1" xfId="15" applyFont="1" applyBorder="1" applyAlignment="1">
      <alignment vertical="top"/>
    </xf>
    <xf numFmtId="0" fontId="11" fillId="0" borderId="0" xfId="15" applyFont="1" applyAlignment="1">
      <alignment vertical="top"/>
    </xf>
    <xf numFmtId="3" fontId="13" fillId="0" borderId="67" xfId="0" applyNumberFormat="1" applyFont="1" applyBorder="1" applyAlignment="1">
      <alignment horizontal="center"/>
    </xf>
    <xf numFmtId="0" fontId="17" fillId="0" borderId="61" xfId="3" applyFont="1" applyBorder="1" applyAlignment="1">
      <alignment horizontal="center" vertical="top"/>
    </xf>
    <xf numFmtId="0" fontId="18" fillId="0" borderId="31" xfId="3" applyFont="1" applyBorder="1" applyAlignment="1">
      <alignment horizontal="left" vertical="top" wrapText="1"/>
    </xf>
    <xf numFmtId="0" fontId="18" fillId="0" borderId="32" xfId="3" applyFont="1" applyBorder="1" applyAlignment="1">
      <alignment horizontal="center" vertical="top" wrapText="1"/>
    </xf>
    <xf numFmtId="180" fontId="19" fillId="0" borderId="68" xfId="0" applyNumberFormat="1" applyFont="1" applyBorder="1" applyAlignment="1">
      <alignment horizontal="right"/>
    </xf>
    <xf numFmtId="2" fontId="19" fillId="0" borderId="68" xfId="0" applyNumberFormat="1" applyFont="1" applyBorder="1" applyAlignment="1">
      <alignment horizontal="right"/>
    </xf>
    <xf numFmtId="180" fontId="19" fillId="0" borderId="69" xfId="0" applyNumberFormat="1" applyFont="1" applyBorder="1" applyAlignment="1">
      <alignment horizontal="right"/>
    </xf>
    <xf numFmtId="0" fontId="17" fillId="0" borderId="65" xfId="3" applyFont="1" applyBorder="1" applyAlignment="1">
      <alignment horizontal="center" vertical="top"/>
    </xf>
    <xf numFmtId="0" fontId="18" fillId="0" borderId="16" xfId="3" applyFont="1" applyBorder="1" applyAlignment="1">
      <alignment horizontal="left" vertical="top" wrapText="1"/>
    </xf>
    <xf numFmtId="0" fontId="18" fillId="0" borderId="7" xfId="3" applyFont="1" applyBorder="1" applyAlignment="1">
      <alignment horizontal="center" vertical="top" wrapText="1"/>
    </xf>
    <xf numFmtId="180" fontId="19" fillId="0" borderId="48" xfId="0" applyNumberFormat="1" applyFont="1" applyBorder="1" applyAlignment="1">
      <alignment horizontal="right"/>
    </xf>
    <xf numFmtId="2" fontId="19" fillId="0" borderId="48" xfId="0" applyNumberFormat="1" applyFont="1" applyBorder="1" applyAlignment="1">
      <alignment horizontal="right"/>
    </xf>
    <xf numFmtId="180" fontId="19" fillId="0" borderId="70" xfId="0" applyNumberFormat="1" applyFont="1" applyBorder="1" applyAlignment="1">
      <alignment horizontal="right"/>
    </xf>
    <xf numFmtId="0" fontId="17" fillId="0" borderId="37" xfId="3" applyFont="1" applyBorder="1" applyAlignment="1">
      <alignment horizontal="center" vertical="top"/>
    </xf>
    <xf numFmtId="0" fontId="18" fillId="0" borderId="34" xfId="3" applyFont="1" applyBorder="1" applyAlignment="1">
      <alignment horizontal="left" vertical="top" wrapText="1"/>
    </xf>
    <xf numFmtId="0" fontId="18" fillId="0" borderId="35" xfId="3" applyFont="1" applyBorder="1" applyAlignment="1">
      <alignment horizontal="center" vertical="top" wrapText="1"/>
    </xf>
    <xf numFmtId="180" fontId="19" fillId="0" borderId="71" xfId="0" applyNumberFormat="1" applyFont="1" applyBorder="1" applyAlignment="1">
      <alignment horizontal="right"/>
    </xf>
    <xf numFmtId="2" fontId="19" fillId="0" borderId="71" xfId="0" applyNumberFormat="1" applyFont="1" applyBorder="1" applyAlignment="1">
      <alignment horizontal="right"/>
    </xf>
    <xf numFmtId="180" fontId="19" fillId="0" borderId="72" xfId="0" applyNumberFormat="1" applyFont="1" applyBorder="1" applyAlignment="1">
      <alignment horizontal="right"/>
    </xf>
    <xf numFmtId="0" fontId="17" fillId="0" borderId="0" xfId="3" applyFont="1" applyAlignment="1">
      <alignment horizontal="left" vertical="top"/>
    </xf>
    <xf numFmtId="0" fontId="17" fillId="0" borderId="0" xfId="3" applyFont="1" applyAlignment="1">
      <alignment vertical="top" wrapText="1"/>
    </xf>
    <xf numFmtId="0" fontId="17" fillId="0" borderId="0" xfId="3" applyFont="1" applyAlignment="1">
      <alignment horizontal="center" vertical="top" wrapText="1"/>
    </xf>
    <xf numFmtId="180" fontId="19" fillId="0" borderId="0" xfId="0" applyNumberFormat="1" applyFont="1" applyAlignment="1">
      <alignment horizontal="right"/>
    </xf>
    <xf numFmtId="0" fontId="18" fillId="0" borderId="62" xfId="3" applyFont="1" applyBorder="1" applyAlignment="1">
      <alignment horizontal="left" vertical="top" wrapText="1"/>
    </xf>
    <xf numFmtId="0" fontId="17" fillId="0" borderId="63" xfId="3" applyFont="1" applyBorder="1" applyAlignment="1">
      <alignment horizontal="center" vertical="top" wrapText="1"/>
    </xf>
    <xf numFmtId="180" fontId="19" fillId="0" borderId="73" xfId="0" applyNumberFormat="1" applyFont="1" applyBorder="1" applyAlignment="1">
      <alignment horizontal="right"/>
    </xf>
    <xf numFmtId="179" fontId="5" fillId="10" borderId="44" xfId="0" applyNumberFormat="1" applyFont="1" applyFill="1" applyBorder="1" applyAlignment="1">
      <alignment horizontal="center" vertical="center"/>
    </xf>
    <xf numFmtId="0" fontId="18" fillId="0" borderId="74" xfId="3" applyFont="1" applyBorder="1" applyAlignment="1">
      <alignment horizontal="left" vertical="top" wrapText="1"/>
    </xf>
    <xf numFmtId="0" fontId="18" fillId="0" borderId="68" xfId="3" applyFont="1" applyBorder="1" applyAlignment="1">
      <alignment horizontal="center" vertical="top" wrapText="1"/>
    </xf>
    <xf numFmtId="0" fontId="18" fillId="0" borderId="75" xfId="3" applyFont="1" applyBorder="1" applyAlignment="1">
      <alignment horizontal="left" vertical="top" wrapText="1"/>
    </xf>
    <xf numFmtId="0" fontId="18" fillId="0" borderId="48" xfId="3" applyFont="1" applyBorder="1" applyAlignment="1">
      <alignment horizontal="center" vertical="top" wrapText="1"/>
    </xf>
    <xf numFmtId="0" fontId="18" fillId="0" borderId="76" xfId="3" applyFont="1" applyBorder="1" applyAlignment="1">
      <alignment horizontal="left" vertical="top" wrapText="1"/>
    </xf>
    <xf numFmtId="0" fontId="18" fillId="0" borderId="71" xfId="3" applyFont="1" applyBorder="1" applyAlignment="1">
      <alignment horizontal="center" vertical="top" wrapText="1"/>
    </xf>
    <xf numFmtId="2" fontId="19" fillId="0" borderId="0" xfId="0" applyNumberFormat="1" applyFont="1" applyAlignment="1">
      <alignment horizontal="right"/>
    </xf>
    <xf numFmtId="0" fontId="18" fillId="0" borderId="66" xfId="3" applyFont="1" applyBorder="1" applyAlignment="1">
      <alignment horizontal="left" vertical="top" wrapText="1"/>
    </xf>
    <xf numFmtId="0" fontId="17" fillId="0" borderId="77" xfId="3" applyFont="1" applyBorder="1" applyAlignment="1">
      <alignment horizontal="center" vertical="top" wrapText="1"/>
    </xf>
    <xf numFmtId="180" fontId="19" fillId="0" borderId="32" xfId="0" applyNumberFormat="1" applyFont="1" applyBorder="1" applyAlignment="1">
      <alignment horizontal="right"/>
    </xf>
    <xf numFmtId="2" fontId="19" fillId="0" borderId="32" xfId="0" applyNumberFormat="1" applyFont="1" applyBorder="1" applyAlignment="1">
      <alignment horizontal="right"/>
    </xf>
    <xf numFmtId="180" fontId="19" fillId="0" borderId="7" xfId="0" applyNumberFormat="1" applyFont="1" applyBorder="1" applyAlignment="1">
      <alignment horizontal="right"/>
    </xf>
    <xf numFmtId="2" fontId="19" fillId="0" borderId="7" xfId="0" applyNumberFormat="1" applyFont="1" applyBorder="1" applyAlignment="1">
      <alignment horizontal="right"/>
    </xf>
    <xf numFmtId="180" fontId="19" fillId="0" borderId="35" xfId="0" applyNumberFormat="1" applyFont="1" applyBorder="1" applyAlignment="1">
      <alignment horizontal="right"/>
    </xf>
    <xf numFmtId="2" fontId="19" fillId="0" borderId="35" xfId="0" applyNumberFormat="1" applyFont="1" applyBorder="1" applyAlignment="1">
      <alignment horizontal="right"/>
    </xf>
    <xf numFmtId="180" fontId="19" fillId="0" borderId="63" xfId="0" applyNumberFormat="1" applyFont="1" applyBorder="1" applyAlignment="1">
      <alignment horizontal="right"/>
    </xf>
    <xf numFmtId="2" fontId="19" fillId="0" borderId="63" xfId="0" applyNumberFormat="1" applyFont="1" applyBorder="1" applyAlignment="1">
      <alignment horizontal="right"/>
    </xf>
    <xf numFmtId="0" fontId="18" fillId="0" borderId="0" xfId="3" applyFont="1" applyAlignment="1">
      <alignment horizontal="left" vertical="top" wrapText="1"/>
    </xf>
    <xf numFmtId="0" fontId="17" fillId="0" borderId="78" xfId="3" applyFont="1" applyBorder="1" applyAlignment="1">
      <alignment horizontal="left" vertical="top" wrapText="1"/>
    </xf>
    <xf numFmtId="0" fontId="17" fillId="0" borderId="78" xfId="3" applyFont="1" applyBorder="1" applyAlignment="1">
      <alignment horizontal="center" vertical="top" wrapText="1"/>
    </xf>
    <xf numFmtId="0" fontId="17" fillId="0" borderId="79" xfId="3" applyFont="1" applyBorder="1" applyAlignment="1">
      <alignment vertical="top" wrapText="1"/>
    </xf>
    <xf numFmtId="180" fontId="19" fillId="0" borderId="32" xfId="0" applyNumberFormat="1" applyFont="1" applyBorder="1" applyAlignment="1">
      <alignment horizontal="center"/>
    </xf>
    <xf numFmtId="180" fontId="19" fillId="0" borderId="7" xfId="0" applyNumberFormat="1" applyFont="1" applyBorder="1" applyAlignment="1">
      <alignment horizontal="center"/>
    </xf>
    <xf numFmtId="180" fontId="19" fillId="0" borderId="35" xfId="0" applyNumberFormat="1" applyFont="1" applyBorder="1" applyAlignment="1">
      <alignment horizontal="center"/>
    </xf>
    <xf numFmtId="0" fontId="17" fillId="0" borderId="0" xfId="0" applyFont="1" applyAlignment="1">
      <alignment horizontal="left" vertical="top"/>
    </xf>
    <xf numFmtId="180" fontId="19" fillId="0" borderId="0" xfId="0" applyNumberFormat="1" applyFont="1" applyAlignment="1">
      <alignment horizontal="center"/>
    </xf>
    <xf numFmtId="0" fontId="13" fillId="0" borderId="0" xfId="0" applyFont="1" applyAlignment="1">
      <alignment horizontal="center"/>
    </xf>
    <xf numFmtId="180" fontId="19" fillId="0" borderId="63" xfId="0" applyNumberFormat="1" applyFont="1" applyBorder="1" applyAlignment="1">
      <alignment horizontal="center"/>
    </xf>
    <xf numFmtId="0" fontId="15" fillId="8" borderId="43" xfId="15" applyFont="1" applyFill="1" applyBorder="1" applyAlignment="1">
      <alignment horizontal="center" vertical="center"/>
    </xf>
    <xf numFmtId="3" fontId="15" fillId="0" borderId="61" xfId="15" applyNumberFormat="1" applyFont="1" applyBorder="1" applyAlignment="1">
      <alignment horizontal="center"/>
    </xf>
    <xf numFmtId="0" fontId="15" fillId="0" borderId="61" xfId="15" applyFont="1" applyBorder="1" applyAlignment="1">
      <alignment horizontal="center"/>
    </xf>
    <xf numFmtId="0" fontId="16" fillId="0" borderId="74" xfId="15" applyFont="1" applyBorder="1" applyAlignment="1">
      <alignment horizontal="left"/>
    </xf>
    <xf numFmtId="0" fontId="16" fillId="0" borderId="68" xfId="15" applyFont="1" applyBorder="1" applyAlignment="1">
      <alignment horizontal="center" vertical="center"/>
    </xf>
    <xf numFmtId="2" fontId="16" fillId="0" borderId="68" xfId="15" applyNumberFormat="1" applyFont="1" applyBorder="1" applyAlignment="1">
      <alignment horizontal="center" vertical="center"/>
    </xf>
    <xf numFmtId="180" fontId="16" fillId="0" borderId="68" xfId="15" applyNumberFormat="1" applyFont="1" applyBorder="1" applyAlignment="1">
      <alignment horizontal="center" vertical="center"/>
    </xf>
    <xf numFmtId="180" fontId="16" fillId="0" borderId="69" xfId="15" applyNumberFormat="1" applyFont="1" applyBorder="1" applyAlignment="1">
      <alignment horizontal="center" vertical="center"/>
    </xf>
    <xf numFmtId="0" fontId="15" fillId="0" borderId="65" xfId="15" applyFont="1" applyBorder="1" applyAlignment="1">
      <alignment horizontal="center"/>
    </xf>
    <xf numFmtId="0" fontId="16" fillId="0" borderId="75" xfId="15" applyFont="1" applyBorder="1" applyAlignment="1">
      <alignment horizontal="left"/>
    </xf>
    <xf numFmtId="0" fontId="16" fillId="0" borderId="48" xfId="15" applyFont="1" applyBorder="1" applyAlignment="1">
      <alignment horizontal="center" vertical="center"/>
    </xf>
    <xf numFmtId="2" fontId="16" fillId="0" borderId="48" xfId="15" applyNumberFormat="1" applyFont="1" applyBorder="1" applyAlignment="1">
      <alignment horizontal="center" vertical="center"/>
    </xf>
    <xf numFmtId="180" fontId="16" fillId="0" borderId="48" xfId="15" applyNumberFormat="1" applyFont="1" applyBorder="1" applyAlignment="1">
      <alignment horizontal="center" vertical="center"/>
    </xf>
    <xf numFmtId="180" fontId="16" fillId="0" borderId="70" xfId="15" applyNumberFormat="1" applyFont="1" applyBorder="1" applyAlignment="1">
      <alignment horizontal="center" vertical="center"/>
    </xf>
    <xf numFmtId="0" fontId="15" fillId="0" borderId="37" xfId="15" applyFont="1" applyBorder="1" applyAlignment="1">
      <alignment horizontal="center"/>
    </xf>
    <xf numFmtId="0" fontId="16" fillId="0" borderId="76" xfId="15" applyFont="1" applyBorder="1" applyAlignment="1">
      <alignment horizontal="left"/>
    </xf>
    <xf numFmtId="0" fontId="16" fillId="0" borderId="71" xfId="15" applyFont="1" applyBorder="1" applyAlignment="1">
      <alignment horizontal="center" vertical="center"/>
    </xf>
    <xf numFmtId="2" fontId="16" fillId="0" borderId="71" xfId="15" applyNumberFormat="1" applyFont="1" applyBorder="1" applyAlignment="1">
      <alignment horizontal="center" vertical="center"/>
    </xf>
    <xf numFmtId="180" fontId="16" fillId="0" borderId="71" xfId="15" applyNumberFormat="1" applyFont="1" applyBorder="1" applyAlignment="1">
      <alignment horizontal="center" vertical="center"/>
    </xf>
    <xf numFmtId="180" fontId="16" fillId="0" borderId="72" xfId="15" applyNumberFormat="1" applyFont="1" applyBorder="1" applyAlignment="1">
      <alignment horizontal="center" vertical="center"/>
    </xf>
    <xf numFmtId="0" fontId="15" fillId="0" borderId="0" xfId="15" applyFont="1" applyAlignment="1">
      <alignment horizontal="center"/>
    </xf>
    <xf numFmtId="0" fontId="16" fillId="0" borderId="0" xfId="15" applyFont="1" applyAlignment="1">
      <alignment horizontal="left"/>
    </xf>
    <xf numFmtId="0" fontId="16" fillId="0" borderId="0" xfId="15" applyFont="1" applyAlignment="1">
      <alignment horizontal="center" vertical="center"/>
    </xf>
    <xf numFmtId="180" fontId="16" fillId="0" borderId="0" xfId="15" applyNumberFormat="1" applyFont="1" applyAlignment="1">
      <alignment horizontal="center" vertical="center"/>
    </xf>
    <xf numFmtId="2" fontId="16" fillId="0" borderId="0" xfId="15" applyNumberFormat="1" applyFont="1" applyAlignment="1">
      <alignment horizontal="center" vertical="center"/>
    </xf>
    <xf numFmtId="181" fontId="16" fillId="0" borderId="0" xfId="15" applyNumberFormat="1" applyFont="1" applyAlignment="1">
      <alignment horizontal="center" vertical="center"/>
    </xf>
    <xf numFmtId="0" fontId="16" fillId="0" borderId="31" xfId="15" applyFont="1" applyBorder="1" applyAlignment="1">
      <alignment horizontal="left"/>
    </xf>
    <xf numFmtId="0" fontId="16" fillId="0" borderId="32" xfId="15" applyFont="1" applyBorder="1" applyAlignment="1">
      <alignment horizontal="center" vertical="center"/>
    </xf>
    <xf numFmtId="2" fontId="16" fillId="0" borderId="32" xfId="15" applyNumberFormat="1" applyFont="1" applyBorder="1" applyAlignment="1">
      <alignment horizontal="center" vertical="center"/>
    </xf>
    <xf numFmtId="180" fontId="16" fillId="0" borderId="32" xfId="15" applyNumberFormat="1" applyFont="1" applyBorder="1" applyAlignment="1">
      <alignment horizontal="center" vertical="center"/>
    </xf>
    <xf numFmtId="0" fontId="16" fillId="0" borderId="16" xfId="15" applyFont="1" applyBorder="1" applyAlignment="1">
      <alignment horizontal="left"/>
    </xf>
    <xf numFmtId="0" fontId="16" fillId="0" borderId="7" xfId="15" applyFont="1" applyBorder="1" applyAlignment="1">
      <alignment horizontal="center" vertical="center"/>
    </xf>
    <xf numFmtId="2" fontId="16" fillId="0" borderId="7" xfId="15" applyNumberFormat="1" applyFont="1" applyBorder="1" applyAlignment="1">
      <alignment horizontal="center" vertical="center"/>
    </xf>
    <xf numFmtId="180" fontId="16" fillId="0" borderId="7" xfId="15" applyNumberFormat="1" applyFont="1" applyBorder="1" applyAlignment="1">
      <alignment horizontal="center" vertical="center"/>
    </xf>
    <xf numFmtId="0" fontId="16" fillId="0" borderId="16" xfId="15" applyFont="1" applyBorder="1" applyAlignment="1">
      <alignment horizontal="left" wrapText="1"/>
    </xf>
    <xf numFmtId="0" fontId="16" fillId="0" borderId="34" xfId="15" applyFont="1" applyBorder="1" applyAlignment="1">
      <alignment horizontal="left"/>
    </xf>
    <xf numFmtId="0" fontId="16" fillId="0" borderId="35" xfId="15" applyFont="1" applyBorder="1" applyAlignment="1">
      <alignment horizontal="center" vertical="center"/>
    </xf>
    <xf numFmtId="2" fontId="16" fillId="0" borderId="35" xfId="15" applyNumberFormat="1" applyFont="1" applyBorder="1" applyAlignment="1">
      <alignment horizontal="center" vertical="center"/>
    </xf>
    <xf numFmtId="180" fontId="16" fillId="0" borderId="35" xfId="15" applyNumberFormat="1" applyFont="1" applyBorder="1" applyAlignment="1">
      <alignment horizontal="center" vertical="center"/>
    </xf>
    <xf numFmtId="0" fontId="15" fillId="0" borderId="44" xfId="15" applyFont="1" applyBorder="1" applyAlignment="1">
      <alignment horizontal="left"/>
    </xf>
    <xf numFmtId="0" fontId="16" fillId="0" borderId="45" xfId="15" applyFont="1" applyBorder="1" applyAlignment="1">
      <alignment horizontal="center" vertical="center"/>
    </xf>
    <xf numFmtId="180" fontId="16" fillId="0" borderId="45" xfId="15" applyNumberFormat="1" applyFont="1" applyBorder="1" applyAlignment="1">
      <alignment horizontal="center" vertical="center"/>
    </xf>
    <xf numFmtId="2" fontId="16" fillId="0" borderId="45" xfId="15" applyNumberFormat="1" applyFont="1" applyBorder="1" applyAlignment="1">
      <alignment horizontal="center" vertical="center"/>
    </xf>
    <xf numFmtId="3" fontId="15" fillId="0" borderId="61" xfId="15" applyNumberFormat="1" applyFont="1" applyBorder="1"/>
    <xf numFmtId="0" fontId="11" fillId="0" borderId="32" xfId="15" applyFont="1" applyBorder="1" applyAlignment="1">
      <alignment horizontal="center" vertical="center"/>
    </xf>
    <xf numFmtId="0" fontId="11" fillId="0" borderId="7" xfId="15" applyFont="1" applyBorder="1" applyAlignment="1">
      <alignment horizontal="center" vertical="center"/>
    </xf>
    <xf numFmtId="0" fontId="11" fillId="0" borderId="35" xfId="15" applyFont="1" applyBorder="1" applyAlignment="1">
      <alignment horizontal="center" vertical="center"/>
    </xf>
    <xf numFmtId="0" fontId="16" fillId="0" borderId="73" xfId="15" applyFont="1" applyBorder="1" applyAlignment="1">
      <alignment horizontal="center" vertical="center"/>
    </xf>
    <xf numFmtId="180" fontId="16" fillId="0" borderId="73" xfId="15" applyNumberFormat="1" applyFont="1" applyBorder="1" applyAlignment="1">
      <alignment horizontal="center" vertical="center"/>
    </xf>
    <xf numFmtId="2" fontId="16" fillId="0" borderId="73" xfId="15" applyNumberFormat="1" applyFont="1" applyBorder="1" applyAlignment="1">
      <alignment horizontal="center" vertical="center"/>
    </xf>
    <xf numFmtId="181" fontId="20" fillId="0" borderId="0" xfId="15" applyNumberFormat="1" applyFont="1" applyAlignment="1">
      <alignment horizontal="right"/>
    </xf>
    <xf numFmtId="0" fontId="15" fillId="0" borderId="45" xfId="15" applyFont="1" applyBorder="1" applyAlignment="1">
      <alignment horizontal="center" vertical="center" wrapText="1"/>
    </xf>
    <xf numFmtId="0" fontId="5" fillId="0" borderId="45" xfId="15" applyFont="1" applyBorder="1"/>
    <xf numFmtId="0" fontId="15" fillId="0" borderId="44" xfId="15" applyFont="1" applyBorder="1" applyAlignment="1">
      <alignment horizontal="center" vertical="center" wrapText="1"/>
    </xf>
    <xf numFmtId="0" fontId="5" fillId="0" borderId="46" xfId="15" applyFont="1" applyBorder="1"/>
    <xf numFmtId="0" fontId="12" fillId="0" borderId="61" xfId="15" applyFont="1" applyBorder="1" applyAlignment="1">
      <alignment horizontal="center" vertical="center"/>
    </xf>
    <xf numFmtId="0" fontId="14" fillId="7" borderId="80" xfId="0" applyFont="1" applyFill="1" applyBorder="1" applyAlignment="1">
      <alignment horizontal="center" vertical="center"/>
    </xf>
    <xf numFmtId="0" fontId="14" fillId="7" borderId="81" xfId="0" applyFont="1" applyFill="1" applyBorder="1" applyAlignment="1">
      <alignment horizontal="center" vertical="center"/>
    </xf>
    <xf numFmtId="178" fontId="14" fillId="7" borderId="81" xfId="0" applyNumberFormat="1" applyFont="1" applyFill="1" applyBorder="1" applyAlignment="1">
      <alignment horizontal="center" vertical="center"/>
    </xf>
    <xf numFmtId="179" fontId="14" fillId="7" borderId="81" xfId="0" applyNumberFormat="1" applyFont="1" applyFill="1" applyBorder="1" applyAlignment="1">
      <alignment horizontal="center" vertical="center" wrapText="1"/>
    </xf>
    <xf numFmtId="179" fontId="14" fillId="7" borderId="82" xfId="0" applyNumberFormat="1" applyFont="1" applyFill="1" applyBorder="1" applyAlignment="1">
      <alignment horizontal="center" vertical="center" wrapText="1"/>
    </xf>
    <xf numFmtId="0" fontId="16" fillId="0" borderId="83" xfId="15" applyFont="1" applyBorder="1" applyAlignment="1">
      <alignment horizontal="left"/>
    </xf>
    <xf numFmtId="0" fontId="16" fillId="0" borderId="78" xfId="15" applyFont="1" applyBorder="1" applyAlignment="1">
      <alignment horizontal="center" vertical="center"/>
    </xf>
    <xf numFmtId="180" fontId="16" fillId="0" borderId="78" xfId="15" applyNumberFormat="1" applyFont="1" applyBorder="1" applyAlignment="1">
      <alignment horizontal="center" vertical="center"/>
    </xf>
    <xf numFmtId="2" fontId="16" fillId="0" borderId="78" xfId="15" applyNumberFormat="1" applyFont="1" applyBorder="1" applyAlignment="1">
      <alignment horizontal="center" vertical="center"/>
    </xf>
    <xf numFmtId="181" fontId="16" fillId="0" borderId="79" xfId="15" applyNumberFormat="1" applyFont="1" applyBorder="1" applyAlignment="1">
      <alignment horizontal="center" vertical="center"/>
    </xf>
    <xf numFmtId="0" fontId="14" fillId="7" borderId="43"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63" xfId="0" applyFont="1" applyFill="1" applyBorder="1" applyAlignment="1">
      <alignment horizontal="center" vertical="center" wrapText="1"/>
    </xf>
    <xf numFmtId="0" fontId="14" fillId="7" borderId="64" xfId="0" applyFont="1" applyFill="1" applyBorder="1" applyAlignment="1">
      <alignment horizontal="center" vertical="center" wrapText="1"/>
    </xf>
    <xf numFmtId="0" fontId="16" fillId="0" borderId="41" xfId="15" applyFont="1" applyBorder="1" applyAlignment="1">
      <alignment horizontal="left"/>
    </xf>
    <xf numFmtId="0" fontId="16" fillId="0" borderId="12" xfId="15" applyFont="1" applyBorder="1" applyAlignment="1">
      <alignment horizontal="center" vertical="center"/>
    </xf>
    <xf numFmtId="2" fontId="16" fillId="0" borderId="12" xfId="15" applyNumberFormat="1" applyFont="1" applyBorder="1" applyAlignment="1">
      <alignment horizontal="center" vertical="center"/>
    </xf>
    <xf numFmtId="0" fontId="11" fillId="0" borderId="12" xfId="15" applyFont="1" applyBorder="1" applyAlignment="1">
      <alignment horizontal="center" vertical="center"/>
    </xf>
    <xf numFmtId="180" fontId="16" fillId="0" borderId="17" xfId="15" applyNumberFormat="1" applyFont="1" applyBorder="1" applyAlignment="1">
      <alignment horizontal="center" vertical="center"/>
    </xf>
    <xf numFmtId="2" fontId="16" fillId="0" borderId="77" xfId="15" applyNumberFormat="1" applyFont="1" applyBorder="1" applyAlignment="1">
      <alignment horizontal="center" vertical="center"/>
    </xf>
    <xf numFmtId="0" fontId="15" fillId="8" borderId="44" xfId="15" applyFont="1" applyFill="1" applyBorder="1" applyAlignment="1">
      <alignment horizontal="center" vertical="center"/>
    </xf>
    <xf numFmtId="0" fontId="14" fillId="7" borderId="43" xfId="0" applyFont="1" applyFill="1" applyBorder="1" applyAlignment="1">
      <alignment horizontal="center" vertical="center" wrapText="1"/>
    </xf>
    <xf numFmtId="180" fontId="20" fillId="0" borderId="0" xfId="15" applyNumberFormat="1" applyFont="1" applyAlignment="1">
      <alignment horizontal="right"/>
    </xf>
    <xf numFmtId="180" fontId="16" fillId="0" borderId="12" xfId="15" applyNumberFormat="1" applyFont="1" applyBorder="1" applyAlignment="1">
      <alignment horizontal="center" vertical="center"/>
    </xf>
    <xf numFmtId="180" fontId="16" fillId="0" borderId="84" xfId="15" applyNumberFormat="1" applyFont="1" applyBorder="1" applyAlignment="1">
      <alignment horizontal="center" vertical="center"/>
    </xf>
    <xf numFmtId="0" fontId="16" fillId="0" borderId="34" xfId="15" applyFont="1" applyBorder="1" applyAlignment="1">
      <alignment horizontal="left" wrapText="1"/>
    </xf>
    <xf numFmtId="0" fontId="16" fillId="0" borderId="85" xfId="15" applyFont="1" applyBorder="1" applyAlignment="1">
      <alignment horizontal="left"/>
    </xf>
    <xf numFmtId="0" fontId="16" fillId="0" borderId="86" xfId="15" applyFont="1" applyBorder="1" applyAlignment="1">
      <alignment horizontal="center" vertical="center"/>
    </xf>
    <xf numFmtId="2" fontId="16" fillId="0" borderId="86" xfId="15" applyNumberFormat="1" applyFont="1" applyBorder="1" applyAlignment="1">
      <alignment horizontal="center" vertical="center"/>
    </xf>
    <xf numFmtId="180" fontId="16" fillId="0" borderId="86" xfId="15" applyNumberFormat="1" applyFont="1" applyBorder="1" applyAlignment="1">
      <alignment horizontal="center" vertical="center"/>
    </xf>
    <xf numFmtId="181" fontId="16" fillId="0" borderId="84" xfId="15" applyNumberFormat="1" applyFont="1" applyBorder="1" applyAlignment="1">
      <alignment horizontal="center" vertical="center"/>
    </xf>
    <xf numFmtId="181" fontId="16" fillId="0" borderId="70" xfId="15" applyNumberFormat="1" applyFont="1" applyBorder="1" applyAlignment="1">
      <alignment horizontal="center" vertical="center"/>
    </xf>
    <xf numFmtId="181" fontId="16" fillId="0" borderId="72" xfId="15" applyNumberFormat="1" applyFont="1" applyBorder="1" applyAlignment="1">
      <alignment horizontal="center" vertical="center"/>
    </xf>
    <xf numFmtId="0" fontId="16" fillId="0" borderId="78" xfId="15" applyFont="1" applyBorder="1" applyAlignment="1">
      <alignment horizontal="left"/>
    </xf>
    <xf numFmtId="0" fontId="10" fillId="11" borderId="0" xfId="15" applyFill="1" applyAlignment="1">
      <alignment horizontal="left" vertical="top"/>
    </xf>
    <xf numFmtId="0" fontId="13" fillId="0" borderId="44" xfId="0" applyFont="1" applyBorder="1" applyAlignment="1">
      <alignment horizontal="center" vertical="center" wrapText="1"/>
    </xf>
    <xf numFmtId="0" fontId="18" fillId="0" borderId="45" xfId="0" applyFont="1" applyBorder="1"/>
    <xf numFmtId="0" fontId="18" fillId="0" borderId="46" xfId="0" applyFont="1" applyBorder="1"/>
    <xf numFmtId="3" fontId="13" fillId="0" borderId="87" xfId="0" applyNumberFormat="1" applyFont="1" applyBorder="1" applyAlignment="1">
      <alignment horizontal="center"/>
    </xf>
    <xf numFmtId="0" fontId="13" fillId="0" borderId="61" xfId="0" applyFont="1" applyBorder="1" applyAlignment="1">
      <alignment horizontal="center"/>
    </xf>
    <xf numFmtId="0" fontId="19" fillId="0" borderId="74" xfId="0" applyFont="1" applyBorder="1" applyAlignment="1">
      <alignment horizontal="left" wrapText="1"/>
    </xf>
    <xf numFmtId="0" fontId="19" fillId="0" borderId="68" xfId="0" applyFont="1" applyBorder="1" applyAlignment="1">
      <alignment horizontal="center"/>
    </xf>
    <xf numFmtId="2" fontId="19" fillId="0" borderId="68" xfId="0" applyNumberFormat="1" applyFont="1" applyBorder="1" applyAlignment="1">
      <alignment horizontal="center"/>
    </xf>
    <xf numFmtId="181" fontId="19" fillId="0" borderId="69" xfId="0" applyNumberFormat="1" applyFont="1" applyBorder="1" applyAlignment="1">
      <alignment horizontal="right"/>
    </xf>
    <xf numFmtId="0" fontId="13" fillId="0" borderId="65" xfId="0" applyFont="1" applyBorder="1" applyAlignment="1">
      <alignment horizontal="center"/>
    </xf>
    <xf numFmtId="0" fontId="19" fillId="0" borderId="75" xfId="0" applyFont="1" applyBorder="1" applyAlignment="1">
      <alignment horizontal="left"/>
    </xf>
    <xf numFmtId="0" fontId="19" fillId="0" borderId="48" xfId="0" applyFont="1" applyBorder="1" applyAlignment="1">
      <alignment horizontal="center"/>
    </xf>
    <xf numFmtId="2" fontId="19" fillId="0" borderId="48" xfId="0" applyNumberFormat="1" applyFont="1" applyBorder="1" applyAlignment="1">
      <alignment horizontal="center"/>
    </xf>
    <xf numFmtId="181" fontId="19" fillId="0" borderId="70" xfId="0" applyNumberFormat="1" applyFont="1" applyBorder="1" applyAlignment="1">
      <alignment horizontal="right"/>
    </xf>
    <xf numFmtId="0" fontId="13" fillId="0" borderId="37" xfId="0" applyFont="1" applyBorder="1" applyAlignment="1">
      <alignment horizontal="center"/>
    </xf>
    <xf numFmtId="0" fontId="19" fillId="0" borderId="76" xfId="0" applyFont="1" applyBorder="1" applyAlignment="1">
      <alignment horizontal="left"/>
    </xf>
    <xf numFmtId="0" fontId="19" fillId="0" borderId="71" xfId="0" applyFont="1" applyBorder="1" applyAlignment="1">
      <alignment horizontal="center"/>
    </xf>
    <xf numFmtId="2" fontId="19" fillId="0" borderId="71" xfId="0" applyNumberFormat="1" applyFont="1" applyBorder="1" applyAlignment="1">
      <alignment horizontal="center"/>
    </xf>
    <xf numFmtId="181" fontId="19" fillId="0" borderId="72" xfId="0" applyNumberFormat="1" applyFont="1" applyBorder="1" applyAlignment="1">
      <alignment horizontal="right"/>
    </xf>
    <xf numFmtId="0" fontId="19" fillId="0" borderId="0" xfId="0" applyFont="1" applyAlignment="1">
      <alignment horizontal="left"/>
    </xf>
    <xf numFmtId="0" fontId="19" fillId="0" borderId="0" xfId="0" applyFont="1" applyAlignment="1">
      <alignment horizontal="center"/>
    </xf>
    <xf numFmtId="181" fontId="19" fillId="0" borderId="0" xfId="0" applyNumberFormat="1" applyFont="1" applyAlignment="1">
      <alignment horizontal="right"/>
    </xf>
    <xf numFmtId="0" fontId="13" fillId="0" borderId="66" xfId="0" applyFont="1" applyBorder="1" applyAlignment="1">
      <alignment horizontal="left"/>
    </xf>
    <xf numFmtId="0" fontId="19" fillId="0" borderId="73" xfId="0" applyFont="1" applyBorder="1" applyAlignment="1">
      <alignment horizontal="center"/>
    </xf>
    <xf numFmtId="2" fontId="19" fillId="0" borderId="73" xfId="0" applyNumberFormat="1" applyFont="1" applyBorder="1" applyAlignment="1">
      <alignment horizontal="right"/>
    </xf>
    <xf numFmtId="181" fontId="19" fillId="10" borderId="88" xfId="0" applyNumberFormat="1" applyFont="1" applyFill="1" applyBorder="1" applyAlignment="1">
      <alignment horizontal="right"/>
    </xf>
    <xf numFmtId="0" fontId="13" fillId="0" borderId="0" xfId="0" applyFont="1" applyAlignment="1">
      <alignment horizontal="left"/>
    </xf>
    <xf numFmtId="0" fontId="17" fillId="0" borderId="0" xfId="0" applyFont="1" applyAlignment="1">
      <alignment horizontal="center" vertical="top"/>
    </xf>
    <xf numFmtId="0" fontId="18" fillId="0" borderId="89" xfId="0" applyFont="1" applyBorder="1"/>
    <xf numFmtId="0" fontId="13" fillId="0" borderId="88" xfId="0" applyFont="1" applyBorder="1" applyAlignment="1">
      <alignment horizontal="center"/>
    </xf>
    <xf numFmtId="3" fontId="13" fillId="0" borderId="48" xfId="0" applyNumberFormat="1" applyFont="1" applyBorder="1" applyAlignment="1">
      <alignment horizontal="center"/>
    </xf>
    <xf numFmtId="0" fontId="13" fillId="0" borderId="90" xfId="0" applyFont="1" applyBorder="1" applyAlignment="1">
      <alignment horizontal="center"/>
    </xf>
    <xf numFmtId="0" fontId="13" fillId="0" borderId="30" xfId="0" applyFont="1" applyBorder="1" applyAlignment="1">
      <alignment horizontal="center"/>
    </xf>
    <xf numFmtId="0" fontId="13" fillId="0" borderId="91" xfId="0" applyFont="1" applyBorder="1" applyAlignment="1">
      <alignment horizontal="center" vertical="center" wrapText="1"/>
    </xf>
    <xf numFmtId="0" fontId="18" fillId="0" borderId="92" xfId="0" applyFont="1" applyBorder="1"/>
    <xf numFmtId="0" fontId="13" fillId="0" borderId="43" xfId="0" applyFont="1" applyBorder="1" applyAlignment="1">
      <alignment horizontal="center" vertical="center"/>
    </xf>
    <xf numFmtId="3" fontId="13" fillId="0" borderId="60" xfId="0" applyNumberFormat="1" applyFont="1" applyBorder="1" applyAlignment="1">
      <alignment horizontal="center"/>
    </xf>
    <xf numFmtId="0" fontId="13" fillId="0" borderId="93" xfId="0" applyFont="1" applyBorder="1" applyAlignment="1">
      <alignment horizontal="center"/>
    </xf>
    <xf numFmtId="0" fontId="13" fillId="0" borderId="0" xfId="0" applyFont="1" applyAlignment="1">
      <alignment horizontal="center"/>
    </xf>
    <xf numFmtId="0" fontId="19" fillId="0" borderId="75" xfId="0" applyFont="1" applyBorder="1" applyAlignment="1">
      <alignment horizontal="left" wrapText="1"/>
    </xf>
    <xf numFmtId="2" fontId="19" fillId="0" borderId="0" xfId="0" applyNumberFormat="1" applyFont="1" applyAlignment="1">
      <alignment horizontal="center"/>
    </xf>
    <xf numFmtId="0" fontId="13" fillId="0" borderId="88" xfId="0" applyFont="1" applyBorder="1" applyAlignment="1">
      <alignment horizontal="center" vertical="center"/>
    </xf>
    <xf numFmtId="3" fontId="15" fillId="0" borderId="1" xfId="15" applyNumberFormat="1" applyFont="1" applyBorder="1"/>
    <xf numFmtId="181" fontId="16" fillId="0" borderId="69" xfId="15" applyNumberFormat="1" applyFont="1" applyBorder="1" applyAlignment="1">
      <alignment horizontal="center" vertical="center"/>
    </xf>
    <xf numFmtId="0" fontId="16" fillId="0" borderId="75" xfId="15" applyFont="1" applyBorder="1" applyAlignment="1">
      <alignment horizontal="left" wrapText="1"/>
    </xf>
    <xf numFmtId="0" fontId="14" fillId="7" borderId="61" xfId="0" applyFont="1" applyFill="1" applyBorder="1" applyAlignment="1">
      <alignment horizontal="center" vertical="center"/>
    </xf>
    <xf numFmtId="0" fontId="14" fillId="7" borderId="61" xfId="0" applyFont="1" applyFill="1" applyBorder="1" applyAlignment="1">
      <alignment horizontal="center" vertical="center" wrapText="1"/>
    </xf>
    <xf numFmtId="0" fontId="5" fillId="0" borderId="74" xfId="3" applyBorder="1" applyAlignment="1">
      <alignment horizontal="left" vertical="top" wrapText="1"/>
    </xf>
    <xf numFmtId="0" fontId="5" fillId="0" borderId="68" xfId="3" applyBorder="1" applyAlignment="1">
      <alignment horizontal="center" vertical="center" wrapText="1"/>
    </xf>
    <xf numFmtId="182" fontId="11" fillId="0" borderId="68" xfId="3" applyNumberFormat="1" applyFont="1" applyBorder="1" applyAlignment="1">
      <alignment horizontal="center" vertical="center" wrapText="1"/>
    </xf>
    <xf numFmtId="183" fontId="11" fillId="0" borderId="68" xfId="3" applyNumberFormat="1" applyFont="1" applyBorder="1" applyAlignment="1">
      <alignment horizontal="center" vertical="center" wrapText="1"/>
    </xf>
    <xf numFmtId="181" fontId="16" fillId="0" borderId="7" xfId="15" applyNumberFormat="1" applyFont="1" applyBorder="1" applyAlignment="1">
      <alignment horizontal="center" vertical="center"/>
    </xf>
    <xf numFmtId="0" fontId="5" fillId="0" borderId="75" xfId="3" applyBorder="1" applyAlignment="1">
      <alignment horizontal="left" vertical="top" wrapText="1"/>
    </xf>
    <xf numFmtId="0" fontId="5" fillId="0" borderId="48" xfId="3" applyBorder="1" applyAlignment="1">
      <alignment horizontal="center" vertical="center" wrapText="1"/>
    </xf>
    <xf numFmtId="182" fontId="11" fillId="0" borderId="48" xfId="3" applyNumberFormat="1" applyFont="1" applyBorder="1" applyAlignment="1">
      <alignment horizontal="center" vertical="center" wrapText="1"/>
    </xf>
    <xf numFmtId="183" fontId="11" fillId="0" borderId="48" xfId="3" applyNumberFormat="1" applyFont="1" applyBorder="1" applyAlignment="1">
      <alignment horizontal="center" vertical="center" wrapText="1"/>
    </xf>
    <xf numFmtId="166" fontId="11" fillId="0" borderId="48" xfId="3" applyNumberFormat="1" applyFont="1" applyBorder="1" applyAlignment="1">
      <alignment horizontal="center" vertical="center" wrapText="1"/>
    </xf>
    <xf numFmtId="0" fontId="5" fillId="0" borderId="76" xfId="3" applyBorder="1" applyAlignment="1">
      <alignment horizontal="left" vertical="top" wrapText="1"/>
    </xf>
    <xf numFmtId="0" fontId="5" fillId="0" borderId="71" xfId="3" applyBorder="1" applyAlignment="1">
      <alignment horizontal="center" vertical="center" wrapText="1"/>
    </xf>
    <xf numFmtId="184" fontId="11" fillId="0" borderId="71" xfId="3" applyNumberFormat="1" applyFont="1" applyBorder="1" applyAlignment="1">
      <alignment horizontal="center" vertical="center" wrapText="1"/>
    </xf>
    <xf numFmtId="183" fontId="11" fillId="0" borderId="71" xfId="3" applyNumberFormat="1" applyFont="1" applyBorder="1" applyAlignment="1">
      <alignment horizontal="center" vertical="center" wrapText="1"/>
    </xf>
    <xf numFmtId="0" fontId="15" fillId="0" borderId="65" xfId="15" applyFont="1" applyBorder="1"/>
    <xf numFmtId="0" fontId="5" fillId="0" borderId="0" xfId="3" applyAlignment="1">
      <alignment horizontal="left" vertical="top" wrapText="1"/>
    </xf>
    <xf numFmtId="0" fontId="5" fillId="0" borderId="0" xfId="3" applyAlignment="1">
      <alignment horizontal="center" vertical="center" wrapText="1"/>
    </xf>
    <xf numFmtId="185" fontId="11" fillId="0" borderId="0" xfId="3" applyNumberFormat="1" applyFont="1" applyAlignment="1">
      <alignment horizontal="center" vertical="center" wrapText="1"/>
    </xf>
    <xf numFmtId="0" fontId="15" fillId="0" borderId="0" xfId="15" applyFont="1"/>
    <xf numFmtId="0" fontId="5" fillId="0" borderId="66" xfId="3" applyBorder="1" applyAlignment="1">
      <alignment horizontal="left" vertical="top" wrapText="1"/>
    </xf>
    <xf numFmtId="0" fontId="5" fillId="0" borderId="77" xfId="3" applyBorder="1" applyAlignment="1">
      <alignment horizontal="center" vertical="center" wrapText="1"/>
    </xf>
    <xf numFmtId="0" fontId="5" fillId="0" borderId="45" xfId="3" applyBorder="1" applyAlignment="1">
      <alignment horizontal="center" vertical="center" wrapText="1"/>
    </xf>
    <xf numFmtId="0" fontId="5" fillId="0" borderId="89" xfId="3" applyBorder="1" applyAlignment="1">
      <alignment horizontal="center" vertical="center" wrapText="1"/>
    </xf>
    <xf numFmtId="0" fontId="5" fillId="0" borderId="83" xfId="3" applyBorder="1" applyAlignment="1">
      <alignment horizontal="left" vertical="top" wrapText="1"/>
    </xf>
    <xf numFmtId="0" fontId="5" fillId="0" borderId="78" xfId="3" applyBorder="1" applyAlignment="1">
      <alignment horizontal="center" vertical="center" wrapText="1"/>
    </xf>
    <xf numFmtId="0" fontId="5" fillId="0" borderId="79" xfId="3" applyBorder="1" applyAlignment="1">
      <alignment horizontal="center" vertical="center" wrapText="1"/>
    </xf>
    <xf numFmtId="0" fontId="5" fillId="0" borderId="0" xfId="3" applyAlignment="1">
      <alignment horizontal="left" vertical="top"/>
    </xf>
    <xf numFmtId="3" fontId="11" fillId="0" borderId="0" xfId="15" applyNumberFormat="1" applyFont="1" applyAlignment="1">
      <alignment horizontal="left" vertical="top"/>
    </xf>
    <xf numFmtId="186" fontId="11" fillId="0" borderId="68" xfId="3" applyNumberFormat="1" applyFont="1" applyBorder="1" applyAlignment="1">
      <alignment horizontal="center" vertical="center" wrapText="1"/>
    </xf>
    <xf numFmtId="44" fontId="11" fillId="0" borderId="68" xfId="1" applyFont="1" applyBorder="1" applyAlignment="1">
      <alignment horizontal="center" vertical="center" wrapText="1"/>
    </xf>
    <xf numFmtId="181" fontId="16" fillId="0" borderId="33" xfId="15" applyNumberFormat="1" applyFont="1" applyBorder="1" applyAlignment="1">
      <alignment horizontal="center" vertical="center"/>
    </xf>
    <xf numFmtId="44" fontId="11" fillId="0" borderId="48" xfId="1" applyFont="1" applyBorder="1" applyAlignment="1">
      <alignment horizontal="center" vertical="center" wrapText="1"/>
    </xf>
    <xf numFmtId="181" fontId="16" fillId="0" borderId="18" xfId="15" applyNumberFormat="1" applyFont="1" applyBorder="1" applyAlignment="1">
      <alignment horizontal="center" vertical="center"/>
    </xf>
    <xf numFmtId="44" fontId="11" fillId="0" borderId="71" xfId="1" applyFont="1" applyBorder="1" applyAlignment="1">
      <alignment horizontal="center" vertical="center" wrapText="1"/>
    </xf>
    <xf numFmtId="181" fontId="16" fillId="0" borderId="36" xfId="15" applyNumberFormat="1" applyFont="1" applyBorder="1" applyAlignment="1">
      <alignment horizontal="center" vertical="center"/>
    </xf>
    <xf numFmtId="0" fontId="5" fillId="0" borderId="86" xfId="3" applyBorder="1" applyAlignment="1">
      <alignment horizontal="left" vertical="top" wrapText="1"/>
    </xf>
    <xf numFmtId="0" fontId="5" fillId="0" borderId="86" xfId="3" applyBorder="1" applyAlignment="1">
      <alignment horizontal="center" vertical="center" wrapText="1"/>
    </xf>
    <xf numFmtId="0" fontId="5" fillId="0" borderId="94" xfId="3" applyBorder="1" applyAlignment="1">
      <alignment horizontal="center" vertical="center" wrapText="1"/>
    </xf>
    <xf numFmtId="0" fontId="5" fillId="0" borderId="95" xfId="3" applyBorder="1" applyAlignment="1">
      <alignment horizontal="center" vertical="center" wrapText="1"/>
    </xf>
    <xf numFmtId="0" fontId="5" fillId="0" borderId="96" xfId="3" applyBorder="1" applyAlignment="1">
      <alignment horizontal="left" vertical="top" wrapText="1"/>
    </xf>
    <xf numFmtId="0" fontId="21" fillId="0" borderId="0" xfId="0" applyFont="1" applyAlignment="1">
      <alignment horizontal="left"/>
    </xf>
    <xf numFmtId="166" fontId="11" fillId="0" borderId="68" xfId="3" applyNumberFormat="1" applyFont="1" applyBorder="1" applyAlignment="1">
      <alignment horizontal="center" vertical="center" wrapText="1"/>
    </xf>
    <xf numFmtId="186" fontId="11" fillId="0" borderId="71" xfId="3" applyNumberFormat="1" applyFont="1" applyBorder="1" applyAlignment="1">
      <alignment horizontal="center" vertical="center" wrapText="1"/>
    </xf>
    <xf numFmtId="3" fontId="12" fillId="0" borderId="3" xfId="15" applyNumberFormat="1" applyFont="1" applyBorder="1" applyAlignment="1">
      <alignment vertical="top"/>
    </xf>
    <xf numFmtId="0" fontId="12" fillId="0" borderId="61" xfId="15" applyFont="1" applyBorder="1" applyAlignment="1">
      <alignment horizontal="center" vertical="top"/>
    </xf>
    <xf numFmtId="185" fontId="11" fillId="0" borderId="68" xfId="3" applyNumberFormat="1" applyFont="1" applyBorder="1" applyAlignment="1">
      <alignment horizontal="center" vertical="center" wrapText="1"/>
    </xf>
    <xf numFmtId="0" fontId="12" fillId="0" borderId="65" xfId="15" applyFont="1" applyBorder="1" applyAlignment="1">
      <alignment horizontal="center" vertical="top"/>
    </xf>
    <xf numFmtId="185" fontId="11" fillId="0" borderId="48" xfId="3" applyNumberFormat="1" applyFont="1" applyBorder="1" applyAlignment="1">
      <alignment horizontal="center" vertical="center" wrapText="1"/>
    </xf>
    <xf numFmtId="0" fontId="12" fillId="0" borderId="37" xfId="15" applyFont="1" applyBorder="1" applyAlignment="1">
      <alignment horizontal="center" vertical="top"/>
    </xf>
    <xf numFmtId="0" fontId="5" fillId="0" borderId="83" xfId="3" applyBorder="1" applyAlignment="1">
      <alignment horizontal="center" vertical="center" wrapText="1"/>
    </xf>
    <xf numFmtId="183" fontId="11" fillId="0" borderId="79" xfId="3" applyNumberFormat="1" applyFont="1" applyBorder="1" applyAlignment="1">
      <alignment horizontal="center" vertical="center" wrapText="1"/>
    </xf>
    <xf numFmtId="0" fontId="5" fillId="9" borderId="44" xfId="0" applyFont="1" applyFill="1" applyBorder="1" applyAlignment="1">
      <alignment horizontal="center" vertical="center" wrapText="1"/>
    </xf>
    <xf numFmtId="0" fontId="5" fillId="0" borderId="48" xfId="3" applyBorder="1" applyAlignment="1">
      <alignment horizontal="left" vertical="top" wrapText="1"/>
    </xf>
    <xf numFmtId="0" fontId="5" fillId="4" borderId="0" xfId="3" applyFill="1" applyAlignment="1">
      <alignment horizontal="left" vertical="top"/>
    </xf>
    <xf numFmtId="0" fontId="12" fillId="0" borderId="44" xfId="15" applyFont="1" applyBorder="1" applyAlignment="1">
      <alignment horizontal="center" vertical="center"/>
    </xf>
    <xf numFmtId="180" fontId="16" fillId="4" borderId="48" xfId="15" applyNumberFormat="1" applyFont="1" applyFill="1" applyBorder="1" applyAlignment="1">
      <alignment horizontal="center" vertical="center"/>
    </xf>
    <xf numFmtId="180" fontId="16" fillId="4" borderId="7" xfId="15" applyNumberFormat="1" applyFont="1" applyFill="1" applyBorder="1" applyAlignment="1">
      <alignment horizontal="center" vertical="center"/>
    </xf>
    <xf numFmtId="0" fontId="11" fillId="0" borderId="3" xfId="15" applyFont="1" applyBorder="1" applyAlignment="1">
      <alignment horizontal="center" vertical="top"/>
    </xf>
    <xf numFmtId="180" fontId="16" fillId="4" borderId="86" xfId="15" applyNumberFormat="1" applyFont="1" applyFill="1" applyBorder="1" applyAlignment="1">
      <alignment horizontal="center" vertical="center"/>
    </xf>
    <xf numFmtId="0" fontId="11" fillId="0" borderId="30" xfId="15" applyFont="1" applyBorder="1" applyAlignment="1">
      <alignment horizontal="center" vertical="top"/>
    </xf>
    <xf numFmtId="0" fontId="13" fillId="0" borderId="43" xfId="0" applyFont="1" applyBorder="1" applyAlignment="1">
      <alignment horizontal="center"/>
    </xf>
    <xf numFmtId="0" fontId="19" fillId="0" borderId="74" xfId="0" applyFont="1" applyBorder="1" applyAlignment="1">
      <alignment horizontal="left"/>
    </xf>
    <xf numFmtId="0" fontId="15" fillId="0" borderId="46" xfId="15" applyFont="1" applyBorder="1" applyAlignment="1">
      <alignment horizontal="center" vertical="center" wrapText="1"/>
    </xf>
    <xf numFmtId="0" fontId="14" fillId="7" borderId="44" xfId="0" applyFont="1" applyFill="1" applyBorder="1" applyAlignment="1">
      <alignment horizontal="center" vertical="center" wrapText="1"/>
    </xf>
    <xf numFmtId="181" fontId="16" fillId="0" borderId="97" xfId="15" applyNumberFormat="1" applyFont="1" applyBorder="1" applyAlignment="1">
      <alignment horizontal="center" vertical="center"/>
    </xf>
    <xf numFmtId="181" fontId="16" fillId="0" borderId="60" xfId="15" applyNumberFormat="1" applyFont="1" applyBorder="1" applyAlignment="1">
      <alignment horizontal="center" vertical="center"/>
    </xf>
    <xf numFmtId="181" fontId="16" fillId="0" borderId="98" xfId="15" applyNumberFormat="1" applyFont="1" applyBorder="1" applyAlignment="1">
      <alignment horizontal="center" vertical="center"/>
    </xf>
    <xf numFmtId="0" fontId="13" fillId="0" borderId="62" xfId="0" applyFont="1" applyBorder="1" applyAlignment="1">
      <alignment horizontal="center" vertical="center" wrapText="1"/>
    </xf>
    <xf numFmtId="0" fontId="18" fillId="0" borderId="63" xfId="0" applyFont="1" applyBorder="1"/>
    <xf numFmtId="0" fontId="13" fillId="0" borderId="64" xfId="0" applyFont="1" applyBorder="1" applyAlignment="1">
      <alignment horizontal="center" vertical="center" wrapText="1"/>
    </xf>
    <xf numFmtId="0" fontId="19" fillId="0" borderId="31" xfId="0" applyFont="1" applyBorder="1" applyAlignment="1">
      <alignment horizontal="left"/>
    </xf>
    <xf numFmtId="0" fontId="19" fillId="0" borderId="32" xfId="0" applyFont="1" applyBorder="1" applyAlignment="1">
      <alignment horizontal="center"/>
    </xf>
    <xf numFmtId="2" fontId="19" fillId="0" borderId="32" xfId="0" applyNumberFormat="1" applyFont="1" applyBorder="1" applyAlignment="1">
      <alignment horizontal="center"/>
    </xf>
    <xf numFmtId="0" fontId="19" fillId="0" borderId="16" xfId="0" applyFont="1" applyBorder="1" applyAlignment="1">
      <alignment horizontal="left"/>
    </xf>
    <xf numFmtId="0" fontId="19" fillId="0" borderId="7" xfId="0" applyFont="1" applyBorder="1" applyAlignment="1">
      <alignment horizontal="center"/>
    </xf>
    <xf numFmtId="2" fontId="19" fillId="0" borderId="7" xfId="0" applyNumberFormat="1" applyFont="1" applyBorder="1" applyAlignment="1">
      <alignment horizontal="center"/>
    </xf>
    <xf numFmtId="0" fontId="19" fillId="0" borderId="35" xfId="0" applyFont="1" applyBorder="1" applyAlignment="1">
      <alignment horizontal="center"/>
    </xf>
    <xf numFmtId="2" fontId="19" fillId="0" borderId="35" xfId="0" applyNumberFormat="1" applyFont="1" applyBorder="1" applyAlignment="1">
      <alignment horizontal="center"/>
    </xf>
    <xf numFmtId="0" fontId="17" fillId="0" borderId="63" xfId="3" applyFont="1" applyBorder="1" applyAlignment="1">
      <alignment vertical="top" wrapText="1"/>
    </xf>
    <xf numFmtId="187" fontId="17" fillId="10" borderId="64" xfId="3" applyNumberFormat="1" applyFont="1" applyFill="1" applyBorder="1" applyAlignment="1">
      <alignment horizontal="right" vertical="top" wrapText="1"/>
    </xf>
    <xf numFmtId="0" fontId="5" fillId="0" borderId="44" xfId="3" applyBorder="1" applyAlignment="1">
      <alignment horizontal="left" vertical="top" wrapText="1"/>
    </xf>
    <xf numFmtId="0" fontId="5" fillId="0" borderId="31" xfId="3" applyBorder="1" applyAlignment="1">
      <alignment horizontal="left" vertical="top" wrapText="1"/>
    </xf>
    <xf numFmtId="0" fontId="5" fillId="0" borderId="32" xfId="3" applyBorder="1" applyAlignment="1">
      <alignment horizontal="center" vertical="center" wrapText="1"/>
    </xf>
    <xf numFmtId="166" fontId="11" fillId="0" borderId="32" xfId="3" applyNumberFormat="1" applyFont="1" applyBorder="1" applyAlignment="1">
      <alignment horizontal="center" vertical="center" wrapText="1"/>
    </xf>
    <xf numFmtId="183" fontId="11" fillId="0" borderId="32" xfId="3" applyNumberFormat="1" applyFont="1" applyBorder="1" applyAlignment="1">
      <alignment horizontal="center" vertical="center" wrapText="1"/>
    </xf>
    <xf numFmtId="0" fontId="5" fillId="0" borderId="16" xfId="3" applyBorder="1" applyAlignment="1">
      <alignment horizontal="left" vertical="top" wrapText="1"/>
    </xf>
    <xf numFmtId="0" fontId="5" fillId="0" borderId="7" xfId="3" applyBorder="1" applyAlignment="1">
      <alignment horizontal="center" vertical="center" wrapText="1"/>
    </xf>
    <xf numFmtId="182" fontId="11" fillId="0" borderId="7" xfId="3" applyNumberFormat="1" applyFont="1" applyBorder="1" applyAlignment="1">
      <alignment horizontal="center" vertical="center" wrapText="1"/>
    </xf>
    <xf numFmtId="185" fontId="11" fillId="0" borderId="7" xfId="3" applyNumberFormat="1" applyFont="1" applyBorder="1" applyAlignment="1">
      <alignment horizontal="center" vertical="center" wrapText="1"/>
    </xf>
    <xf numFmtId="166" fontId="11" fillId="0" borderId="7" xfId="3" applyNumberFormat="1" applyFont="1" applyBorder="1" applyAlignment="1">
      <alignment horizontal="center" vertical="center" wrapText="1"/>
    </xf>
    <xf numFmtId="183" fontId="11" fillId="0" borderId="7" xfId="3" applyNumberFormat="1" applyFont="1" applyBorder="1" applyAlignment="1">
      <alignment horizontal="center" vertical="center" wrapText="1"/>
    </xf>
    <xf numFmtId="0" fontId="5" fillId="0" borderId="34" xfId="3" applyBorder="1" applyAlignment="1">
      <alignment horizontal="left" vertical="top" wrapText="1"/>
    </xf>
    <xf numFmtId="0" fontId="5" fillId="0" borderId="35" xfId="3" applyBorder="1" applyAlignment="1">
      <alignment horizontal="center" vertical="center" wrapText="1"/>
    </xf>
    <xf numFmtId="186" fontId="11" fillId="0" borderId="35" xfId="3" applyNumberFormat="1" applyFont="1" applyBorder="1" applyAlignment="1">
      <alignment horizontal="center" vertical="center" wrapText="1"/>
    </xf>
    <xf numFmtId="183" fontId="11" fillId="0" borderId="35" xfId="3" applyNumberFormat="1" applyFont="1" applyBorder="1" applyAlignment="1">
      <alignment horizontal="center" vertical="center" wrapText="1"/>
    </xf>
    <xf numFmtId="0" fontId="19" fillId="0" borderId="11" xfId="0" applyFont="1" applyBorder="1" applyAlignment="1">
      <alignment horizontal="left"/>
    </xf>
    <xf numFmtId="181" fontId="19" fillId="0" borderId="18" xfId="0" applyNumberFormat="1" applyFont="1" applyBorder="1" applyAlignment="1">
      <alignment horizontal="right"/>
    </xf>
    <xf numFmtId="0" fontId="18" fillId="0" borderId="11" xfId="3" applyFont="1" applyBorder="1" applyAlignment="1">
      <alignment horizontal="left" vertical="top" wrapText="1"/>
    </xf>
    <xf numFmtId="0" fontId="18" fillId="0" borderId="56" xfId="3" applyFont="1" applyBorder="1" applyAlignment="1">
      <alignment horizontal="left" vertical="top" wrapText="1"/>
    </xf>
    <xf numFmtId="181" fontId="19" fillId="0" borderId="36" xfId="0" applyNumberFormat="1" applyFont="1" applyBorder="1" applyAlignment="1">
      <alignment horizontal="right"/>
    </xf>
    <xf numFmtId="181" fontId="19" fillId="10" borderId="64" xfId="0" applyNumberFormat="1" applyFont="1" applyFill="1" applyBorder="1" applyAlignment="1">
      <alignment horizontal="right"/>
    </xf>
    <xf numFmtId="0" fontId="13" fillId="8" borderId="31" xfId="0" applyFont="1" applyFill="1" applyBorder="1" applyAlignment="1">
      <alignment horizontal="left"/>
    </xf>
    <xf numFmtId="0" fontId="13" fillId="8" borderId="32" xfId="0" applyFont="1" applyFill="1" applyBorder="1" applyAlignment="1">
      <alignment horizontal="center"/>
    </xf>
    <xf numFmtId="0" fontId="13" fillId="8" borderId="32" xfId="0" applyFont="1" applyFill="1" applyBorder="1" applyAlignment="1">
      <alignment horizontal="left"/>
    </xf>
    <xf numFmtId="0" fontId="13" fillId="8" borderId="33" xfId="0" applyFont="1" applyFill="1" applyBorder="1" applyAlignment="1">
      <alignment horizontal="left"/>
    </xf>
    <xf numFmtId="4" fontId="14" fillId="0" borderId="7" xfId="16" applyNumberFormat="1" applyFont="1" applyBorder="1" applyAlignment="1">
      <alignment horizontal="center"/>
    </xf>
    <xf numFmtId="0" fontId="5" fillId="0" borderId="0" xfId="16" applyAlignment="1">
      <alignment horizontal="left"/>
    </xf>
    <xf numFmtId="4" fontId="5" fillId="0" borderId="0" xfId="16" applyNumberFormat="1" applyAlignment="1">
      <alignment horizontal="center"/>
    </xf>
    <xf numFmtId="0" fontId="5" fillId="0" borderId="0" xfId="16"/>
    <xf numFmtId="0" fontId="5" fillId="0" borderId="0" xfId="16" applyAlignment="1">
      <alignment horizontal="center"/>
    </xf>
    <xf numFmtId="4" fontId="5" fillId="0" borderId="0" xfId="16" applyNumberFormat="1"/>
    <xf numFmtId="3" fontId="5" fillId="0" borderId="0" xfId="16" applyNumberFormat="1"/>
    <xf numFmtId="17" fontId="5" fillId="0" borderId="0" xfId="16" applyNumberFormat="1"/>
    <xf numFmtId="4" fontId="5" fillId="0" borderId="1" xfId="16" applyNumberFormat="1" applyBorder="1" applyAlignment="1">
      <alignment horizontal="left"/>
    </xf>
    <xf numFmtId="0" fontId="5" fillId="0" borderId="1" xfId="16" applyBorder="1"/>
    <xf numFmtId="0" fontId="5" fillId="0" borderId="2" xfId="16" applyBorder="1" applyAlignment="1">
      <alignment horizontal="center"/>
    </xf>
    <xf numFmtId="4" fontId="5" fillId="0" borderId="2" xfId="16" applyNumberFormat="1" applyBorder="1"/>
    <xf numFmtId="188" fontId="14" fillId="12" borderId="61" xfId="16" applyNumberFormat="1" applyFont="1" applyFill="1" applyBorder="1"/>
    <xf numFmtId="10" fontId="5" fillId="0" borderId="0" xfId="16" applyNumberFormat="1"/>
    <xf numFmtId="189" fontId="5" fillId="0" borderId="0" xfId="16" applyNumberFormat="1"/>
    <xf numFmtId="4" fontId="5" fillId="0" borderId="0" xfId="16" applyNumberFormat="1" applyAlignment="1">
      <alignment horizontal="left"/>
    </xf>
    <xf numFmtId="0" fontId="5" fillId="0" borderId="38" xfId="16" applyBorder="1"/>
    <xf numFmtId="0" fontId="5" fillId="0" borderId="39" xfId="16" applyBorder="1" applyAlignment="1">
      <alignment horizontal="center"/>
    </xf>
    <xf numFmtId="4" fontId="5" fillId="0" borderId="39" xfId="16" applyNumberFormat="1" applyBorder="1"/>
    <xf numFmtId="4" fontId="14" fillId="12" borderId="37" xfId="16" applyNumberFormat="1" applyFont="1" applyFill="1" applyBorder="1"/>
    <xf numFmtId="4" fontId="14" fillId="0" borderId="43" xfId="16" applyNumberFormat="1" applyFont="1" applyBorder="1" applyAlignment="1">
      <alignment horizontal="center" vertical="center" wrapText="1"/>
    </xf>
    <xf numFmtId="0" fontId="14" fillId="0" borderId="43" xfId="16" applyFont="1" applyBorder="1" applyAlignment="1">
      <alignment horizontal="center" vertical="center" wrapText="1"/>
    </xf>
    <xf numFmtId="3" fontId="14" fillId="0" borderId="43" xfId="16" applyNumberFormat="1" applyFont="1" applyBorder="1" applyAlignment="1">
      <alignment horizontal="center" vertical="center" wrapText="1"/>
    </xf>
    <xf numFmtId="10" fontId="14" fillId="0" borderId="43" xfId="16" applyNumberFormat="1" applyFont="1" applyBorder="1" applyAlignment="1">
      <alignment horizontal="center" vertical="center" wrapText="1"/>
    </xf>
    <xf numFmtId="0" fontId="14" fillId="0" borderId="0" xfId="16" applyFont="1" applyAlignment="1">
      <alignment horizontal="left" vertical="center" wrapText="1"/>
    </xf>
    <xf numFmtId="0" fontId="14" fillId="0" borderId="0" xfId="16" applyFont="1" applyAlignment="1">
      <alignment horizontal="center" vertical="center" wrapText="1"/>
    </xf>
    <xf numFmtId="4" fontId="14" fillId="0" borderId="31" xfId="16" applyNumberFormat="1" applyFont="1" applyBorder="1" applyAlignment="1">
      <alignment horizontal="center"/>
    </xf>
    <xf numFmtId="0" fontId="14" fillId="12" borderId="32" xfId="16" applyFont="1" applyFill="1" applyBorder="1" applyAlignment="1">
      <alignment horizontal="center" vertical="center" wrapText="1"/>
    </xf>
    <xf numFmtId="0" fontId="5" fillId="0" borderId="32" xfId="16" applyBorder="1" applyAlignment="1">
      <alignment horizontal="center"/>
    </xf>
    <xf numFmtId="4" fontId="5" fillId="0" borderId="32" xfId="16" applyNumberFormat="1" applyBorder="1"/>
    <xf numFmtId="3" fontId="5" fillId="0" borderId="32" xfId="16" applyNumberFormat="1" applyBorder="1"/>
    <xf numFmtId="0" fontId="5" fillId="0" borderId="32" xfId="16" applyBorder="1"/>
    <xf numFmtId="10" fontId="14" fillId="12" borderId="33" xfId="16" applyNumberFormat="1" applyFont="1" applyFill="1" applyBorder="1"/>
    <xf numFmtId="4" fontId="14" fillId="0" borderId="16" xfId="16" applyNumberFormat="1" applyFont="1" applyBorder="1" applyAlignment="1">
      <alignment horizontal="center"/>
    </xf>
    <xf numFmtId="0" fontId="14" fillId="0" borderId="7" xfId="16" applyFont="1" applyBorder="1" applyAlignment="1">
      <alignment horizontal="center"/>
    </xf>
    <xf numFmtId="0" fontId="5" fillId="0" borderId="7" xfId="16" applyBorder="1" applyAlignment="1">
      <alignment horizontal="center"/>
    </xf>
    <xf numFmtId="4" fontId="5" fillId="0" borderId="7" xfId="16" applyNumberFormat="1" applyBorder="1"/>
    <xf numFmtId="3" fontId="5" fillId="0" borderId="7" xfId="16" applyNumberFormat="1" applyBorder="1"/>
    <xf numFmtId="0" fontId="5" fillId="0" borderId="7" xfId="16" applyBorder="1"/>
    <xf numFmtId="3" fontId="14" fillId="0" borderId="7" xfId="16" applyNumberFormat="1" applyFont="1" applyBorder="1"/>
    <xf numFmtId="10" fontId="14" fillId="0" borderId="18" xfId="16" applyNumberFormat="1" applyFont="1" applyBorder="1"/>
    <xf numFmtId="10" fontId="5" fillId="0" borderId="0" xfId="16" applyNumberFormat="1" applyAlignment="1">
      <alignment horizontal="left"/>
    </xf>
    <xf numFmtId="9" fontId="5" fillId="0" borderId="7" xfId="17" applyFont="1" applyBorder="1"/>
    <xf numFmtId="10" fontId="5" fillId="0" borderId="7" xfId="16" applyNumberFormat="1" applyBorder="1"/>
    <xf numFmtId="10" fontId="5" fillId="0" borderId="18" xfId="16" applyNumberFormat="1" applyBorder="1"/>
    <xf numFmtId="9" fontId="5" fillId="0" borderId="7" xfId="17" applyFont="1" applyFill="1" applyBorder="1"/>
    <xf numFmtId="0" fontId="14" fillId="12" borderId="7" xfId="16" applyFont="1" applyFill="1" applyBorder="1" applyAlignment="1">
      <alignment horizontal="center"/>
    </xf>
    <xf numFmtId="10" fontId="14" fillId="12" borderId="18" xfId="16" applyNumberFormat="1" applyFont="1" applyFill="1" applyBorder="1"/>
    <xf numFmtId="0" fontId="5" fillId="13" borderId="0" xfId="16" applyFill="1"/>
    <xf numFmtId="190" fontId="5" fillId="0" borderId="7" xfId="16" applyNumberFormat="1" applyBorder="1"/>
    <xf numFmtId="0" fontId="5" fillId="14" borderId="7" xfId="16" applyFill="1" applyBorder="1"/>
    <xf numFmtId="0" fontId="5" fillId="0" borderId="7" xfId="0" applyFont="1" applyBorder="1" applyAlignment="1">
      <alignment vertical="center"/>
    </xf>
    <xf numFmtId="4" fontId="5" fillId="0" borderId="16" xfId="16" applyNumberFormat="1" applyBorder="1" applyAlignment="1">
      <alignment horizontal="center"/>
    </xf>
    <xf numFmtId="4" fontId="5" fillId="0" borderId="49" xfId="16" applyNumberFormat="1" applyBorder="1" applyAlignment="1">
      <alignment horizontal="center"/>
    </xf>
    <xf numFmtId="0" fontId="5" fillId="0" borderId="99" xfId="16" applyBorder="1"/>
    <xf numFmtId="10" fontId="5" fillId="0" borderId="99" xfId="16" applyNumberFormat="1" applyBorder="1"/>
    <xf numFmtId="4" fontId="5" fillId="0" borderId="99" xfId="16" applyNumberFormat="1" applyBorder="1"/>
    <xf numFmtId="3" fontId="5" fillId="0" borderId="99" xfId="16" applyNumberFormat="1" applyBorder="1"/>
    <xf numFmtId="4" fontId="5" fillId="2" borderId="62" xfId="16" applyNumberFormat="1" applyFill="1" applyBorder="1" applyAlignment="1">
      <alignment horizontal="center"/>
    </xf>
    <xf numFmtId="0" fontId="14" fillId="2" borderId="63" xfId="16" applyFont="1" applyFill="1" applyBorder="1"/>
    <xf numFmtId="0" fontId="5" fillId="2" borderId="63" xfId="16" applyFill="1" applyBorder="1" applyAlignment="1">
      <alignment horizontal="center"/>
    </xf>
    <xf numFmtId="4" fontId="5" fillId="2" borderId="63" xfId="16" applyNumberFormat="1" applyFill="1" applyBorder="1"/>
    <xf numFmtId="3" fontId="5" fillId="2" borderId="63" xfId="16" applyNumberFormat="1" applyFill="1" applyBorder="1"/>
    <xf numFmtId="0" fontId="5" fillId="2" borderId="63" xfId="16" applyFill="1" applyBorder="1"/>
    <xf numFmtId="3" fontId="5" fillId="2" borderId="100" xfId="16" applyNumberFormat="1" applyFill="1" applyBorder="1"/>
    <xf numFmtId="188" fontId="14" fillId="2" borderId="43" xfId="16" applyNumberFormat="1" applyFont="1" applyFill="1" applyBorder="1"/>
    <xf numFmtId="10" fontId="14" fillId="2" borderId="43" xfId="16" applyNumberFormat="1" applyFont="1" applyFill="1" applyBorder="1"/>
    <xf numFmtId="4" fontId="5" fillId="0" borderId="31" xfId="16" applyNumberFormat="1" applyBorder="1" applyAlignment="1">
      <alignment horizontal="center"/>
    </xf>
    <xf numFmtId="0" fontId="14" fillId="0" borderId="32" xfId="16" applyFont="1" applyBorder="1"/>
    <xf numFmtId="10" fontId="5" fillId="0" borderId="33" xfId="16" applyNumberFormat="1" applyBorder="1"/>
    <xf numFmtId="0" fontId="14" fillId="0" borderId="7" xfId="16" applyFont="1" applyBorder="1"/>
    <xf numFmtId="0" fontId="5" fillId="0" borderId="0" xfId="18" applyFont="1"/>
    <xf numFmtId="0" fontId="5" fillId="7" borderId="0" xfId="0" applyFont="1" applyFill="1"/>
    <xf numFmtId="190" fontId="5" fillId="7" borderId="0" xfId="16" applyNumberFormat="1" applyFill="1"/>
    <xf numFmtId="4" fontId="14" fillId="0" borderId="0" xfId="16" applyNumberFormat="1" applyFont="1" applyAlignment="1">
      <alignment horizontal="center" vertical="center" wrapText="1"/>
    </xf>
    <xf numFmtId="3" fontId="14" fillId="0" borderId="0" xfId="16" applyNumberFormat="1" applyFont="1" applyAlignment="1">
      <alignment horizontal="center" vertical="center" wrapText="1"/>
    </xf>
    <xf numFmtId="10" fontId="14" fillId="0" borderId="0" xfId="16" applyNumberFormat="1" applyFont="1" applyAlignment="1">
      <alignment horizontal="center" vertical="center" wrapText="1"/>
    </xf>
    <xf numFmtId="0" fontId="5" fillId="0" borderId="101" xfId="16" applyBorder="1"/>
    <xf numFmtId="0" fontId="5" fillId="0" borderId="101" xfId="16" applyBorder="1" applyAlignment="1">
      <alignment horizontal="center"/>
    </xf>
    <xf numFmtId="188" fontId="5" fillId="0" borderId="101" xfId="16" applyNumberFormat="1" applyBorder="1"/>
    <xf numFmtId="10" fontId="5" fillId="0" borderId="101" xfId="16" applyNumberFormat="1" applyBorder="1"/>
    <xf numFmtId="0" fontId="5" fillId="0" borderId="102" xfId="16" applyBorder="1"/>
    <xf numFmtId="0" fontId="5" fillId="0" borderId="102" xfId="16" applyBorder="1" applyAlignment="1">
      <alignment horizontal="center"/>
    </xf>
    <xf numFmtId="188" fontId="5" fillId="0" borderId="102" xfId="16" applyNumberFormat="1" applyBorder="1"/>
    <xf numFmtId="10" fontId="5" fillId="0" borderId="102" xfId="16" applyNumberFormat="1" applyBorder="1"/>
    <xf numFmtId="10" fontId="5" fillId="15" borderId="102" xfId="16" applyNumberFormat="1" applyFill="1" applyBorder="1"/>
    <xf numFmtId="0" fontId="5" fillId="0" borderId="103" xfId="16" applyBorder="1"/>
    <xf numFmtId="0" fontId="5" fillId="0" borderId="103" xfId="16" applyBorder="1" applyAlignment="1">
      <alignment horizontal="center"/>
    </xf>
    <xf numFmtId="188" fontId="5" fillId="0" borderId="103" xfId="16" applyNumberFormat="1" applyBorder="1"/>
    <xf numFmtId="10" fontId="5" fillId="0" borderId="103" xfId="16" applyNumberFormat="1" applyBorder="1"/>
    <xf numFmtId="0" fontId="1" fillId="0" borderId="0" xfId="19"/>
    <xf numFmtId="0" fontId="3" fillId="0" borderId="0" xfId="0" applyFont="1"/>
    <xf numFmtId="0" fontId="8" fillId="0" borderId="22" xfId="0" applyFont="1" applyBorder="1" applyAlignment="1">
      <alignment horizontal="center"/>
    </xf>
    <xf numFmtId="0" fontId="8" fillId="0" borderId="23" xfId="0" applyFont="1" applyBorder="1" applyAlignment="1">
      <alignment horizontal="center"/>
    </xf>
    <xf numFmtId="0" fontId="8" fillId="0" borderId="24" xfId="0" applyFont="1" applyBorder="1" applyAlignment="1">
      <alignment horizontal="center"/>
    </xf>
    <xf numFmtId="0" fontId="3" fillId="0" borderId="25" xfId="0" applyFont="1" applyBorder="1"/>
    <xf numFmtId="0" fontId="3" fillId="2" borderId="7" xfId="0" applyFont="1" applyFill="1" applyBorder="1" applyAlignment="1">
      <alignment horizontal="center" wrapText="1"/>
    </xf>
    <xf numFmtId="0" fontId="3" fillId="0" borderId="26" xfId="0" applyFont="1" applyBorder="1"/>
    <xf numFmtId="0" fontId="23" fillId="0" borderId="80" xfId="20" applyFont="1" applyBorder="1" applyAlignment="1" applyProtection="1">
      <alignment horizontal="center"/>
    </xf>
    <xf numFmtId="0" fontId="2" fillId="0" borderId="104" xfId="0" applyFont="1" applyBorder="1" applyAlignment="1">
      <alignment horizontal="center"/>
    </xf>
    <xf numFmtId="0" fontId="2" fillId="0" borderId="2" xfId="0" applyFont="1" applyBorder="1" applyAlignment="1">
      <alignment horizontal="center"/>
    </xf>
    <xf numFmtId="0" fontId="2" fillId="0" borderId="105" xfId="0" applyFont="1" applyBorder="1" applyAlignment="1">
      <alignment horizontal="center"/>
    </xf>
    <xf numFmtId="0" fontId="3" fillId="0" borderId="104" xfId="21" applyFont="1" applyBorder="1" applyAlignment="1">
      <alignment horizontal="center" vertical="center"/>
    </xf>
    <xf numFmtId="0" fontId="3" fillId="0" borderId="2" xfId="21" applyFont="1" applyBorder="1" applyAlignment="1">
      <alignment horizontal="center" vertical="center"/>
    </xf>
    <xf numFmtId="0" fontId="3" fillId="0" borderId="3" xfId="21" applyFont="1" applyBorder="1" applyAlignment="1">
      <alignment horizontal="center" vertical="center"/>
    </xf>
    <xf numFmtId="0" fontId="23" fillId="0" borderId="49" xfId="20" applyFont="1" applyBorder="1" applyAlignment="1" applyProtection="1">
      <alignment horizontal="center"/>
    </xf>
    <xf numFmtId="0" fontId="2" fillId="0" borderId="106" xfId="0" applyFont="1" applyBorder="1" applyAlignment="1">
      <alignment horizontal="center"/>
    </xf>
    <xf numFmtId="0" fontId="2" fillId="0" borderId="0" xfId="0" applyFont="1" applyAlignment="1">
      <alignment horizontal="center"/>
    </xf>
    <xf numFmtId="0" fontId="2" fillId="0" borderId="50" xfId="0" applyFont="1" applyBorder="1" applyAlignment="1">
      <alignment horizontal="center"/>
    </xf>
    <xf numFmtId="0" fontId="3" fillId="0" borderId="107" xfId="21" applyFont="1" applyBorder="1" applyAlignment="1">
      <alignment horizontal="center" vertical="center"/>
    </xf>
    <xf numFmtId="0" fontId="3" fillId="0" borderId="5" xfId="21" applyFont="1" applyBorder="1" applyAlignment="1">
      <alignment horizontal="center" vertical="center"/>
    </xf>
    <xf numFmtId="0" fontId="3" fillId="0" borderId="6" xfId="21" applyFont="1" applyBorder="1" applyAlignment="1">
      <alignment horizontal="center" vertical="center"/>
    </xf>
    <xf numFmtId="0" fontId="3" fillId="0" borderId="8" xfId="21" applyFont="1" applyBorder="1" applyAlignment="1">
      <alignment horizontal="center" vertical="center"/>
    </xf>
    <xf numFmtId="0" fontId="3" fillId="0" borderId="108" xfId="21" applyFont="1" applyBorder="1" applyAlignment="1">
      <alignment horizontal="center" vertical="center"/>
    </xf>
    <xf numFmtId="0" fontId="3" fillId="0" borderId="20" xfId="21" applyFont="1" applyBorder="1" applyAlignment="1">
      <alignment horizontal="center" vertical="center"/>
    </xf>
    <xf numFmtId="0" fontId="3" fillId="0" borderId="109" xfId="21" applyFont="1" applyBorder="1" applyAlignment="1">
      <alignment horizontal="center" vertical="center"/>
    </xf>
    <xf numFmtId="0" fontId="3" fillId="0" borderId="12" xfId="0" applyFont="1" applyBorder="1" applyAlignment="1">
      <alignment horizontal="center" vertical="center"/>
    </xf>
    <xf numFmtId="0" fontId="3" fillId="0" borderId="107"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2" fillId="0" borderId="106" xfId="0" applyFont="1" applyBorder="1" applyAlignment="1">
      <alignment horizontal="center" vertical="center" wrapText="1"/>
    </xf>
    <xf numFmtId="0" fontId="2" fillId="0" borderId="0" xfId="0" applyFont="1" applyAlignment="1">
      <alignment horizontal="center" vertical="center" wrapText="1"/>
    </xf>
    <xf numFmtId="0" fontId="2" fillId="0" borderId="50" xfId="0" applyFont="1" applyBorder="1" applyAlignment="1">
      <alignment horizontal="center" vertical="center" wrapText="1"/>
    </xf>
    <xf numFmtId="0" fontId="3" fillId="0" borderId="47" xfId="21" applyFont="1" applyBorder="1" applyAlignment="1">
      <alignment horizontal="center" vertical="center"/>
    </xf>
    <xf numFmtId="0" fontId="3" fillId="0" borderId="99" xfId="21" applyFont="1" applyBorder="1" applyAlignment="1">
      <alignment horizontal="center" vertical="center"/>
    </xf>
    <xf numFmtId="0" fontId="3" fillId="0" borderId="51" xfId="21" applyFont="1" applyBorder="1" applyAlignment="1">
      <alignment horizontal="center" vertical="center"/>
    </xf>
    <xf numFmtId="0" fontId="3" fillId="0" borderId="19" xfId="0" applyFont="1" applyBorder="1" applyAlignment="1">
      <alignment horizontal="center"/>
    </xf>
    <xf numFmtId="0" fontId="2" fillId="0" borderId="20" xfId="0" applyFont="1" applyBorder="1" applyAlignment="1">
      <alignment horizontal="center"/>
    </xf>
    <xf numFmtId="0" fontId="3" fillId="0" borderId="20" xfId="0" applyFont="1" applyBorder="1" applyAlignment="1">
      <alignment vertical="center"/>
    </xf>
    <xf numFmtId="0" fontId="3" fillId="0" borderId="109" xfId="0" applyFont="1" applyBorder="1" applyAlignment="1">
      <alignment vertical="center"/>
    </xf>
    <xf numFmtId="0" fontId="3" fillId="0" borderId="1" xfId="0" applyFont="1" applyBorder="1" applyAlignment="1">
      <alignment horizontal="center"/>
    </xf>
    <xf numFmtId="0" fontId="2" fillId="0" borderId="2" xfId="0" applyFont="1" applyBorder="1" applyAlignment="1">
      <alignment horizontal="center"/>
    </xf>
    <xf numFmtId="0" fontId="3" fillId="0" borderId="2" xfId="0" applyFont="1" applyBorder="1" applyAlignment="1">
      <alignment horizontal="right"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29" xfId="0" applyFont="1" applyBorder="1" applyAlignment="1">
      <alignment horizontal="center"/>
    </xf>
    <xf numFmtId="0" fontId="2" fillId="0" borderId="0" xfId="0" applyFont="1" applyAlignment="1">
      <alignment horizontal="center"/>
    </xf>
    <xf numFmtId="0" fontId="3" fillId="0" borderId="0" xfId="0" applyFont="1" applyAlignment="1">
      <alignment horizontal="right" vertical="center"/>
    </xf>
    <xf numFmtId="1" fontId="3" fillId="0" borderId="7" xfId="0" applyNumberFormat="1" applyFont="1" applyBorder="1" applyAlignment="1">
      <alignment horizontal="center" vertical="center"/>
    </xf>
    <xf numFmtId="1" fontId="3" fillId="0" borderId="18" xfId="0" applyNumberFormat="1" applyFont="1" applyBorder="1" applyAlignment="1">
      <alignment horizontal="center" vertical="center"/>
    </xf>
    <xf numFmtId="0" fontId="2" fillId="0" borderId="29" xfId="0" applyFont="1" applyBorder="1" applyAlignment="1">
      <alignment horizontal="right" vertical="center"/>
    </xf>
    <xf numFmtId="0" fontId="2" fillId="0" borderId="0" xfId="0" applyFont="1" applyAlignment="1">
      <alignment horizontal="right" vertical="center"/>
    </xf>
    <xf numFmtId="1" fontId="3" fillId="0" borderId="30" xfId="0" applyNumberFormat="1" applyFont="1" applyBorder="1" applyAlignment="1">
      <alignment horizontal="center" vertical="center"/>
    </xf>
    <xf numFmtId="0" fontId="3" fillId="0" borderId="4" xfId="0" applyFont="1" applyBorder="1" applyAlignment="1">
      <alignment horizontal="left"/>
    </xf>
    <xf numFmtId="0" fontId="3" fillId="0" borderId="5" xfId="0" applyFont="1" applyBorder="1" applyAlignment="1">
      <alignment horizontal="center"/>
    </xf>
    <xf numFmtId="0" fontId="3" fillId="0" borderId="6" xfId="0" applyFont="1" applyBorder="1" applyAlignment="1">
      <alignment horizontal="center"/>
    </xf>
    <xf numFmtId="0" fontId="3" fillId="0" borderId="54" xfId="0" applyFont="1" applyBorder="1"/>
    <xf numFmtId="0" fontId="3" fillId="0" borderId="55" xfId="0" applyFont="1" applyBorder="1"/>
    <xf numFmtId="0" fontId="3" fillId="0" borderId="110" xfId="0" applyFont="1" applyBorder="1"/>
    <xf numFmtId="0" fontId="3" fillId="0" borderId="1" xfId="0" applyFont="1" applyBorder="1"/>
    <xf numFmtId="0" fontId="3" fillId="0" borderId="2" xfId="0" applyFont="1" applyBorder="1"/>
    <xf numFmtId="0" fontId="3" fillId="0" borderId="3" xfId="0" applyFont="1" applyBorder="1"/>
    <xf numFmtId="0" fontId="2" fillId="0" borderId="1"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0" borderId="3" xfId="0" applyFont="1" applyBorder="1" applyAlignment="1" applyProtection="1">
      <alignment horizontal="center"/>
      <protection locked="0"/>
    </xf>
    <xf numFmtId="0" fontId="3" fillId="0" borderId="29" xfId="0" applyFont="1" applyBorder="1"/>
    <xf numFmtId="0" fontId="3" fillId="0" borderId="30" xfId="0" applyFont="1" applyBorder="1"/>
    <xf numFmtId="0" fontId="25" fillId="5" borderId="101" xfId="0" applyFont="1" applyFill="1" applyBorder="1" applyAlignment="1">
      <alignment horizontal="center" vertical="center"/>
    </xf>
    <xf numFmtId="0" fontId="25" fillId="5" borderId="13" xfId="0" applyFont="1" applyFill="1" applyBorder="1" applyAlignment="1">
      <alignment horizontal="center" vertical="center" wrapText="1"/>
    </xf>
    <xf numFmtId="0" fontId="25" fillId="5" borderId="14" xfId="0" applyFont="1" applyFill="1" applyBorder="1" applyAlignment="1">
      <alignment horizontal="center" vertical="center" wrapText="1"/>
    </xf>
    <xf numFmtId="0" fontId="25" fillId="5" borderId="15" xfId="0" applyFont="1" applyFill="1" applyBorder="1" applyAlignment="1">
      <alignment horizontal="center" vertical="center" wrapText="1"/>
    </xf>
    <xf numFmtId="0" fontId="25" fillId="5" borderId="13" xfId="0" applyFont="1" applyFill="1" applyBorder="1" applyAlignment="1">
      <alignment horizontal="center" vertical="center"/>
    </xf>
    <xf numFmtId="0" fontId="25" fillId="5" borderId="15" xfId="0" applyFont="1" applyFill="1" applyBorder="1" applyAlignment="1">
      <alignment horizontal="center" vertical="center"/>
    </xf>
    <xf numFmtId="0" fontId="3" fillId="5" borderId="103" xfId="0" applyFont="1" applyFill="1" applyBorder="1" applyAlignment="1">
      <alignment horizontal="center" vertical="center"/>
    </xf>
    <xf numFmtId="0" fontId="3" fillId="5" borderId="54" xfId="0" applyFont="1" applyFill="1" applyBorder="1" applyAlignment="1">
      <alignment horizontal="center" vertical="center"/>
    </xf>
    <xf numFmtId="0" fontId="3" fillId="5" borderId="55" xfId="0" applyFont="1" applyFill="1" applyBorder="1" applyAlignment="1">
      <alignment horizontal="center" vertical="center"/>
    </xf>
    <xf numFmtId="0" fontId="3" fillId="5" borderId="110" xfId="0" applyFont="1" applyFill="1" applyBorder="1" applyAlignment="1">
      <alignment horizontal="center" vertical="center"/>
    </xf>
    <xf numFmtId="4" fontId="3" fillId="5" borderId="103" xfId="0" applyNumberFormat="1" applyFont="1" applyFill="1"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29" xfId="0" applyFont="1" applyBorder="1" applyAlignment="1">
      <alignment horizontal="left" vertical="center"/>
    </xf>
    <xf numFmtId="0" fontId="2" fillId="0" borderId="0" xfId="0" applyFont="1" applyAlignment="1">
      <alignment horizontal="left" vertical="center"/>
    </xf>
    <xf numFmtId="0" fontId="2" fillId="0" borderId="30" xfId="0" applyFont="1" applyBorder="1" applyAlignment="1">
      <alignment horizontal="left" vertical="center"/>
    </xf>
    <xf numFmtId="0" fontId="2" fillId="0" borderId="38" xfId="0" applyFont="1" applyBorder="1" applyAlignment="1">
      <alignment horizontal="left" vertical="center"/>
    </xf>
    <xf numFmtId="0" fontId="2" fillId="0" borderId="39" xfId="0" applyFont="1" applyBorder="1" applyAlignment="1">
      <alignment horizontal="left" vertical="center"/>
    </xf>
    <xf numFmtId="0" fontId="2" fillId="0" borderId="40" xfId="0" applyFont="1" applyBorder="1" applyAlignment="1">
      <alignment horizontal="left" vertical="center"/>
    </xf>
    <xf numFmtId="0" fontId="2" fillId="5" borderId="13" xfId="0" applyFont="1" applyFill="1" applyBorder="1" applyAlignment="1">
      <alignment horizontal="center"/>
    </xf>
    <xf numFmtId="0" fontId="3" fillId="5" borderId="14" xfId="0" applyFont="1" applyFill="1" applyBorder="1" applyAlignment="1">
      <alignment horizontal="center"/>
    </xf>
    <xf numFmtId="0" fontId="3" fillId="5" borderId="53" xfId="0" applyFont="1" applyFill="1" applyBorder="1" applyAlignment="1">
      <alignment horizontal="center"/>
    </xf>
    <xf numFmtId="0" fontId="2" fillId="5" borderId="111" xfId="0" applyFont="1" applyFill="1" applyBorder="1" applyAlignment="1">
      <alignment horizontal="center"/>
    </xf>
    <xf numFmtId="0" fontId="2" fillId="5" borderId="107" xfId="0" applyFont="1" applyFill="1" applyBorder="1" applyAlignment="1">
      <alignment horizontal="center"/>
    </xf>
    <xf numFmtId="0" fontId="2" fillId="5" borderId="112" xfId="0" applyFont="1" applyFill="1" applyBorder="1" applyAlignment="1">
      <alignment horizontal="center"/>
    </xf>
    <xf numFmtId="0" fontId="2" fillId="5" borderId="32" xfId="0" applyFont="1" applyFill="1" applyBorder="1" applyAlignment="1">
      <alignment horizontal="center"/>
    </xf>
    <xf numFmtId="0" fontId="2" fillId="5" borderId="53" xfId="0" applyFont="1" applyFill="1" applyBorder="1" applyAlignment="1">
      <alignment horizontal="center"/>
    </xf>
    <xf numFmtId="0" fontId="2" fillId="5" borderId="33" xfId="0" applyFont="1" applyFill="1" applyBorder="1" applyAlignment="1">
      <alignment horizontal="center"/>
    </xf>
    <xf numFmtId="0" fontId="3" fillId="0" borderId="27" xfId="0" applyFont="1" applyBorder="1"/>
    <xf numFmtId="0" fontId="3" fillId="0" borderId="10" xfId="0" applyFont="1" applyBorder="1"/>
    <xf numFmtId="0" fontId="3" fillId="0" borderId="11" xfId="0" applyFont="1" applyBorder="1"/>
    <xf numFmtId="0" fontId="3" fillId="0" borderId="9" xfId="0" applyFont="1" applyBorder="1"/>
    <xf numFmtId="176" fontId="3" fillId="0" borderId="7" xfId="14" applyFont="1" applyBorder="1"/>
    <xf numFmtId="0" fontId="3" fillId="0" borderId="9" xfId="0" applyFont="1" applyBorder="1" applyAlignment="1">
      <alignment horizontal="center"/>
    </xf>
    <xf numFmtId="0" fontId="3" fillId="0" borderId="11" xfId="0" applyFont="1" applyBorder="1" applyAlignment="1">
      <alignment horizontal="center"/>
    </xf>
    <xf numFmtId="176" fontId="3" fillId="0" borderId="18" xfId="14" applyFont="1" applyBorder="1"/>
    <xf numFmtId="0" fontId="3" fillId="0" borderId="19" xfId="0" applyFont="1" applyBorder="1"/>
    <xf numFmtId="0" fontId="3" fillId="0" borderId="20" xfId="0" applyFont="1" applyBorder="1"/>
    <xf numFmtId="0" fontId="3" fillId="0" borderId="21" xfId="0" applyFont="1" applyBorder="1"/>
    <xf numFmtId="0" fontId="3" fillId="0" borderId="108" xfId="0" applyFont="1" applyBorder="1"/>
    <xf numFmtId="0" fontId="3" fillId="0" borderId="54" xfId="0" applyFont="1" applyBorder="1"/>
    <xf numFmtId="0" fontId="3" fillId="0" borderId="55" xfId="0" applyFont="1" applyBorder="1"/>
    <xf numFmtId="0" fontId="3" fillId="0" borderId="56" xfId="0" applyFont="1" applyBorder="1"/>
    <xf numFmtId="0" fontId="3" fillId="0" borderId="113" xfId="0" applyFont="1" applyBorder="1"/>
    <xf numFmtId="176" fontId="3" fillId="0" borderId="114" xfId="14" applyFont="1" applyBorder="1"/>
    <xf numFmtId="2" fontId="3" fillId="0" borderId="113" xfId="0" applyNumberFormat="1" applyFont="1" applyBorder="1" applyAlignment="1">
      <alignment horizontal="center"/>
    </xf>
    <xf numFmtId="2" fontId="3" fillId="0" borderId="56" xfId="0" applyNumberFormat="1" applyFont="1" applyBorder="1" applyAlignment="1">
      <alignment horizontal="center"/>
    </xf>
    <xf numFmtId="0" fontId="2" fillId="0" borderId="44" xfId="0" applyFont="1" applyBorder="1" applyAlignment="1">
      <alignment horizontal="right"/>
    </xf>
    <xf numFmtId="0" fontId="2" fillId="0" borderId="45" xfId="0" applyFont="1" applyBorder="1" applyAlignment="1">
      <alignment horizontal="right"/>
    </xf>
    <xf numFmtId="0" fontId="2" fillId="0" borderId="46" xfId="0" applyFont="1" applyBorder="1" applyAlignment="1">
      <alignment horizontal="right"/>
    </xf>
    <xf numFmtId="176" fontId="3" fillId="0" borderId="43" xfId="0" applyNumberFormat="1" applyFont="1" applyBorder="1"/>
    <xf numFmtId="0" fontId="2" fillId="5" borderId="14" xfId="0" applyFont="1" applyFill="1" applyBorder="1" applyAlignment="1">
      <alignment horizontal="center"/>
    </xf>
    <xf numFmtId="0" fontId="2" fillId="5" borderId="111" xfId="0" applyFont="1" applyFill="1" applyBorder="1" applyAlignment="1">
      <alignment horizontal="center"/>
    </xf>
    <xf numFmtId="0" fontId="3" fillId="0" borderId="10" xfId="0" applyFont="1" applyBorder="1" applyAlignment="1">
      <alignment horizontal="center"/>
    </xf>
    <xf numFmtId="2" fontId="3" fillId="0" borderId="7" xfId="0" applyNumberFormat="1" applyFont="1" applyBorder="1"/>
    <xf numFmtId="176" fontId="3" fillId="0" borderId="9" xfId="14" applyFont="1" applyBorder="1" applyAlignment="1">
      <alignment horizontal="center"/>
    </xf>
    <xf numFmtId="176" fontId="3" fillId="0" borderId="11" xfId="14" applyFont="1" applyBorder="1" applyAlignment="1">
      <alignment horizontal="center"/>
    </xf>
    <xf numFmtId="0" fontId="3" fillId="0" borderId="35" xfId="0" applyFont="1" applyBorder="1"/>
    <xf numFmtId="0" fontId="3" fillId="0" borderId="113" xfId="0" applyFont="1" applyBorder="1" applyAlignment="1">
      <alignment horizontal="center"/>
    </xf>
    <xf numFmtId="0" fontId="3" fillId="0" borderId="56" xfId="0" applyFont="1" applyBorder="1" applyAlignment="1">
      <alignment horizontal="center"/>
    </xf>
    <xf numFmtId="176" fontId="3" fillId="0" borderId="36" xfId="14" applyFont="1" applyBorder="1"/>
    <xf numFmtId="176" fontId="3" fillId="0" borderId="43" xfId="14" applyFont="1" applyBorder="1"/>
    <xf numFmtId="0" fontId="2" fillId="5" borderId="14" xfId="0" applyFont="1" applyFill="1" applyBorder="1" applyAlignment="1">
      <alignment horizontal="center"/>
    </xf>
    <xf numFmtId="0" fontId="2" fillId="5" borderId="32" xfId="0" applyFont="1" applyFill="1" applyBorder="1"/>
    <xf numFmtId="2" fontId="3" fillId="0" borderId="7" xfId="0" applyNumberFormat="1" applyFont="1" applyBorder="1" applyAlignment="1">
      <alignment horizontal="center"/>
    </xf>
    <xf numFmtId="2" fontId="3" fillId="0" borderId="10" xfId="0" applyNumberFormat="1" applyFont="1" applyBorder="1" applyAlignment="1">
      <alignment horizontal="center"/>
    </xf>
    <xf numFmtId="2" fontId="3" fillId="0" borderId="9" xfId="0" applyNumberFormat="1" applyFont="1" applyBorder="1" applyAlignment="1">
      <alignment horizontal="center"/>
    </xf>
    <xf numFmtId="2" fontId="3" fillId="0" borderId="11" xfId="0" applyNumberFormat="1" applyFont="1" applyBorder="1" applyAlignment="1">
      <alignment horizontal="center"/>
    </xf>
    <xf numFmtId="0" fontId="3" fillId="0" borderId="114" xfId="0" applyFont="1" applyBorder="1"/>
    <xf numFmtId="0" fontId="3" fillId="0" borderId="39" xfId="0" applyFont="1" applyBorder="1"/>
    <xf numFmtId="176" fontId="3" fillId="0" borderId="115" xfId="14" applyFont="1" applyBorder="1"/>
    <xf numFmtId="0" fontId="2" fillId="5" borderId="14" xfId="0" applyFont="1" applyFill="1" applyBorder="1" applyAlignment="1">
      <alignment horizontal="center" wrapText="1"/>
    </xf>
    <xf numFmtId="0" fontId="2" fillId="5" borderId="32" xfId="0" applyFont="1" applyFill="1" applyBorder="1" applyAlignment="1">
      <alignment horizontal="center" wrapText="1"/>
    </xf>
    <xf numFmtId="0" fontId="2" fillId="5" borderId="111" xfId="0" applyFont="1" applyFill="1" applyBorder="1" applyAlignment="1">
      <alignment horizontal="center" wrapText="1"/>
    </xf>
    <xf numFmtId="0" fontId="2" fillId="5" borderId="53" xfId="0" applyFont="1" applyFill="1" applyBorder="1" applyAlignment="1">
      <alignment horizontal="center" wrapText="1"/>
    </xf>
    <xf numFmtId="0" fontId="2" fillId="5" borderId="33" xfId="0" applyFont="1" applyFill="1" applyBorder="1" applyAlignment="1">
      <alignment horizontal="center" wrapText="1"/>
    </xf>
    <xf numFmtId="0" fontId="3" fillId="0" borderId="27" xfId="0" applyFont="1" applyBorder="1" applyAlignment="1">
      <alignment horizontal="left"/>
    </xf>
    <xf numFmtId="0" fontId="3" fillId="0" borderId="10" xfId="0" applyFont="1" applyBorder="1" applyAlignment="1">
      <alignment horizontal="left"/>
    </xf>
    <xf numFmtId="176" fontId="3" fillId="0" borderId="7" xfId="14" applyFont="1" applyBorder="1" applyAlignment="1">
      <alignment horizontal="center"/>
    </xf>
    <xf numFmtId="0" fontId="3" fillId="0" borderId="10" xfId="13" applyNumberFormat="1" applyFont="1" applyBorder="1" applyAlignment="1">
      <alignment horizontal="center"/>
    </xf>
    <xf numFmtId="191" fontId="3" fillId="0" borderId="12" xfId="0" applyNumberFormat="1" applyFont="1" applyBorder="1" applyAlignment="1">
      <alignment horizontal="center" wrapText="1"/>
    </xf>
    <xf numFmtId="2" fontId="3" fillId="0" borderId="9" xfId="0" applyNumberFormat="1" applyFont="1" applyBorder="1" applyAlignment="1">
      <alignment horizontal="center" wrapText="1"/>
    </xf>
    <xf numFmtId="2" fontId="3" fillId="0" borderId="11" xfId="0" applyNumberFormat="1" applyFont="1" applyBorder="1" applyAlignment="1">
      <alignment horizontal="center" wrapText="1"/>
    </xf>
    <xf numFmtId="176" fontId="3" fillId="0" borderId="17" xfId="14" applyFont="1" applyBorder="1" applyAlignment="1">
      <alignment horizontal="center" wrapText="1"/>
    </xf>
    <xf numFmtId="0" fontId="2" fillId="5" borderId="44" xfId="0" applyFont="1" applyFill="1" applyBorder="1" applyAlignment="1">
      <alignment horizontal="right"/>
    </xf>
    <xf numFmtId="0" fontId="2" fillId="5" borderId="45" xfId="0" applyFont="1" applyFill="1" applyBorder="1" applyAlignment="1">
      <alignment horizontal="right"/>
    </xf>
    <xf numFmtId="0" fontId="2" fillId="5" borderId="46" xfId="0" applyFont="1" applyFill="1" applyBorder="1" applyAlignment="1">
      <alignment horizontal="right"/>
    </xf>
    <xf numFmtId="191" fontId="3" fillId="5" borderId="43" xfId="0" applyNumberFormat="1" applyFont="1" applyFill="1" applyBorder="1"/>
    <xf numFmtId="0" fontId="2" fillId="5" borderId="53" xfId="0" applyFont="1" applyFill="1" applyBorder="1" applyAlignment="1">
      <alignment horizontal="center" wrapText="1"/>
    </xf>
    <xf numFmtId="43" fontId="3" fillId="0" borderId="10" xfId="14" applyNumberFormat="1" applyFont="1" applyBorder="1"/>
    <xf numFmtId="9" fontId="3" fillId="0" borderId="11" xfId="13" applyFont="1" applyBorder="1"/>
    <xf numFmtId="9" fontId="3" fillId="0" borderId="7" xfId="13" applyFont="1" applyBorder="1" applyAlignment="1">
      <alignment horizontal="center"/>
    </xf>
    <xf numFmtId="43" fontId="3" fillId="0" borderId="9" xfId="14" applyNumberFormat="1" applyFont="1" applyBorder="1" applyAlignment="1">
      <alignment horizontal="center"/>
    </xf>
    <xf numFmtId="43" fontId="3" fillId="0" borderId="11" xfId="14" applyNumberFormat="1" applyFont="1" applyBorder="1" applyAlignment="1">
      <alignment horizontal="center"/>
    </xf>
    <xf numFmtId="43" fontId="3" fillId="0" borderId="18" xfId="14" applyNumberFormat="1" applyFont="1" applyBorder="1"/>
    <xf numFmtId="43" fontId="3" fillId="0" borderId="55" xfId="14" applyNumberFormat="1" applyFont="1" applyBorder="1"/>
    <xf numFmtId="9" fontId="3" fillId="0" borderId="56" xfId="13" applyFont="1" applyBorder="1"/>
    <xf numFmtId="43" fontId="3" fillId="0" borderId="113" xfId="14" applyNumberFormat="1" applyFont="1" applyBorder="1" applyAlignment="1">
      <alignment horizontal="center"/>
    </xf>
    <xf numFmtId="43" fontId="3" fillId="0" borderId="56" xfId="14" applyNumberFormat="1" applyFont="1" applyBorder="1" applyAlignment="1">
      <alignment horizontal="center"/>
    </xf>
    <xf numFmtId="43" fontId="3" fillId="0" borderId="43" xfId="0" applyNumberFormat="1" applyFont="1" applyBorder="1"/>
    <xf numFmtId="43" fontId="3" fillId="5" borderId="43" xfId="0" applyNumberFormat="1" applyFont="1" applyFill="1" applyBorder="1"/>
    <xf numFmtId="0" fontId="3" fillId="0" borderId="5" xfId="0" applyFont="1" applyBorder="1"/>
    <xf numFmtId="0" fontId="3" fillId="0" borderId="0" xfId="0" applyFont="1" applyAlignment="1">
      <alignment horizontal="center"/>
    </xf>
    <xf numFmtId="0" fontId="3" fillId="0" borderId="30" xfId="0" applyFont="1" applyBorder="1" applyAlignment="1">
      <alignment horizontal="center"/>
    </xf>
    <xf numFmtId="0" fontId="2" fillId="0" borderId="27" xfId="0" applyFont="1" applyBorder="1"/>
    <xf numFmtId="0" fontId="3" fillId="0" borderId="10" xfId="0" applyFont="1" applyBorder="1"/>
    <xf numFmtId="0" fontId="3" fillId="0" borderId="28" xfId="0" applyFont="1" applyBorder="1"/>
    <xf numFmtId="0" fontId="3" fillId="0" borderId="27" xfId="0" applyFont="1" applyBorder="1" applyAlignment="1">
      <alignment horizontal="center"/>
    </xf>
    <xf numFmtId="0" fontId="3" fillId="0" borderId="10" xfId="0" applyFont="1" applyBorder="1" applyAlignment="1">
      <alignment horizontal="center"/>
    </xf>
    <xf numFmtId="0" fontId="3" fillId="0" borderId="28" xfId="0" applyFont="1" applyBorder="1" applyAlignment="1">
      <alignment horizontal="center"/>
    </xf>
    <xf numFmtId="0" fontId="2" fillId="0" borderId="29" xfId="0" applyFont="1" applyBorder="1" applyAlignment="1">
      <alignment horizontal="left"/>
    </xf>
    <xf numFmtId="0" fontId="2" fillId="0" borderId="29" xfId="0" applyFont="1" applyBorder="1" applyAlignment="1">
      <alignment wrapText="1"/>
    </xf>
    <xf numFmtId="0" fontId="2" fillId="0" borderId="0" xfId="0" applyFont="1" applyAlignment="1">
      <alignment wrapText="1"/>
    </xf>
    <xf numFmtId="0" fontId="2" fillId="0" borderId="30" xfId="0" applyFont="1" applyBorder="1" applyAlignment="1">
      <alignment wrapText="1"/>
    </xf>
    <xf numFmtId="0" fontId="3" fillId="0" borderId="0" xfId="0" applyFont="1" applyAlignment="1">
      <alignment horizontal="left"/>
    </xf>
    <xf numFmtId="0" fontId="3" fillId="0" borderId="29" xfId="0" applyFont="1" applyBorder="1" applyAlignment="1">
      <alignment horizontal="left"/>
    </xf>
    <xf numFmtId="0" fontId="3" fillId="0" borderId="0" xfId="0" applyFont="1" applyAlignment="1">
      <alignment horizontal="right"/>
    </xf>
    <xf numFmtId="0" fontId="3" fillId="0" borderId="30" xfId="0" applyFont="1" applyBorder="1" applyAlignment="1">
      <alignment horizontal="right"/>
    </xf>
    <xf numFmtId="0" fontId="3" fillId="0" borderId="38" xfId="0" applyFont="1" applyBorder="1" applyAlignment="1">
      <alignment horizontal="left"/>
    </xf>
    <xf numFmtId="0" fontId="3" fillId="0" borderId="39" xfId="0" applyFont="1" applyBorder="1" applyAlignment="1">
      <alignment horizontal="left"/>
    </xf>
    <xf numFmtId="0" fontId="3" fillId="0" borderId="39" xfId="0" applyFont="1" applyBorder="1" applyAlignment="1">
      <alignment horizontal="right"/>
    </xf>
    <xf numFmtId="0" fontId="3" fillId="0" borderId="40" xfId="0" applyFont="1" applyBorder="1" applyAlignment="1">
      <alignment horizontal="right"/>
    </xf>
    <xf numFmtId="0" fontId="3" fillId="0" borderId="57" xfId="0" applyFont="1" applyBorder="1"/>
    <xf numFmtId="0" fontId="3" fillId="0" borderId="58" xfId="0" applyFont="1" applyBorder="1"/>
    <xf numFmtId="0" fontId="3" fillId="0" borderId="59" xfId="0" applyFont="1" applyBorder="1"/>
    <xf numFmtId="0" fontId="8" fillId="0" borderId="0" xfId="0" applyFont="1" applyAlignment="1">
      <alignment horizontal="left" vertical="center"/>
    </xf>
    <xf numFmtId="0" fontId="9" fillId="0" borderId="0" xfId="0" applyFont="1" applyAlignment="1">
      <alignment horizontal="center" vertical="center"/>
    </xf>
    <xf numFmtId="0" fontId="3" fillId="2" borderId="16" xfId="2" applyFont="1" applyFill="1" applyBorder="1" applyAlignment="1">
      <alignment horizontal="left" vertical="center" wrapText="1"/>
    </xf>
    <xf numFmtId="0" fontId="3" fillId="2" borderId="18" xfId="2" applyFont="1" applyFill="1" applyBorder="1" applyAlignment="1">
      <alignment horizontal="left" vertical="center" wrapText="1"/>
    </xf>
    <xf numFmtId="0" fontId="3" fillId="4" borderId="27" xfId="2" applyFont="1" applyFill="1" applyBorder="1" applyAlignment="1">
      <alignment horizontal="center" vertical="center" wrapText="1"/>
    </xf>
    <xf numFmtId="0" fontId="3" fillId="4" borderId="10" xfId="2" applyFont="1" applyFill="1" applyBorder="1" applyAlignment="1">
      <alignment horizontal="center" vertical="center" wrapText="1"/>
    </xf>
    <xf numFmtId="0" fontId="3" fillId="4" borderId="28" xfId="2" applyFont="1" applyFill="1" applyBorder="1" applyAlignment="1">
      <alignment horizontal="center" vertical="center" wrapText="1"/>
    </xf>
    <xf numFmtId="0" fontId="3" fillId="0" borderId="7" xfId="2" applyFont="1" applyBorder="1" applyAlignment="1">
      <alignment vertical="center"/>
    </xf>
    <xf numFmtId="0" fontId="3" fillId="0" borderId="8" xfId="2" applyFont="1" applyBorder="1" applyAlignment="1">
      <alignment vertical="center"/>
    </xf>
    <xf numFmtId="0" fontId="3" fillId="0" borderId="43" xfId="2" applyFont="1" applyBorder="1" applyAlignment="1">
      <alignment horizontal="center" vertical="center"/>
    </xf>
    <xf numFmtId="0" fontId="6" fillId="0" borderId="48" xfId="0" applyFont="1" applyBorder="1" applyAlignment="1">
      <alignment horizontal="center" vertical="center" wrapText="1"/>
    </xf>
    <xf numFmtId="0" fontId="8" fillId="0" borderId="0" xfId="0" applyFont="1" applyAlignment="1">
      <alignment vertical="center"/>
    </xf>
    <xf numFmtId="0" fontId="3" fillId="4" borderId="31" xfId="2" applyFont="1" applyFill="1" applyBorder="1" applyAlignment="1">
      <alignment vertical="center" wrapText="1"/>
    </xf>
    <xf numFmtId="0" fontId="3" fillId="4" borderId="32" xfId="2" applyFont="1" applyFill="1" applyBorder="1" applyAlignment="1">
      <alignment vertical="center" wrapText="1"/>
    </xf>
    <xf numFmtId="3" fontId="2" fillId="4" borderId="32" xfId="2" applyNumberFormat="1" applyFont="1" applyFill="1" applyBorder="1" applyAlignment="1">
      <alignment horizontal="center" vertical="center" wrapText="1"/>
    </xf>
    <xf numFmtId="168" fontId="2" fillId="4" borderId="33" xfId="12" applyNumberFormat="1" applyFont="1" applyFill="1" applyBorder="1" applyAlignment="1">
      <alignment horizontal="center" vertical="center"/>
    </xf>
    <xf numFmtId="0" fontId="3" fillId="4" borderId="54" xfId="0" applyFont="1" applyFill="1" applyBorder="1" applyAlignment="1">
      <alignment horizontal="left" vertical="center" wrapText="1"/>
    </xf>
    <xf numFmtId="0" fontId="3" fillId="4" borderId="55" xfId="0" applyFont="1" applyFill="1" applyBorder="1" applyAlignment="1">
      <alignment horizontal="left" vertical="center" wrapText="1"/>
    </xf>
    <xf numFmtId="0" fontId="3" fillId="4" borderId="56" xfId="0" applyFont="1" applyFill="1" applyBorder="1" applyAlignment="1">
      <alignment horizontal="left" vertical="center" wrapText="1"/>
    </xf>
    <xf numFmtId="3" fontId="2" fillId="4" borderId="35" xfId="2" applyNumberFormat="1" applyFont="1" applyFill="1" applyBorder="1" applyAlignment="1">
      <alignment horizontal="center" vertical="center"/>
    </xf>
    <xf numFmtId="168" fontId="2" fillId="4" borderId="35" xfId="12" applyNumberFormat="1" applyFont="1" applyFill="1" applyBorder="1" applyAlignment="1">
      <alignment horizontal="center" vertical="center"/>
    </xf>
    <xf numFmtId="10" fontId="3" fillId="2" borderId="36" xfId="13" applyNumberFormat="1" applyFont="1" applyFill="1" applyBorder="1" applyAlignment="1">
      <alignment horizontal="center" vertical="center"/>
    </xf>
    <xf numFmtId="3" fontId="2" fillId="4" borderId="113" xfId="2" applyNumberFormat="1" applyFont="1" applyFill="1" applyBorder="1" applyAlignment="1">
      <alignment horizontal="center" vertical="center"/>
    </xf>
    <xf numFmtId="3" fontId="2" fillId="4" borderId="56" xfId="2" applyNumberFormat="1" applyFont="1" applyFill="1" applyBorder="1" applyAlignment="1">
      <alignment horizontal="center" vertical="center"/>
    </xf>
    <xf numFmtId="0" fontId="2" fillId="0" borderId="31" xfId="9" applyFont="1" applyBorder="1" applyAlignment="1">
      <alignment horizontal="center" vertical="center"/>
    </xf>
    <xf numFmtId="0" fontId="2" fillId="0" borderId="32" xfId="9" applyFont="1" applyBorder="1" applyAlignment="1">
      <alignment horizontal="center" vertical="center"/>
    </xf>
    <xf numFmtId="4" fontId="3" fillId="0" borderId="33" xfId="6" applyNumberFormat="1" applyFont="1" applyBorder="1" applyAlignment="1">
      <alignment horizontal="right" vertical="center" wrapText="1"/>
    </xf>
    <xf numFmtId="0" fontId="2" fillId="0" borderId="16" xfId="9" applyFont="1" applyBorder="1" applyAlignment="1">
      <alignment horizontal="center" vertical="center"/>
    </xf>
    <xf numFmtId="4" fontId="3" fillId="0" borderId="18" xfId="6" applyNumberFormat="1" applyFont="1" applyBorder="1" applyAlignment="1">
      <alignment horizontal="right" vertical="center" wrapText="1"/>
    </xf>
    <xf numFmtId="0" fontId="2" fillId="0" borderId="16" xfId="9" applyFont="1" applyBorder="1" applyAlignment="1">
      <alignment horizontal="center" vertical="center" wrapText="1"/>
    </xf>
    <xf numFmtId="4" fontId="3" fillId="4" borderId="18" xfId="1" applyNumberFormat="1" applyFont="1" applyFill="1" applyBorder="1" applyAlignment="1">
      <alignment vertical="center"/>
    </xf>
    <xf numFmtId="0" fontId="2" fillId="0" borderId="54" xfId="9" applyFont="1" applyBorder="1" applyAlignment="1">
      <alignment horizontal="center" vertical="center"/>
    </xf>
    <xf numFmtId="0" fontId="2" fillId="0" borderId="55" xfId="9" applyFont="1" applyBorder="1" applyAlignment="1">
      <alignment horizontal="center" vertical="center"/>
    </xf>
    <xf numFmtId="0" fontId="2" fillId="0" borderId="56" xfId="9" applyFont="1" applyBorder="1" applyAlignment="1">
      <alignment horizontal="center" vertical="center"/>
    </xf>
    <xf numFmtId="4" fontId="2" fillId="2" borderId="36" xfId="3" applyNumberFormat="1" applyFont="1" applyFill="1" applyBorder="1" applyAlignment="1">
      <alignment vertical="center"/>
    </xf>
    <xf numFmtId="0" fontId="3" fillId="2" borderId="31" xfId="2" applyFont="1" applyFill="1" applyBorder="1" applyAlignment="1">
      <alignment horizontal="left" vertical="center" wrapText="1"/>
    </xf>
    <xf numFmtId="0" fontId="3" fillId="2" borderId="32" xfId="2" applyFont="1" applyFill="1" applyBorder="1" applyAlignment="1">
      <alignment horizontal="left" vertical="center" wrapText="1"/>
    </xf>
    <xf numFmtId="0" fontId="3" fillId="2" borderId="33" xfId="2" applyFont="1" applyFill="1" applyBorder="1" applyAlignment="1">
      <alignment horizontal="left" vertical="center" wrapText="1"/>
    </xf>
    <xf numFmtId="0" fontId="3" fillId="4" borderId="16" xfId="2" applyFont="1" applyFill="1" applyBorder="1" applyAlignment="1">
      <alignment horizontal="center" vertical="center" wrapText="1"/>
    </xf>
    <xf numFmtId="0" fontId="3" fillId="4" borderId="18" xfId="2" applyFont="1" applyFill="1" applyBorder="1" applyAlignment="1">
      <alignment horizontal="center" vertical="center" wrapText="1"/>
    </xf>
    <xf numFmtId="0" fontId="2" fillId="5" borderId="16" xfId="3" applyFont="1" applyFill="1" applyBorder="1" applyAlignment="1">
      <alignment horizontal="center" vertical="center"/>
    </xf>
    <xf numFmtId="0" fontId="2" fillId="5" borderId="18" xfId="3" applyFont="1" applyFill="1" applyBorder="1" applyAlignment="1">
      <alignment horizontal="center" vertical="center"/>
    </xf>
    <xf numFmtId="0" fontId="2" fillId="3" borderId="16" xfId="3" applyFont="1" applyFill="1" applyBorder="1" applyAlignment="1">
      <alignment horizontal="center" vertical="center" wrapText="1"/>
    </xf>
    <xf numFmtId="4" fontId="2" fillId="3" borderId="18" xfId="3" applyNumberFormat="1" applyFont="1" applyFill="1" applyBorder="1" applyAlignment="1">
      <alignment horizontal="center" vertical="center" wrapText="1"/>
    </xf>
    <xf numFmtId="4" fontId="2" fillId="3" borderId="47" xfId="3" applyNumberFormat="1" applyFont="1" applyFill="1" applyBorder="1" applyAlignment="1">
      <alignment horizontal="center" vertical="center" wrapText="1"/>
    </xf>
    <xf numFmtId="0" fontId="2" fillId="6" borderId="27" xfId="3" applyFont="1" applyFill="1" applyBorder="1" applyAlignment="1">
      <alignment horizontal="center" vertical="center"/>
    </xf>
    <xf numFmtId="0" fontId="2" fillId="5" borderId="28" xfId="3" applyFont="1" applyFill="1" applyBorder="1" applyAlignment="1">
      <alignment vertical="center"/>
    </xf>
    <xf numFmtId="0" fontId="3" fillId="0" borderId="16" xfId="3" applyFont="1" applyBorder="1" applyAlignment="1">
      <alignment horizontal="center" vertical="center"/>
    </xf>
    <xf numFmtId="4" fontId="3" fillId="0" borderId="17" xfId="6" applyNumberFormat="1" applyFont="1" applyBorder="1" applyAlignment="1">
      <alignment horizontal="right" vertical="center" wrapText="1"/>
    </xf>
    <xf numFmtId="0" fontId="3" fillId="0" borderId="27" xfId="3" applyFont="1" applyBorder="1" applyAlignment="1">
      <alignment horizontal="center" vertical="center"/>
    </xf>
    <xf numFmtId="4" fontId="2" fillId="0" borderId="18" xfId="5" applyNumberFormat="1" applyFont="1" applyBorder="1" applyAlignment="1">
      <alignment horizontal="right" vertical="center"/>
    </xf>
    <xf numFmtId="0" fontId="3" fillId="0" borderId="16" xfId="2" applyFont="1" applyBorder="1" applyAlignment="1">
      <alignment horizontal="center" vertical="center"/>
    </xf>
    <xf numFmtId="0" fontId="2" fillId="7" borderId="18" xfId="3" applyFont="1" applyFill="1" applyBorder="1" applyAlignment="1">
      <alignment vertical="center"/>
    </xf>
    <xf numFmtId="0" fontId="2" fillId="5" borderId="34" xfId="3" applyFont="1" applyFill="1" applyBorder="1" applyAlignment="1">
      <alignment horizontal="right" vertical="center"/>
    </xf>
    <xf numFmtId="0" fontId="2" fillId="5" borderId="35" xfId="3" applyFont="1" applyFill="1" applyBorder="1" applyAlignment="1">
      <alignment horizontal="right" vertical="center"/>
    </xf>
    <xf numFmtId="167" fontId="2" fillId="5" borderId="36" xfId="3" applyNumberFormat="1" applyFont="1" applyFill="1" applyBorder="1" applyAlignment="1">
      <alignment vertical="center"/>
    </xf>
    <xf numFmtId="0" fontId="3" fillId="0" borderId="38" xfId="2" applyFont="1" applyBorder="1" applyAlignment="1">
      <alignment horizontal="center" vertical="center"/>
    </xf>
    <xf numFmtId="0" fontId="3" fillId="0" borderId="39" xfId="2" applyFont="1" applyBorder="1" applyAlignment="1">
      <alignment horizontal="center" vertical="center"/>
    </xf>
    <xf numFmtId="0" fontId="3" fillId="0" borderId="40" xfId="2" applyFont="1" applyBorder="1" applyAlignment="1">
      <alignment horizontal="center" vertical="center"/>
    </xf>
  </cellXfs>
  <cellStyles count="22">
    <cellStyle name="Comma" xfId="14" xr:uid="{89F7D66A-6357-426A-8A13-C7C5C93B3FD7}"/>
    <cellStyle name="Hipervínculo" xfId="20" builtinId="8"/>
    <cellStyle name="Millares 2" xfId="5" xr:uid="{E3649025-1CB5-4B72-9619-9EE0FCD925E2}"/>
    <cellStyle name="Millares_FORMULARIO 4 - M-OFERENTE PPTA ECONOMICA" xfId="12" xr:uid="{B27CDFBE-623A-4780-B7AB-8DADB03D37A5}"/>
    <cellStyle name="Moneda" xfId="1" builtinId="4"/>
    <cellStyle name="Moneda 2" xfId="6" xr:uid="{6618B9A1-BA4F-461C-AFB8-934B8B599D5C}"/>
    <cellStyle name="Moneda 2 2 2 2 2" xfId="10" xr:uid="{05C3814B-A760-4C1D-AC0C-8B05BE54B275}"/>
    <cellStyle name="Normal" xfId="0" builtinId="0"/>
    <cellStyle name="Normal 10" xfId="19" xr:uid="{81B47C99-322E-4B6A-B7A1-1791ABDDB3FB}"/>
    <cellStyle name="Normal 11" xfId="15" xr:uid="{FCD56D1C-8BBF-4A00-AC08-D5332867B0BB}"/>
    <cellStyle name="Normal 11 2" xfId="18" xr:uid="{43587C7D-CBAB-4496-8B78-942987F0C3BD}"/>
    <cellStyle name="Normal 2" xfId="3" xr:uid="{927E27F2-6A9D-422A-8881-CDA58BF21683}"/>
    <cellStyle name="Normal 2 10" xfId="4" xr:uid="{16497885-0CD5-4C2C-9BA4-3355BED0ABED}"/>
    <cellStyle name="Normal 2 2" xfId="11" xr:uid="{E582D21F-DAA6-4F9B-BFBD-1D178A95B893}"/>
    <cellStyle name="Normal 23" xfId="16" xr:uid="{FC251828-B9DF-4466-B2F0-2050B5C40125}"/>
    <cellStyle name="Normal 3 11" xfId="2" xr:uid="{4FAF0670-9E98-4CC3-B775-72ADB115FAE5}"/>
    <cellStyle name="Normal 3 2" xfId="7" xr:uid="{E1EF228C-EAAC-4430-B995-8FCB529B1743}"/>
    <cellStyle name="Normal 3 2 2" xfId="9" xr:uid="{6518A957-3A58-4DD3-BB34-74CA69500260}"/>
    <cellStyle name="Normal_modelo ACTA OBRA y MODIFICACION" xfId="21" xr:uid="{2268D20F-78C1-401A-AE73-FCF72B2746CB}"/>
    <cellStyle name="Normal_PTO OFICIAL PREPLIEGO (CORREGIDO) 2" xfId="8" xr:uid="{E0207A98-CECA-471E-895B-774177470A33}"/>
    <cellStyle name="Percent" xfId="13" xr:uid="{5973884A-42A2-44AD-82DC-E8D7309CEBFF}"/>
    <cellStyle name="Porcentaje 2" xfId="17" xr:uid="{48B58BED-91FC-4CC7-92CB-BA03AAFEEA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9526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D3EB0B9-C161-4CA9-8EE4-D815BBC77994}"/>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9526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1673314-48D2-4305-BC85-110223E49262}"/>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209;O%202026\0.%20PROCESOS%20EN%20CURSO\SA-38-2026%20Modernizacion%20iluminacion%20Rio%20Sucio\Anexos%20Formatos%20Matrices%20y%20Formularios\Formulario%201&#8211;%20Formulario%20Presentaci&#243;n%20oferta.xlsx" TargetMode="External"/><Relationship Id="rId1" Type="http://schemas.openxmlformats.org/officeDocument/2006/relationships/externalLinkPath" Target="file:///Z:\A&#209;O%202026\0.%20PROCESOS%20EN%20CURSO\SA-38-2026%20Modernizacion%20iluminacion%20Rio%20Sucio\Anexos%20Formatos%20Matrices%20y%20Formularios\Formulario%201&#8211;%20Formulario%20Presentaci&#243;n%20ofert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mlopezg/DOC%20DMLG/ESTRUCTURACION%20DE%20PROCESOS/RIO%20SUCIO/DISE&#209;OS%20Y%20PRESUPUESTOS%202026/CANTIDADES%20Y%20PRECIOS%20-%20RIOSUCIO%20v4%2010-07-2026.xlsx" TargetMode="External"/><Relationship Id="rId1" Type="http://schemas.openxmlformats.org/officeDocument/2006/relationships/externalLinkPath" Target="/Users/dmlopezg/DOC%20DMLG/ESTRUCTURACION%20DE%20PROCESOS/RIO%20SUCIO/DISE&#209;OS%20Y%20PRESUPUESTOS%202026/CANTIDADES%20Y%20PRECIOS%20-%20RIOSUCIO%20v4%2010-07-2026.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ejaramiv/Downloads/Base%20de%20Datos%20Crystal%202024.xlsx" TargetMode="External"/><Relationship Id="rId1" Type="http://schemas.openxmlformats.org/officeDocument/2006/relationships/externalLinkPath" Target="/Users/mejaramiv/Downloads/Base%20de%20Datos%20Crystal%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 PROPONENTE"/>
      <sheetName val="APU"/>
      <sheetName val="AIU"/>
      <sheetName val="INDICAR CÓDIGO DEL ITEM DE PAGO"/>
    </sheetNames>
    <sheetDataSet>
      <sheetData sheetId="0">
        <row r="10">
          <cell r="B10" t="str">
            <v>1.1</v>
          </cell>
        </row>
        <row r="11">
          <cell r="B11" t="str">
            <v>1.2</v>
          </cell>
        </row>
        <row r="14">
          <cell r="B14" t="str">
            <v>2.1</v>
          </cell>
        </row>
        <row r="15">
          <cell r="B15" t="str">
            <v>2.2</v>
          </cell>
        </row>
        <row r="18">
          <cell r="B18" t="str">
            <v>3.1</v>
          </cell>
        </row>
        <row r="22">
          <cell r="B22" t="str">
            <v>4.1.1</v>
          </cell>
        </row>
        <row r="23">
          <cell r="B23" t="str">
            <v>4.1.2</v>
          </cell>
        </row>
        <row r="24">
          <cell r="B24" t="str">
            <v>4.1.3</v>
          </cell>
        </row>
        <row r="25">
          <cell r="B25" t="str">
            <v>4.1.4</v>
          </cell>
        </row>
        <row r="26">
          <cell r="B26" t="str">
            <v>4.1.5</v>
          </cell>
        </row>
        <row r="27">
          <cell r="B27" t="str">
            <v>4.1.6</v>
          </cell>
        </row>
        <row r="28">
          <cell r="B28" t="str">
            <v>4.1.7</v>
          </cell>
        </row>
        <row r="29">
          <cell r="B29" t="str">
            <v>4.1.8</v>
          </cell>
        </row>
        <row r="30">
          <cell r="B30" t="str">
            <v>4.1.9</v>
          </cell>
        </row>
        <row r="31">
          <cell r="B31" t="str">
            <v>4.1.10</v>
          </cell>
        </row>
        <row r="32">
          <cell r="B32" t="str">
            <v>4.1.11</v>
          </cell>
        </row>
        <row r="33">
          <cell r="B33" t="str">
            <v>4.1.12</v>
          </cell>
        </row>
        <row r="34">
          <cell r="B34" t="str">
            <v>4.1.13</v>
          </cell>
        </row>
        <row r="35">
          <cell r="B35" t="str">
            <v>4.1.14</v>
          </cell>
        </row>
        <row r="36">
          <cell r="B36" t="str">
            <v>4.1.15</v>
          </cell>
        </row>
        <row r="37">
          <cell r="B37" t="str">
            <v>4.1.16</v>
          </cell>
        </row>
        <row r="38">
          <cell r="B38" t="str">
            <v>4.1.17</v>
          </cell>
        </row>
        <row r="39">
          <cell r="B39" t="str">
            <v>4.1.18</v>
          </cell>
        </row>
        <row r="40">
          <cell r="B40" t="str">
            <v>4.1.19</v>
          </cell>
        </row>
        <row r="41">
          <cell r="B41" t="str">
            <v>4.1.20</v>
          </cell>
        </row>
        <row r="42">
          <cell r="B42" t="str">
            <v>4.1.21</v>
          </cell>
        </row>
        <row r="43">
          <cell r="B43" t="str">
            <v>4.1.22</v>
          </cell>
        </row>
        <row r="44">
          <cell r="B44" t="str">
            <v>4.1.23</v>
          </cell>
        </row>
        <row r="45">
          <cell r="B45" t="str">
            <v>4.1.24</v>
          </cell>
        </row>
        <row r="46">
          <cell r="B46" t="str">
            <v>4.1.25</v>
          </cell>
        </row>
        <row r="47">
          <cell r="B47" t="str">
            <v>4.1.26</v>
          </cell>
        </row>
        <row r="48">
          <cell r="B48" t="str">
            <v>4.1.27</v>
          </cell>
        </row>
        <row r="49">
          <cell r="B49" t="str">
            <v>4.1.28</v>
          </cell>
        </row>
        <row r="50">
          <cell r="B50" t="str">
            <v>4.1.29</v>
          </cell>
        </row>
        <row r="51">
          <cell r="B51" t="str">
            <v>4.1.30</v>
          </cell>
        </row>
        <row r="52">
          <cell r="B52" t="str">
            <v>4.1.31</v>
          </cell>
        </row>
        <row r="53">
          <cell r="B53" t="str">
            <v>4.1.32</v>
          </cell>
        </row>
        <row r="54">
          <cell r="B54" t="str">
            <v>4.1.33</v>
          </cell>
        </row>
        <row r="57">
          <cell r="B57" t="str">
            <v>4.2.1</v>
          </cell>
        </row>
        <row r="58">
          <cell r="B58" t="str">
            <v>4.2.2</v>
          </cell>
        </row>
        <row r="59">
          <cell r="B59" t="str">
            <v>4.2.3</v>
          </cell>
        </row>
        <row r="60">
          <cell r="B60" t="str">
            <v>4.2.4</v>
          </cell>
        </row>
        <row r="61">
          <cell r="B61" t="str">
            <v>4.2.5</v>
          </cell>
          <cell r="C61" t="str">
            <v>Suministro e Instalación de Salida de Punto de Iluminación Sobreponer</v>
          </cell>
        </row>
        <row r="62">
          <cell r="B62" t="str">
            <v>4.2.6</v>
          </cell>
          <cell r="C62" t="str">
            <v>Suministro e instalación de luminaria 600x 600 mm 32 w dimerizable 0-10 v Philips o similar 2DSRT3050LCS_2_UNV_DIM</v>
          </cell>
        </row>
        <row r="63">
          <cell r="B63" t="str">
            <v>4.2.7</v>
          </cell>
          <cell r="C63" t="str">
            <v>Suministro e instalación de luminaria hermética 33w o similar WT065C LED45S/840 1-10V L1200 LA</v>
          </cell>
        </row>
        <row r="64">
          <cell r="B64" t="str">
            <v>4.2.8</v>
          </cell>
          <cell r="C64" t="str">
            <v>Suministro e Instalación de Luminaria Rectangular Sobreponer No Dimerisable 34W RC048B LED42S/840 100-277 W30L121 LA</v>
          </cell>
        </row>
        <row r="65">
          <cell r="B65" t="str">
            <v>4.2.9</v>
          </cell>
          <cell r="C65" t="str">
            <v>Suministro e instalación de luminaria lineal dimerizable 1200 x 150 mm sobreponer 45w Philips o similar SP280X LED48/8CST PSR W45L120 OD WH</v>
          </cell>
        </row>
        <row r="66">
          <cell r="B66" t="str">
            <v>4.2.10</v>
          </cell>
          <cell r="C66" t="str">
            <v>Suministro e instalación de luminaria panel led redondo de sobreponer 13w o similar DN058B LED9/840 110-240V D150 RD</v>
          </cell>
        </row>
        <row r="67">
          <cell r="B67" t="str">
            <v>4.2.11</v>
          </cell>
          <cell r="C67" t="str">
            <v>Suministro e Instalación de Salida de Punto de Iluminación de Emergencia</v>
          </cell>
        </row>
        <row r="68">
          <cell r="B68" t="str">
            <v>4.2.12</v>
          </cell>
          <cell r="C68" t="str">
            <v>Suministro e Instalación de Luminaria de Emergencia Led LEDR1W5</v>
          </cell>
        </row>
        <row r="69">
          <cell r="B69" t="str">
            <v>4.2.13</v>
          </cell>
          <cell r="C69" t="str">
            <v>Suministro e Instalación de Interruptor Sencillo</v>
          </cell>
        </row>
        <row r="70">
          <cell r="B70" t="str">
            <v>4.2.14</v>
          </cell>
          <cell r="C70" t="str">
            <v>Suministro e Instalación de Interruptor Doble</v>
          </cell>
        </row>
        <row r="71">
          <cell r="B71" t="str">
            <v>4.2.15</v>
          </cell>
          <cell r="C71" t="str">
            <v>Suministro e Instalación de Sensor ON/OFF</v>
          </cell>
        </row>
        <row r="72">
          <cell r="B72" t="str">
            <v>4.2.16</v>
          </cell>
          <cell r="C72" t="str">
            <v>Bridge (puente) de control de iluminación, marca Philips Advance o similar, línea Xitanium SR , modelos SRB-BS</v>
          </cell>
        </row>
        <row r="73">
          <cell r="B73" t="str">
            <v>4.2.17</v>
          </cell>
          <cell r="C73" t="str">
            <v xml:space="preserve">Sensor SC200B/02 SR  WH/BL para montaje en techo , marca Philips o similar, </v>
          </cell>
        </row>
        <row r="74">
          <cell r="B74" t="str">
            <v>4.2.18</v>
          </cell>
          <cell r="C74" t="str">
            <v>Botonera inalámbrica de 2 botones, marca Philips o similar, modelo UID8470/10 ZGP Switch Dim 2B , compatible con el sistema Interact Ready</v>
          </cell>
        </row>
        <row r="75">
          <cell r="B75" t="str">
            <v>4.2.19</v>
          </cell>
        </row>
        <row r="76">
          <cell r="B76" t="str">
            <v>4.2.20</v>
          </cell>
        </row>
        <row r="77">
          <cell r="B77" t="str">
            <v>4.2.21</v>
          </cell>
        </row>
        <row r="78">
          <cell r="B78" t="str">
            <v>4.2.22</v>
          </cell>
        </row>
        <row r="79">
          <cell r="B79" t="str">
            <v>4.2.23</v>
          </cell>
        </row>
        <row r="80">
          <cell r="B80" t="str">
            <v>4.2.24</v>
          </cell>
          <cell r="C80" t="str">
            <v>Suministro e Instalación de Tomacorriente Normal Sobreponer</v>
          </cell>
        </row>
        <row r="81">
          <cell r="B81" t="str">
            <v>4.2.25</v>
          </cell>
          <cell r="C81" t="str">
            <v>Suministro e Instalación de Tomacorriente 220V (A.A)</v>
          </cell>
        </row>
        <row r="82">
          <cell r="B82" t="str">
            <v>4.2.26</v>
          </cell>
          <cell r="C82" t="str">
            <v>Suministro e Instalación de Tomacorriente Normal en Canaleta Metálica</v>
          </cell>
        </row>
        <row r="83">
          <cell r="B83" t="str">
            <v>4.2.27</v>
          </cell>
          <cell r="C83" t="str">
            <v>Suministro e Instalación Tomacorriente Regulado Sobreponer</v>
          </cell>
        </row>
        <row r="84">
          <cell r="B84" t="str">
            <v>4.2.28</v>
          </cell>
          <cell r="C84" t="str">
            <v>Suministro e Instalación Tomacorriente Regulado Sobreponer 220V</v>
          </cell>
        </row>
        <row r="85">
          <cell r="B85" t="str">
            <v>4.2.29</v>
          </cell>
          <cell r="C85" t="str">
            <v>Suministro e Instalación de Tomacorriente Regulado en Canaleta Metálica</v>
          </cell>
        </row>
        <row r="86">
          <cell r="B86" t="str">
            <v>4.2.30</v>
          </cell>
          <cell r="C86" t="str">
            <v>Suministro e Instalación de Tubería EMT 3/4"</v>
          </cell>
        </row>
        <row r="87">
          <cell r="B87" t="str">
            <v>4.2.31</v>
          </cell>
          <cell r="C87" t="str">
            <v>Suministro e Instalación de Tubería SCH40 3/4"</v>
          </cell>
        </row>
        <row r="88">
          <cell r="B88" t="str">
            <v>4.2.32</v>
          </cell>
          <cell r="C88" t="str">
            <v>Suministro e Instalación de Tubería IMC 3/4"</v>
          </cell>
        </row>
        <row r="89">
          <cell r="B89" t="str">
            <v>4.2.33</v>
          </cell>
        </row>
        <row r="90">
          <cell r="B90" t="str">
            <v>4.2.34</v>
          </cell>
        </row>
        <row r="91">
          <cell r="B91" t="str">
            <v>4.2.35</v>
          </cell>
        </row>
        <row r="92">
          <cell r="B92" t="str">
            <v>4.2.36</v>
          </cell>
        </row>
        <row r="95">
          <cell r="B95" t="str">
            <v>5.1</v>
          </cell>
        </row>
        <row r="97">
          <cell r="G97">
            <v>304058577</v>
          </cell>
        </row>
      </sheetData>
      <sheetData sheetId="1" refreshError="1"/>
      <sheetData sheetId="2">
        <row r="11">
          <cell r="F11">
            <v>9102.75</v>
          </cell>
        </row>
        <row r="22">
          <cell r="F22">
            <v>16599.373800000001</v>
          </cell>
        </row>
        <row r="46">
          <cell r="F46">
            <v>89343</v>
          </cell>
        </row>
        <row r="57">
          <cell r="F57">
            <v>41216</v>
          </cell>
        </row>
        <row r="74">
          <cell r="F74">
            <v>30043.146000000001</v>
          </cell>
        </row>
        <row r="88">
          <cell r="F88">
            <v>366976.18489999999</v>
          </cell>
        </row>
        <row r="97">
          <cell r="F97">
            <v>126290.8582</v>
          </cell>
        </row>
        <row r="106">
          <cell r="F106">
            <v>19030.858199999999</v>
          </cell>
        </row>
        <row r="115">
          <cell r="F115">
            <v>21290.858199999999</v>
          </cell>
        </row>
        <row r="134">
          <cell r="F134">
            <v>166888.31696960001</v>
          </cell>
        </row>
        <row r="147">
          <cell r="F147">
            <v>394208.43421759998</v>
          </cell>
        </row>
        <row r="160">
          <cell r="F160">
            <v>264208.43421759998</v>
          </cell>
        </row>
        <row r="173">
          <cell r="F173">
            <v>498708.43421759998</v>
          </cell>
        </row>
        <row r="186">
          <cell r="F186">
            <v>485208.43421759998</v>
          </cell>
        </row>
        <row r="199">
          <cell r="F199">
            <v>101708.43421760001</v>
          </cell>
        </row>
        <row r="212">
          <cell r="F212">
            <v>199208.43421760001</v>
          </cell>
        </row>
        <row r="225">
          <cell r="F225">
            <v>173208.43421760001</v>
          </cell>
        </row>
        <row r="241">
          <cell r="F241">
            <v>146950.88196960001</v>
          </cell>
        </row>
        <row r="257">
          <cell r="F257">
            <v>169798.88196960001</v>
          </cell>
        </row>
        <row r="272">
          <cell r="F272">
            <v>265022.41196960001</v>
          </cell>
        </row>
        <row r="284">
          <cell r="F284">
            <v>692321.0219696</v>
          </cell>
        </row>
        <row r="297">
          <cell r="F297">
            <v>267928.87196959998</v>
          </cell>
        </row>
        <row r="316">
          <cell r="F316">
            <v>910501.46196960006</v>
          </cell>
        </row>
        <row r="326">
          <cell r="F326">
            <v>55380.55763726266</v>
          </cell>
        </row>
        <row r="336">
          <cell r="F336">
            <v>62403.510970596006</v>
          </cell>
        </row>
        <row r="346">
          <cell r="F346">
            <v>1106220.0335075143</v>
          </cell>
        </row>
        <row r="359">
          <cell r="F359">
            <v>372974.19764344353</v>
          </cell>
        </row>
        <row r="371">
          <cell r="F371">
            <v>130208.47500000001</v>
          </cell>
        </row>
        <row r="387">
          <cell r="F387">
            <v>169311.3719696</v>
          </cell>
        </row>
        <row r="403">
          <cell r="F403">
            <v>181536.3719696</v>
          </cell>
        </row>
        <row r="415">
          <cell r="F415">
            <v>99247.121969600004</v>
          </cell>
        </row>
        <row r="429">
          <cell r="F429">
            <v>142692.1219696</v>
          </cell>
        </row>
        <row r="441">
          <cell r="F441">
            <v>110347.1219696</v>
          </cell>
        </row>
        <row r="455">
          <cell r="F455">
            <v>199845.6219696</v>
          </cell>
        </row>
        <row r="467">
          <cell r="F467">
            <v>23000.609</v>
          </cell>
        </row>
        <row r="480">
          <cell r="F480">
            <v>75074.739000000001</v>
          </cell>
        </row>
        <row r="491">
          <cell r="F491">
            <v>28245.958199999997</v>
          </cell>
        </row>
        <row r="499">
          <cell r="F499">
            <v>18233.856100000001</v>
          </cell>
        </row>
        <row r="510">
          <cell r="F510">
            <v>447596.18489999999</v>
          </cell>
        </row>
        <row r="518">
          <cell r="F518">
            <v>138215.85819999999</v>
          </cell>
        </row>
        <row r="526">
          <cell r="F526">
            <v>19030.858199999999</v>
          </cell>
        </row>
        <row r="534">
          <cell r="F534">
            <v>21290.858199999999</v>
          </cell>
        </row>
        <row r="553">
          <cell r="F553">
            <v>166888.31696960001</v>
          </cell>
        </row>
        <row r="566">
          <cell r="F566">
            <v>394208.43421759998</v>
          </cell>
        </row>
        <row r="579">
          <cell r="F579">
            <v>264208.43421759998</v>
          </cell>
        </row>
        <row r="592">
          <cell r="F592">
            <v>498708.43421759998</v>
          </cell>
        </row>
        <row r="605">
          <cell r="F605">
            <v>485208.43421759998</v>
          </cell>
        </row>
        <row r="618">
          <cell r="F618">
            <v>101708.43421760001</v>
          </cell>
        </row>
        <row r="631">
          <cell r="F631">
            <v>199208.43421760001</v>
          </cell>
        </row>
        <row r="644">
          <cell r="F644">
            <v>173208.43421760001</v>
          </cell>
        </row>
        <row r="660">
          <cell r="F660">
            <v>146950.88196960001</v>
          </cell>
        </row>
        <row r="676">
          <cell r="F676">
            <v>169798.88196960001</v>
          </cell>
        </row>
        <row r="691">
          <cell r="F691">
            <v>265022.41196960001</v>
          </cell>
        </row>
        <row r="703">
          <cell r="F703">
            <v>692321.0219696</v>
          </cell>
        </row>
        <row r="716">
          <cell r="F716">
            <v>267928.87196959998</v>
          </cell>
        </row>
        <row r="735">
          <cell r="F735">
            <v>910501.46196960006</v>
          </cell>
        </row>
        <row r="745">
          <cell r="F745">
            <v>55380.55763726266</v>
          </cell>
        </row>
        <row r="755">
          <cell r="F755">
            <v>62403.510970596006</v>
          </cell>
        </row>
        <row r="765">
          <cell r="F765">
            <v>1106220.0335075143</v>
          </cell>
        </row>
        <row r="778">
          <cell r="F778">
            <v>370216.30727947003</v>
          </cell>
        </row>
        <row r="790">
          <cell r="F790">
            <v>130300</v>
          </cell>
        </row>
        <row r="806">
          <cell r="F806">
            <v>169311.3719696</v>
          </cell>
        </row>
        <row r="822">
          <cell r="F822">
            <v>181536.3719696</v>
          </cell>
        </row>
        <row r="834">
          <cell r="F834">
            <v>99247.121969600004</v>
          </cell>
        </row>
        <row r="848">
          <cell r="F848">
            <v>142692.1219696</v>
          </cell>
        </row>
        <row r="865">
          <cell r="F865">
            <v>215174.3719696</v>
          </cell>
        </row>
        <row r="877">
          <cell r="F877">
            <v>110347.1219696</v>
          </cell>
        </row>
        <row r="888">
          <cell r="F888">
            <v>23000.609</v>
          </cell>
        </row>
        <row r="900">
          <cell r="F900">
            <v>19710.509000000002</v>
          </cell>
        </row>
        <row r="912">
          <cell r="F912">
            <v>34198.898999999998</v>
          </cell>
        </row>
        <row r="925">
          <cell r="F925">
            <v>69699.169000000009</v>
          </cell>
        </row>
        <row r="939">
          <cell r="F939">
            <v>162167.26199999996</v>
          </cell>
        </row>
        <row r="951">
          <cell r="F951">
            <v>26711.758199999997</v>
          </cell>
        </row>
        <row r="961">
          <cell r="F961">
            <v>18233.856100000001</v>
          </cell>
        </row>
      </sheetData>
      <sheetData sheetId="3">
        <row r="32">
          <cell r="J32">
            <v>0.22309999999999999</v>
          </cell>
        </row>
        <row r="34">
          <cell r="J34">
            <v>0.06</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APU"/>
      <sheetName val="APU OTROS"/>
    </sheetNames>
    <sheetDataSet>
      <sheetData sheetId="0" refreshError="1">
        <row r="29">
          <cell r="B29" t="str">
            <v>Suministro e Instalación de Salida de Punto de Iluminación Sobreponer</v>
          </cell>
        </row>
        <row r="30">
          <cell r="B30" t="str">
            <v>Suministro e instalación de luminaria 600x 600 mm 32 w dimerizable 0-10 v Philips o similar 2DSRT3050LCS_2_UNV_DIM</v>
          </cell>
        </row>
        <row r="31">
          <cell r="B31" t="str">
            <v>Suministro e instalación de luminaria hermética 33w o similar WT065C LED45S/840 1-10V L1200 LA</v>
          </cell>
        </row>
        <row r="32">
          <cell r="B32" t="str">
            <v>Suministro e Instalación de Luminaria Rectangular Sobreponer No Dimerisable 34W RC048B LED42S/840 100-277 W30L121 LA</v>
          </cell>
        </row>
        <row r="33">
          <cell r="B33" t="str">
            <v>Suministro e instalación de luminaria lineal dimerizable 1200 x 150 mm sobreponer 45w Philips o similar SP280X LED48/8CST PSR W45L120 OD WH</v>
          </cell>
        </row>
        <row r="34">
          <cell r="B34" t="str">
            <v>Suministro e instalación de luminaria panel led redondo de sobreponer 13w o similar DN058B LED9/840 110-240V D150 RD</v>
          </cell>
        </row>
        <row r="35">
          <cell r="B35" t="str">
            <v>Suministro e Instalación de Salida de Punto de Iluminación de Emergencia</v>
          </cell>
        </row>
        <row r="36">
          <cell r="B36" t="str">
            <v>Suministro e Instalación de Luminaria de Emergencia Led LEDR1W5</v>
          </cell>
        </row>
        <row r="37">
          <cell r="B37" t="str">
            <v>Suministro e Instalación de Interruptor Sencillo</v>
          </cell>
        </row>
        <row r="38">
          <cell r="B38" t="str">
            <v>Suministro e Instalación de Interruptor Doble</v>
          </cell>
        </row>
        <row r="39">
          <cell r="B39" t="str">
            <v>Suministro e Instalación de Sensor ON/OFF</v>
          </cell>
        </row>
        <row r="40">
          <cell r="B40" t="str">
            <v>Bridge (puente) de control de iluminación, marca Philips Advance o similar, línea Xitanium SR , modelos SRB-BS</v>
          </cell>
        </row>
        <row r="41">
          <cell r="B41" t="str">
            <v xml:space="preserve">Sensor SC200B/02 SR  WH/BL para montaje en techo , marca Philips o similar, </v>
          </cell>
        </row>
        <row r="42">
          <cell r="B42" t="str">
            <v>Botonera inalámbrica de 2 botones, marca Philips o similar, modelo UID8470/10 ZGP Switch Dim 2B , compatible con el sistema Interact Ready</v>
          </cell>
        </row>
        <row r="44">
          <cell r="B44" t="str">
            <v>Suministro e Instalación de Tomacorriente Normal Sobreponer</v>
          </cell>
        </row>
        <row r="45">
          <cell r="B45" t="str">
            <v>Suministro e Instalación de Tomacorriente 220V (A.A)</v>
          </cell>
        </row>
        <row r="46">
          <cell r="B46" t="str">
            <v>Suministro e Instalación de Tomacorriente Normal en Canaleta Metálica</v>
          </cell>
        </row>
        <row r="47">
          <cell r="B47" t="str">
            <v>Suministro e Instalación Tomacorriente Regulado Sobreponer</v>
          </cell>
        </row>
        <row r="48">
          <cell r="B48" t="str">
            <v>Suministro e Instalación de Tomacorriente Regulado en Canaleta Metálica</v>
          </cell>
        </row>
        <row r="49">
          <cell r="B49" t="str">
            <v>Suministro e Instalación de Tomacorriente Doble GFCI Sobreponer</v>
          </cell>
        </row>
      </sheetData>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refreshError="1"/>
      <sheetData sheetId="1" refreshError="1"/>
      <sheetData sheetId="2" refreshError="1"/>
      <sheetData sheetId="3" refreshError="1"/>
      <sheetData sheetId="4" refreshError="1"/>
      <sheetData sheetId="5" refreshError="1"/>
      <sheetData sheetId="6" refreshError="1">
        <row r="26">
          <cell r="D26">
            <v>0.54830000000000001</v>
          </cell>
        </row>
      </sheetData>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C4A46-2C2E-4B53-8DFC-DA5644B52BCC}">
  <dimension ref="A1:H107"/>
  <sheetViews>
    <sheetView tabSelected="1" workbookViewId="0">
      <selection activeCell="A5" sqref="A5:G5"/>
    </sheetView>
  </sheetViews>
  <sheetFormatPr baseColWidth="10" defaultColWidth="11.42578125" defaultRowHeight="14.25"/>
  <cols>
    <col min="1" max="1" width="14.7109375" style="63" customWidth="1"/>
    <col min="2" max="2" width="14.28515625" style="4" customWidth="1"/>
    <col min="3" max="3" width="73.28515625" style="4" customWidth="1"/>
    <col min="4" max="4" width="8.7109375" style="4" customWidth="1"/>
    <col min="5" max="5" width="18.85546875" style="4" customWidth="1"/>
    <col min="6" max="6" width="23.85546875" style="4" customWidth="1"/>
    <col min="7" max="7" width="30" style="4" customWidth="1"/>
    <col min="8" max="8" width="26.85546875" style="4" customWidth="1"/>
    <col min="9" max="9" width="15.5703125" style="4" bestFit="1" customWidth="1"/>
    <col min="10" max="16384" width="11.42578125" style="4"/>
  </cols>
  <sheetData>
    <row r="1" spans="1:7" ht="31.5" customHeight="1">
      <c r="A1" s="1" t="s">
        <v>0</v>
      </c>
      <c r="B1" s="2"/>
      <c r="C1" s="2"/>
      <c r="D1" s="2"/>
      <c r="E1" s="2"/>
      <c r="F1" s="2"/>
      <c r="G1" s="3"/>
    </row>
    <row r="2" spans="1:7" ht="15" thickBot="1">
      <c r="A2" s="837" t="s">
        <v>1</v>
      </c>
      <c r="B2" s="838"/>
      <c r="C2" s="838"/>
      <c r="D2" s="838"/>
      <c r="E2" s="838"/>
      <c r="F2" s="838"/>
      <c r="G2" s="839"/>
    </row>
    <row r="3" spans="1:7" s="9" customFormat="1">
      <c r="A3" s="816" t="s">
        <v>2</v>
      </c>
      <c r="B3" s="817"/>
      <c r="C3" s="817"/>
      <c r="D3" s="817"/>
      <c r="E3" s="817"/>
      <c r="F3" s="817"/>
      <c r="G3" s="818"/>
    </row>
    <row r="4" spans="1:7">
      <c r="A4" s="783"/>
      <c r="B4" s="8"/>
      <c r="C4" s="8"/>
      <c r="D4" s="8"/>
      <c r="E4" s="8"/>
      <c r="F4" s="8"/>
      <c r="G4" s="784"/>
    </row>
    <row r="5" spans="1:7" ht="55.5" customHeight="1">
      <c r="A5" s="819" t="s">
        <v>3</v>
      </c>
      <c r="B5" s="10"/>
      <c r="C5" s="10"/>
      <c r="D5" s="10"/>
      <c r="E5" s="10"/>
      <c r="F5" s="10"/>
      <c r="G5" s="820"/>
    </row>
    <row r="6" spans="1:7" ht="30" customHeight="1">
      <c r="A6" s="821" t="s">
        <v>4</v>
      </c>
      <c r="B6" s="11"/>
      <c r="C6" s="11"/>
      <c r="D6" s="11"/>
      <c r="E6" s="11"/>
      <c r="F6" s="11"/>
      <c r="G6" s="822"/>
    </row>
    <row r="7" spans="1:7" ht="30" customHeight="1">
      <c r="A7" s="823" t="s">
        <v>5</v>
      </c>
      <c r="B7" s="12" t="s">
        <v>6</v>
      </c>
      <c r="C7" s="12" t="s">
        <v>7</v>
      </c>
      <c r="D7" s="12" t="s">
        <v>8</v>
      </c>
      <c r="E7" s="12" t="s">
        <v>9</v>
      </c>
      <c r="F7" s="13" t="s">
        <v>10</v>
      </c>
      <c r="G7" s="824" t="s">
        <v>11</v>
      </c>
    </row>
    <row r="8" spans="1:7" ht="30" customHeight="1">
      <c r="A8" s="823"/>
      <c r="B8" s="14"/>
      <c r="C8" s="14"/>
      <c r="D8" s="14"/>
      <c r="E8" s="14"/>
      <c r="F8" s="15"/>
      <c r="G8" s="825"/>
    </row>
    <row r="9" spans="1:7" ht="30" customHeight="1">
      <c r="A9" s="826">
        <v>1</v>
      </c>
      <c r="B9" s="16" t="s">
        <v>12</v>
      </c>
      <c r="C9" s="17"/>
      <c r="D9" s="18"/>
      <c r="E9" s="18"/>
      <c r="F9" s="18"/>
      <c r="G9" s="827"/>
    </row>
    <row r="10" spans="1:7" ht="30" customHeight="1">
      <c r="A10" s="828"/>
      <c r="B10" s="20" t="s">
        <v>13</v>
      </c>
      <c r="C10" s="21" t="s">
        <v>14</v>
      </c>
      <c r="D10" s="22" t="s">
        <v>15</v>
      </c>
      <c r="E10" s="23">
        <f>77+67</f>
        <v>144</v>
      </c>
      <c r="F10" s="24">
        <f>+[1]APU!F11</f>
        <v>9102.75</v>
      </c>
      <c r="G10" s="829">
        <f>ROUND(E10*F10,0)</f>
        <v>1310796</v>
      </c>
    </row>
    <row r="11" spans="1:7" ht="30" customHeight="1">
      <c r="A11" s="828"/>
      <c r="B11" s="25" t="s">
        <v>16</v>
      </c>
      <c r="C11" s="26" t="s">
        <v>17</v>
      </c>
      <c r="D11" s="27" t="s">
        <v>18</v>
      </c>
      <c r="E11" s="28">
        <v>500</v>
      </c>
      <c r="F11" s="29">
        <f>+[1]APU!F22</f>
        <v>16599.373800000001</v>
      </c>
      <c r="G11" s="809">
        <f>ROUND(E11*F11,0)</f>
        <v>8299687</v>
      </c>
    </row>
    <row r="12" spans="1:7" ht="30" customHeight="1">
      <c r="A12" s="830" t="s">
        <v>19</v>
      </c>
      <c r="B12" s="30"/>
      <c r="C12" s="30"/>
      <c r="D12" s="30"/>
      <c r="E12" s="30"/>
      <c r="F12" s="31"/>
      <c r="G12" s="831">
        <f>+SUM(G10:G11)</f>
        <v>9610483</v>
      </c>
    </row>
    <row r="13" spans="1:7" ht="30" customHeight="1">
      <c r="A13" s="826">
        <v>2</v>
      </c>
      <c r="B13" s="16" t="s">
        <v>20</v>
      </c>
      <c r="C13" s="17"/>
      <c r="D13" s="18"/>
      <c r="E13" s="18"/>
      <c r="F13" s="18"/>
      <c r="G13" s="827"/>
    </row>
    <row r="14" spans="1:7" ht="81" customHeight="1">
      <c r="A14" s="828"/>
      <c r="B14" s="25" t="s">
        <v>21</v>
      </c>
      <c r="C14" s="32" t="s">
        <v>22</v>
      </c>
      <c r="D14" s="33" t="s">
        <v>18</v>
      </c>
      <c r="E14" s="28">
        <v>500</v>
      </c>
      <c r="F14" s="29">
        <f>+[1]APU!F46</f>
        <v>89343</v>
      </c>
      <c r="G14" s="809">
        <f>ROUND(E14*F14,0)</f>
        <v>44671500</v>
      </c>
    </row>
    <row r="15" spans="1:7" ht="57" customHeight="1">
      <c r="A15" s="828"/>
      <c r="B15" s="25" t="s">
        <v>23</v>
      </c>
      <c r="C15" s="32" t="s">
        <v>24</v>
      </c>
      <c r="D15" s="33" t="s">
        <v>25</v>
      </c>
      <c r="E15" s="28">
        <v>25</v>
      </c>
      <c r="F15" s="29">
        <f>+[1]APU!F57</f>
        <v>41216</v>
      </c>
      <c r="G15" s="809">
        <f>ROUND(E15*F15,0)</f>
        <v>1030400</v>
      </c>
    </row>
    <row r="16" spans="1:7" ht="30" customHeight="1">
      <c r="A16" s="830" t="s">
        <v>19</v>
      </c>
      <c r="B16" s="30"/>
      <c r="C16" s="30"/>
      <c r="D16" s="30"/>
      <c r="E16" s="30"/>
      <c r="F16" s="31"/>
      <c r="G16" s="831">
        <f>+SUM(G14:G15)</f>
        <v>45701900</v>
      </c>
    </row>
    <row r="17" spans="1:7" ht="30" customHeight="1">
      <c r="A17" s="826">
        <v>3</v>
      </c>
      <c r="B17" s="16" t="s">
        <v>26</v>
      </c>
      <c r="C17" s="17"/>
      <c r="D17" s="18"/>
      <c r="E17" s="18"/>
      <c r="F17" s="18"/>
      <c r="G17" s="827"/>
    </row>
    <row r="18" spans="1:7" ht="73.5" customHeight="1">
      <c r="A18" s="828"/>
      <c r="B18" s="25" t="s">
        <v>27</v>
      </c>
      <c r="C18" s="32" t="s">
        <v>28</v>
      </c>
      <c r="D18" s="34" t="s">
        <v>18</v>
      </c>
      <c r="E18" s="28">
        <v>100</v>
      </c>
      <c r="F18" s="29">
        <f>+[1]APU!F74</f>
        <v>30043.146000000001</v>
      </c>
      <c r="G18" s="809">
        <f>ROUND(E18*F18,0)</f>
        <v>3004315</v>
      </c>
    </row>
    <row r="19" spans="1:7" ht="30" customHeight="1">
      <c r="A19" s="830" t="s">
        <v>19</v>
      </c>
      <c r="B19" s="30"/>
      <c r="C19" s="30"/>
      <c r="D19" s="30"/>
      <c r="E19" s="30"/>
      <c r="F19" s="31"/>
      <c r="G19" s="831">
        <f>+SUM(G18:G18)</f>
        <v>3004315</v>
      </c>
    </row>
    <row r="20" spans="1:7" ht="30" customHeight="1">
      <c r="A20" s="826">
        <v>4</v>
      </c>
      <c r="B20" s="16" t="s">
        <v>29</v>
      </c>
      <c r="C20" s="17"/>
      <c r="D20" s="18"/>
      <c r="E20" s="18"/>
      <c r="F20" s="18"/>
      <c r="G20" s="827"/>
    </row>
    <row r="21" spans="1:7" ht="37.5" customHeight="1">
      <c r="A21" s="832" t="s">
        <v>30</v>
      </c>
      <c r="B21" s="35" t="s">
        <v>31</v>
      </c>
      <c r="C21" s="35"/>
      <c r="D21" s="35"/>
      <c r="E21" s="35"/>
      <c r="F21" s="35"/>
      <c r="G21" s="833"/>
    </row>
    <row r="22" spans="1:7" ht="30" customHeight="1">
      <c r="A22" s="828"/>
      <c r="B22" s="25" t="s">
        <v>32</v>
      </c>
      <c r="C22" s="36" t="s">
        <v>33</v>
      </c>
      <c r="D22" s="33" t="s">
        <v>15</v>
      </c>
      <c r="E22" s="28">
        <v>1</v>
      </c>
      <c r="F22" s="29">
        <f>+[1]APU!F88</f>
        <v>366976.18489999999</v>
      </c>
      <c r="G22" s="809">
        <f>ROUND(E22*F22,0)</f>
        <v>366976</v>
      </c>
    </row>
    <row r="23" spans="1:7" ht="30" customHeight="1">
      <c r="A23" s="828"/>
      <c r="B23" s="25" t="s">
        <v>34</v>
      </c>
      <c r="C23" s="36" t="s">
        <v>35</v>
      </c>
      <c r="D23" s="33" t="s">
        <v>15</v>
      </c>
      <c r="E23" s="28">
        <v>1</v>
      </c>
      <c r="F23" s="29">
        <f>+[1]APU!F97</f>
        <v>126290.8582</v>
      </c>
      <c r="G23" s="809">
        <f t="shared" ref="G23:G54" si="0">ROUND(E23*F23,0)</f>
        <v>126291</v>
      </c>
    </row>
    <row r="24" spans="1:7" ht="30" customHeight="1">
      <c r="A24" s="828"/>
      <c r="B24" s="25" t="s">
        <v>36</v>
      </c>
      <c r="C24" s="36" t="s">
        <v>37</v>
      </c>
      <c r="D24" s="33" t="s">
        <v>15</v>
      </c>
      <c r="E24" s="28">
        <v>5</v>
      </c>
      <c r="F24" s="29">
        <f>+[1]APU!F106</f>
        <v>19030.858199999999</v>
      </c>
      <c r="G24" s="809">
        <f t="shared" si="0"/>
        <v>95154</v>
      </c>
    </row>
    <row r="25" spans="1:7" ht="30" customHeight="1">
      <c r="A25" s="828"/>
      <c r="B25" s="25" t="s">
        <v>38</v>
      </c>
      <c r="C25" s="36" t="s">
        <v>39</v>
      </c>
      <c r="D25" s="33" t="s">
        <v>15</v>
      </c>
      <c r="E25" s="28">
        <v>5</v>
      </c>
      <c r="F25" s="29">
        <f>+[1]APU!F115</f>
        <v>21290.858199999999</v>
      </c>
      <c r="G25" s="809">
        <f t="shared" si="0"/>
        <v>106454</v>
      </c>
    </row>
    <row r="26" spans="1:7" ht="30" customHeight="1">
      <c r="A26" s="828"/>
      <c r="B26" s="25" t="s">
        <v>40</v>
      </c>
      <c r="C26" s="36" t="s">
        <v>41</v>
      </c>
      <c r="D26" s="33" t="s">
        <v>15</v>
      </c>
      <c r="E26" s="28">
        <v>67</v>
      </c>
      <c r="F26" s="29">
        <f>+[1]APU!F134</f>
        <v>166888.31696960001</v>
      </c>
      <c r="G26" s="809">
        <f t="shared" si="0"/>
        <v>11181517</v>
      </c>
    </row>
    <row r="27" spans="1:7" ht="30" customHeight="1">
      <c r="A27" s="828"/>
      <c r="B27" s="25" t="s">
        <v>42</v>
      </c>
      <c r="C27" s="36" t="s">
        <v>43</v>
      </c>
      <c r="D27" s="33" t="s">
        <v>15</v>
      </c>
      <c r="E27" s="28">
        <v>30</v>
      </c>
      <c r="F27" s="29">
        <f>+[1]APU!F147</f>
        <v>394208.43421759998</v>
      </c>
      <c r="G27" s="809">
        <f t="shared" si="0"/>
        <v>11826253</v>
      </c>
    </row>
    <row r="28" spans="1:7" ht="30" customHeight="1">
      <c r="A28" s="828"/>
      <c r="B28" s="25" t="s">
        <v>44</v>
      </c>
      <c r="C28" s="36" t="s">
        <v>45</v>
      </c>
      <c r="D28" s="33" t="s">
        <v>15</v>
      </c>
      <c r="E28" s="28">
        <v>6</v>
      </c>
      <c r="F28" s="29">
        <f>+[1]APU!F160</f>
        <v>264208.43421759998</v>
      </c>
      <c r="G28" s="809">
        <f t="shared" si="0"/>
        <v>1585251</v>
      </c>
    </row>
    <row r="29" spans="1:7" ht="30" customHeight="1">
      <c r="A29" s="828"/>
      <c r="B29" s="25" t="s">
        <v>46</v>
      </c>
      <c r="C29" s="36" t="s">
        <v>47</v>
      </c>
      <c r="D29" s="33" t="s">
        <v>15</v>
      </c>
      <c r="E29" s="28">
        <v>12</v>
      </c>
      <c r="F29" s="29">
        <f>+[1]APU!F173</f>
        <v>498708.43421759998</v>
      </c>
      <c r="G29" s="809">
        <f t="shared" si="0"/>
        <v>5984501</v>
      </c>
    </row>
    <row r="30" spans="1:7" ht="57.75" customHeight="1">
      <c r="A30" s="828"/>
      <c r="B30" s="25" t="s">
        <v>48</v>
      </c>
      <c r="C30" s="36" t="s">
        <v>49</v>
      </c>
      <c r="D30" s="33" t="s">
        <v>15</v>
      </c>
      <c r="E30" s="28">
        <v>6</v>
      </c>
      <c r="F30" s="29">
        <f>+[1]APU!F186</f>
        <v>485208.43421759998</v>
      </c>
      <c r="G30" s="809">
        <f t="shared" si="0"/>
        <v>2911251</v>
      </c>
    </row>
    <row r="31" spans="1:7" ht="30" customHeight="1">
      <c r="A31" s="828"/>
      <c r="B31" s="25" t="s">
        <v>50</v>
      </c>
      <c r="C31" s="36" t="s">
        <v>51</v>
      </c>
      <c r="D31" s="33" t="s">
        <v>15</v>
      </c>
      <c r="E31" s="28">
        <v>5</v>
      </c>
      <c r="F31" s="29">
        <f>+[1]APU!F199</f>
        <v>101708.43421760001</v>
      </c>
      <c r="G31" s="809">
        <f t="shared" si="0"/>
        <v>508542</v>
      </c>
    </row>
    <row r="32" spans="1:7" ht="30" customHeight="1">
      <c r="A32" s="828"/>
      <c r="B32" s="25" t="s">
        <v>52</v>
      </c>
      <c r="C32" s="36" t="s">
        <v>53</v>
      </c>
      <c r="D32" s="33" t="s">
        <v>15</v>
      </c>
      <c r="E32" s="28">
        <v>9</v>
      </c>
      <c r="F32" s="29">
        <f>+[1]APU!F212</f>
        <v>199208.43421760001</v>
      </c>
      <c r="G32" s="809">
        <f t="shared" si="0"/>
        <v>1792876</v>
      </c>
    </row>
    <row r="33" spans="1:7" ht="30" customHeight="1">
      <c r="A33" s="828"/>
      <c r="B33" s="25" t="s">
        <v>54</v>
      </c>
      <c r="C33" s="36" t="s">
        <v>55</v>
      </c>
      <c r="D33" s="33" t="s">
        <v>15</v>
      </c>
      <c r="E33" s="28">
        <v>9</v>
      </c>
      <c r="F33" s="29">
        <f>+[1]APU!F225</f>
        <v>173208.43421760001</v>
      </c>
      <c r="G33" s="809">
        <f t="shared" si="0"/>
        <v>1558876</v>
      </c>
    </row>
    <row r="34" spans="1:7" ht="30" customHeight="1">
      <c r="A34" s="828"/>
      <c r="B34" s="25" t="s">
        <v>56</v>
      </c>
      <c r="C34" s="36" t="s">
        <v>57</v>
      </c>
      <c r="D34" s="33" t="s">
        <v>15</v>
      </c>
      <c r="E34" s="28">
        <v>5</v>
      </c>
      <c r="F34" s="29">
        <f>+[1]APU!F241</f>
        <v>146950.88196960001</v>
      </c>
      <c r="G34" s="809">
        <f t="shared" si="0"/>
        <v>734754</v>
      </c>
    </row>
    <row r="35" spans="1:7" ht="30" customHeight="1">
      <c r="A35" s="828"/>
      <c r="B35" s="25" t="s">
        <v>58</v>
      </c>
      <c r="C35" s="36" t="s">
        <v>59</v>
      </c>
      <c r="D35" s="33" t="s">
        <v>15</v>
      </c>
      <c r="E35" s="28">
        <v>2</v>
      </c>
      <c r="F35" s="29">
        <f>+[1]APU!F257</f>
        <v>169798.88196960001</v>
      </c>
      <c r="G35" s="809">
        <f t="shared" si="0"/>
        <v>339598</v>
      </c>
    </row>
    <row r="36" spans="1:7" ht="30" customHeight="1">
      <c r="A36" s="828"/>
      <c r="B36" s="25" t="s">
        <v>60</v>
      </c>
      <c r="C36" s="36" t="s">
        <v>61</v>
      </c>
      <c r="D36" s="33" t="s">
        <v>15</v>
      </c>
      <c r="E36" s="28">
        <v>2</v>
      </c>
      <c r="F36" s="29">
        <f>+[1]APU!F272</f>
        <v>265022.41196960001</v>
      </c>
      <c r="G36" s="809">
        <f t="shared" si="0"/>
        <v>530045</v>
      </c>
    </row>
    <row r="37" spans="1:7" ht="30" customHeight="1">
      <c r="A37" s="828"/>
      <c r="B37" s="25" t="s">
        <v>62</v>
      </c>
      <c r="C37" s="36" t="s">
        <v>63</v>
      </c>
      <c r="D37" s="33" t="s">
        <v>15</v>
      </c>
      <c r="E37" s="28">
        <v>11</v>
      </c>
      <c r="F37" s="29">
        <f>+[1]APU!F284</f>
        <v>692321.0219696</v>
      </c>
      <c r="G37" s="809">
        <f t="shared" si="0"/>
        <v>7615531</v>
      </c>
    </row>
    <row r="38" spans="1:7" ht="30" customHeight="1">
      <c r="A38" s="828"/>
      <c r="B38" s="25" t="s">
        <v>64</v>
      </c>
      <c r="C38" s="36" t="s">
        <v>65</v>
      </c>
      <c r="D38" s="33" t="s">
        <v>15</v>
      </c>
      <c r="E38" s="28">
        <v>11</v>
      </c>
      <c r="F38" s="29">
        <f>+[1]APU!F297</f>
        <v>267928.87196959998</v>
      </c>
      <c r="G38" s="809">
        <f t="shared" si="0"/>
        <v>2947218</v>
      </c>
    </row>
    <row r="39" spans="1:7" ht="42.75" customHeight="1">
      <c r="A39" s="828"/>
      <c r="B39" s="25" t="s">
        <v>66</v>
      </c>
      <c r="C39" s="36" t="s">
        <v>67</v>
      </c>
      <c r="D39" s="33" t="s">
        <v>15</v>
      </c>
      <c r="E39" s="28">
        <v>6</v>
      </c>
      <c r="F39" s="29">
        <f>+[1]APU!F316</f>
        <v>910501.46196960006</v>
      </c>
      <c r="G39" s="809">
        <f t="shared" si="0"/>
        <v>5463009</v>
      </c>
    </row>
    <row r="40" spans="1:7" ht="42.75" customHeight="1">
      <c r="A40" s="828"/>
      <c r="B40" s="25" t="s">
        <v>68</v>
      </c>
      <c r="C40" s="36" t="s">
        <v>69</v>
      </c>
      <c r="D40" s="37" t="s">
        <v>70</v>
      </c>
      <c r="E40" s="38">
        <v>30</v>
      </c>
      <c r="F40" s="29">
        <f>+[1]APU!F326</f>
        <v>55380.55763726266</v>
      </c>
      <c r="G40" s="809">
        <f t="shared" si="0"/>
        <v>1661417</v>
      </c>
    </row>
    <row r="41" spans="1:7" ht="42.75" customHeight="1">
      <c r="A41" s="828"/>
      <c r="B41" s="25" t="s">
        <v>71</v>
      </c>
      <c r="C41" s="36" t="s">
        <v>72</v>
      </c>
      <c r="D41" s="37" t="s">
        <v>70</v>
      </c>
      <c r="E41" s="38">
        <v>12</v>
      </c>
      <c r="F41" s="29">
        <f>+[1]APU!F336</f>
        <v>62403.510970596006</v>
      </c>
      <c r="G41" s="809">
        <f t="shared" si="0"/>
        <v>748842</v>
      </c>
    </row>
    <row r="42" spans="1:7" ht="176.25" customHeight="1">
      <c r="A42" s="828"/>
      <c r="B42" s="25" t="s">
        <v>73</v>
      </c>
      <c r="C42" s="36" t="s">
        <v>74</v>
      </c>
      <c r="D42" s="37" t="s">
        <v>70</v>
      </c>
      <c r="E42" s="38">
        <v>1</v>
      </c>
      <c r="F42" s="29">
        <f>+[1]APU!F346</f>
        <v>1106220.0335075143</v>
      </c>
      <c r="G42" s="809">
        <f t="shared" si="0"/>
        <v>1106220</v>
      </c>
    </row>
    <row r="43" spans="1:7" ht="42.75" customHeight="1">
      <c r="A43" s="828"/>
      <c r="B43" s="25" t="s">
        <v>75</v>
      </c>
      <c r="C43" s="36" t="s">
        <v>76</v>
      </c>
      <c r="D43" s="37" t="s">
        <v>70</v>
      </c>
      <c r="E43" s="38">
        <v>1</v>
      </c>
      <c r="F43" s="29">
        <f>+[1]APU!F359</f>
        <v>372974.19764344353</v>
      </c>
      <c r="G43" s="809">
        <f t="shared" si="0"/>
        <v>372974</v>
      </c>
    </row>
    <row r="44" spans="1:7" ht="42.75" customHeight="1">
      <c r="A44" s="828"/>
      <c r="B44" s="25" t="s">
        <v>77</v>
      </c>
      <c r="C44" s="36" t="s">
        <v>78</v>
      </c>
      <c r="D44" s="37" t="s">
        <v>70</v>
      </c>
      <c r="E44" s="38">
        <v>1</v>
      </c>
      <c r="F44" s="29">
        <f>+[1]APU!F371</f>
        <v>130208.47500000001</v>
      </c>
      <c r="G44" s="809">
        <f t="shared" si="0"/>
        <v>130208</v>
      </c>
    </row>
    <row r="45" spans="1:7" ht="30" customHeight="1">
      <c r="A45" s="828"/>
      <c r="B45" s="25" t="s">
        <v>79</v>
      </c>
      <c r="C45" s="36" t="s">
        <v>80</v>
      </c>
      <c r="D45" s="33" t="s">
        <v>15</v>
      </c>
      <c r="E45" s="39">
        <v>22</v>
      </c>
      <c r="F45" s="29">
        <f>+[1]APU!F387</f>
        <v>169311.3719696</v>
      </c>
      <c r="G45" s="809">
        <f t="shared" si="0"/>
        <v>3724850</v>
      </c>
    </row>
    <row r="46" spans="1:7" ht="30" customHeight="1">
      <c r="A46" s="828"/>
      <c r="B46" s="25" t="s">
        <v>81</v>
      </c>
      <c r="C46" s="36" t="s">
        <v>82</v>
      </c>
      <c r="D46" s="33" t="s">
        <v>15</v>
      </c>
      <c r="E46" s="28">
        <v>6</v>
      </c>
      <c r="F46" s="29">
        <f>+[1]APU!F403</f>
        <v>181536.3719696</v>
      </c>
      <c r="G46" s="809">
        <f t="shared" si="0"/>
        <v>1089218</v>
      </c>
    </row>
    <row r="47" spans="1:7" ht="30" customHeight="1">
      <c r="A47" s="828"/>
      <c r="B47" s="25" t="s">
        <v>83</v>
      </c>
      <c r="C47" s="36" t="s">
        <v>84</v>
      </c>
      <c r="D47" s="33" t="s">
        <v>15</v>
      </c>
      <c r="E47" s="28">
        <v>13</v>
      </c>
      <c r="F47" s="29">
        <f>+[1]APU!F415</f>
        <v>99247.121969600004</v>
      </c>
      <c r="G47" s="809">
        <f t="shared" si="0"/>
        <v>1290213</v>
      </c>
    </row>
    <row r="48" spans="1:7" ht="30" customHeight="1">
      <c r="A48" s="828"/>
      <c r="B48" s="25" t="s">
        <v>85</v>
      </c>
      <c r="C48" s="36" t="s">
        <v>86</v>
      </c>
      <c r="D48" s="33" t="s">
        <v>15</v>
      </c>
      <c r="E48" s="28">
        <v>6</v>
      </c>
      <c r="F48" s="29">
        <f>+[1]APU!F429</f>
        <v>142692.1219696</v>
      </c>
      <c r="G48" s="809">
        <f t="shared" si="0"/>
        <v>856153</v>
      </c>
    </row>
    <row r="49" spans="1:7" ht="30" customHeight="1">
      <c r="A49" s="828"/>
      <c r="B49" s="25" t="s">
        <v>87</v>
      </c>
      <c r="C49" s="36" t="s">
        <v>88</v>
      </c>
      <c r="D49" s="33" t="s">
        <v>15</v>
      </c>
      <c r="E49" s="28">
        <v>18</v>
      </c>
      <c r="F49" s="29">
        <f>+[1]APU!F441</f>
        <v>110347.1219696</v>
      </c>
      <c r="G49" s="809">
        <f t="shared" si="0"/>
        <v>1986248</v>
      </c>
    </row>
    <row r="50" spans="1:7" ht="30" customHeight="1">
      <c r="A50" s="828"/>
      <c r="B50" s="25" t="s">
        <v>89</v>
      </c>
      <c r="C50" s="36" t="s">
        <v>90</v>
      </c>
      <c r="D50" s="33" t="s">
        <v>15</v>
      </c>
      <c r="E50" s="28">
        <v>2</v>
      </c>
      <c r="F50" s="29">
        <f>+[1]APU!F455</f>
        <v>199845.6219696</v>
      </c>
      <c r="G50" s="809">
        <f t="shared" si="0"/>
        <v>399691</v>
      </c>
    </row>
    <row r="51" spans="1:7" ht="30" customHeight="1">
      <c r="A51" s="828"/>
      <c r="B51" s="25" t="s">
        <v>91</v>
      </c>
      <c r="C51" s="36" t="s">
        <v>92</v>
      </c>
      <c r="D51" s="33" t="s">
        <v>93</v>
      </c>
      <c r="E51" s="28">
        <v>200</v>
      </c>
      <c r="F51" s="29">
        <f>+[1]APU!F467</f>
        <v>23000.609</v>
      </c>
      <c r="G51" s="809">
        <f t="shared" si="0"/>
        <v>4600122</v>
      </c>
    </row>
    <row r="52" spans="1:7" ht="30" customHeight="1">
      <c r="A52" s="828"/>
      <c r="B52" s="25" t="s">
        <v>94</v>
      </c>
      <c r="C52" s="36" t="s">
        <v>95</v>
      </c>
      <c r="D52" s="33" t="s">
        <v>93</v>
      </c>
      <c r="E52" s="28">
        <v>30</v>
      </c>
      <c r="F52" s="29">
        <f>+[1]APU!F480</f>
        <v>75074.739000000001</v>
      </c>
      <c r="G52" s="809">
        <f t="shared" si="0"/>
        <v>2252242</v>
      </c>
    </row>
    <row r="53" spans="1:7" ht="30" customHeight="1">
      <c r="A53" s="828"/>
      <c r="B53" s="25" t="s">
        <v>96</v>
      </c>
      <c r="C53" s="36" t="s">
        <v>97</v>
      </c>
      <c r="D53" s="33" t="s">
        <v>93</v>
      </c>
      <c r="E53" s="28">
        <v>100</v>
      </c>
      <c r="F53" s="29">
        <f>+[1]APU!F491</f>
        <v>28245.958199999997</v>
      </c>
      <c r="G53" s="809">
        <f t="shared" si="0"/>
        <v>2824596</v>
      </c>
    </row>
    <row r="54" spans="1:7" ht="30" customHeight="1">
      <c r="A54" s="828"/>
      <c r="B54" s="25" t="s">
        <v>98</v>
      </c>
      <c r="C54" s="36" t="s">
        <v>99</v>
      </c>
      <c r="D54" s="33" t="s">
        <v>93</v>
      </c>
      <c r="E54" s="28">
        <v>990</v>
      </c>
      <c r="F54" s="29">
        <f>+[1]APU!F499</f>
        <v>18233.856100000001</v>
      </c>
      <c r="G54" s="809">
        <f t="shared" si="0"/>
        <v>18051518</v>
      </c>
    </row>
    <row r="55" spans="1:7" ht="30" customHeight="1">
      <c r="A55" s="830" t="s">
        <v>19</v>
      </c>
      <c r="B55" s="30"/>
      <c r="C55" s="30"/>
      <c r="D55" s="30"/>
      <c r="E55" s="30"/>
      <c r="F55" s="31"/>
      <c r="G55" s="831">
        <f>+SUM(G22:G54)</f>
        <v>96768609</v>
      </c>
    </row>
    <row r="56" spans="1:7" ht="37.5" customHeight="1">
      <c r="A56" s="832" t="s">
        <v>100</v>
      </c>
      <c r="B56" s="35" t="s">
        <v>101</v>
      </c>
      <c r="C56" s="35"/>
      <c r="D56" s="35"/>
      <c r="E56" s="35"/>
      <c r="F56" s="35"/>
      <c r="G56" s="833"/>
    </row>
    <row r="57" spans="1:7" ht="30" customHeight="1">
      <c r="A57" s="828"/>
      <c r="B57" s="25" t="s">
        <v>102</v>
      </c>
      <c r="C57" s="36" t="s">
        <v>103</v>
      </c>
      <c r="D57" s="33" t="s">
        <v>15</v>
      </c>
      <c r="E57" s="28">
        <v>1</v>
      </c>
      <c r="F57" s="29">
        <f>+[1]APU!F510</f>
        <v>447596.18489999999</v>
      </c>
      <c r="G57" s="809">
        <f t="shared" ref="G57:G92" si="1">ROUND(E57*F57,0)</f>
        <v>447596</v>
      </c>
    </row>
    <row r="58" spans="1:7" ht="30" customHeight="1">
      <c r="A58" s="828"/>
      <c r="B58" s="25" t="s">
        <v>104</v>
      </c>
      <c r="C58" s="36" t="s">
        <v>105</v>
      </c>
      <c r="D58" s="33" t="s">
        <v>15</v>
      </c>
      <c r="E58" s="28">
        <v>1</v>
      </c>
      <c r="F58" s="29">
        <f>+[1]APU!F518</f>
        <v>138215.85819999999</v>
      </c>
      <c r="G58" s="809">
        <f t="shared" si="1"/>
        <v>138216</v>
      </c>
    </row>
    <row r="59" spans="1:7" ht="30" customHeight="1">
      <c r="A59" s="828"/>
      <c r="B59" s="25" t="s">
        <v>106</v>
      </c>
      <c r="C59" s="36" t="s">
        <v>37</v>
      </c>
      <c r="D59" s="33" t="s">
        <v>15</v>
      </c>
      <c r="E59" s="28">
        <v>5</v>
      </c>
      <c r="F59" s="29">
        <f>+[1]APU!F526</f>
        <v>19030.858199999999</v>
      </c>
      <c r="G59" s="809">
        <f t="shared" si="1"/>
        <v>95154</v>
      </c>
    </row>
    <row r="60" spans="1:7" ht="30" customHeight="1">
      <c r="A60" s="828"/>
      <c r="B60" s="25" t="s">
        <v>107</v>
      </c>
      <c r="C60" s="36" t="s">
        <v>39</v>
      </c>
      <c r="D60" s="33" t="s">
        <v>15</v>
      </c>
      <c r="E60" s="28">
        <v>11</v>
      </c>
      <c r="F60" s="29">
        <f>+[1]APU!F534</f>
        <v>21290.858199999999</v>
      </c>
      <c r="G60" s="809">
        <f t="shared" si="1"/>
        <v>234199</v>
      </c>
    </row>
    <row r="61" spans="1:7" ht="30" customHeight="1">
      <c r="A61" s="828"/>
      <c r="B61" s="25" t="s">
        <v>108</v>
      </c>
      <c r="C61" s="36" t="s">
        <v>41</v>
      </c>
      <c r="D61" s="33" t="s">
        <v>15</v>
      </c>
      <c r="E61" s="28">
        <v>77</v>
      </c>
      <c r="F61" s="29">
        <f>+[1]APU!F553</f>
        <v>166888.31696960001</v>
      </c>
      <c r="G61" s="809">
        <f t="shared" si="1"/>
        <v>12850400</v>
      </c>
    </row>
    <row r="62" spans="1:7" ht="30" customHeight="1">
      <c r="A62" s="828"/>
      <c r="B62" s="25" t="s">
        <v>109</v>
      </c>
      <c r="C62" s="36" t="s">
        <v>43</v>
      </c>
      <c r="D62" s="33" t="s">
        <v>15</v>
      </c>
      <c r="E62" s="28">
        <v>46</v>
      </c>
      <c r="F62" s="29">
        <f>+[1]APU!F566</f>
        <v>394208.43421759998</v>
      </c>
      <c r="G62" s="809">
        <f t="shared" si="1"/>
        <v>18133588</v>
      </c>
    </row>
    <row r="63" spans="1:7" ht="30" customHeight="1">
      <c r="A63" s="828"/>
      <c r="B63" s="25" t="s">
        <v>110</v>
      </c>
      <c r="C63" s="36" t="s">
        <v>45</v>
      </c>
      <c r="D63" s="33" t="s">
        <v>15</v>
      </c>
      <c r="E63" s="28">
        <v>1</v>
      </c>
      <c r="F63" s="29">
        <f>+[1]APU!F579</f>
        <v>264208.43421759998</v>
      </c>
      <c r="G63" s="809">
        <f t="shared" si="1"/>
        <v>264208</v>
      </c>
    </row>
    <row r="64" spans="1:7" ht="56.25" customHeight="1">
      <c r="A64" s="828"/>
      <c r="B64" s="25" t="s">
        <v>111</v>
      </c>
      <c r="C64" s="36" t="s">
        <v>47</v>
      </c>
      <c r="D64" s="33" t="s">
        <v>15</v>
      </c>
      <c r="E64" s="28">
        <v>2</v>
      </c>
      <c r="F64" s="29">
        <f>+[1]APU!F592</f>
        <v>498708.43421759998</v>
      </c>
      <c r="G64" s="809">
        <f t="shared" si="1"/>
        <v>997417</v>
      </c>
    </row>
    <row r="65" spans="1:7" ht="45" customHeight="1">
      <c r="A65" s="828"/>
      <c r="B65" s="25" t="s">
        <v>112</v>
      </c>
      <c r="C65" s="36" t="s">
        <v>49</v>
      </c>
      <c r="D65" s="33" t="s">
        <v>15</v>
      </c>
      <c r="E65" s="28">
        <v>9</v>
      </c>
      <c r="F65" s="29">
        <f>+[1]APU!F605</f>
        <v>485208.43421759998</v>
      </c>
      <c r="G65" s="809">
        <f t="shared" si="1"/>
        <v>4366876</v>
      </c>
    </row>
    <row r="66" spans="1:7" ht="42.75" customHeight="1">
      <c r="A66" s="828"/>
      <c r="B66" s="25" t="s">
        <v>113</v>
      </c>
      <c r="C66" s="36" t="s">
        <v>51</v>
      </c>
      <c r="D66" s="33" t="s">
        <v>15</v>
      </c>
      <c r="E66" s="28">
        <v>10</v>
      </c>
      <c r="F66" s="29">
        <f>+[1]APU!F618</f>
        <v>101708.43421760001</v>
      </c>
      <c r="G66" s="809">
        <f t="shared" si="1"/>
        <v>1017084</v>
      </c>
    </row>
    <row r="67" spans="1:7" ht="30" customHeight="1">
      <c r="A67" s="828"/>
      <c r="B67" s="25" t="s">
        <v>114</v>
      </c>
      <c r="C67" s="36" t="s">
        <v>53</v>
      </c>
      <c r="D67" s="33" t="s">
        <v>15</v>
      </c>
      <c r="E67" s="28">
        <v>8</v>
      </c>
      <c r="F67" s="29">
        <f>+[1]APU!F631</f>
        <v>199208.43421760001</v>
      </c>
      <c r="G67" s="809">
        <f t="shared" si="1"/>
        <v>1593667</v>
      </c>
    </row>
    <row r="68" spans="1:7" ht="30" customHeight="1">
      <c r="A68" s="828"/>
      <c r="B68" s="25" t="s">
        <v>115</v>
      </c>
      <c r="C68" s="36" t="s">
        <v>55</v>
      </c>
      <c r="D68" s="33" t="s">
        <v>15</v>
      </c>
      <c r="E68" s="28">
        <v>8</v>
      </c>
      <c r="F68" s="29">
        <f>+[1]APU!F644</f>
        <v>173208.43421760001</v>
      </c>
      <c r="G68" s="809">
        <f t="shared" si="1"/>
        <v>1385667</v>
      </c>
    </row>
    <row r="69" spans="1:7" ht="30" customHeight="1">
      <c r="A69" s="828"/>
      <c r="B69" s="25" t="s">
        <v>116</v>
      </c>
      <c r="C69" s="36" t="s">
        <v>57</v>
      </c>
      <c r="D69" s="33" t="s">
        <v>15</v>
      </c>
      <c r="E69" s="28">
        <v>13</v>
      </c>
      <c r="F69" s="29">
        <f>+[1]APU!F660</f>
        <v>146950.88196960001</v>
      </c>
      <c r="G69" s="809">
        <f t="shared" si="1"/>
        <v>1910361</v>
      </c>
    </row>
    <row r="70" spans="1:7" ht="30" customHeight="1">
      <c r="A70" s="828"/>
      <c r="B70" s="25" t="s">
        <v>117</v>
      </c>
      <c r="C70" s="36" t="s">
        <v>59</v>
      </c>
      <c r="D70" s="33" t="s">
        <v>15</v>
      </c>
      <c r="E70" s="28">
        <v>2</v>
      </c>
      <c r="F70" s="29">
        <f>+[1]APU!F676</f>
        <v>169798.88196960001</v>
      </c>
      <c r="G70" s="809">
        <f t="shared" si="1"/>
        <v>339598</v>
      </c>
    </row>
    <row r="71" spans="1:7" ht="30" customHeight="1">
      <c r="A71" s="828"/>
      <c r="B71" s="25" t="s">
        <v>118</v>
      </c>
      <c r="C71" s="36" t="s">
        <v>61</v>
      </c>
      <c r="D71" s="33" t="s">
        <v>15</v>
      </c>
      <c r="E71" s="28">
        <v>2</v>
      </c>
      <c r="F71" s="29">
        <f>+[1]APU!F691</f>
        <v>265022.41196960001</v>
      </c>
      <c r="G71" s="809">
        <f t="shared" si="1"/>
        <v>530045</v>
      </c>
    </row>
    <row r="72" spans="1:7" ht="30" customHeight="1">
      <c r="A72" s="828"/>
      <c r="B72" s="25" t="s">
        <v>119</v>
      </c>
      <c r="C72" s="36" t="s">
        <v>63</v>
      </c>
      <c r="D72" s="33" t="s">
        <v>15</v>
      </c>
      <c r="E72" s="28">
        <v>16</v>
      </c>
      <c r="F72" s="29">
        <f>+[1]APU!F703</f>
        <v>692321.0219696</v>
      </c>
      <c r="G72" s="809">
        <f t="shared" si="1"/>
        <v>11077136</v>
      </c>
    </row>
    <row r="73" spans="1:7" ht="30" customHeight="1">
      <c r="A73" s="828"/>
      <c r="B73" s="25" t="s">
        <v>120</v>
      </c>
      <c r="C73" s="36" t="s">
        <v>65</v>
      </c>
      <c r="D73" s="33" t="s">
        <v>15</v>
      </c>
      <c r="E73" s="28">
        <v>16</v>
      </c>
      <c r="F73" s="29">
        <f>+[1]APU!F716</f>
        <v>267928.87196959998</v>
      </c>
      <c r="G73" s="809">
        <f t="shared" si="1"/>
        <v>4286862</v>
      </c>
    </row>
    <row r="74" spans="1:7" ht="42" customHeight="1">
      <c r="A74" s="828"/>
      <c r="B74" s="25" t="s">
        <v>121</v>
      </c>
      <c r="C74" s="36" t="s">
        <v>67</v>
      </c>
      <c r="D74" s="33" t="s">
        <v>15</v>
      </c>
      <c r="E74" s="28">
        <v>11</v>
      </c>
      <c r="F74" s="29">
        <f>+[1]APU!F735</f>
        <v>910501.46196960006</v>
      </c>
      <c r="G74" s="809">
        <f t="shared" si="1"/>
        <v>10015516</v>
      </c>
    </row>
    <row r="75" spans="1:7" ht="42" customHeight="1">
      <c r="A75" s="828"/>
      <c r="B75" s="25" t="s">
        <v>122</v>
      </c>
      <c r="C75" s="36" t="s">
        <v>69</v>
      </c>
      <c r="D75" s="37" t="s">
        <v>70</v>
      </c>
      <c r="E75" s="28">
        <v>46</v>
      </c>
      <c r="F75" s="29">
        <f>+[1]APU!F745</f>
        <v>55380.55763726266</v>
      </c>
      <c r="G75" s="809">
        <f t="shared" si="1"/>
        <v>2547506</v>
      </c>
    </row>
    <row r="76" spans="1:7" ht="42" customHeight="1">
      <c r="A76" s="828"/>
      <c r="B76" s="25" t="s">
        <v>123</v>
      </c>
      <c r="C76" s="36" t="s">
        <v>72</v>
      </c>
      <c r="D76" s="37" t="s">
        <v>70</v>
      </c>
      <c r="E76" s="28">
        <v>2</v>
      </c>
      <c r="F76" s="29">
        <f>+[1]APU!F755</f>
        <v>62403.510970596006</v>
      </c>
      <c r="G76" s="809">
        <f t="shared" si="1"/>
        <v>124807</v>
      </c>
    </row>
    <row r="77" spans="1:7" ht="204" customHeight="1">
      <c r="A77" s="828"/>
      <c r="B77" s="25" t="s">
        <v>124</v>
      </c>
      <c r="C77" s="36" t="s">
        <v>74</v>
      </c>
      <c r="D77" s="37" t="s">
        <v>70</v>
      </c>
      <c r="E77" s="28">
        <v>1</v>
      </c>
      <c r="F77" s="29">
        <f>+[1]APU!F765</f>
        <v>1106220.0335075143</v>
      </c>
      <c r="G77" s="809">
        <f t="shared" si="1"/>
        <v>1106220</v>
      </c>
    </row>
    <row r="78" spans="1:7" ht="42" customHeight="1">
      <c r="A78" s="828"/>
      <c r="B78" s="25" t="s">
        <v>125</v>
      </c>
      <c r="C78" s="36" t="s">
        <v>76</v>
      </c>
      <c r="D78" s="37" t="s">
        <v>70</v>
      </c>
      <c r="E78" s="28">
        <v>1</v>
      </c>
      <c r="F78" s="29">
        <f>+[1]APU!F778</f>
        <v>370216.30727947003</v>
      </c>
      <c r="G78" s="809">
        <f t="shared" si="1"/>
        <v>370216</v>
      </c>
    </row>
    <row r="79" spans="1:7" ht="42" customHeight="1">
      <c r="A79" s="828"/>
      <c r="B79" s="25" t="s">
        <v>126</v>
      </c>
      <c r="C79" s="36" t="s">
        <v>78</v>
      </c>
      <c r="D79" s="37" t="s">
        <v>70</v>
      </c>
      <c r="E79" s="28">
        <v>1</v>
      </c>
      <c r="F79" s="29">
        <f>+[1]APU!F790</f>
        <v>130300</v>
      </c>
      <c r="G79" s="809">
        <f t="shared" si="1"/>
        <v>130300</v>
      </c>
    </row>
    <row r="80" spans="1:7" ht="30" customHeight="1">
      <c r="A80" s="828"/>
      <c r="B80" s="25" t="s">
        <v>127</v>
      </c>
      <c r="C80" s="36" t="s">
        <v>80</v>
      </c>
      <c r="D80" s="33" t="s">
        <v>15</v>
      </c>
      <c r="E80" s="28">
        <v>4</v>
      </c>
      <c r="F80" s="29">
        <f>+[1]APU!F806</f>
        <v>169311.3719696</v>
      </c>
      <c r="G80" s="809">
        <f t="shared" si="1"/>
        <v>677245</v>
      </c>
    </row>
    <row r="81" spans="1:7" ht="30" customHeight="1">
      <c r="A81" s="828"/>
      <c r="B81" s="25" t="s">
        <v>128</v>
      </c>
      <c r="C81" s="36" t="s">
        <v>82</v>
      </c>
      <c r="D81" s="33" t="s">
        <v>15</v>
      </c>
      <c r="E81" s="28">
        <v>16</v>
      </c>
      <c r="F81" s="29">
        <f>+[1]APU!F822</f>
        <v>181536.3719696</v>
      </c>
      <c r="G81" s="809">
        <f t="shared" si="1"/>
        <v>2904582</v>
      </c>
    </row>
    <row r="82" spans="1:7" ht="30" customHeight="1">
      <c r="A82" s="828"/>
      <c r="B82" s="25" t="s">
        <v>129</v>
      </c>
      <c r="C82" s="36" t="s">
        <v>84</v>
      </c>
      <c r="D82" s="33" t="s">
        <v>15</v>
      </c>
      <c r="E82" s="28">
        <v>53</v>
      </c>
      <c r="F82" s="29">
        <f>+[1]APU!F834</f>
        <v>99247.121969600004</v>
      </c>
      <c r="G82" s="809">
        <f t="shared" si="1"/>
        <v>5260097</v>
      </c>
    </row>
    <row r="83" spans="1:7" ht="21" customHeight="1">
      <c r="A83" s="828"/>
      <c r="B83" s="25" t="s">
        <v>130</v>
      </c>
      <c r="C83" s="36" t="s">
        <v>86</v>
      </c>
      <c r="D83" s="33" t="s">
        <v>15</v>
      </c>
      <c r="E83" s="28">
        <v>1</v>
      </c>
      <c r="F83" s="29">
        <f>+[1]APU!F848</f>
        <v>142692.1219696</v>
      </c>
      <c r="G83" s="809">
        <f t="shared" si="1"/>
        <v>142692</v>
      </c>
    </row>
    <row r="84" spans="1:7" ht="30" customHeight="1">
      <c r="A84" s="828"/>
      <c r="B84" s="25" t="s">
        <v>131</v>
      </c>
      <c r="C84" s="36" t="s">
        <v>132</v>
      </c>
      <c r="D84" s="33" t="s">
        <v>15</v>
      </c>
      <c r="E84" s="28">
        <v>1</v>
      </c>
      <c r="F84" s="29">
        <f>+[1]APU!F865</f>
        <v>215174.3719696</v>
      </c>
      <c r="G84" s="809">
        <f t="shared" si="1"/>
        <v>215174</v>
      </c>
    </row>
    <row r="85" spans="1:7" ht="30" customHeight="1">
      <c r="A85" s="828"/>
      <c r="B85" s="25" t="s">
        <v>133</v>
      </c>
      <c r="C85" s="36" t="s">
        <v>88</v>
      </c>
      <c r="D85" s="33" t="s">
        <v>15</v>
      </c>
      <c r="E85" s="28">
        <v>28</v>
      </c>
      <c r="F85" s="29">
        <f>+[1]APU!F877</f>
        <v>110347.1219696</v>
      </c>
      <c r="G85" s="809">
        <f t="shared" si="1"/>
        <v>3089719</v>
      </c>
    </row>
    <row r="86" spans="1:7" ht="30" customHeight="1">
      <c r="A86" s="828"/>
      <c r="B86" s="25" t="s">
        <v>134</v>
      </c>
      <c r="C86" s="36" t="s">
        <v>92</v>
      </c>
      <c r="D86" s="33" t="s">
        <v>93</v>
      </c>
      <c r="E86" s="28">
        <v>100</v>
      </c>
      <c r="F86" s="29">
        <f>+[1]APU!F888</f>
        <v>23000.609</v>
      </c>
      <c r="G86" s="809">
        <f t="shared" si="1"/>
        <v>2300061</v>
      </c>
    </row>
    <row r="87" spans="1:7" ht="30" customHeight="1">
      <c r="A87" s="828"/>
      <c r="B87" s="25" t="s">
        <v>135</v>
      </c>
      <c r="C87" s="36" t="s">
        <v>136</v>
      </c>
      <c r="D87" s="33" t="s">
        <v>93</v>
      </c>
      <c r="E87" s="28">
        <v>240</v>
      </c>
      <c r="F87" s="29">
        <f>+[1]APU!F900</f>
        <v>19710.509000000002</v>
      </c>
      <c r="G87" s="809">
        <f t="shared" si="1"/>
        <v>4730522</v>
      </c>
    </row>
    <row r="88" spans="1:7" ht="30" customHeight="1">
      <c r="A88" s="828"/>
      <c r="B88" s="25" t="s">
        <v>137</v>
      </c>
      <c r="C88" s="36" t="s">
        <v>138</v>
      </c>
      <c r="D88" s="33" t="s">
        <v>93</v>
      </c>
      <c r="E88" s="28">
        <v>80</v>
      </c>
      <c r="F88" s="29">
        <f>+[1]APU!F912</f>
        <v>34198.898999999998</v>
      </c>
      <c r="G88" s="809">
        <f t="shared" si="1"/>
        <v>2735912</v>
      </c>
    </row>
    <row r="89" spans="1:7" ht="30" customHeight="1">
      <c r="A89" s="828"/>
      <c r="B89" s="25" t="s">
        <v>139</v>
      </c>
      <c r="C89" s="36" t="s">
        <v>140</v>
      </c>
      <c r="D89" s="33" t="s">
        <v>93</v>
      </c>
      <c r="E89" s="28">
        <v>40</v>
      </c>
      <c r="F89" s="29">
        <f>+[1]APU!F925</f>
        <v>69699.169000000009</v>
      </c>
      <c r="G89" s="809">
        <f t="shared" si="1"/>
        <v>2787967</v>
      </c>
    </row>
    <row r="90" spans="1:7" ht="30" customHeight="1">
      <c r="A90" s="828"/>
      <c r="B90" s="25" t="s">
        <v>141</v>
      </c>
      <c r="C90" s="36" t="s">
        <v>142</v>
      </c>
      <c r="D90" s="33" t="s">
        <v>93</v>
      </c>
      <c r="E90" s="28">
        <v>3</v>
      </c>
      <c r="F90" s="29">
        <f>+[1]APU!F939</f>
        <v>162167.26199999996</v>
      </c>
      <c r="G90" s="809">
        <f t="shared" si="1"/>
        <v>486502</v>
      </c>
    </row>
    <row r="91" spans="1:7" ht="30" customHeight="1">
      <c r="A91" s="828"/>
      <c r="B91" s="25" t="s">
        <v>143</v>
      </c>
      <c r="C91" s="36" t="s">
        <v>97</v>
      </c>
      <c r="D91" s="33" t="s">
        <v>93</v>
      </c>
      <c r="E91" s="28">
        <v>250</v>
      </c>
      <c r="F91" s="29">
        <f>+[1]APU!F951</f>
        <v>26711.758199999997</v>
      </c>
      <c r="G91" s="809">
        <f t="shared" si="1"/>
        <v>6677940</v>
      </c>
    </row>
    <row r="92" spans="1:7" ht="30" customHeight="1">
      <c r="A92" s="828"/>
      <c r="B92" s="25" t="s">
        <v>144</v>
      </c>
      <c r="C92" s="36" t="s">
        <v>99</v>
      </c>
      <c r="D92" s="33" t="s">
        <v>93</v>
      </c>
      <c r="E92" s="28">
        <v>2139</v>
      </c>
      <c r="F92" s="29">
        <f>+[1]APU!F961</f>
        <v>18233.856100000001</v>
      </c>
      <c r="G92" s="809">
        <f t="shared" si="1"/>
        <v>39002218</v>
      </c>
    </row>
    <row r="93" spans="1:7" ht="30" customHeight="1">
      <c r="A93" s="830" t="s">
        <v>19</v>
      </c>
      <c r="B93" s="30"/>
      <c r="C93" s="30"/>
      <c r="D93" s="30"/>
      <c r="E93" s="30"/>
      <c r="F93" s="31"/>
      <c r="G93" s="831">
        <f>+SUM(G57:G92)</f>
        <v>144973270</v>
      </c>
    </row>
    <row r="94" spans="1:7" ht="30" customHeight="1">
      <c r="A94" s="826">
        <v>5</v>
      </c>
      <c r="B94" s="16" t="s">
        <v>145</v>
      </c>
      <c r="C94" s="17"/>
      <c r="D94" s="18"/>
      <c r="E94" s="18"/>
      <c r="F94" s="18"/>
      <c r="G94" s="827"/>
    </row>
    <row r="95" spans="1:7" ht="30" customHeight="1">
      <c r="A95" s="828"/>
      <c r="B95" s="25" t="s">
        <v>146</v>
      </c>
      <c r="C95" s="36" t="s">
        <v>147</v>
      </c>
      <c r="D95" s="19" t="s">
        <v>148</v>
      </c>
      <c r="E95" s="28">
        <v>1</v>
      </c>
      <c r="F95" s="29">
        <v>4000000</v>
      </c>
      <c r="G95" s="809">
        <f t="shared" ref="G95" si="2">+E95*F95</f>
        <v>4000000</v>
      </c>
    </row>
    <row r="96" spans="1:7" ht="30" customHeight="1">
      <c r="A96" s="830" t="s">
        <v>19</v>
      </c>
      <c r="B96" s="30"/>
      <c r="C96" s="30"/>
      <c r="D96" s="30"/>
      <c r="E96" s="30"/>
      <c r="F96" s="31"/>
      <c r="G96" s="831">
        <f>+G95</f>
        <v>4000000</v>
      </c>
    </row>
    <row r="97" spans="1:8" s="40" customFormat="1" ht="30" customHeight="1" thickBot="1">
      <c r="A97" s="834" t="s">
        <v>149</v>
      </c>
      <c r="B97" s="835"/>
      <c r="C97" s="835"/>
      <c r="D97" s="835"/>
      <c r="E97" s="835"/>
      <c r="F97" s="835"/>
      <c r="G97" s="836">
        <f>+G96+G93+G55+G19+G16+G12</f>
        <v>304058577</v>
      </c>
    </row>
    <row r="98" spans="1:8" s="40" customFormat="1" ht="15" thickBot="1">
      <c r="A98" s="41"/>
      <c r="B98" s="42"/>
      <c r="C98" s="42"/>
      <c r="D98" s="42"/>
      <c r="E98" s="42"/>
      <c r="F98" s="42"/>
      <c r="G98" s="43"/>
    </row>
    <row r="99" spans="1:8" s="40" customFormat="1" ht="30" customHeight="1">
      <c r="A99" s="44"/>
      <c r="B99" s="44"/>
      <c r="C99" s="805" t="s">
        <v>150</v>
      </c>
      <c r="D99" s="806"/>
      <c r="E99" s="806"/>
      <c r="F99" s="806"/>
      <c r="G99" s="807">
        <f>ROUND(G97*G105,0)</f>
        <v>67835469</v>
      </c>
    </row>
    <row r="100" spans="1:8" s="40" customFormat="1" ht="30" customHeight="1">
      <c r="A100" s="44"/>
      <c r="B100" s="44"/>
      <c r="C100" s="808" t="s">
        <v>151</v>
      </c>
      <c r="D100" s="45"/>
      <c r="E100" s="45"/>
      <c r="F100" s="45"/>
      <c r="G100" s="809">
        <f>ROUND(G97*G106,0)</f>
        <v>18243515</v>
      </c>
    </row>
    <row r="101" spans="1:8" s="40" customFormat="1" ht="30" customHeight="1">
      <c r="A101" s="44"/>
      <c r="B101" s="44"/>
      <c r="C101" s="810" t="s">
        <v>152</v>
      </c>
      <c r="D101" s="46"/>
      <c r="E101" s="46"/>
      <c r="F101" s="47">
        <v>0.19</v>
      </c>
      <c r="G101" s="811">
        <f>ROUND(F101*G100,0)</f>
        <v>3466268</v>
      </c>
    </row>
    <row r="102" spans="1:8" s="40" customFormat="1" ht="30" customHeight="1" thickBot="1">
      <c r="A102" s="44"/>
      <c r="B102" s="44"/>
      <c r="C102" s="812" t="s">
        <v>153</v>
      </c>
      <c r="D102" s="813"/>
      <c r="E102" s="813"/>
      <c r="F102" s="814"/>
      <c r="G102" s="815">
        <f>G97+SUM(G99:G101)</f>
        <v>393603829</v>
      </c>
      <c r="H102" s="50"/>
    </row>
    <row r="103" spans="1:8" s="40" customFormat="1" ht="15" thickBot="1">
      <c r="A103" s="44"/>
      <c r="B103" s="44"/>
      <c r="C103" s="51"/>
      <c r="D103" s="51"/>
      <c r="E103" s="52"/>
      <c r="F103" s="53"/>
      <c r="G103" s="54"/>
    </row>
    <row r="104" spans="1:8" s="40" customFormat="1" ht="46.5" customHeight="1">
      <c r="A104" s="793" t="s">
        <v>154</v>
      </c>
      <c r="B104" s="794"/>
      <c r="C104" s="794"/>
      <c r="D104" s="795" t="s">
        <v>7</v>
      </c>
      <c r="E104" s="795"/>
      <c r="F104" s="795"/>
      <c r="G104" s="796" t="s">
        <v>155</v>
      </c>
      <c r="H104" s="50"/>
    </row>
    <row r="105" spans="1:8" s="40" customFormat="1" ht="56.25" customHeight="1">
      <c r="A105" s="55" t="s">
        <v>156</v>
      </c>
      <c r="B105" s="56"/>
      <c r="C105" s="56"/>
      <c r="D105" s="57" t="s">
        <v>150</v>
      </c>
      <c r="E105" s="57"/>
      <c r="F105" s="58" t="s">
        <v>157</v>
      </c>
      <c r="G105" s="59">
        <f>+[1]AIU!J32</f>
        <v>0.22309999999999999</v>
      </c>
      <c r="H105" s="60"/>
    </row>
    <row r="106" spans="1:8" s="40" customFormat="1" ht="30" customHeight="1">
      <c r="A106" s="55" t="s">
        <v>158</v>
      </c>
      <c r="B106" s="56"/>
      <c r="C106" s="56"/>
      <c r="D106" s="61" t="s">
        <v>151</v>
      </c>
      <c r="E106" s="62"/>
      <c r="F106" s="58" t="s">
        <v>160</v>
      </c>
      <c r="G106" s="59">
        <f>+[1]AIU!J34</f>
        <v>0.06</v>
      </c>
    </row>
    <row r="107" spans="1:8" s="40" customFormat="1" ht="58.5" customHeight="1" thickBot="1">
      <c r="A107" s="797" t="s">
        <v>161</v>
      </c>
      <c r="B107" s="798"/>
      <c r="C107" s="799"/>
      <c r="D107" s="803" t="s">
        <v>162</v>
      </c>
      <c r="E107" s="804"/>
      <c r="F107" s="801" t="s">
        <v>163</v>
      </c>
      <c r="G107" s="802">
        <f>+SUM(G105:G106)</f>
        <v>0.28310000000000002</v>
      </c>
    </row>
  </sheetData>
  <mergeCells count="38">
    <mergeCell ref="A106:C106"/>
    <mergeCell ref="D106:E106"/>
    <mergeCell ref="A107:C107"/>
    <mergeCell ref="D107:E107"/>
    <mergeCell ref="C101:E101"/>
    <mergeCell ref="C102:F102"/>
    <mergeCell ref="A104:C104"/>
    <mergeCell ref="D104:F104"/>
    <mergeCell ref="A105:C105"/>
    <mergeCell ref="D105:E105"/>
    <mergeCell ref="A93:F93"/>
    <mergeCell ref="B94:C94"/>
    <mergeCell ref="A96:F96"/>
    <mergeCell ref="A97:F97"/>
    <mergeCell ref="C99:F99"/>
    <mergeCell ref="C100:F100"/>
    <mergeCell ref="B17:C17"/>
    <mergeCell ref="A19:F19"/>
    <mergeCell ref="B20:C20"/>
    <mergeCell ref="B21:G21"/>
    <mergeCell ref="A55:F55"/>
    <mergeCell ref="B56:G56"/>
    <mergeCell ref="F7:F8"/>
    <mergeCell ref="G7:G8"/>
    <mergeCell ref="B9:C9"/>
    <mergeCell ref="A12:F12"/>
    <mergeCell ref="B13:C13"/>
    <mergeCell ref="A16:F16"/>
    <mergeCell ref="A1:G1"/>
    <mergeCell ref="A2:G2"/>
    <mergeCell ref="A3:G4"/>
    <mergeCell ref="A5:G5"/>
    <mergeCell ref="A6:G6"/>
    <mergeCell ref="A7:A8"/>
    <mergeCell ref="B7:B8"/>
    <mergeCell ref="C7:C8"/>
    <mergeCell ref="D7:D8"/>
    <mergeCell ref="E7:E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053B1-A7BE-420A-8859-A66FCA14B330}">
  <dimension ref="A1:H110"/>
  <sheetViews>
    <sheetView topLeftCell="A97" workbookViewId="0">
      <selection activeCell="B110" sqref="B110:D110"/>
    </sheetView>
  </sheetViews>
  <sheetFormatPr baseColWidth="10" defaultColWidth="11.42578125" defaultRowHeight="14.25"/>
  <cols>
    <col min="1" max="1" width="4.42578125" style="4" customWidth="1"/>
    <col min="2" max="2" width="14.7109375" style="63" customWidth="1"/>
    <col min="3" max="3" width="14.28515625" style="4" customWidth="1"/>
    <col min="4" max="4" width="73.28515625" style="4" customWidth="1"/>
    <col min="5" max="5" width="8.7109375" style="4" customWidth="1"/>
    <col min="6" max="6" width="18.85546875" style="4" customWidth="1"/>
    <col min="7" max="7" width="23.85546875" style="4" customWidth="1"/>
    <col min="8" max="8" width="30" style="4" customWidth="1"/>
    <col min="9" max="9" width="4.42578125" style="4" customWidth="1"/>
    <col min="10" max="11" width="11.42578125" style="4"/>
    <col min="12" max="12" width="15.5703125" style="4" bestFit="1" customWidth="1"/>
    <col min="13" max="16384" width="11.42578125" style="4"/>
  </cols>
  <sheetData>
    <row r="1" spans="2:8">
      <c r="B1" s="792" t="s">
        <v>164</v>
      </c>
      <c r="C1" s="792"/>
      <c r="D1" s="792"/>
    </row>
    <row r="2" spans="2:8">
      <c r="B2" s="792" t="s">
        <v>165</v>
      </c>
      <c r="C2" s="792"/>
    </row>
    <row r="3" spans="2:8" ht="15" thickBot="1">
      <c r="B3" s="782"/>
      <c r="C3" s="781"/>
    </row>
    <row r="4" spans="2:8" ht="31.5" customHeight="1">
      <c r="B4" s="1" t="s">
        <v>0</v>
      </c>
      <c r="C4" s="2"/>
      <c r="D4" s="2"/>
      <c r="E4" s="2"/>
      <c r="F4" s="2"/>
      <c r="G4" s="2"/>
      <c r="H4" s="3"/>
    </row>
    <row r="5" spans="2:8">
      <c r="B5" s="5" t="s">
        <v>1</v>
      </c>
      <c r="C5" s="6"/>
      <c r="D5" s="6"/>
      <c r="E5" s="6"/>
      <c r="F5" s="6"/>
      <c r="G5" s="6"/>
      <c r="H5" s="7"/>
    </row>
    <row r="6" spans="2:8" s="9" customFormat="1">
      <c r="B6" s="783" t="s">
        <v>2</v>
      </c>
      <c r="C6" s="8"/>
      <c r="D6" s="8"/>
      <c r="E6" s="8"/>
      <c r="F6" s="8"/>
      <c r="G6" s="8"/>
      <c r="H6" s="784"/>
    </row>
    <row r="7" spans="2:8">
      <c r="B7" s="783"/>
      <c r="C7" s="8"/>
      <c r="D7" s="8"/>
      <c r="E7" s="8"/>
      <c r="F7" s="8"/>
      <c r="G7" s="8"/>
      <c r="H7" s="784"/>
    </row>
    <row r="8" spans="2:8" ht="55.5" customHeight="1">
      <c r="B8" s="785" t="s">
        <v>3</v>
      </c>
      <c r="C8" s="786"/>
      <c r="D8" s="786"/>
      <c r="E8" s="786"/>
      <c r="F8" s="786"/>
      <c r="G8" s="786"/>
      <c r="H8" s="787"/>
    </row>
    <row r="9" spans="2:8" ht="30" customHeight="1" thickBot="1">
      <c r="B9" s="65" t="s">
        <v>4</v>
      </c>
      <c r="C9" s="66"/>
      <c r="D9" s="66"/>
      <c r="E9" s="66"/>
      <c r="F9" s="66"/>
      <c r="G9" s="66"/>
      <c r="H9" s="67"/>
    </row>
    <row r="10" spans="2:8" ht="30" customHeight="1">
      <c r="B10" s="68" t="s">
        <v>5</v>
      </c>
      <c r="C10" s="69" t="s">
        <v>6</v>
      </c>
      <c r="D10" s="69" t="s">
        <v>7</v>
      </c>
      <c r="E10" s="69" t="s">
        <v>8</v>
      </c>
      <c r="F10" s="69" t="s">
        <v>9</v>
      </c>
      <c r="G10" s="70" t="s">
        <v>10</v>
      </c>
      <c r="H10" s="71" t="s">
        <v>11</v>
      </c>
    </row>
    <row r="11" spans="2:8" ht="30" customHeight="1" thickBot="1">
      <c r="B11" s="72"/>
      <c r="C11" s="73"/>
      <c r="D11" s="73"/>
      <c r="E11" s="73"/>
      <c r="F11" s="73"/>
      <c r="G11" s="74"/>
      <c r="H11" s="75"/>
    </row>
    <row r="12" spans="2:8" ht="30" customHeight="1" thickBot="1">
      <c r="B12" s="76">
        <v>1</v>
      </c>
      <c r="C12" s="77" t="s">
        <v>12</v>
      </c>
      <c r="D12" s="78"/>
      <c r="E12" s="79"/>
      <c r="F12" s="79"/>
      <c r="G12" s="79"/>
      <c r="H12" s="80"/>
    </row>
    <row r="13" spans="2:8" ht="30" customHeight="1">
      <c r="B13" s="81"/>
      <c r="C13" s="25" t="s">
        <v>13</v>
      </c>
      <c r="D13" s="82" t="s">
        <v>14</v>
      </c>
      <c r="E13" s="33" t="s">
        <v>15</v>
      </c>
      <c r="F13" s="28">
        <f>77+67</f>
        <v>144</v>
      </c>
      <c r="G13" s="83"/>
      <c r="H13" s="84">
        <f>ROUND(F13*G13,0)</f>
        <v>0</v>
      </c>
    </row>
    <row r="14" spans="2:8" ht="30" customHeight="1">
      <c r="B14" s="81"/>
      <c r="C14" s="25" t="s">
        <v>16</v>
      </c>
      <c r="D14" s="26" t="s">
        <v>17</v>
      </c>
      <c r="E14" s="27" t="s">
        <v>18</v>
      </c>
      <c r="F14" s="28">
        <v>500</v>
      </c>
      <c r="G14" s="83"/>
      <c r="H14" s="84">
        <f>ROUND(F14*G14,0)</f>
        <v>0</v>
      </c>
    </row>
    <row r="15" spans="2:8" ht="30" customHeight="1" thickBot="1">
      <c r="B15" s="85" t="s">
        <v>19</v>
      </c>
      <c r="C15" s="86"/>
      <c r="D15" s="87"/>
      <c r="E15" s="86"/>
      <c r="F15" s="28"/>
      <c r="G15" s="88"/>
      <c r="H15" s="89">
        <f>+SUM(H13:H14)</f>
        <v>0</v>
      </c>
    </row>
    <row r="16" spans="2:8" ht="30" customHeight="1" thickBot="1">
      <c r="B16" s="90">
        <v>2</v>
      </c>
      <c r="C16" s="91" t="s">
        <v>20</v>
      </c>
      <c r="D16" s="92"/>
      <c r="E16" s="93"/>
      <c r="F16" s="93"/>
      <c r="G16" s="93"/>
      <c r="H16" s="94"/>
    </row>
    <row r="17" spans="1:8" ht="81" customHeight="1">
      <c r="B17" s="81"/>
      <c r="C17" s="20" t="s">
        <v>21</v>
      </c>
      <c r="D17" s="95" t="s">
        <v>22</v>
      </c>
      <c r="E17" s="22" t="s">
        <v>18</v>
      </c>
      <c r="F17" s="23">
        <v>500</v>
      </c>
      <c r="G17" s="96"/>
      <c r="H17" s="84">
        <f>ROUND(F17*G17,0)</f>
        <v>0</v>
      </c>
    </row>
    <row r="18" spans="1:8" ht="57" customHeight="1">
      <c r="B18" s="81"/>
      <c r="C18" s="25" t="s">
        <v>23</v>
      </c>
      <c r="D18" s="32" t="s">
        <v>24</v>
      </c>
      <c r="E18" s="33" t="s">
        <v>25</v>
      </c>
      <c r="F18" s="28">
        <v>25</v>
      </c>
      <c r="G18" s="83"/>
      <c r="H18" s="84">
        <f>ROUND(F18*G18,0)</f>
        <v>0</v>
      </c>
    </row>
    <row r="19" spans="1:8" ht="30" customHeight="1" thickBot="1">
      <c r="B19" s="97" t="s">
        <v>19</v>
      </c>
      <c r="F19" s="98"/>
      <c r="H19" s="89">
        <f>+SUM(H17:H18)</f>
        <v>0</v>
      </c>
    </row>
    <row r="20" spans="1:8" s="788" customFormat="1" ht="30" customHeight="1" thickBot="1">
      <c r="A20" s="4"/>
      <c r="B20" s="90">
        <v>3</v>
      </c>
      <c r="C20" s="99" t="s">
        <v>26</v>
      </c>
      <c r="D20" s="100"/>
      <c r="E20" s="93"/>
      <c r="F20" s="93"/>
      <c r="G20" s="93"/>
      <c r="H20" s="94"/>
    </row>
    <row r="21" spans="1:8" s="788" customFormat="1" ht="73.5" customHeight="1">
      <c r="A21" s="4"/>
      <c r="B21" s="81"/>
      <c r="C21" s="20" t="s">
        <v>27</v>
      </c>
      <c r="D21" s="32" t="s">
        <v>28</v>
      </c>
      <c r="E21" s="34" t="s">
        <v>18</v>
      </c>
      <c r="F21" s="28">
        <v>100</v>
      </c>
      <c r="G21" s="83"/>
      <c r="H21" s="84">
        <f>ROUND(F21*G21,0)</f>
        <v>0</v>
      </c>
    </row>
    <row r="22" spans="1:8" s="788" customFormat="1" ht="30" customHeight="1" thickBot="1">
      <c r="A22" s="4"/>
      <c r="B22" s="97" t="s">
        <v>19</v>
      </c>
      <c r="C22" s="4"/>
      <c r="D22" s="4"/>
      <c r="E22" s="789"/>
      <c r="F22" s="98"/>
      <c r="G22" s="789"/>
      <c r="H22" s="101">
        <f>+SUM(H21:H21)</f>
        <v>0</v>
      </c>
    </row>
    <row r="23" spans="1:8" ht="30" customHeight="1" thickBot="1">
      <c r="B23" s="90">
        <v>4</v>
      </c>
      <c r="C23" s="99" t="s">
        <v>29</v>
      </c>
      <c r="D23" s="100"/>
      <c r="E23" s="93"/>
      <c r="F23" s="93"/>
      <c r="G23" s="93"/>
      <c r="H23" s="94"/>
    </row>
    <row r="24" spans="1:8" ht="17.25" customHeight="1" thickBot="1">
      <c r="B24" s="790" t="s">
        <v>30</v>
      </c>
      <c r="C24" s="102" t="s">
        <v>31</v>
      </c>
      <c r="D24" s="103"/>
      <c r="E24" s="103"/>
      <c r="F24" s="103"/>
      <c r="G24" s="103"/>
      <c r="H24" s="104"/>
    </row>
    <row r="25" spans="1:8" ht="30" customHeight="1">
      <c r="B25" s="81"/>
      <c r="C25" s="20" t="s">
        <v>32</v>
      </c>
      <c r="D25" s="105" t="s">
        <v>33</v>
      </c>
      <c r="E25" s="22" t="s">
        <v>15</v>
      </c>
      <c r="F25" s="23">
        <v>1</v>
      </c>
      <c r="G25" s="106"/>
      <c r="H25" s="84">
        <f>ROUND(F25*G25,0)</f>
        <v>0</v>
      </c>
    </row>
    <row r="26" spans="1:8" ht="30" customHeight="1">
      <c r="B26" s="81"/>
      <c r="C26" s="20" t="s">
        <v>34</v>
      </c>
      <c r="D26" s="36" t="s">
        <v>35</v>
      </c>
      <c r="E26" s="33" t="s">
        <v>15</v>
      </c>
      <c r="F26" s="28">
        <v>1</v>
      </c>
      <c r="G26" s="107"/>
      <c r="H26" s="84">
        <f t="shared" ref="H26:H57" si="0">ROUND(F26*G26,0)</f>
        <v>0</v>
      </c>
    </row>
    <row r="27" spans="1:8" ht="30" customHeight="1">
      <c r="B27" s="81"/>
      <c r="C27" s="20" t="s">
        <v>36</v>
      </c>
      <c r="D27" s="36" t="s">
        <v>37</v>
      </c>
      <c r="E27" s="33" t="s">
        <v>15</v>
      </c>
      <c r="F27" s="28">
        <v>5</v>
      </c>
      <c r="G27" s="107"/>
      <c r="H27" s="84">
        <f t="shared" si="0"/>
        <v>0</v>
      </c>
    </row>
    <row r="28" spans="1:8" ht="30" customHeight="1">
      <c r="B28" s="81"/>
      <c r="C28" s="20" t="s">
        <v>38</v>
      </c>
      <c r="D28" s="36" t="s">
        <v>39</v>
      </c>
      <c r="E28" s="33" t="s">
        <v>15</v>
      </c>
      <c r="F28" s="28">
        <v>5</v>
      </c>
      <c r="G28" s="107"/>
      <c r="H28" s="84">
        <f t="shared" si="0"/>
        <v>0</v>
      </c>
    </row>
    <row r="29" spans="1:8" ht="30" customHeight="1">
      <c r="B29" s="81"/>
      <c r="C29" s="20" t="s">
        <v>40</v>
      </c>
      <c r="D29" s="36" t="s">
        <v>41</v>
      </c>
      <c r="E29" s="33" t="s">
        <v>15</v>
      </c>
      <c r="F29" s="28">
        <v>67</v>
      </c>
      <c r="G29" s="107"/>
      <c r="H29" s="84">
        <f t="shared" si="0"/>
        <v>0</v>
      </c>
    </row>
    <row r="30" spans="1:8" ht="30" customHeight="1">
      <c r="B30" s="81"/>
      <c r="C30" s="20" t="s">
        <v>42</v>
      </c>
      <c r="D30" s="36" t="s">
        <v>43</v>
      </c>
      <c r="E30" s="33" t="s">
        <v>15</v>
      </c>
      <c r="F30" s="28">
        <v>30</v>
      </c>
      <c r="G30" s="107"/>
      <c r="H30" s="84">
        <f t="shared" si="0"/>
        <v>0</v>
      </c>
    </row>
    <row r="31" spans="1:8" ht="30" customHeight="1">
      <c r="B31" s="81"/>
      <c r="C31" s="20" t="s">
        <v>44</v>
      </c>
      <c r="D31" s="36" t="s">
        <v>45</v>
      </c>
      <c r="E31" s="33" t="s">
        <v>15</v>
      </c>
      <c r="F31" s="28">
        <v>6</v>
      </c>
      <c r="G31" s="107"/>
      <c r="H31" s="84">
        <f t="shared" si="0"/>
        <v>0</v>
      </c>
    </row>
    <row r="32" spans="1:8" ht="30" customHeight="1">
      <c r="B32" s="81"/>
      <c r="C32" s="20" t="s">
        <v>46</v>
      </c>
      <c r="D32" s="36" t="s">
        <v>47</v>
      </c>
      <c r="E32" s="33" t="s">
        <v>15</v>
      </c>
      <c r="F32" s="28">
        <v>12</v>
      </c>
      <c r="G32" s="107"/>
      <c r="H32" s="84">
        <f t="shared" si="0"/>
        <v>0</v>
      </c>
    </row>
    <row r="33" spans="2:8" ht="57.75" customHeight="1">
      <c r="B33" s="81"/>
      <c r="C33" s="20" t="s">
        <v>48</v>
      </c>
      <c r="D33" s="36" t="s">
        <v>49</v>
      </c>
      <c r="E33" s="33" t="s">
        <v>15</v>
      </c>
      <c r="F33" s="28">
        <v>6</v>
      </c>
      <c r="G33" s="107"/>
      <c r="H33" s="84">
        <f t="shared" si="0"/>
        <v>0</v>
      </c>
    </row>
    <row r="34" spans="2:8" ht="30" customHeight="1">
      <c r="B34" s="81"/>
      <c r="C34" s="20" t="s">
        <v>50</v>
      </c>
      <c r="D34" s="36" t="s">
        <v>51</v>
      </c>
      <c r="E34" s="33" t="s">
        <v>15</v>
      </c>
      <c r="F34" s="28">
        <v>5</v>
      </c>
      <c r="G34" s="107"/>
      <c r="H34" s="84">
        <f t="shared" si="0"/>
        <v>0</v>
      </c>
    </row>
    <row r="35" spans="2:8" ht="30" customHeight="1">
      <c r="B35" s="81"/>
      <c r="C35" s="20" t="s">
        <v>52</v>
      </c>
      <c r="D35" s="36" t="s">
        <v>53</v>
      </c>
      <c r="E35" s="33" t="s">
        <v>15</v>
      </c>
      <c r="F35" s="28">
        <v>9</v>
      </c>
      <c r="G35" s="107"/>
      <c r="H35" s="84">
        <f t="shared" si="0"/>
        <v>0</v>
      </c>
    </row>
    <row r="36" spans="2:8" ht="30" customHeight="1">
      <c r="B36" s="81"/>
      <c r="C36" s="20" t="s">
        <v>54</v>
      </c>
      <c r="D36" s="36" t="s">
        <v>55</v>
      </c>
      <c r="E36" s="33" t="s">
        <v>15</v>
      </c>
      <c r="F36" s="28">
        <v>9</v>
      </c>
      <c r="G36" s="107"/>
      <c r="H36" s="84">
        <f t="shared" si="0"/>
        <v>0</v>
      </c>
    </row>
    <row r="37" spans="2:8" ht="30" customHeight="1">
      <c r="B37" s="81"/>
      <c r="C37" s="20" t="s">
        <v>56</v>
      </c>
      <c r="D37" s="36" t="s">
        <v>57</v>
      </c>
      <c r="E37" s="33" t="s">
        <v>15</v>
      </c>
      <c r="F37" s="28">
        <v>5</v>
      </c>
      <c r="G37" s="107"/>
      <c r="H37" s="84">
        <f t="shared" si="0"/>
        <v>0</v>
      </c>
    </row>
    <row r="38" spans="2:8" ht="30" customHeight="1">
      <c r="B38" s="81"/>
      <c r="C38" s="20" t="s">
        <v>58</v>
      </c>
      <c r="D38" s="36" t="s">
        <v>59</v>
      </c>
      <c r="E38" s="33" t="s">
        <v>15</v>
      </c>
      <c r="F38" s="28">
        <v>2</v>
      </c>
      <c r="G38" s="107"/>
      <c r="H38" s="84">
        <f t="shared" si="0"/>
        <v>0</v>
      </c>
    </row>
    <row r="39" spans="2:8" ht="30" customHeight="1">
      <c r="B39" s="81"/>
      <c r="C39" s="20" t="s">
        <v>60</v>
      </c>
      <c r="D39" s="36" t="s">
        <v>61</v>
      </c>
      <c r="E39" s="33" t="s">
        <v>15</v>
      </c>
      <c r="F39" s="28">
        <v>2</v>
      </c>
      <c r="G39" s="107"/>
      <c r="H39" s="84">
        <f t="shared" si="0"/>
        <v>0</v>
      </c>
    </row>
    <row r="40" spans="2:8" ht="30" customHeight="1">
      <c r="B40" s="81"/>
      <c r="C40" s="20" t="s">
        <v>62</v>
      </c>
      <c r="D40" s="36" t="s">
        <v>63</v>
      </c>
      <c r="E40" s="33" t="s">
        <v>15</v>
      </c>
      <c r="F40" s="28">
        <v>11</v>
      </c>
      <c r="G40" s="107"/>
      <c r="H40" s="84">
        <f t="shared" si="0"/>
        <v>0</v>
      </c>
    </row>
    <row r="41" spans="2:8" ht="30" customHeight="1">
      <c r="B41" s="81"/>
      <c r="C41" s="20" t="s">
        <v>64</v>
      </c>
      <c r="D41" s="36" t="s">
        <v>65</v>
      </c>
      <c r="E41" s="33" t="s">
        <v>15</v>
      </c>
      <c r="F41" s="28">
        <v>11</v>
      </c>
      <c r="G41" s="107"/>
      <c r="H41" s="84">
        <f t="shared" si="0"/>
        <v>0</v>
      </c>
    </row>
    <row r="42" spans="2:8" ht="42.75" customHeight="1">
      <c r="B42" s="81"/>
      <c r="C42" s="20" t="s">
        <v>66</v>
      </c>
      <c r="D42" s="36" t="s">
        <v>67</v>
      </c>
      <c r="E42" s="33" t="s">
        <v>15</v>
      </c>
      <c r="F42" s="28">
        <v>6</v>
      </c>
      <c r="G42" s="107"/>
      <c r="H42" s="84">
        <f t="shared" si="0"/>
        <v>0</v>
      </c>
    </row>
    <row r="43" spans="2:8" ht="42.75" customHeight="1">
      <c r="B43" s="81"/>
      <c r="C43" s="20" t="s">
        <v>68</v>
      </c>
      <c r="D43" s="36" t="s">
        <v>69</v>
      </c>
      <c r="E43" s="791" t="s">
        <v>70</v>
      </c>
      <c r="F43" s="108">
        <v>30</v>
      </c>
      <c r="G43" s="107"/>
      <c r="H43" s="84">
        <f t="shared" si="0"/>
        <v>0</v>
      </c>
    </row>
    <row r="44" spans="2:8" ht="42.75" customHeight="1">
      <c r="B44" s="81"/>
      <c r="C44" s="20" t="s">
        <v>71</v>
      </c>
      <c r="D44" s="36" t="s">
        <v>72</v>
      </c>
      <c r="E44" s="791" t="s">
        <v>70</v>
      </c>
      <c r="F44" s="108">
        <v>12</v>
      </c>
      <c r="G44" s="107"/>
      <c r="H44" s="84">
        <f t="shared" si="0"/>
        <v>0</v>
      </c>
    </row>
    <row r="45" spans="2:8" ht="207.75" customHeight="1">
      <c r="B45" s="81"/>
      <c r="C45" s="20" t="s">
        <v>73</v>
      </c>
      <c r="D45" s="36" t="s">
        <v>74</v>
      </c>
      <c r="E45" s="791" t="s">
        <v>70</v>
      </c>
      <c r="F45" s="108">
        <v>1</v>
      </c>
      <c r="G45" s="107"/>
      <c r="H45" s="84">
        <f t="shared" si="0"/>
        <v>0</v>
      </c>
    </row>
    <row r="46" spans="2:8" ht="42.75" customHeight="1">
      <c r="B46" s="81"/>
      <c r="C46" s="20" t="s">
        <v>75</v>
      </c>
      <c r="D46" s="36" t="s">
        <v>76</v>
      </c>
      <c r="E46" s="791" t="s">
        <v>70</v>
      </c>
      <c r="F46" s="108">
        <v>1</v>
      </c>
      <c r="G46" s="107"/>
      <c r="H46" s="84">
        <f t="shared" si="0"/>
        <v>0</v>
      </c>
    </row>
    <row r="47" spans="2:8" ht="42.75" customHeight="1">
      <c r="B47" s="81"/>
      <c r="C47" s="20" t="s">
        <v>77</v>
      </c>
      <c r="D47" s="36" t="s">
        <v>78</v>
      </c>
      <c r="E47" s="791" t="s">
        <v>70</v>
      </c>
      <c r="F47" s="108">
        <v>1</v>
      </c>
      <c r="G47" s="107"/>
      <c r="H47" s="84">
        <f t="shared" si="0"/>
        <v>0</v>
      </c>
    </row>
    <row r="48" spans="2:8" ht="30" customHeight="1">
      <c r="B48" s="81"/>
      <c r="C48" s="20" t="s">
        <v>79</v>
      </c>
      <c r="D48" s="36" t="s">
        <v>80</v>
      </c>
      <c r="E48" s="33" t="s">
        <v>15</v>
      </c>
      <c r="F48" s="39">
        <v>22</v>
      </c>
      <c r="G48" s="107"/>
      <c r="H48" s="84">
        <f t="shared" si="0"/>
        <v>0</v>
      </c>
    </row>
    <row r="49" spans="2:8" ht="30" customHeight="1">
      <c r="B49" s="81"/>
      <c r="C49" s="20" t="s">
        <v>81</v>
      </c>
      <c r="D49" s="36" t="s">
        <v>82</v>
      </c>
      <c r="E49" s="33" t="s">
        <v>15</v>
      </c>
      <c r="F49" s="28">
        <v>6</v>
      </c>
      <c r="G49" s="107"/>
      <c r="H49" s="84">
        <f t="shared" si="0"/>
        <v>0</v>
      </c>
    </row>
    <row r="50" spans="2:8" ht="30" customHeight="1">
      <c r="B50" s="81"/>
      <c r="C50" s="20" t="s">
        <v>83</v>
      </c>
      <c r="D50" s="109" t="s">
        <v>84</v>
      </c>
      <c r="E50" s="33" t="s">
        <v>15</v>
      </c>
      <c r="F50" s="28">
        <v>13</v>
      </c>
      <c r="G50" s="107"/>
      <c r="H50" s="84">
        <f t="shared" si="0"/>
        <v>0</v>
      </c>
    </row>
    <row r="51" spans="2:8" ht="30" customHeight="1">
      <c r="B51" s="81"/>
      <c r="C51" s="20" t="s">
        <v>85</v>
      </c>
      <c r="D51" s="36" t="s">
        <v>86</v>
      </c>
      <c r="E51" s="33" t="s">
        <v>15</v>
      </c>
      <c r="F51" s="28">
        <v>6</v>
      </c>
      <c r="G51" s="107"/>
      <c r="H51" s="84">
        <f t="shared" si="0"/>
        <v>0</v>
      </c>
    </row>
    <row r="52" spans="2:8" ht="30" customHeight="1">
      <c r="B52" s="81"/>
      <c r="C52" s="20" t="s">
        <v>87</v>
      </c>
      <c r="D52" s="36" t="s">
        <v>88</v>
      </c>
      <c r="E52" s="33" t="s">
        <v>15</v>
      </c>
      <c r="F52" s="28">
        <v>18</v>
      </c>
      <c r="G52" s="107"/>
      <c r="H52" s="84">
        <f t="shared" si="0"/>
        <v>0</v>
      </c>
    </row>
    <row r="53" spans="2:8" ht="30" customHeight="1">
      <c r="B53" s="81"/>
      <c r="C53" s="20" t="s">
        <v>89</v>
      </c>
      <c r="D53" s="36" t="s">
        <v>90</v>
      </c>
      <c r="E53" s="33" t="s">
        <v>15</v>
      </c>
      <c r="F53" s="28">
        <v>2</v>
      </c>
      <c r="G53" s="107"/>
      <c r="H53" s="84">
        <f t="shared" si="0"/>
        <v>0</v>
      </c>
    </row>
    <row r="54" spans="2:8" ht="30" customHeight="1">
      <c r="B54" s="81"/>
      <c r="C54" s="20" t="s">
        <v>91</v>
      </c>
      <c r="D54" s="36" t="s">
        <v>92</v>
      </c>
      <c r="E54" s="33" t="s">
        <v>93</v>
      </c>
      <c r="F54" s="28">
        <v>200</v>
      </c>
      <c r="G54" s="107"/>
      <c r="H54" s="84">
        <f t="shared" si="0"/>
        <v>0</v>
      </c>
    </row>
    <row r="55" spans="2:8" ht="30" customHeight="1">
      <c r="B55" s="81"/>
      <c r="C55" s="20" t="s">
        <v>94</v>
      </c>
      <c r="D55" s="36" t="s">
        <v>95</v>
      </c>
      <c r="E55" s="33" t="s">
        <v>93</v>
      </c>
      <c r="F55" s="28">
        <v>30</v>
      </c>
      <c r="G55" s="107"/>
      <c r="H55" s="84">
        <f t="shared" si="0"/>
        <v>0</v>
      </c>
    </row>
    <row r="56" spans="2:8" ht="30" customHeight="1">
      <c r="B56" s="81"/>
      <c r="C56" s="20" t="s">
        <v>96</v>
      </c>
      <c r="D56" s="36" t="s">
        <v>97</v>
      </c>
      <c r="E56" s="33" t="s">
        <v>93</v>
      </c>
      <c r="F56" s="28">
        <v>100</v>
      </c>
      <c r="G56" s="107"/>
      <c r="H56" s="84">
        <f t="shared" si="0"/>
        <v>0</v>
      </c>
    </row>
    <row r="57" spans="2:8" ht="30" customHeight="1">
      <c r="B57" s="81"/>
      <c r="C57" s="20" t="s">
        <v>98</v>
      </c>
      <c r="D57" s="36" t="s">
        <v>99</v>
      </c>
      <c r="E57" s="33" t="s">
        <v>93</v>
      </c>
      <c r="F57" s="28">
        <v>990</v>
      </c>
      <c r="G57" s="107"/>
      <c r="H57" s="84">
        <f t="shared" si="0"/>
        <v>0</v>
      </c>
    </row>
    <row r="58" spans="2:8" ht="30" customHeight="1" thickBot="1">
      <c r="B58" s="110" t="s">
        <v>19</v>
      </c>
      <c r="C58" s="111"/>
      <c r="D58" s="112"/>
      <c r="E58" s="111"/>
      <c r="F58" s="98"/>
      <c r="G58" s="113"/>
      <c r="H58" s="114">
        <f>+SUM(H25:H57)</f>
        <v>0</v>
      </c>
    </row>
    <row r="59" spans="2:8" ht="20.25" customHeight="1" thickBot="1">
      <c r="B59" s="790" t="s">
        <v>100</v>
      </c>
      <c r="C59" s="102" t="s">
        <v>101</v>
      </c>
      <c r="D59" s="103"/>
      <c r="E59" s="103"/>
      <c r="F59" s="103"/>
      <c r="G59" s="103"/>
      <c r="H59" s="104"/>
    </row>
    <row r="60" spans="2:8" ht="30" customHeight="1">
      <c r="B60" s="81"/>
      <c r="C60" s="20" t="s">
        <v>102</v>
      </c>
      <c r="D60" s="105" t="s">
        <v>103</v>
      </c>
      <c r="E60" s="22" t="s">
        <v>15</v>
      </c>
      <c r="F60" s="23">
        <v>1</v>
      </c>
      <c r="G60" s="106"/>
      <c r="H60" s="84">
        <f t="shared" ref="H60:H95" si="1">ROUND(F60*G60,0)</f>
        <v>0</v>
      </c>
    </row>
    <row r="61" spans="2:8" ht="30" customHeight="1">
      <c r="B61" s="81"/>
      <c r="C61" s="20" t="s">
        <v>104</v>
      </c>
      <c r="D61" s="36" t="s">
        <v>105</v>
      </c>
      <c r="E61" s="33" t="s">
        <v>15</v>
      </c>
      <c r="F61" s="28">
        <v>1</v>
      </c>
      <c r="G61" s="107"/>
      <c r="H61" s="84">
        <f t="shared" si="1"/>
        <v>0</v>
      </c>
    </row>
    <row r="62" spans="2:8" ht="30" customHeight="1">
      <c r="B62" s="81"/>
      <c r="C62" s="20" t="s">
        <v>106</v>
      </c>
      <c r="D62" s="36" t="s">
        <v>37</v>
      </c>
      <c r="E62" s="33" t="s">
        <v>15</v>
      </c>
      <c r="F62" s="28">
        <v>5</v>
      </c>
      <c r="G62" s="107"/>
      <c r="H62" s="84">
        <f t="shared" si="1"/>
        <v>0</v>
      </c>
    </row>
    <row r="63" spans="2:8" ht="30" customHeight="1">
      <c r="B63" s="81"/>
      <c r="C63" s="20" t="s">
        <v>107</v>
      </c>
      <c r="D63" s="36" t="s">
        <v>39</v>
      </c>
      <c r="E63" s="33" t="s">
        <v>15</v>
      </c>
      <c r="F63" s="28">
        <v>11</v>
      </c>
      <c r="G63" s="107"/>
      <c r="H63" s="84">
        <f t="shared" si="1"/>
        <v>0</v>
      </c>
    </row>
    <row r="64" spans="2:8" ht="30" customHeight="1">
      <c r="B64" s="81"/>
      <c r="C64" s="20" t="s">
        <v>108</v>
      </c>
      <c r="D64" s="36" t="s">
        <v>41</v>
      </c>
      <c r="E64" s="33" t="s">
        <v>15</v>
      </c>
      <c r="F64" s="28">
        <v>77</v>
      </c>
      <c r="G64" s="107"/>
      <c r="H64" s="84">
        <f t="shared" si="1"/>
        <v>0</v>
      </c>
    </row>
    <row r="65" spans="2:8" ht="30" customHeight="1">
      <c r="B65" s="81"/>
      <c r="C65" s="20" t="s">
        <v>109</v>
      </c>
      <c r="D65" s="36" t="s">
        <v>43</v>
      </c>
      <c r="E65" s="33" t="s">
        <v>15</v>
      </c>
      <c r="F65" s="28">
        <v>46</v>
      </c>
      <c r="G65" s="107"/>
      <c r="H65" s="84">
        <f t="shared" si="1"/>
        <v>0</v>
      </c>
    </row>
    <row r="66" spans="2:8" ht="30" customHeight="1">
      <c r="B66" s="81"/>
      <c r="C66" s="20" t="s">
        <v>110</v>
      </c>
      <c r="D66" s="36" t="s">
        <v>45</v>
      </c>
      <c r="E66" s="33" t="s">
        <v>15</v>
      </c>
      <c r="F66" s="28">
        <v>1</v>
      </c>
      <c r="G66" s="107"/>
      <c r="H66" s="84">
        <f t="shared" si="1"/>
        <v>0</v>
      </c>
    </row>
    <row r="67" spans="2:8" ht="56.25" customHeight="1">
      <c r="B67" s="81"/>
      <c r="C67" s="20" t="s">
        <v>111</v>
      </c>
      <c r="D67" s="36" t="s">
        <v>47</v>
      </c>
      <c r="E67" s="33" t="s">
        <v>15</v>
      </c>
      <c r="F67" s="28">
        <v>2</v>
      </c>
      <c r="G67" s="107"/>
      <c r="H67" s="84">
        <f t="shared" si="1"/>
        <v>0</v>
      </c>
    </row>
    <row r="68" spans="2:8" ht="45" customHeight="1">
      <c r="B68" s="81"/>
      <c r="C68" s="20" t="s">
        <v>112</v>
      </c>
      <c r="D68" s="36" t="s">
        <v>49</v>
      </c>
      <c r="E68" s="33" t="s">
        <v>15</v>
      </c>
      <c r="F68" s="28">
        <v>9</v>
      </c>
      <c r="G68" s="107"/>
      <c r="H68" s="84">
        <f t="shared" si="1"/>
        <v>0</v>
      </c>
    </row>
    <row r="69" spans="2:8" ht="42.75" customHeight="1">
      <c r="B69" s="81"/>
      <c r="C69" s="20" t="s">
        <v>113</v>
      </c>
      <c r="D69" s="36" t="s">
        <v>51</v>
      </c>
      <c r="E69" s="33" t="s">
        <v>15</v>
      </c>
      <c r="F69" s="28">
        <v>10</v>
      </c>
      <c r="G69" s="107"/>
      <c r="H69" s="84">
        <f t="shared" si="1"/>
        <v>0</v>
      </c>
    </row>
    <row r="70" spans="2:8" ht="30" customHeight="1">
      <c r="B70" s="81"/>
      <c r="C70" s="20" t="s">
        <v>114</v>
      </c>
      <c r="D70" s="36" t="s">
        <v>53</v>
      </c>
      <c r="E70" s="33" t="s">
        <v>15</v>
      </c>
      <c r="F70" s="28">
        <v>8</v>
      </c>
      <c r="G70" s="107"/>
      <c r="H70" s="84">
        <f t="shared" si="1"/>
        <v>0</v>
      </c>
    </row>
    <row r="71" spans="2:8" ht="30" customHeight="1">
      <c r="B71" s="81"/>
      <c r="C71" s="20" t="s">
        <v>115</v>
      </c>
      <c r="D71" s="36" t="s">
        <v>55</v>
      </c>
      <c r="E71" s="33" t="s">
        <v>15</v>
      </c>
      <c r="F71" s="28">
        <v>8</v>
      </c>
      <c r="G71" s="107"/>
      <c r="H71" s="84">
        <f t="shared" si="1"/>
        <v>0</v>
      </c>
    </row>
    <row r="72" spans="2:8" ht="30" customHeight="1">
      <c r="B72" s="81"/>
      <c r="C72" s="20" t="s">
        <v>116</v>
      </c>
      <c r="D72" s="36" t="s">
        <v>57</v>
      </c>
      <c r="E72" s="33" t="s">
        <v>15</v>
      </c>
      <c r="F72" s="28">
        <v>13</v>
      </c>
      <c r="G72" s="107"/>
      <c r="H72" s="84">
        <f t="shared" si="1"/>
        <v>0</v>
      </c>
    </row>
    <row r="73" spans="2:8" ht="30" customHeight="1">
      <c r="B73" s="81"/>
      <c r="C73" s="20" t="s">
        <v>117</v>
      </c>
      <c r="D73" s="36" t="s">
        <v>59</v>
      </c>
      <c r="E73" s="33" t="s">
        <v>15</v>
      </c>
      <c r="F73" s="28">
        <v>2</v>
      </c>
      <c r="G73" s="107"/>
      <c r="H73" s="84">
        <f t="shared" si="1"/>
        <v>0</v>
      </c>
    </row>
    <row r="74" spans="2:8" ht="30" customHeight="1">
      <c r="B74" s="81"/>
      <c r="C74" s="20" t="s">
        <v>118</v>
      </c>
      <c r="D74" s="36" t="s">
        <v>61</v>
      </c>
      <c r="E74" s="33" t="s">
        <v>15</v>
      </c>
      <c r="F74" s="28">
        <v>2</v>
      </c>
      <c r="G74" s="107"/>
      <c r="H74" s="84">
        <f t="shared" si="1"/>
        <v>0</v>
      </c>
    </row>
    <row r="75" spans="2:8" ht="30" customHeight="1">
      <c r="B75" s="81"/>
      <c r="C75" s="20" t="s">
        <v>119</v>
      </c>
      <c r="D75" s="36" t="s">
        <v>63</v>
      </c>
      <c r="E75" s="33" t="s">
        <v>15</v>
      </c>
      <c r="F75" s="28">
        <v>16</v>
      </c>
      <c r="G75" s="107"/>
      <c r="H75" s="84">
        <f t="shared" si="1"/>
        <v>0</v>
      </c>
    </row>
    <row r="76" spans="2:8" ht="30" customHeight="1">
      <c r="B76" s="81"/>
      <c r="C76" s="20" t="s">
        <v>120</v>
      </c>
      <c r="D76" s="36" t="s">
        <v>65</v>
      </c>
      <c r="E76" s="33" t="s">
        <v>15</v>
      </c>
      <c r="F76" s="28">
        <v>16</v>
      </c>
      <c r="G76" s="107"/>
      <c r="H76" s="84">
        <f t="shared" si="1"/>
        <v>0</v>
      </c>
    </row>
    <row r="77" spans="2:8" ht="42" customHeight="1">
      <c r="B77" s="81"/>
      <c r="C77" s="20" t="s">
        <v>121</v>
      </c>
      <c r="D77" s="36" t="s">
        <v>67</v>
      </c>
      <c r="E77" s="33" t="s">
        <v>15</v>
      </c>
      <c r="F77" s="28">
        <v>11</v>
      </c>
      <c r="G77" s="107"/>
      <c r="H77" s="84">
        <f t="shared" si="1"/>
        <v>0</v>
      </c>
    </row>
    <row r="78" spans="2:8" ht="42" customHeight="1">
      <c r="B78" s="81"/>
      <c r="C78" s="20" t="s">
        <v>122</v>
      </c>
      <c r="D78" s="36" t="s">
        <v>69</v>
      </c>
      <c r="E78" s="791" t="s">
        <v>70</v>
      </c>
      <c r="F78" s="28">
        <v>46</v>
      </c>
      <c r="G78" s="107"/>
      <c r="H78" s="84">
        <f t="shared" si="1"/>
        <v>0</v>
      </c>
    </row>
    <row r="79" spans="2:8" ht="42" customHeight="1">
      <c r="B79" s="81"/>
      <c r="C79" s="20" t="s">
        <v>123</v>
      </c>
      <c r="D79" s="36" t="s">
        <v>72</v>
      </c>
      <c r="E79" s="791" t="s">
        <v>70</v>
      </c>
      <c r="F79" s="28">
        <v>2</v>
      </c>
      <c r="G79" s="107"/>
      <c r="H79" s="84">
        <f t="shared" si="1"/>
        <v>0</v>
      </c>
    </row>
    <row r="80" spans="2:8" ht="204" customHeight="1">
      <c r="B80" s="81"/>
      <c r="C80" s="20" t="s">
        <v>124</v>
      </c>
      <c r="D80" s="36" t="s">
        <v>74</v>
      </c>
      <c r="E80" s="791" t="s">
        <v>70</v>
      </c>
      <c r="F80" s="28">
        <v>1</v>
      </c>
      <c r="G80" s="107"/>
      <c r="H80" s="84">
        <f t="shared" si="1"/>
        <v>0</v>
      </c>
    </row>
    <row r="81" spans="2:8" ht="42" customHeight="1">
      <c r="B81" s="81"/>
      <c r="C81" s="20" t="s">
        <v>125</v>
      </c>
      <c r="D81" s="36" t="s">
        <v>76</v>
      </c>
      <c r="E81" s="791" t="s">
        <v>70</v>
      </c>
      <c r="F81" s="28">
        <v>1</v>
      </c>
      <c r="G81" s="107"/>
      <c r="H81" s="84">
        <f t="shared" si="1"/>
        <v>0</v>
      </c>
    </row>
    <row r="82" spans="2:8" ht="42" customHeight="1">
      <c r="B82" s="81"/>
      <c r="C82" s="20" t="s">
        <v>126</v>
      </c>
      <c r="D82" s="36" t="s">
        <v>78</v>
      </c>
      <c r="E82" s="791" t="s">
        <v>70</v>
      </c>
      <c r="F82" s="28">
        <v>1</v>
      </c>
      <c r="G82" s="107"/>
      <c r="H82" s="84">
        <f t="shared" si="1"/>
        <v>0</v>
      </c>
    </row>
    <row r="83" spans="2:8" ht="30" customHeight="1">
      <c r="B83" s="81"/>
      <c r="C83" s="20" t="s">
        <v>127</v>
      </c>
      <c r="D83" s="36" t="s">
        <v>80</v>
      </c>
      <c r="E83" s="33" t="s">
        <v>15</v>
      </c>
      <c r="F83" s="28">
        <v>4</v>
      </c>
      <c r="G83" s="107"/>
      <c r="H83" s="84">
        <f t="shared" si="1"/>
        <v>0</v>
      </c>
    </row>
    <row r="84" spans="2:8" ht="30" customHeight="1">
      <c r="B84" s="81"/>
      <c r="C84" s="20" t="s">
        <v>128</v>
      </c>
      <c r="D84" s="36" t="s">
        <v>82</v>
      </c>
      <c r="E84" s="33" t="s">
        <v>15</v>
      </c>
      <c r="F84" s="28">
        <v>16</v>
      </c>
      <c r="G84" s="107"/>
      <c r="H84" s="84">
        <f t="shared" si="1"/>
        <v>0</v>
      </c>
    </row>
    <row r="85" spans="2:8" ht="30" customHeight="1">
      <c r="B85" s="81"/>
      <c r="C85" s="20" t="s">
        <v>129</v>
      </c>
      <c r="D85" s="36" t="s">
        <v>84</v>
      </c>
      <c r="E85" s="33" t="s">
        <v>15</v>
      </c>
      <c r="F85" s="28">
        <v>53</v>
      </c>
      <c r="G85" s="107"/>
      <c r="H85" s="84">
        <f t="shared" si="1"/>
        <v>0</v>
      </c>
    </row>
    <row r="86" spans="2:8" ht="21" customHeight="1">
      <c r="B86" s="81"/>
      <c r="C86" s="20" t="s">
        <v>130</v>
      </c>
      <c r="D86" s="36" t="s">
        <v>86</v>
      </c>
      <c r="E86" s="33" t="s">
        <v>15</v>
      </c>
      <c r="F86" s="28">
        <v>1</v>
      </c>
      <c r="G86" s="107"/>
      <c r="H86" s="84">
        <f t="shared" si="1"/>
        <v>0</v>
      </c>
    </row>
    <row r="87" spans="2:8" ht="30" customHeight="1">
      <c r="B87" s="81"/>
      <c r="C87" s="20" t="s">
        <v>131</v>
      </c>
      <c r="D87" s="36" t="s">
        <v>132</v>
      </c>
      <c r="E87" s="33" t="s">
        <v>15</v>
      </c>
      <c r="F87" s="28">
        <v>1</v>
      </c>
      <c r="G87" s="107"/>
      <c r="H87" s="84">
        <f t="shared" si="1"/>
        <v>0</v>
      </c>
    </row>
    <row r="88" spans="2:8" ht="30" customHeight="1">
      <c r="B88" s="81"/>
      <c r="C88" s="20" t="s">
        <v>133</v>
      </c>
      <c r="D88" s="36" t="s">
        <v>88</v>
      </c>
      <c r="E88" s="33" t="s">
        <v>15</v>
      </c>
      <c r="F88" s="28">
        <v>28</v>
      </c>
      <c r="G88" s="107"/>
      <c r="H88" s="84">
        <f t="shared" si="1"/>
        <v>0</v>
      </c>
    </row>
    <row r="89" spans="2:8" ht="30" customHeight="1">
      <c r="B89" s="81"/>
      <c r="C89" s="20" t="s">
        <v>134</v>
      </c>
      <c r="D89" s="36" t="s">
        <v>92</v>
      </c>
      <c r="E89" s="33" t="s">
        <v>93</v>
      </c>
      <c r="F89" s="28">
        <v>100</v>
      </c>
      <c r="G89" s="107"/>
      <c r="H89" s="84">
        <f t="shared" si="1"/>
        <v>0</v>
      </c>
    </row>
    <row r="90" spans="2:8" ht="30" customHeight="1">
      <c r="B90" s="81"/>
      <c r="C90" s="20" t="s">
        <v>135</v>
      </c>
      <c r="D90" s="36" t="s">
        <v>136</v>
      </c>
      <c r="E90" s="33" t="s">
        <v>93</v>
      </c>
      <c r="F90" s="28">
        <v>240</v>
      </c>
      <c r="G90" s="107"/>
      <c r="H90" s="84">
        <f t="shared" si="1"/>
        <v>0</v>
      </c>
    </row>
    <row r="91" spans="2:8" ht="30" customHeight="1">
      <c r="B91" s="81"/>
      <c r="C91" s="20" t="s">
        <v>137</v>
      </c>
      <c r="D91" s="36" t="s">
        <v>138</v>
      </c>
      <c r="E91" s="33" t="s">
        <v>93</v>
      </c>
      <c r="F91" s="28">
        <v>80</v>
      </c>
      <c r="G91" s="107"/>
      <c r="H91" s="84">
        <f t="shared" si="1"/>
        <v>0</v>
      </c>
    </row>
    <row r="92" spans="2:8" ht="30" customHeight="1">
      <c r="B92" s="81"/>
      <c r="C92" s="20" t="s">
        <v>139</v>
      </c>
      <c r="D92" s="36" t="s">
        <v>140</v>
      </c>
      <c r="E92" s="33" t="s">
        <v>93</v>
      </c>
      <c r="F92" s="28">
        <v>40</v>
      </c>
      <c r="G92" s="107"/>
      <c r="H92" s="84">
        <f t="shared" si="1"/>
        <v>0</v>
      </c>
    </row>
    <row r="93" spans="2:8" ht="30" customHeight="1">
      <c r="B93" s="81"/>
      <c r="C93" s="20" t="s">
        <v>141</v>
      </c>
      <c r="D93" s="36" t="s">
        <v>142</v>
      </c>
      <c r="E93" s="33" t="s">
        <v>93</v>
      </c>
      <c r="F93" s="28">
        <v>3</v>
      </c>
      <c r="G93" s="107"/>
      <c r="H93" s="84">
        <f t="shared" si="1"/>
        <v>0</v>
      </c>
    </row>
    <row r="94" spans="2:8" ht="30" customHeight="1">
      <c r="B94" s="81"/>
      <c r="C94" s="20" t="s">
        <v>143</v>
      </c>
      <c r="D94" s="36" t="s">
        <v>97</v>
      </c>
      <c r="E94" s="33" t="s">
        <v>93</v>
      </c>
      <c r="F94" s="28">
        <v>250</v>
      </c>
      <c r="G94" s="107"/>
      <c r="H94" s="84">
        <f t="shared" si="1"/>
        <v>0</v>
      </c>
    </row>
    <row r="95" spans="2:8" ht="30" customHeight="1">
      <c r="B95" s="81"/>
      <c r="C95" s="20" t="s">
        <v>144</v>
      </c>
      <c r="D95" s="36" t="s">
        <v>99</v>
      </c>
      <c r="E95" s="33" t="s">
        <v>93</v>
      </c>
      <c r="F95" s="28">
        <v>2139</v>
      </c>
      <c r="G95" s="107"/>
      <c r="H95" s="84">
        <f t="shared" si="1"/>
        <v>0</v>
      </c>
    </row>
    <row r="96" spans="2:8" ht="30" customHeight="1" thickBot="1">
      <c r="B96" s="110" t="s">
        <v>19</v>
      </c>
      <c r="C96" s="111"/>
      <c r="D96" s="112"/>
      <c r="E96" s="111"/>
      <c r="F96" s="28"/>
      <c r="G96" s="113"/>
      <c r="H96" s="114">
        <f>+SUM(H60:H95)</f>
        <v>0</v>
      </c>
    </row>
    <row r="97" spans="2:8" ht="30" customHeight="1" thickBot="1">
      <c r="B97" s="115">
        <v>5</v>
      </c>
      <c r="C97" s="100" t="s">
        <v>145</v>
      </c>
      <c r="D97" s="100"/>
      <c r="E97" s="93"/>
      <c r="F97" s="93"/>
      <c r="G97" s="93"/>
      <c r="H97" s="94"/>
    </row>
    <row r="98" spans="2:8" ht="30" customHeight="1">
      <c r="B98" s="81"/>
      <c r="C98" s="25" t="s">
        <v>146</v>
      </c>
      <c r="D98" s="36" t="s">
        <v>147</v>
      </c>
      <c r="E98" s="19" t="s">
        <v>148</v>
      </c>
      <c r="F98" s="28">
        <v>1</v>
      </c>
      <c r="G98" s="83"/>
      <c r="H98" s="84">
        <f t="shared" ref="H98" si="2">+F98*G98</f>
        <v>0</v>
      </c>
    </row>
    <row r="99" spans="2:8" ht="30" customHeight="1" thickBot="1">
      <c r="B99" s="110" t="s">
        <v>19</v>
      </c>
      <c r="C99" s="111"/>
      <c r="D99" s="112"/>
      <c r="E99" s="111"/>
      <c r="F99" s="28"/>
      <c r="G99" s="113"/>
      <c r="H99" s="114">
        <f>+H98</f>
        <v>0</v>
      </c>
    </row>
    <row r="100" spans="2:8" s="40" customFormat="1" ht="30" customHeight="1" thickBot="1">
      <c r="B100" s="116" t="s">
        <v>149</v>
      </c>
      <c r="C100" s="117"/>
      <c r="D100" s="117"/>
      <c r="E100" s="117"/>
      <c r="F100" s="117"/>
      <c r="G100" s="118"/>
      <c r="H100" s="119">
        <f>+H99+H96+H58+H22+H19+H15</f>
        <v>0</v>
      </c>
    </row>
    <row r="101" spans="2:8" s="40" customFormat="1" ht="15" thickBot="1">
      <c r="B101" s="41"/>
      <c r="C101" s="42"/>
      <c r="D101" s="42"/>
      <c r="E101" s="42"/>
      <c r="F101" s="42"/>
      <c r="G101" s="42"/>
      <c r="H101" s="43"/>
    </row>
    <row r="102" spans="2:8" s="40" customFormat="1" ht="30" customHeight="1">
      <c r="B102" s="44"/>
      <c r="C102" s="44"/>
      <c r="D102" s="120" t="s">
        <v>150</v>
      </c>
      <c r="E102" s="121"/>
      <c r="F102" s="121"/>
      <c r="G102" s="122"/>
      <c r="H102" s="123">
        <f>ROUND(H100*H108,0)</f>
        <v>0</v>
      </c>
    </row>
    <row r="103" spans="2:8" s="40" customFormat="1" ht="30" customHeight="1">
      <c r="B103" s="44"/>
      <c r="C103" s="44"/>
      <c r="D103" s="124" t="s">
        <v>151</v>
      </c>
      <c r="E103" s="48"/>
      <c r="F103" s="48"/>
      <c r="G103" s="49"/>
      <c r="H103" s="125">
        <f>ROUND(H100*H109,0)</f>
        <v>0</v>
      </c>
    </row>
    <row r="104" spans="2:8" s="40" customFormat="1" ht="30" customHeight="1" thickBot="1">
      <c r="B104" s="44"/>
      <c r="C104" s="44"/>
      <c r="D104" s="126" t="s">
        <v>152</v>
      </c>
      <c r="E104" s="127"/>
      <c r="F104" s="127"/>
      <c r="G104" s="128">
        <v>0.19</v>
      </c>
      <c r="H104" s="129">
        <f>ROUND(G104*H103,0)</f>
        <v>0</v>
      </c>
    </row>
    <row r="105" spans="2:8" s="40" customFormat="1" ht="30" customHeight="1" thickBot="1">
      <c r="B105" s="44"/>
      <c r="C105" s="44"/>
      <c r="D105" s="130" t="s">
        <v>166</v>
      </c>
      <c r="E105" s="131"/>
      <c r="F105" s="132"/>
      <c r="G105" s="133"/>
      <c r="H105" s="119">
        <f>H100+SUM(H102:H104)</f>
        <v>0</v>
      </c>
    </row>
    <row r="106" spans="2:8" s="40" customFormat="1" ht="15" thickBot="1">
      <c r="B106" s="44"/>
      <c r="C106" s="44"/>
      <c r="D106" s="51"/>
      <c r="E106" s="51"/>
      <c r="F106" s="52"/>
      <c r="G106" s="53"/>
      <c r="H106" s="54"/>
    </row>
    <row r="107" spans="2:8" s="40" customFormat="1" ht="46.5" customHeight="1">
      <c r="B107" s="793" t="s">
        <v>154</v>
      </c>
      <c r="C107" s="794"/>
      <c r="D107" s="794"/>
      <c r="E107" s="795" t="s">
        <v>7</v>
      </c>
      <c r="F107" s="795"/>
      <c r="G107" s="795"/>
      <c r="H107" s="796" t="s">
        <v>155</v>
      </c>
    </row>
    <row r="108" spans="2:8" s="40" customFormat="1" ht="56.25" customHeight="1">
      <c r="B108" s="55" t="s">
        <v>156</v>
      </c>
      <c r="C108" s="56"/>
      <c r="D108" s="56"/>
      <c r="E108" s="57" t="s">
        <v>150</v>
      </c>
      <c r="F108" s="57"/>
      <c r="G108" s="58" t="s">
        <v>157</v>
      </c>
      <c r="H108" s="59">
        <f>+[1]AIU!J32</f>
        <v>0.22309999999999999</v>
      </c>
    </row>
    <row r="109" spans="2:8" s="40" customFormat="1" ht="30" customHeight="1">
      <c r="B109" s="55" t="s">
        <v>158</v>
      </c>
      <c r="C109" s="56"/>
      <c r="D109" s="56"/>
      <c r="E109" s="61" t="s">
        <v>159</v>
      </c>
      <c r="F109" s="62"/>
      <c r="G109" s="58" t="s">
        <v>160</v>
      </c>
      <c r="H109" s="59">
        <f>+[1]AIU!J34</f>
        <v>0.06</v>
      </c>
    </row>
    <row r="110" spans="2:8" s="40" customFormat="1" ht="58.5" customHeight="1" thickBot="1">
      <c r="B110" s="797" t="s">
        <v>161</v>
      </c>
      <c r="C110" s="798"/>
      <c r="D110" s="799"/>
      <c r="E110" s="800" t="s">
        <v>162</v>
      </c>
      <c r="F110" s="800"/>
      <c r="G110" s="801" t="s">
        <v>163</v>
      </c>
      <c r="H110" s="802">
        <f>+SUM(H108:H109)</f>
        <v>0.28310000000000002</v>
      </c>
    </row>
  </sheetData>
  <mergeCells count="31">
    <mergeCell ref="B110:D110"/>
    <mergeCell ref="E110:F110"/>
    <mergeCell ref="B107:D107"/>
    <mergeCell ref="E107:G107"/>
    <mergeCell ref="B108:D108"/>
    <mergeCell ref="E108:F108"/>
    <mergeCell ref="B109:D109"/>
    <mergeCell ref="E109:F109"/>
    <mergeCell ref="C97:D97"/>
    <mergeCell ref="B100:G100"/>
    <mergeCell ref="D102:G102"/>
    <mergeCell ref="D103:G103"/>
    <mergeCell ref="D104:F104"/>
    <mergeCell ref="C12:D12"/>
    <mergeCell ref="C16:D16"/>
    <mergeCell ref="C20:D20"/>
    <mergeCell ref="C23:D23"/>
    <mergeCell ref="C24:H24"/>
    <mergeCell ref="C59:H59"/>
    <mergeCell ref="B8:H8"/>
    <mergeCell ref="B9:H9"/>
    <mergeCell ref="B10:B11"/>
    <mergeCell ref="C10:C11"/>
    <mergeCell ref="D10:D11"/>
    <mergeCell ref="E10:E11"/>
    <mergeCell ref="F10:F11"/>
    <mergeCell ref="G10:G11"/>
    <mergeCell ref="H10:H11"/>
    <mergeCell ref="B4:H4"/>
    <mergeCell ref="B5:H5"/>
    <mergeCell ref="B6:H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0FE8C-6BEF-4F49-8553-99D03F0A15AE}">
  <dimension ref="A1:J971"/>
  <sheetViews>
    <sheetView workbookViewId="0">
      <selection activeCell="J13" sqref="J13"/>
    </sheetView>
  </sheetViews>
  <sheetFormatPr baseColWidth="10" defaultColWidth="10.28515625" defaultRowHeight="13.5"/>
  <cols>
    <col min="1" max="1" width="12.85546875" style="134" customWidth="1"/>
    <col min="2" max="2" width="53.42578125" style="134" customWidth="1"/>
    <col min="3" max="3" width="14.28515625" style="135" customWidth="1"/>
    <col min="4" max="4" width="16.42578125" style="135" customWidth="1"/>
    <col min="5" max="5" width="15.28515625" style="135" customWidth="1"/>
    <col min="6" max="6" width="14.85546875" style="135" customWidth="1"/>
    <col min="7" max="9" width="10.28515625" style="136"/>
    <col min="10" max="10" width="13.42578125" style="136" customWidth="1"/>
    <col min="11" max="16384" width="10.28515625" style="136"/>
  </cols>
  <sheetData>
    <row r="1" spans="1:7" ht="14.25" thickBot="1"/>
    <row r="2" spans="1:7" ht="24.75" customHeight="1" thickBot="1">
      <c r="A2" s="137" t="s">
        <v>167</v>
      </c>
      <c r="B2" s="138"/>
      <c r="C2" s="138"/>
      <c r="D2" s="138"/>
      <c r="E2" s="138"/>
      <c r="F2" s="139"/>
    </row>
    <row r="3" spans="1:7" ht="14.25" thickBot="1"/>
    <row r="4" spans="1:7" ht="15.75" thickBot="1">
      <c r="A4" s="140" t="s">
        <v>168</v>
      </c>
      <c r="B4" s="141" t="s">
        <v>169</v>
      </c>
      <c r="C4" s="142"/>
      <c r="D4" s="142"/>
      <c r="E4" s="143"/>
      <c r="F4" s="144" t="s">
        <v>25</v>
      </c>
    </row>
    <row r="5" spans="1:7" ht="26.25" customHeight="1" thickBot="1">
      <c r="A5" s="145" t="str">
        <f>+'[1]PRESUPUESTO OFICIAL (Entidad)'!B10</f>
        <v>1.1</v>
      </c>
      <c r="B5" s="146" t="s">
        <v>7</v>
      </c>
      <c r="C5" s="147" t="s">
        <v>70</v>
      </c>
      <c r="D5" s="148" t="s">
        <v>170</v>
      </c>
      <c r="E5" s="149" t="s">
        <v>171</v>
      </c>
      <c r="F5" s="150" t="s">
        <v>172</v>
      </c>
    </row>
    <row r="6" spans="1:7" ht="25.5">
      <c r="A6" s="151"/>
      <c r="B6" s="152" t="s">
        <v>173</v>
      </c>
      <c r="C6" s="153" t="s">
        <v>174</v>
      </c>
      <c r="D6" s="154">
        <v>0.15</v>
      </c>
      <c r="E6" s="155">
        <v>37863</v>
      </c>
      <c r="F6" s="156">
        <f>+D6*E6</f>
        <v>5679.45</v>
      </c>
      <c r="G6" s="157"/>
    </row>
    <row r="7" spans="1:7" ht="38.25">
      <c r="A7" s="158"/>
      <c r="B7" s="159" t="s">
        <v>175</v>
      </c>
      <c r="C7" s="160" t="s">
        <v>176</v>
      </c>
      <c r="D7" s="161">
        <v>0.15</v>
      </c>
      <c r="E7" s="162">
        <v>17302</v>
      </c>
      <c r="F7" s="163">
        <f t="shared" ref="F7:F9" si="0">+D7*E7</f>
        <v>2595.2999999999997</v>
      </c>
      <c r="G7" s="157"/>
    </row>
    <row r="8" spans="1:7" ht="15">
      <c r="A8" s="158"/>
      <c r="B8" s="159" t="s">
        <v>177</v>
      </c>
      <c r="C8" s="160" t="s">
        <v>70</v>
      </c>
      <c r="D8" s="161">
        <v>0.15</v>
      </c>
      <c r="E8" s="162">
        <v>3623</v>
      </c>
      <c r="F8" s="163">
        <f t="shared" si="0"/>
        <v>543.44999999999993</v>
      </c>
      <c r="G8" s="157"/>
    </row>
    <row r="9" spans="1:7" ht="15.75" thickBot="1">
      <c r="A9" s="164"/>
      <c r="B9" s="165" t="s">
        <v>178</v>
      </c>
      <c r="C9" s="166" t="s">
        <v>70</v>
      </c>
      <c r="D9" s="167">
        <v>0.15</v>
      </c>
      <c r="E9" s="168">
        <v>1897</v>
      </c>
      <c r="F9" s="169">
        <f t="shared" si="0"/>
        <v>284.55</v>
      </c>
      <c r="G9" s="157"/>
    </row>
    <row r="10" spans="1:7" ht="15.75" thickBot="1">
      <c r="A10" s="170"/>
      <c r="B10" s="170"/>
      <c r="C10" s="171"/>
      <c r="D10" s="172"/>
      <c r="E10" s="173"/>
      <c r="F10" s="173"/>
      <c r="G10" s="157"/>
    </row>
    <row r="11" spans="1:7" ht="14.25" thickBot="1">
      <c r="B11" s="174" t="s">
        <v>179</v>
      </c>
      <c r="C11" s="175"/>
      <c r="D11" s="175"/>
      <c r="E11" s="175"/>
      <c r="F11" s="176">
        <f>+SUM(F6:F9)</f>
        <v>9102.75</v>
      </c>
    </row>
    <row r="12" spans="1:7">
      <c r="F12" s="177"/>
    </row>
    <row r="13" spans="1:7" ht="14.25" thickBot="1">
      <c r="F13" s="177"/>
    </row>
    <row r="14" spans="1:7" ht="30" customHeight="1" thickBot="1">
      <c r="A14" s="140" t="s">
        <v>168</v>
      </c>
      <c r="B14" s="141" t="s">
        <v>180</v>
      </c>
      <c r="C14" s="142"/>
      <c r="D14" s="142"/>
      <c r="E14" s="143"/>
      <c r="F14" s="178" t="s">
        <v>18</v>
      </c>
    </row>
    <row r="15" spans="1:7" ht="30" customHeight="1" thickBot="1">
      <c r="A15" s="179" t="str">
        <f>+'[1]PRESUPUESTO OFICIAL (Entidad)'!B11</f>
        <v>1.2</v>
      </c>
      <c r="B15" s="146" t="s">
        <v>181</v>
      </c>
      <c r="C15" s="147" t="s">
        <v>70</v>
      </c>
      <c r="D15" s="148" t="s">
        <v>170</v>
      </c>
      <c r="E15" s="149" t="s">
        <v>171</v>
      </c>
      <c r="F15" s="150" t="s">
        <v>172</v>
      </c>
      <c r="G15" s="180"/>
    </row>
    <row r="16" spans="1:7" ht="25.5">
      <c r="A16" s="151"/>
      <c r="B16" s="152" t="s">
        <v>173</v>
      </c>
      <c r="C16" s="153" t="s">
        <v>174</v>
      </c>
      <c r="D16" s="154">
        <v>0.18</v>
      </c>
      <c r="E16" s="155">
        <v>37863</v>
      </c>
      <c r="F16" s="156">
        <f>+SUM(D16*E16)</f>
        <v>6815.34</v>
      </c>
      <c r="G16" s="157"/>
    </row>
    <row r="17" spans="1:7" ht="38.25">
      <c r="A17" s="158"/>
      <c r="B17" s="159" t="s">
        <v>175</v>
      </c>
      <c r="C17" s="160" t="s">
        <v>176</v>
      </c>
      <c r="D17" s="161">
        <v>0.16</v>
      </c>
      <c r="E17" s="162">
        <v>17302</v>
      </c>
      <c r="F17" s="163">
        <f t="shared" ref="F17:F20" si="1">+SUM(D17*E17)</f>
        <v>2768.32</v>
      </c>
      <c r="G17" s="157"/>
    </row>
    <row r="18" spans="1:7" ht="25.5">
      <c r="A18" s="158"/>
      <c r="B18" s="159" t="s">
        <v>182</v>
      </c>
      <c r="C18" s="160" t="s">
        <v>183</v>
      </c>
      <c r="D18" s="161">
        <v>1.7999999999999999E-2</v>
      </c>
      <c r="E18" s="162">
        <v>322400</v>
      </c>
      <c r="F18" s="163">
        <f t="shared" si="1"/>
        <v>5803.2</v>
      </c>
      <c r="G18" s="157"/>
    </row>
    <row r="19" spans="1:7" ht="15">
      <c r="A19" s="158"/>
      <c r="B19" s="159" t="s">
        <v>177</v>
      </c>
      <c r="C19" s="160" t="s">
        <v>70</v>
      </c>
      <c r="D19" s="161">
        <v>0.18</v>
      </c>
      <c r="E19" s="162">
        <v>3623</v>
      </c>
      <c r="F19" s="163">
        <f t="shared" si="1"/>
        <v>652.14</v>
      </c>
      <c r="G19" s="157"/>
    </row>
    <row r="20" spans="1:7" ht="15.75" thickBot="1">
      <c r="A20" s="164"/>
      <c r="B20" s="165" t="s">
        <v>178</v>
      </c>
      <c r="C20" s="166" t="s">
        <v>70</v>
      </c>
      <c r="D20" s="167">
        <v>0.2954</v>
      </c>
      <c r="E20" s="168">
        <v>1897</v>
      </c>
      <c r="F20" s="169">
        <f t="shared" si="1"/>
        <v>560.37379999999996</v>
      </c>
      <c r="G20" s="157"/>
    </row>
    <row r="21" spans="1:7" ht="14.25" thickBot="1"/>
    <row r="22" spans="1:7" ht="14.25" thickBot="1">
      <c r="B22" s="174" t="s">
        <v>179</v>
      </c>
      <c r="C22" s="175"/>
      <c r="D22" s="175"/>
      <c r="E22" s="175"/>
      <c r="F22" s="176">
        <f>+SUM(F16:F20)</f>
        <v>16599.373800000001</v>
      </c>
    </row>
    <row r="23" spans="1:7">
      <c r="B23" s="181"/>
      <c r="F23" s="173"/>
    </row>
    <row r="24" spans="1:7" ht="14.25" thickBot="1">
      <c r="B24" s="181"/>
      <c r="F24" s="173"/>
    </row>
    <row r="25" spans="1:7" ht="27.75" customHeight="1" thickBot="1">
      <c r="A25" s="137" t="s">
        <v>184</v>
      </c>
      <c r="B25" s="138"/>
      <c r="C25" s="138"/>
      <c r="D25" s="138"/>
      <c r="E25" s="138"/>
      <c r="F25" s="139"/>
    </row>
    <row r="26" spans="1:7" ht="14.25" thickBot="1"/>
    <row r="27" spans="1:7" ht="66" customHeight="1" thickBot="1">
      <c r="A27" s="140" t="s">
        <v>168</v>
      </c>
      <c r="B27" s="182" t="s">
        <v>185</v>
      </c>
      <c r="C27" s="183"/>
      <c r="D27" s="183"/>
      <c r="E27" s="184"/>
      <c r="F27" s="178" t="s">
        <v>18</v>
      </c>
    </row>
    <row r="28" spans="1:7" ht="19.5" customHeight="1" thickBot="1">
      <c r="A28" s="185" t="str">
        <f>+'[1]PRESUPUESTO OFICIAL (Entidad)'!B14</f>
        <v>2.1</v>
      </c>
      <c r="B28" s="146" t="s">
        <v>181</v>
      </c>
      <c r="C28" s="147" t="s">
        <v>70</v>
      </c>
      <c r="D28" s="148" t="s">
        <v>170</v>
      </c>
      <c r="E28" s="149" t="s">
        <v>171</v>
      </c>
      <c r="F28" s="150" t="s">
        <v>172</v>
      </c>
      <c r="G28" s="180"/>
    </row>
    <row r="29" spans="1:7" ht="25.5">
      <c r="A29" s="151"/>
      <c r="B29" s="152" t="s">
        <v>186</v>
      </c>
      <c r="C29" s="153" t="s">
        <v>174</v>
      </c>
      <c r="D29" s="154">
        <v>0.62</v>
      </c>
      <c r="E29" s="155">
        <v>58718</v>
      </c>
      <c r="F29" s="156">
        <v>36405</v>
      </c>
      <c r="G29" s="157"/>
    </row>
    <row r="30" spans="1:7" ht="38.25">
      <c r="A30" s="158"/>
      <c r="B30" s="159" t="s">
        <v>175</v>
      </c>
      <c r="C30" s="160" t="s">
        <v>176</v>
      </c>
      <c r="D30" s="161">
        <v>0.25</v>
      </c>
      <c r="E30" s="162">
        <v>17302</v>
      </c>
      <c r="F30" s="163">
        <v>4326</v>
      </c>
      <c r="G30" s="157"/>
    </row>
    <row r="31" spans="1:7" ht="15">
      <c r="A31" s="158"/>
      <c r="B31" s="159" t="s">
        <v>187</v>
      </c>
      <c r="C31" s="160" t="s">
        <v>188</v>
      </c>
      <c r="D31" s="161">
        <v>8.0000000000000002E-3</v>
      </c>
      <c r="E31" s="162">
        <v>187426</v>
      </c>
      <c r="F31" s="163">
        <v>1499</v>
      </c>
      <c r="G31" s="157"/>
    </row>
    <row r="32" spans="1:7" ht="25.5">
      <c r="A32" s="158"/>
      <c r="B32" s="159" t="s">
        <v>189</v>
      </c>
      <c r="C32" s="160" t="s">
        <v>190</v>
      </c>
      <c r="D32" s="161">
        <v>0.04</v>
      </c>
      <c r="E32" s="162">
        <v>62296</v>
      </c>
      <c r="F32" s="163">
        <v>2492</v>
      </c>
      <c r="G32" s="157"/>
    </row>
    <row r="33" spans="1:7" ht="25.5">
      <c r="A33" s="158"/>
      <c r="B33" s="159" t="s">
        <v>191</v>
      </c>
      <c r="C33" s="160" t="s">
        <v>190</v>
      </c>
      <c r="D33" s="161">
        <v>0.08</v>
      </c>
      <c r="E33" s="162">
        <v>109097</v>
      </c>
      <c r="F33" s="163">
        <v>8728</v>
      </c>
      <c r="G33" s="157"/>
    </row>
    <row r="34" spans="1:7" ht="15">
      <c r="A34" s="158"/>
      <c r="B34" s="159" t="s">
        <v>178</v>
      </c>
      <c r="C34" s="160" t="s">
        <v>70</v>
      </c>
      <c r="D34" s="161">
        <v>1.2</v>
      </c>
      <c r="E34" s="162">
        <v>1897</v>
      </c>
      <c r="F34" s="163">
        <v>2276</v>
      </c>
      <c r="G34" s="157"/>
    </row>
    <row r="35" spans="1:7" ht="15">
      <c r="A35" s="158"/>
      <c r="B35" s="159" t="s">
        <v>192</v>
      </c>
      <c r="C35" s="160" t="s">
        <v>193</v>
      </c>
      <c r="D35" s="161">
        <v>1.1111111111111112E-2</v>
      </c>
      <c r="E35" s="162">
        <v>13416</v>
      </c>
      <c r="F35" s="163">
        <v>149</v>
      </c>
      <c r="G35" s="157"/>
    </row>
    <row r="36" spans="1:7" ht="15">
      <c r="A36" s="158"/>
      <c r="B36" s="159" t="s">
        <v>194</v>
      </c>
      <c r="C36" s="160" t="s">
        <v>195</v>
      </c>
      <c r="D36" s="161">
        <v>5.3571428571428568E-2</v>
      </c>
      <c r="E36" s="162">
        <v>64376</v>
      </c>
      <c r="F36" s="163">
        <v>3449</v>
      </c>
      <c r="G36" s="157"/>
    </row>
    <row r="37" spans="1:7" ht="15">
      <c r="A37" s="158"/>
      <c r="B37" s="159" t="s">
        <v>196</v>
      </c>
      <c r="C37" s="160" t="s">
        <v>70</v>
      </c>
      <c r="D37" s="161">
        <v>0.5</v>
      </c>
      <c r="E37" s="162">
        <v>3745</v>
      </c>
      <c r="F37" s="163">
        <v>1873</v>
      </c>
      <c r="G37" s="157"/>
    </row>
    <row r="38" spans="1:7" ht="15">
      <c r="A38" s="158"/>
      <c r="B38" s="159" t="s">
        <v>197</v>
      </c>
      <c r="C38" s="160" t="s">
        <v>70</v>
      </c>
      <c r="D38" s="161">
        <v>1</v>
      </c>
      <c r="E38" s="162">
        <v>3796</v>
      </c>
      <c r="F38" s="163">
        <v>3796</v>
      </c>
      <c r="G38" s="157"/>
    </row>
    <row r="39" spans="1:7" ht="15">
      <c r="A39" s="158"/>
      <c r="B39" s="159" t="s">
        <v>198</v>
      </c>
      <c r="C39" s="160" t="s">
        <v>70</v>
      </c>
      <c r="D39" s="161">
        <v>0.6</v>
      </c>
      <c r="E39" s="162">
        <v>2366</v>
      </c>
      <c r="F39" s="163">
        <v>1420</v>
      </c>
      <c r="G39" s="157"/>
    </row>
    <row r="40" spans="1:7" ht="15">
      <c r="A40" s="158"/>
      <c r="B40" s="159" t="s">
        <v>199</v>
      </c>
      <c r="C40" s="160" t="s">
        <v>18</v>
      </c>
      <c r="D40" s="161">
        <v>1</v>
      </c>
      <c r="E40" s="162">
        <v>21089</v>
      </c>
      <c r="F40" s="163">
        <v>21089</v>
      </c>
      <c r="G40" s="157"/>
    </row>
    <row r="41" spans="1:7" ht="15">
      <c r="A41" s="158"/>
      <c r="B41" s="159" t="s">
        <v>200</v>
      </c>
      <c r="C41" s="160" t="s">
        <v>70</v>
      </c>
      <c r="D41" s="161">
        <v>6</v>
      </c>
      <c r="E41" s="162">
        <v>44</v>
      </c>
      <c r="F41" s="163">
        <v>264</v>
      </c>
      <c r="G41" s="157"/>
    </row>
    <row r="42" spans="1:7" ht="15">
      <c r="A42" s="158"/>
      <c r="B42" s="159" t="s">
        <v>201</v>
      </c>
      <c r="C42" s="160" t="s">
        <v>70</v>
      </c>
      <c r="D42" s="161">
        <v>0</v>
      </c>
      <c r="E42" s="162">
        <v>44</v>
      </c>
      <c r="F42" s="163">
        <v>0</v>
      </c>
      <c r="G42" s="157"/>
    </row>
    <row r="43" spans="1:7" ht="15">
      <c r="A43" s="158"/>
      <c r="B43" s="159" t="s">
        <v>202</v>
      </c>
      <c r="C43" s="160" t="s">
        <v>70</v>
      </c>
      <c r="D43" s="161">
        <v>12</v>
      </c>
      <c r="E43" s="162">
        <v>80</v>
      </c>
      <c r="F43" s="163">
        <v>960</v>
      </c>
      <c r="G43" s="157"/>
    </row>
    <row r="44" spans="1:7" ht="15.75" thickBot="1">
      <c r="A44" s="164"/>
      <c r="B44" s="165" t="s">
        <v>203</v>
      </c>
      <c r="C44" s="166" t="s">
        <v>70</v>
      </c>
      <c r="D44" s="167">
        <v>0.1</v>
      </c>
      <c r="E44" s="168">
        <v>6173</v>
      </c>
      <c r="F44" s="169">
        <v>617</v>
      </c>
      <c r="G44" s="157"/>
    </row>
    <row r="45" spans="1:7" ht="15.75" thickBot="1">
      <c r="A45" s="186"/>
      <c r="B45" s="170"/>
      <c r="C45" s="171"/>
      <c r="D45" s="172"/>
      <c r="E45" s="173"/>
      <c r="F45" s="173"/>
      <c r="G45" s="157"/>
    </row>
    <row r="46" spans="1:7" ht="14.25" thickBot="1">
      <c r="B46" s="174" t="s">
        <v>179</v>
      </c>
      <c r="C46" s="175"/>
      <c r="D46" s="175"/>
      <c r="E46" s="175"/>
      <c r="F46" s="176">
        <f>+SUM(F29:F44)</f>
        <v>89343</v>
      </c>
    </row>
    <row r="47" spans="1:7">
      <c r="B47" s="181"/>
      <c r="F47" s="173"/>
    </row>
    <row r="48" spans="1:7" ht="14.25" thickBot="1"/>
    <row r="49" spans="1:9" ht="36" customHeight="1" thickBot="1">
      <c r="A49" s="140" t="s">
        <v>168</v>
      </c>
      <c r="B49" s="182" t="s">
        <v>204</v>
      </c>
      <c r="C49" s="183"/>
      <c r="D49" s="183"/>
      <c r="E49" s="184"/>
      <c r="F49" s="178" t="s">
        <v>25</v>
      </c>
    </row>
    <row r="50" spans="1:9" ht="22.5" customHeight="1" thickBot="1">
      <c r="A50" s="185" t="str">
        <f>+'[1]PRESUPUESTO OFICIAL (Entidad)'!B15</f>
        <v>2.2</v>
      </c>
      <c r="B50" s="146" t="s">
        <v>181</v>
      </c>
      <c r="C50" s="147" t="s">
        <v>70</v>
      </c>
      <c r="D50" s="148" t="s">
        <v>170</v>
      </c>
      <c r="E50" s="149" t="s">
        <v>171</v>
      </c>
      <c r="F50" s="150" t="s">
        <v>172</v>
      </c>
      <c r="I50" s="187"/>
    </row>
    <row r="51" spans="1:9" ht="22.5" customHeight="1">
      <c r="A51" s="188"/>
      <c r="B51" s="152" t="s">
        <v>205</v>
      </c>
      <c r="C51" s="153" t="s">
        <v>25</v>
      </c>
      <c r="D51" s="154">
        <v>1</v>
      </c>
      <c r="E51" s="155">
        <v>25000</v>
      </c>
      <c r="F51" s="156">
        <v>25000</v>
      </c>
      <c r="I51" s="157"/>
    </row>
    <row r="52" spans="1:9" ht="25.5">
      <c r="A52" s="189"/>
      <c r="B52" s="159" t="s">
        <v>173</v>
      </c>
      <c r="C52" s="160" t="s">
        <v>174</v>
      </c>
      <c r="D52" s="161">
        <v>0.4</v>
      </c>
      <c r="E52" s="162">
        <v>37863</v>
      </c>
      <c r="F52" s="163">
        <v>15145</v>
      </c>
      <c r="I52" s="157"/>
    </row>
    <row r="53" spans="1:9" ht="15">
      <c r="A53" s="189"/>
      <c r="B53" s="159" t="s">
        <v>177</v>
      </c>
      <c r="C53" s="160" t="s">
        <v>70</v>
      </c>
      <c r="D53" s="161">
        <v>0.1</v>
      </c>
      <c r="E53" s="162">
        <v>3623</v>
      </c>
      <c r="F53" s="163">
        <v>362</v>
      </c>
      <c r="I53" s="157"/>
    </row>
    <row r="54" spans="1:9" ht="15">
      <c r="A54" s="189"/>
      <c r="B54" s="159" t="s">
        <v>178</v>
      </c>
      <c r="C54" s="160" t="s">
        <v>70</v>
      </c>
      <c r="D54" s="161">
        <v>0.1</v>
      </c>
      <c r="E54" s="162">
        <v>1897</v>
      </c>
      <c r="F54" s="163">
        <v>190</v>
      </c>
      <c r="I54" s="157"/>
    </row>
    <row r="55" spans="1:9" ht="39" thickBot="1">
      <c r="A55" s="190"/>
      <c r="B55" s="165" t="s">
        <v>175</v>
      </c>
      <c r="C55" s="166" t="s">
        <v>176</v>
      </c>
      <c r="D55" s="167">
        <v>0.03</v>
      </c>
      <c r="E55" s="168">
        <v>17302</v>
      </c>
      <c r="F55" s="169">
        <v>519</v>
      </c>
      <c r="I55" s="157"/>
    </row>
    <row r="56" spans="1:9" ht="15.75" thickBot="1">
      <c r="A56" s="191"/>
      <c r="I56" s="157"/>
    </row>
    <row r="57" spans="1:9" ht="15.75" thickBot="1">
      <c r="A57" s="191"/>
      <c r="B57" s="174" t="s">
        <v>179</v>
      </c>
      <c r="C57" s="175"/>
      <c r="D57" s="175"/>
      <c r="E57" s="175"/>
      <c r="F57" s="176">
        <f>+SUM(F51:F55)</f>
        <v>41216</v>
      </c>
      <c r="I57" s="157"/>
    </row>
    <row r="58" spans="1:9" ht="15">
      <c r="A58" s="191"/>
      <c r="B58" s="181"/>
      <c r="F58" s="173"/>
      <c r="I58" s="157"/>
    </row>
    <row r="59" spans="1:9" ht="15.75" thickBot="1">
      <c r="A59" s="191"/>
      <c r="B59" s="181"/>
      <c r="F59" s="173"/>
      <c r="I59" s="157"/>
    </row>
    <row r="60" spans="1:9" ht="27.75" customHeight="1" thickBot="1">
      <c r="A60" s="137" t="s">
        <v>206</v>
      </c>
      <c r="B60" s="138"/>
      <c r="C60" s="138"/>
      <c r="D60" s="138"/>
      <c r="E60" s="138"/>
      <c r="F60" s="139"/>
    </row>
    <row r="61" spans="1:9" ht="15.75" thickBot="1">
      <c r="A61" s="191"/>
      <c r="B61" s="170"/>
      <c r="C61" s="171"/>
      <c r="D61" s="172"/>
      <c r="E61" s="173"/>
      <c r="F61" s="173"/>
      <c r="I61" s="157"/>
    </row>
    <row r="62" spans="1:9" ht="48" customHeight="1" thickBot="1">
      <c r="A62" s="140" t="s">
        <v>168</v>
      </c>
      <c r="B62" s="141" t="s">
        <v>207</v>
      </c>
      <c r="C62" s="142"/>
      <c r="D62" s="142"/>
      <c r="E62" s="143"/>
      <c r="F62" s="178" t="s">
        <v>18</v>
      </c>
      <c r="I62" s="157"/>
    </row>
    <row r="63" spans="1:9" ht="26.25" thickBot="1">
      <c r="A63" s="192" t="str">
        <f>+'[1]PRESUPUESTO OFICIAL (Entidad)'!B18</f>
        <v>3.1</v>
      </c>
      <c r="B63" s="146" t="s">
        <v>7</v>
      </c>
      <c r="C63" s="147" t="s">
        <v>208</v>
      </c>
      <c r="D63" s="148" t="s">
        <v>209</v>
      </c>
      <c r="E63" s="193" t="s">
        <v>10</v>
      </c>
      <c r="F63" s="194" t="s">
        <v>210</v>
      </c>
      <c r="G63" s="180"/>
      <c r="I63" s="157"/>
    </row>
    <row r="64" spans="1:9" ht="25.5" customHeight="1">
      <c r="A64" s="151"/>
      <c r="B64" s="152" t="s">
        <v>211</v>
      </c>
      <c r="C64" s="153" t="s">
        <v>174</v>
      </c>
      <c r="D64" s="154">
        <v>0.37</v>
      </c>
      <c r="E64" s="155">
        <v>41004</v>
      </c>
      <c r="F64" s="195">
        <f t="shared" ref="F64:F72" si="2">D64*E64</f>
        <v>15171.48</v>
      </c>
      <c r="G64" s="157"/>
      <c r="I64" s="157"/>
    </row>
    <row r="65" spans="1:9" ht="38.25">
      <c r="A65" s="158"/>
      <c r="B65" s="159" t="s">
        <v>175</v>
      </c>
      <c r="C65" s="160" t="s">
        <v>176</v>
      </c>
      <c r="D65" s="161">
        <v>0.06</v>
      </c>
      <c r="E65" s="162">
        <v>17302</v>
      </c>
      <c r="F65" s="196">
        <f t="shared" si="2"/>
        <v>1038.1199999999999</v>
      </c>
      <c r="G65" s="157"/>
      <c r="I65" s="157"/>
    </row>
    <row r="66" spans="1:9" ht="15">
      <c r="A66" s="158"/>
      <c r="B66" s="159" t="s">
        <v>187</v>
      </c>
      <c r="C66" s="160" t="s">
        <v>188</v>
      </c>
      <c r="D66" s="161">
        <v>1E-3</v>
      </c>
      <c r="E66" s="162">
        <v>187426</v>
      </c>
      <c r="F66" s="196">
        <f t="shared" si="2"/>
        <v>187.42600000000002</v>
      </c>
      <c r="G66" s="157"/>
      <c r="I66" s="157"/>
    </row>
    <row r="67" spans="1:9" ht="15">
      <c r="A67" s="158"/>
      <c r="B67" s="159" t="s">
        <v>177</v>
      </c>
      <c r="C67" s="160" t="s">
        <v>70</v>
      </c>
      <c r="D67" s="161">
        <v>0.05</v>
      </c>
      <c r="E67" s="162">
        <v>3623</v>
      </c>
      <c r="F67" s="196">
        <f t="shared" si="2"/>
        <v>181.15</v>
      </c>
      <c r="G67" s="157"/>
      <c r="I67" s="157"/>
    </row>
    <row r="68" spans="1:9" ht="25.5">
      <c r="A68" s="158"/>
      <c r="B68" s="159" t="s">
        <v>212</v>
      </c>
      <c r="C68" s="160" t="s">
        <v>190</v>
      </c>
      <c r="D68" s="161">
        <v>0.05</v>
      </c>
      <c r="E68" s="162">
        <v>25896</v>
      </c>
      <c r="F68" s="196">
        <f t="shared" si="2"/>
        <v>1294.8000000000002</v>
      </c>
      <c r="G68" s="157"/>
      <c r="I68" s="157"/>
    </row>
    <row r="69" spans="1:9" ht="25.5">
      <c r="A69" s="158"/>
      <c r="B69" s="159" t="s">
        <v>189</v>
      </c>
      <c r="C69" s="160" t="s">
        <v>190</v>
      </c>
      <c r="D69" s="161">
        <v>0.04</v>
      </c>
      <c r="E69" s="162">
        <v>62296</v>
      </c>
      <c r="F69" s="196">
        <f t="shared" si="2"/>
        <v>2491.84</v>
      </c>
      <c r="G69" s="157"/>
      <c r="I69" s="157"/>
    </row>
    <row r="70" spans="1:9" ht="25.5">
      <c r="A70" s="158"/>
      <c r="B70" s="159" t="s">
        <v>191</v>
      </c>
      <c r="C70" s="160" t="s">
        <v>190</v>
      </c>
      <c r="D70" s="161">
        <v>0.08</v>
      </c>
      <c r="E70" s="162">
        <v>109097</v>
      </c>
      <c r="F70" s="196">
        <f t="shared" si="2"/>
        <v>8727.76</v>
      </c>
      <c r="G70" s="157"/>
      <c r="I70" s="157"/>
    </row>
    <row r="71" spans="1:9" ht="15">
      <c r="A71" s="158"/>
      <c r="B71" s="159" t="s">
        <v>178</v>
      </c>
      <c r="C71" s="160" t="s">
        <v>70</v>
      </c>
      <c r="D71" s="161">
        <v>0.45</v>
      </c>
      <c r="E71" s="162">
        <v>1897</v>
      </c>
      <c r="F71" s="196">
        <f t="shared" si="2"/>
        <v>853.65</v>
      </c>
      <c r="G71" s="157"/>
      <c r="I71" s="157"/>
    </row>
    <row r="72" spans="1:9" ht="15.75" thickBot="1">
      <c r="A72" s="164"/>
      <c r="B72" s="165" t="s">
        <v>213</v>
      </c>
      <c r="C72" s="166" t="s">
        <v>70</v>
      </c>
      <c r="D72" s="167">
        <v>0.02</v>
      </c>
      <c r="E72" s="168">
        <v>4846</v>
      </c>
      <c r="F72" s="197">
        <f t="shared" si="2"/>
        <v>96.92</v>
      </c>
      <c r="G72" s="157"/>
      <c r="I72" s="157"/>
    </row>
    <row r="73" spans="1:9" ht="15.75" thickBot="1">
      <c r="A73" s="198"/>
      <c r="I73" s="157"/>
    </row>
    <row r="74" spans="1:9" ht="15.75" thickBot="1">
      <c r="A74" s="199"/>
      <c r="B74" s="174" t="s">
        <v>179</v>
      </c>
      <c r="C74" s="175"/>
      <c r="D74" s="175"/>
      <c r="E74" s="175"/>
      <c r="F74" s="176">
        <f>+SUM(F64:F72)</f>
        <v>30043.146000000001</v>
      </c>
      <c r="I74" s="157"/>
    </row>
    <row r="75" spans="1:9" ht="15">
      <c r="A75" s="199"/>
      <c r="B75" s="181"/>
      <c r="F75" s="173"/>
      <c r="I75" s="157"/>
    </row>
    <row r="76" spans="1:9" ht="15.75" thickBot="1">
      <c r="A76" s="199"/>
      <c r="B76" s="181"/>
      <c r="F76" s="173"/>
      <c r="I76" s="157"/>
    </row>
    <row r="77" spans="1:9" ht="27.75" customHeight="1" thickBot="1">
      <c r="A77" s="137" t="s">
        <v>214</v>
      </c>
      <c r="B77" s="138"/>
      <c r="C77" s="138"/>
      <c r="D77" s="138"/>
      <c r="E77" s="138"/>
      <c r="F77" s="139"/>
    </row>
    <row r="78" spans="1:9" ht="15.75" thickBot="1">
      <c r="A78" s="199"/>
      <c r="B78" s="181"/>
      <c r="F78" s="173"/>
      <c r="I78" s="157"/>
    </row>
    <row r="79" spans="1:9" ht="15" customHeight="1" thickBot="1">
      <c r="A79" s="140" t="s">
        <v>168</v>
      </c>
      <c r="B79" s="182" t="s">
        <v>33</v>
      </c>
      <c r="C79" s="183"/>
      <c r="D79" s="183"/>
      <c r="E79" s="184"/>
      <c r="F79" s="178" t="s">
        <v>25</v>
      </c>
      <c r="I79" s="157"/>
    </row>
    <row r="80" spans="1:9" ht="26.25" thickBot="1">
      <c r="A80" s="200" t="str">
        <f>+'[1]PRESUPUESTO OFICIAL (Entidad)'!B22</f>
        <v>4.1.1</v>
      </c>
      <c r="B80" s="146" t="s">
        <v>7</v>
      </c>
      <c r="C80" s="147" t="s">
        <v>208</v>
      </c>
      <c r="D80" s="148" t="s">
        <v>209</v>
      </c>
      <c r="E80" s="193" t="s">
        <v>10</v>
      </c>
      <c r="F80" s="194" t="s">
        <v>210</v>
      </c>
      <c r="I80" s="157"/>
    </row>
    <row r="81" spans="1:9" ht="15">
      <c r="A81" s="201"/>
      <c r="B81" s="202" t="s">
        <v>215</v>
      </c>
      <c r="C81" s="203" t="s">
        <v>70</v>
      </c>
      <c r="D81" s="204">
        <v>200</v>
      </c>
      <c r="E81" s="205">
        <v>4</v>
      </c>
      <c r="F81" s="206">
        <f>D81*E81</f>
        <v>800</v>
      </c>
      <c r="I81" s="157"/>
    </row>
    <row r="82" spans="1:9" ht="15">
      <c r="A82" s="207"/>
      <c r="B82" s="208" t="s">
        <v>216</v>
      </c>
      <c r="C82" s="209" t="s">
        <v>70</v>
      </c>
      <c r="D82" s="210">
        <v>1254</v>
      </c>
      <c r="E82" s="211">
        <v>12</v>
      </c>
      <c r="F82" s="212">
        <f t="shared" ref="F82:F84" si="3">D82*E82</f>
        <v>15048</v>
      </c>
      <c r="I82" s="157"/>
    </row>
    <row r="83" spans="1:9" ht="15">
      <c r="A83" s="207"/>
      <c r="B83" s="208" t="s">
        <v>217</v>
      </c>
      <c r="C83" s="209" t="s">
        <v>70</v>
      </c>
      <c r="D83" s="210">
        <v>2686</v>
      </c>
      <c r="E83" s="211">
        <v>12</v>
      </c>
      <c r="F83" s="212">
        <f t="shared" si="3"/>
        <v>32232</v>
      </c>
      <c r="I83" s="157"/>
    </row>
    <row r="84" spans="1:9" ht="28.5">
      <c r="A84" s="207"/>
      <c r="B84" s="208" t="s">
        <v>218</v>
      </c>
      <c r="C84" s="209" t="s">
        <v>70</v>
      </c>
      <c r="D84" s="210">
        <v>262570</v>
      </c>
      <c r="E84" s="211">
        <v>1</v>
      </c>
      <c r="F84" s="212">
        <f t="shared" si="3"/>
        <v>262570</v>
      </c>
      <c r="I84" s="157"/>
    </row>
    <row r="85" spans="1:9" ht="15">
      <c r="A85" s="207"/>
      <c r="B85" s="208" t="s">
        <v>219</v>
      </c>
      <c r="C85" s="209" t="s">
        <v>174</v>
      </c>
      <c r="D85" s="210">
        <v>26822</v>
      </c>
      <c r="E85" s="211">
        <v>2</v>
      </c>
      <c r="F85" s="212">
        <f>D85*E85</f>
        <v>53644</v>
      </c>
      <c r="I85" s="157"/>
    </row>
    <row r="86" spans="1:9" ht="15.75" thickBot="1">
      <c r="A86" s="213"/>
      <c r="B86" s="214" t="s">
        <v>220</v>
      </c>
      <c r="C86" s="215" t="s">
        <v>174</v>
      </c>
      <c r="D86" s="216">
        <v>2269</v>
      </c>
      <c r="E86" s="217">
        <v>1.1820999999999999</v>
      </c>
      <c r="F86" s="218">
        <f>D86*E86</f>
        <v>2682.1848999999997</v>
      </c>
      <c r="I86" s="157"/>
    </row>
    <row r="87" spans="1:9" ht="15.75" thickBot="1">
      <c r="A87" s="219"/>
      <c r="B87" s="220"/>
      <c r="C87" s="221"/>
      <c r="D87" s="222"/>
      <c r="E87" s="222"/>
      <c r="F87" s="222"/>
      <c r="I87" s="157"/>
    </row>
    <row r="88" spans="1:9" ht="15.75" thickBot="1">
      <c r="A88" s="219"/>
      <c r="B88" s="223" t="s">
        <v>179</v>
      </c>
      <c r="C88" s="224"/>
      <c r="D88" s="225"/>
      <c r="E88" s="225"/>
      <c r="F88" s="226">
        <f>+SUM(F81:F86)</f>
        <v>366976.18489999999</v>
      </c>
      <c r="I88" s="157"/>
    </row>
    <row r="89" spans="1:9" ht="15">
      <c r="A89" s="199"/>
      <c r="B89" s="181"/>
      <c r="F89" s="173"/>
      <c r="I89" s="157"/>
    </row>
    <row r="90" spans="1:9" ht="15.75" thickBot="1">
      <c r="A90" s="199"/>
      <c r="B90" s="181"/>
      <c r="F90" s="173"/>
      <c r="I90" s="157"/>
    </row>
    <row r="91" spans="1:9" ht="15.75" customHeight="1" thickBot="1">
      <c r="A91" s="140" t="s">
        <v>168</v>
      </c>
      <c r="B91" s="182" t="s">
        <v>221</v>
      </c>
      <c r="C91" s="183"/>
      <c r="D91" s="183"/>
      <c r="E91" s="184"/>
      <c r="F91" s="178" t="s">
        <v>25</v>
      </c>
      <c r="I91" s="157"/>
    </row>
    <row r="92" spans="1:9" ht="26.25" thickBot="1">
      <c r="A92" s="200" t="str">
        <f>+'[1]PRESUPUESTO OFICIAL (Entidad)'!B23</f>
        <v>4.1.2</v>
      </c>
      <c r="B92" s="146" t="s">
        <v>7</v>
      </c>
      <c r="C92" s="147" t="s">
        <v>208</v>
      </c>
      <c r="D92" s="148" t="s">
        <v>209</v>
      </c>
      <c r="E92" s="193" t="s">
        <v>10</v>
      </c>
      <c r="F92" s="194" t="s">
        <v>210</v>
      </c>
      <c r="I92" s="157"/>
    </row>
    <row r="93" spans="1:9" ht="15">
      <c r="A93" s="201"/>
      <c r="B93" s="227" t="s">
        <v>222</v>
      </c>
      <c r="C93" s="228" t="s">
        <v>70</v>
      </c>
      <c r="D93" s="204">
        <v>119250</v>
      </c>
      <c r="E93" s="205">
        <v>1</v>
      </c>
      <c r="F93" s="206">
        <f>D93*E93</f>
        <v>119250</v>
      </c>
      <c r="I93" s="157"/>
    </row>
    <row r="94" spans="1:9" ht="15">
      <c r="A94" s="207"/>
      <c r="B94" s="229" t="s">
        <v>219</v>
      </c>
      <c r="C94" s="230" t="s">
        <v>174</v>
      </c>
      <c r="D94" s="210">
        <v>26822</v>
      </c>
      <c r="E94" s="211">
        <v>0.25</v>
      </c>
      <c r="F94" s="212">
        <f>D94*E94</f>
        <v>6705.5</v>
      </c>
      <c r="I94" s="157"/>
    </row>
    <row r="95" spans="1:9" ht="15.75" thickBot="1">
      <c r="A95" s="213"/>
      <c r="B95" s="231" t="s">
        <v>220</v>
      </c>
      <c r="C95" s="232" t="s">
        <v>174</v>
      </c>
      <c r="D95" s="216">
        <v>2269</v>
      </c>
      <c r="E95" s="217">
        <v>0.14779999999999999</v>
      </c>
      <c r="F95" s="218">
        <f>D95*E95</f>
        <v>335.35819999999995</v>
      </c>
      <c r="I95" s="157"/>
    </row>
    <row r="96" spans="1:9" ht="15.75" thickBot="1">
      <c r="A96" s="219"/>
      <c r="B96" s="220"/>
      <c r="C96" s="221"/>
      <c r="D96" s="222"/>
      <c r="E96" s="233"/>
      <c r="F96" s="222"/>
      <c r="I96" s="157"/>
    </row>
    <row r="97" spans="1:9" ht="15.75" thickBot="1">
      <c r="A97" s="219"/>
      <c r="B97" s="234" t="s">
        <v>179</v>
      </c>
      <c r="C97" s="235"/>
      <c r="D97" s="225"/>
      <c r="E97" s="225"/>
      <c r="F97" s="176">
        <f>+SUM(F93:F95)</f>
        <v>126290.8582</v>
      </c>
      <c r="I97" s="157"/>
    </row>
    <row r="98" spans="1:9" ht="15">
      <c r="A98" s="199"/>
      <c r="B98" s="181"/>
      <c r="F98" s="173"/>
      <c r="I98" s="157"/>
    </row>
    <row r="99" spans="1:9" ht="15.75" thickBot="1">
      <c r="A99" s="199"/>
      <c r="B99" s="181"/>
      <c r="F99" s="173"/>
      <c r="I99" s="157"/>
    </row>
    <row r="100" spans="1:9" ht="15.75" thickBot="1">
      <c r="A100" s="140" t="s">
        <v>168</v>
      </c>
      <c r="B100" s="182" t="s">
        <v>223</v>
      </c>
      <c r="C100" s="183"/>
      <c r="D100" s="183"/>
      <c r="E100" s="184"/>
      <c r="F100" s="178" t="s">
        <v>25</v>
      </c>
      <c r="I100" s="157"/>
    </row>
    <row r="101" spans="1:9" ht="26.25" thickBot="1">
      <c r="A101" s="200" t="str">
        <f>+'[1]PRESUPUESTO OFICIAL (Entidad)'!B24</f>
        <v>4.1.3</v>
      </c>
      <c r="B101" s="146" t="s">
        <v>7</v>
      </c>
      <c r="C101" s="147" t="s">
        <v>208</v>
      </c>
      <c r="D101" s="148" t="s">
        <v>209</v>
      </c>
      <c r="E101" s="193" t="s">
        <v>10</v>
      </c>
      <c r="F101" s="194" t="s">
        <v>210</v>
      </c>
      <c r="I101" s="157"/>
    </row>
    <row r="102" spans="1:9" ht="15">
      <c r="A102" s="201"/>
      <c r="B102" s="202" t="s">
        <v>224</v>
      </c>
      <c r="C102" s="203" t="s">
        <v>70</v>
      </c>
      <c r="D102" s="236">
        <v>11990</v>
      </c>
      <c r="E102" s="237">
        <v>1</v>
      </c>
      <c r="F102" s="206">
        <f>D102*E102</f>
        <v>11990</v>
      </c>
      <c r="I102" s="157"/>
    </row>
    <row r="103" spans="1:9" ht="15">
      <c r="A103" s="207"/>
      <c r="B103" s="208" t="s">
        <v>219</v>
      </c>
      <c r="C103" s="209" t="s">
        <v>174</v>
      </c>
      <c r="D103" s="238">
        <v>26822</v>
      </c>
      <c r="E103" s="239">
        <v>0.25</v>
      </c>
      <c r="F103" s="212">
        <f>D103*E103</f>
        <v>6705.5</v>
      </c>
      <c r="I103" s="157"/>
    </row>
    <row r="104" spans="1:9" ht="15.75" thickBot="1">
      <c r="A104" s="213"/>
      <c r="B104" s="214" t="s">
        <v>220</v>
      </c>
      <c r="C104" s="215" t="s">
        <v>174</v>
      </c>
      <c r="D104" s="240">
        <v>2269</v>
      </c>
      <c r="E104" s="241">
        <v>0.14779999999999999</v>
      </c>
      <c r="F104" s="218">
        <f>D104*E104</f>
        <v>335.35819999999995</v>
      </c>
      <c r="I104" s="157"/>
    </row>
    <row r="105" spans="1:9" ht="15.75" thickBot="1">
      <c r="A105" s="219"/>
      <c r="B105" s="220"/>
      <c r="C105" s="221"/>
      <c r="D105" s="222"/>
      <c r="E105" s="233"/>
      <c r="F105" s="222"/>
      <c r="I105" s="157"/>
    </row>
    <row r="106" spans="1:9" ht="15.75" thickBot="1">
      <c r="A106" s="219"/>
      <c r="B106" s="223" t="s">
        <v>179</v>
      </c>
      <c r="C106" s="224"/>
      <c r="D106" s="242"/>
      <c r="E106" s="243"/>
      <c r="F106" s="176">
        <f>+SUM(F102:F104)</f>
        <v>19030.858199999999</v>
      </c>
      <c r="I106" s="157"/>
    </row>
    <row r="107" spans="1:9" ht="15">
      <c r="A107" s="219"/>
      <c r="B107" s="244"/>
      <c r="C107" s="221"/>
      <c r="D107" s="222"/>
      <c r="E107" s="233"/>
      <c r="F107" s="222"/>
      <c r="I107" s="157"/>
    </row>
    <row r="108" spans="1:9" ht="15.75" thickBot="1">
      <c r="A108" s="219"/>
      <c r="B108" s="245"/>
      <c r="C108" s="246"/>
      <c r="D108" s="247"/>
      <c r="E108" s="220"/>
      <c r="F108" s="220"/>
      <c r="I108" s="157"/>
    </row>
    <row r="109" spans="1:9" ht="15.75" thickBot="1">
      <c r="A109" s="140" t="s">
        <v>168</v>
      </c>
      <c r="B109" s="182" t="s">
        <v>225</v>
      </c>
      <c r="C109" s="183"/>
      <c r="D109" s="183"/>
      <c r="E109" s="184"/>
      <c r="F109" s="178" t="s">
        <v>25</v>
      </c>
      <c r="I109" s="157"/>
    </row>
    <row r="110" spans="1:9" ht="26.25" thickBot="1">
      <c r="A110" s="200" t="str">
        <f>+'[1]PRESUPUESTO OFICIAL (Entidad)'!B25</f>
        <v>4.1.4</v>
      </c>
      <c r="B110" s="146" t="s">
        <v>7</v>
      </c>
      <c r="C110" s="147" t="s">
        <v>208</v>
      </c>
      <c r="D110" s="148" t="s">
        <v>209</v>
      </c>
      <c r="E110" s="193" t="s">
        <v>10</v>
      </c>
      <c r="F110" s="194" t="s">
        <v>210</v>
      </c>
      <c r="I110" s="157"/>
    </row>
    <row r="111" spans="1:9" ht="15">
      <c r="A111" s="201"/>
      <c r="B111" s="202" t="s">
        <v>226</v>
      </c>
      <c r="C111" s="248" t="s">
        <v>227</v>
      </c>
      <c r="D111" s="237">
        <v>14.25</v>
      </c>
      <c r="E111" s="236">
        <v>1</v>
      </c>
      <c r="F111" s="206">
        <v>14250</v>
      </c>
      <c r="I111" s="157"/>
    </row>
    <row r="112" spans="1:9" ht="15">
      <c r="A112" s="207"/>
      <c r="B112" s="208" t="s">
        <v>219</v>
      </c>
      <c r="C112" s="249" t="s">
        <v>228</v>
      </c>
      <c r="D112" s="239">
        <v>26822</v>
      </c>
      <c r="E112" s="238">
        <v>0.25</v>
      </c>
      <c r="F112" s="212">
        <f>D112*E112</f>
        <v>6705.5</v>
      </c>
      <c r="I112" s="157"/>
    </row>
    <row r="113" spans="1:9" ht="15.75" thickBot="1">
      <c r="A113" s="213"/>
      <c r="B113" s="214" t="s">
        <v>220</v>
      </c>
      <c r="C113" s="250" t="s">
        <v>228</v>
      </c>
      <c r="D113" s="241">
        <v>2269</v>
      </c>
      <c r="E113" s="240">
        <v>0.14779999999999999</v>
      </c>
      <c r="F113" s="218">
        <f>D113*E113</f>
        <v>335.35819999999995</v>
      </c>
      <c r="I113" s="157"/>
    </row>
    <row r="114" spans="1:9" ht="15.75" thickBot="1">
      <c r="A114" s="251"/>
      <c r="B114" s="220"/>
      <c r="C114" s="252"/>
      <c r="D114" s="233"/>
      <c r="E114" s="222"/>
      <c r="F114" s="222"/>
      <c r="I114" s="157"/>
    </row>
    <row r="115" spans="1:9" ht="15.75" thickBot="1">
      <c r="A115" s="253"/>
      <c r="B115" s="223" t="s">
        <v>179</v>
      </c>
      <c r="C115" s="254"/>
      <c r="D115" s="243"/>
      <c r="E115" s="242"/>
      <c r="F115" s="176">
        <f>+SUM(F111:F113)</f>
        <v>21290.858199999999</v>
      </c>
      <c r="I115" s="157"/>
    </row>
    <row r="116" spans="1:9" ht="15">
      <c r="A116" s="199"/>
      <c r="B116" s="181"/>
      <c r="F116" s="173"/>
      <c r="I116" s="157"/>
    </row>
    <row r="117" spans="1:9" ht="15.75" thickBot="1">
      <c r="A117" s="199"/>
      <c r="B117" s="181"/>
      <c r="F117" s="173"/>
      <c r="I117" s="157"/>
    </row>
    <row r="118" spans="1:9" ht="15.75" customHeight="1" thickBot="1">
      <c r="A118" s="255" t="s">
        <v>168</v>
      </c>
      <c r="B118" s="182" t="s">
        <v>41</v>
      </c>
      <c r="C118" s="183"/>
      <c r="D118" s="183"/>
      <c r="E118" s="184"/>
      <c r="F118" s="178" t="s">
        <v>25</v>
      </c>
    </row>
    <row r="119" spans="1:9" ht="26.25" thickBot="1">
      <c r="A119" s="256" t="str">
        <f>+'[1]PRESUPUESTO OFICIAL (Entidad)'!B26</f>
        <v>4.1.5</v>
      </c>
      <c r="B119" s="146" t="s">
        <v>7</v>
      </c>
      <c r="C119" s="147" t="s">
        <v>208</v>
      </c>
      <c r="D119" s="148" t="s">
        <v>209</v>
      </c>
      <c r="E119" s="193" t="s">
        <v>10</v>
      </c>
      <c r="F119" s="194" t="s">
        <v>210</v>
      </c>
    </row>
    <row r="120" spans="1:9">
      <c r="A120" s="257"/>
      <c r="B120" s="258" t="s">
        <v>229</v>
      </c>
      <c r="C120" s="259" t="s">
        <v>70</v>
      </c>
      <c r="D120" s="260">
        <v>1</v>
      </c>
      <c r="E120" s="261">
        <v>555</v>
      </c>
      <c r="F120" s="262">
        <f t="shared" ref="F120:F132" si="4">D120*E120</f>
        <v>555</v>
      </c>
    </row>
    <row r="121" spans="1:9">
      <c r="A121" s="263"/>
      <c r="B121" s="264" t="s">
        <v>230</v>
      </c>
      <c r="C121" s="265" t="s">
        <v>70</v>
      </c>
      <c r="D121" s="266">
        <v>2</v>
      </c>
      <c r="E121" s="267">
        <v>1625</v>
      </c>
      <c r="F121" s="268">
        <f t="shared" si="4"/>
        <v>3250</v>
      </c>
    </row>
    <row r="122" spans="1:9">
      <c r="A122" s="263"/>
      <c r="B122" s="264" t="s">
        <v>231</v>
      </c>
      <c r="C122" s="265" t="s">
        <v>93</v>
      </c>
      <c r="D122" s="266">
        <v>2.48</v>
      </c>
      <c r="E122" s="267">
        <v>2761.5</v>
      </c>
      <c r="F122" s="268">
        <f t="shared" si="4"/>
        <v>6848.5199999999995</v>
      </c>
    </row>
    <row r="123" spans="1:9">
      <c r="A123" s="263"/>
      <c r="B123" s="264" t="s">
        <v>232</v>
      </c>
      <c r="C123" s="265" t="s">
        <v>70</v>
      </c>
      <c r="D123" s="266">
        <v>1</v>
      </c>
      <c r="E123" s="267">
        <v>25443.5</v>
      </c>
      <c r="F123" s="268">
        <f t="shared" si="4"/>
        <v>25443.5</v>
      </c>
    </row>
    <row r="124" spans="1:9">
      <c r="A124" s="263"/>
      <c r="B124" s="264" t="s">
        <v>233</v>
      </c>
      <c r="C124" s="265" t="s">
        <v>70</v>
      </c>
      <c r="D124" s="266">
        <v>8</v>
      </c>
      <c r="E124" s="267">
        <v>275</v>
      </c>
      <c r="F124" s="268">
        <f t="shared" si="4"/>
        <v>2200</v>
      </c>
    </row>
    <row r="125" spans="1:9">
      <c r="A125" s="263"/>
      <c r="B125" s="264" t="s">
        <v>234</v>
      </c>
      <c r="C125" s="265" t="s">
        <v>70</v>
      </c>
      <c r="D125" s="266">
        <v>0.05</v>
      </c>
      <c r="E125" s="267">
        <v>27257.5</v>
      </c>
      <c r="F125" s="268">
        <f t="shared" si="4"/>
        <v>1362.875</v>
      </c>
    </row>
    <row r="126" spans="1:9">
      <c r="A126" s="263"/>
      <c r="B126" s="264" t="s">
        <v>235</v>
      </c>
      <c r="C126" s="265" t="s">
        <v>70</v>
      </c>
      <c r="D126" s="266">
        <v>1</v>
      </c>
      <c r="E126" s="267">
        <v>1799.5</v>
      </c>
      <c r="F126" s="268">
        <f t="shared" si="4"/>
        <v>1799.5</v>
      </c>
    </row>
    <row r="127" spans="1:9">
      <c r="A127" s="263"/>
      <c r="B127" s="264" t="s">
        <v>236</v>
      </c>
      <c r="C127" s="265" t="s">
        <v>70</v>
      </c>
      <c r="D127" s="266">
        <v>1</v>
      </c>
      <c r="E127" s="267">
        <v>5800</v>
      </c>
      <c r="F127" s="268">
        <f t="shared" si="4"/>
        <v>5800</v>
      </c>
    </row>
    <row r="128" spans="1:9">
      <c r="A128" s="263"/>
      <c r="B128" s="264" t="s">
        <v>237</v>
      </c>
      <c r="C128" s="265" t="s">
        <v>93</v>
      </c>
      <c r="D128" s="266">
        <v>6.18</v>
      </c>
      <c r="E128" s="267">
        <v>8025</v>
      </c>
      <c r="F128" s="268">
        <f t="shared" si="4"/>
        <v>49594.5</v>
      </c>
    </row>
    <row r="129" spans="1:6">
      <c r="A129" s="263"/>
      <c r="B129" s="264" t="s">
        <v>238</v>
      </c>
      <c r="C129" s="265" t="s">
        <v>70</v>
      </c>
      <c r="D129" s="266">
        <v>1</v>
      </c>
      <c r="E129" s="267">
        <v>925</v>
      </c>
      <c r="F129" s="268">
        <f t="shared" si="4"/>
        <v>925</v>
      </c>
    </row>
    <row r="130" spans="1:6">
      <c r="A130" s="263"/>
      <c r="B130" s="264" t="s">
        <v>239</v>
      </c>
      <c r="C130" s="265" t="s">
        <v>174</v>
      </c>
      <c r="D130" s="266">
        <v>1.6</v>
      </c>
      <c r="E130" s="267">
        <v>39213</v>
      </c>
      <c r="F130" s="268">
        <f t="shared" si="4"/>
        <v>62740.800000000003</v>
      </c>
    </row>
    <row r="131" spans="1:6">
      <c r="A131" s="263"/>
      <c r="B131" s="264" t="s">
        <v>240</v>
      </c>
      <c r="C131" s="265" t="s">
        <v>174</v>
      </c>
      <c r="D131" s="266">
        <v>6.1775280000000002E-2</v>
      </c>
      <c r="E131" s="267">
        <v>58820</v>
      </c>
      <c r="F131" s="268">
        <f t="shared" si="4"/>
        <v>3633.6219696000003</v>
      </c>
    </row>
    <row r="132" spans="1:6" ht="14.25" thickBot="1">
      <c r="A132" s="269"/>
      <c r="B132" s="270" t="s">
        <v>241</v>
      </c>
      <c r="C132" s="271" t="s">
        <v>174</v>
      </c>
      <c r="D132" s="272">
        <v>1</v>
      </c>
      <c r="E132" s="273">
        <v>2735</v>
      </c>
      <c r="F132" s="274">
        <f t="shared" si="4"/>
        <v>2735</v>
      </c>
    </row>
    <row r="133" spans="1:6" ht="14.25" thickBot="1">
      <c r="A133" s="275"/>
      <c r="B133" s="276"/>
      <c r="C133" s="277"/>
      <c r="D133" s="278"/>
      <c r="E133" s="279"/>
      <c r="F133" s="280"/>
    </row>
    <row r="134" spans="1:6" ht="14.25" thickBot="1">
      <c r="A134" s="275"/>
      <c r="B134" s="174" t="s">
        <v>179</v>
      </c>
      <c r="C134" s="175"/>
      <c r="D134" s="175"/>
      <c r="E134" s="175"/>
      <c r="F134" s="176">
        <f>+SUM(F120:F133)</f>
        <v>166888.31696960001</v>
      </c>
    </row>
    <row r="136" spans="1:6" ht="14.25" thickBot="1"/>
    <row r="137" spans="1:6" ht="36.75" customHeight="1" thickBot="1">
      <c r="A137" s="255" t="s">
        <v>168</v>
      </c>
      <c r="B137" s="182" t="str">
        <f>[2]PRESUPUESTO!B30</f>
        <v>Suministro e instalación de luminaria 600x 600 mm 32 w dimerizable 0-10 v Philips o similar 2DSRT3050LCS_2_UNV_DIM</v>
      </c>
      <c r="C137" s="183"/>
      <c r="D137" s="183"/>
      <c r="E137" s="184"/>
      <c r="F137" s="144" t="s">
        <v>25</v>
      </c>
    </row>
    <row r="138" spans="1:6" ht="27" customHeight="1" thickBot="1">
      <c r="A138" s="256" t="str">
        <f>+'[1]PRESUPUESTO OFICIAL (Entidad)'!B27</f>
        <v>4.1.6</v>
      </c>
      <c r="B138" s="146" t="s">
        <v>7</v>
      </c>
      <c r="C138" s="147" t="s">
        <v>208</v>
      </c>
      <c r="D138" s="148" t="s">
        <v>209</v>
      </c>
      <c r="E138" s="193" t="s">
        <v>10</v>
      </c>
      <c r="F138" s="194" t="s">
        <v>210</v>
      </c>
    </row>
    <row r="139" spans="1:6">
      <c r="A139" s="257"/>
      <c r="B139" s="281" t="s">
        <v>234</v>
      </c>
      <c r="C139" s="282" t="s">
        <v>70</v>
      </c>
      <c r="D139" s="283">
        <v>6.1775280000000002E-2</v>
      </c>
      <c r="E139" s="284">
        <v>28100</v>
      </c>
      <c r="F139" s="195">
        <f t="shared" ref="F139:F145" si="5">D139*E139</f>
        <v>1735.885368</v>
      </c>
    </row>
    <row r="140" spans="1:6">
      <c r="A140" s="263"/>
      <c r="B140" s="285" t="s">
        <v>242</v>
      </c>
      <c r="C140" s="286" t="s">
        <v>70</v>
      </c>
      <c r="D140" s="287">
        <v>3</v>
      </c>
      <c r="E140" s="288">
        <v>1663</v>
      </c>
      <c r="F140" s="196">
        <f t="shared" si="5"/>
        <v>4989</v>
      </c>
    </row>
    <row r="141" spans="1:6">
      <c r="A141" s="263"/>
      <c r="B141" s="285" t="s">
        <v>243</v>
      </c>
      <c r="C141" s="286" t="s">
        <v>70</v>
      </c>
      <c r="D141" s="287">
        <v>1.2355056</v>
      </c>
      <c r="E141" s="288">
        <v>4800</v>
      </c>
      <c r="F141" s="196">
        <f t="shared" si="5"/>
        <v>5930.42688</v>
      </c>
    </row>
    <row r="142" spans="1:6" ht="45.75" customHeight="1">
      <c r="A142" s="263"/>
      <c r="B142" s="289" t="s">
        <v>244</v>
      </c>
      <c r="C142" s="286" t="s">
        <v>70</v>
      </c>
      <c r="D142" s="287">
        <v>1</v>
      </c>
      <c r="E142" s="288">
        <v>312000</v>
      </c>
      <c r="F142" s="196">
        <f t="shared" si="5"/>
        <v>312000</v>
      </c>
    </row>
    <row r="143" spans="1:6">
      <c r="A143" s="263"/>
      <c r="B143" s="289" t="s">
        <v>245</v>
      </c>
      <c r="C143" s="286" t="s">
        <v>93</v>
      </c>
      <c r="D143" s="287">
        <v>1</v>
      </c>
      <c r="E143" s="288">
        <v>7100</v>
      </c>
      <c r="F143" s="196">
        <f t="shared" si="5"/>
        <v>7100</v>
      </c>
    </row>
    <row r="144" spans="1:6">
      <c r="A144" s="263"/>
      <c r="B144" s="285" t="s">
        <v>239</v>
      </c>
      <c r="C144" s="286" t="s">
        <v>174</v>
      </c>
      <c r="D144" s="287">
        <v>1.5</v>
      </c>
      <c r="E144" s="288">
        <v>39213</v>
      </c>
      <c r="F144" s="196">
        <f t="shared" si="5"/>
        <v>58819.5</v>
      </c>
    </row>
    <row r="145" spans="1:8" ht="14.25" thickBot="1">
      <c r="A145" s="269"/>
      <c r="B145" s="290" t="s">
        <v>240</v>
      </c>
      <c r="C145" s="291" t="s">
        <v>174</v>
      </c>
      <c r="D145" s="292">
        <v>6.1775280000000002E-2</v>
      </c>
      <c r="E145" s="293">
        <v>58820</v>
      </c>
      <c r="F145" s="197">
        <f t="shared" si="5"/>
        <v>3633.6219696000003</v>
      </c>
    </row>
    <row r="146" spans="1:8" ht="14.25" thickBot="1">
      <c r="A146" s="275"/>
      <c r="B146" s="276"/>
      <c r="C146" s="277"/>
      <c r="D146" s="278"/>
      <c r="E146" s="279"/>
      <c r="F146" s="280"/>
    </row>
    <row r="147" spans="1:8" ht="14.25" thickBot="1">
      <c r="A147" s="275"/>
      <c r="B147" s="294" t="s">
        <v>179</v>
      </c>
      <c r="C147" s="295"/>
      <c r="D147" s="296"/>
      <c r="E147" s="297"/>
      <c r="F147" s="176">
        <f>+SUM(F139:F146)</f>
        <v>394208.43421759998</v>
      </c>
    </row>
    <row r="149" spans="1:8" ht="12.6" customHeight="1" thickBot="1"/>
    <row r="150" spans="1:8" ht="26.25" customHeight="1" thickBot="1">
      <c r="A150" s="255" t="s">
        <v>168</v>
      </c>
      <c r="B150" s="182" t="str">
        <f>[2]PRESUPUESTO!B31</f>
        <v>Suministro e instalación de luminaria hermética 33w o similar WT065C LED45S/840 1-10V L1200 LA</v>
      </c>
      <c r="C150" s="183"/>
      <c r="D150" s="183"/>
      <c r="E150" s="184"/>
      <c r="F150" s="144" t="s">
        <v>25</v>
      </c>
    </row>
    <row r="151" spans="1:8" ht="26.25" thickBot="1">
      <c r="A151" s="298" t="str">
        <f>+'[1]PRESUPUESTO OFICIAL (Entidad)'!B28</f>
        <v>4.1.7</v>
      </c>
      <c r="B151" s="146" t="s">
        <v>7</v>
      </c>
      <c r="C151" s="147" t="s">
        <v>208</v>
      </c>
      <c r="D151" s="148" t="s">
        <v>209</v>
      </c>
      <c r="E151" s="193" t="s">
        <v>10</v>
      </c>
      <c r="F151" s="194" t="s">
        <v>210</v>
      </c>
    </row>
    <row r="152" spans="1:8">
      <c r="A152" s="257"/>
      <c r="B152" s="281" t="s">
        <v>234</v>
      </c>
      <c r="C152" s="282" t="s">
        <v>70</v>
      </c>
      <c r="D152" s="283">
        <v>6.1775280000000002E-2</v>
      </c>
      <c r="E152" s="299">
        <v>28100</v>
      </c>
      <c r="F152" s="195">
        <f t="shared" ref="F152:F158" si="6">D152*E152</f>
        <v>1735.885368</v>
      </c>
    </row>
    <row r="153" spans="1:8">
      <c r="A153" s="263"/>
      <c r="B153" s="285" t="s">
        <v>242</v>
      </c>
      <c r="C153" s="286" t="s">
        <v>70</v>
      </c>
      <c r="D153" s="287">
        <v>3</v>
      </c>
      <c r="E153" s="300">
        <v>1663</v>
      </c>
      <c r="F153" s="196">
        <f t="shared" si="6"/>
        <v>4989</v>
      </c>
    </row>
    <row r="154" spans="1:8">
      <c r="A154" s="263"/>
      <c r="B154" s="285" t="s">
        <v>243</v>
      </c>
      <c r="C154" s="286" t="s">
        <v>70</v>
      </c>
      <c r="D154" s="287">
        <v>1.2355056</v>
      </c>
      <c r="E154" s="300">
        <v>4800</v>
      </c>
      <c r="F154" s="196">
        <f t="shared" si="6"/>
        <v>5930.42688</v>
      </c>
    </row>
    <row r="155" spans="1:8" ht="39" customHeight="1">
      <c r="A155" s="263"/>
      <c r="B155" s="289" t="s">
        <v>246</v>
      </c>
      <c r="C155" s="286" t="s">
        <v>70</v>
      </c>
      <c r="D155" s="287">
        <v>1</v>
      </c>
      <c r="E155" s="300">
        <v>182000</v>
      </c>
      <c r="F155" s="196">
        <f t="shared" si="6"/>
        <v>182000</v>
      </c>
    </row>
    <row r="156" spans="1:8">
      <c r="A156" s="263"/>
      <c r="B156" s="285" t="s">
        <v>245</v>
      </c>
      <c r="C156" s="286" t="s">
        <v>93</v>
      </c>
      <c r="D156" s="287">
        <v>1</v>
      </c>
      <c r="E156" s="300">
        <v>7100</v>
      </c>
      <c r="F156" s="196">
        <f t="shared" si="6"/>
        <v>7100</v>
      </c>
    </row>
    <row r="157" spans="1:8">
      <c r="A157" s="263"/>
      <c r="B157" s="285" t="s">
        <v>239</v>
      </c>
      <c r="C157" s="286" t="s">
        <v>174</v>
      </c>
      <c r="D157" s="287">
        <v>1.5</v>
      </c>
      <c r="E157" s="300">
        <v>39213</v>
      </c>
      <c r="F157" s="196">
        <f t="shared" si="6"/>
        <v>58819.5</v>
      </c>
    </row>
    <row r="158" spans="1:8" ht="14.25" thickBot="1">
      <c r="A158" s="269"/>
      <c r="B158" s="290" t="s">
        <v>240</v>
      </c>
      <c r="C158" s="291" t="s">
        <v>174</v>
      </c>
      <c r="D158" s="292">
        <v>6.1775280000000002E-2</v>
      </c>
      <c r="E158" s="301">
        <v>58820</v>
      </c>
      <c r="F158" s="197">
        <f t="shared" si="6"/>
        <v>3633.6219696000003</v>
      </c>
    </row>
    <row r="159" spans="1:8" ht="14.25" thickBot="1">
      <c r="A159" s="275"/>
      <c r="B159" s="276"/>
      <c r="C159" s="277"/>
      <c r="D159" s="278"/>
      <c r="E159" s="279"/>
      <c r="F159" s="280"/>
    </row>
    <row r="160" spans="1:8" ht="17.25" thickBot="1">
      <c r="A160" s="275"/>
      <c r="B160" s="174" t="s">
        <v>179</v>
      </c>
      <c r="C160" s="302"/>
      <c r="D160" s="303"/>
      <c r="E160" s="304"/>
      <c r="F160" s="176">
        <f>+SUM(F152:F158)</f>
        <v>264208.43421759998</v>
      </c>
      <c r="H160" s="305"/>
    </row>
    <row r="162" spans="1:6" ht="14.25" thickBot="1"/>
    <row r="163" spans="1:6" ht="29.45" customHeight="1" thickBot="1">
      <c r="A163" s="255" t="s">
        <v>168</v>
      </c>
      <c r="B163" s="306" t="str">
        <f>[2]PRESUPUESTO!B32</f>
        <v>Suministro e Instalación de Luminaria Rectangular Sobreponer No Dimerisable 34W RC048B LED42S/840 100-277 W30L121 LA</v>
      </c>
      <c r="C163" s="307"/>
      <c r="D163" s="307"/>
      <c r="E163" s="307"/>
      <c r="F163" s="144" t="s">
        <v>25</v>
      </c>
    </row>
    <row r="164" spans="1:6" ht="31.5" customHeight="1" thickBot="1">
      <c r="A164" s="298" t="str">
        <f>+'[1]PRESUPUESTO OFICIAL (Entidad)'!B29</f>
        <v>4.1.8</v>
      </c>
      <c r="B164" s="146" t="s">
        <v>7</v>
      </c>
      <c r="C164" s="147" t="s">
        <v>208</v>
      </c>
      <c r="D164" s="148" t="s">
        <v>209</v>
      </c>
      <c r="E164" s="193" t="s">
        <v>10</v>
      </c>
      <c r="F164" s="194" t="s">
        <v>210</v>
      </c>
    </row>
    <row r="165" spans="1:6">
      <c r="A165" s="257"/>
      <c r="B165" s="281" t="s">
        <v>234</v>
      </c>
      <c r="C165" s="282" t="s">
        <v>70</v>
      </c>
      <c r="D165" s="283">
        <v>6.1775280000000002E-2</v>
      </c>
      <c r="E165" s="299">
        <v>28100</v>
      </c>
      <c r="F165" s="195">
        <f t="shared" ref="F165:F171" si="7">D165*E165</f>
        <v>1735.885368</v>
      </c>
    </row>
    <row r="166" spans="1:6">
      <c r="A166" s="263"/>
      <c r="B166" s="285" t="s">
        <v>242</v>
      </c>
      <c r="C166" s="286" t="s">
        <v>70</v>
      </c>
      <c r="D166" s="287">
        <v>3</v>
      </c>
      <c r="E166" s="300">
        <v>1663</v>
      </c>
      <c r="F166" s="196">
        <f t="shared" si="7"/>
        <v>4989</v>
      </c>
    </row>
    <row r="167" spans="1:6">
      <c r="A167" s="263"/>
      <c r="B167" s="285" t="s">
        <v>243</v>
      </c>
      <c r="C167" s="286" t="s">
        <v>70</v>
      </c>
      <c r="D167" s="287">
        <v>1.2355056</v>
      </c>
      <c r="E167" s="300">
        <v>4800</v>
      </c>
      <c r="F167" s="196">
        <f t="shared" si="7"/>
        <v>5930.42688</v>
      </c>
    </row>
    <row r="168" spans="1:6" ht="38.25">
      <c r="A168" s="263"/>
      <c r="B168" s="289" t="s">
        <v>247</v>
      </c>
      <c r="C168" s="286" t="s">
        <v>70</v>
      </c>
      <c r="D168" s="287">
        <v>1</v>
      </c>
      <c r="E168" s="300">
        <v>416500</v>
      </c>
      <c r="F168" s="196">
        <f t="shared" si="7"/>
        <v>416500</v>
      </c>
    </row>
    <row r="169" spans="1:6">
      <c r="A169" s="263"/>
      <c r="B169" s="285" t="s">
        <v>245</v>
      </c>
      <c r="C169" s="286" t="s">
        <v>93</v>
      </c>
      <c r="D169" s="287">
        <v>1</v>
      </c>
      <c r="E169" s="300">
        <v>7100</v>
      </c>
      <c r="F169" s="196">
        <f t="shared" si="7"/>
        <v>7100</v>
      </c>
    </row>
    <row r="170" spans="1:6">
      <c r="A170" s="263"/>
      <c r="B170" s="285" t="s">
        <v>239</v>
      </c>
      <c r="C170" s="286" t="s">
        <v>174</v>
      </c>
      <c r="D170" s="287">
        <v>1.5</v>
      </c>
      <c r="E170" s="300">
        <v>39213</v>
      </c>
      <c r="F170" s="196">
        <f t="shared" si="7"/>
        <v>58819.5</v>
      </c>
    </row>
    <row r="171" spans="1:6" ht="14.25" thickBot="1">
      <c r="A171" s="269"/>
      <c r="B171" s="290" t="s">
        <v>240</v>
      </c>
      <c r="C171" s="291" t="s">
        <v>174</v>
      </c>
      <c r="D171" s="292">
        <v>6.1775280000000002E-2</v>
      </c>
      <c r="E171" s="301">
        <v>58820</v>
      </c>
      <c r="F171" s="197">
        <f t="shared" si="7"/>
        <v>3633.6219696000003</v>
      </c>
    </row>
    <row r="172" spans="1:6" ht="14.25" thickBot="1">
      <c r="A172" s="275"/>
      <c r="B172" s="276"/>
      <c r="C172" s="277"/>
      <c r="D172" s="278"/>
      <c r="E172" s="279"/>
      <c r="F172" s="280"/>
    </row>
    <row r="173" spans="1:6" ht="14.25" thickBot="1">
      <c r="A173" s="275"/>
      <c r="B173" s="174" t="s">
        <v>179</v>
      </c>
      <c r="C173" s="302"/>
      <c r="D173" s="303"/>
      <c r="E173" s="304"/>
      <c r="F173" s="176">
        <f>+SUM(F165:F171)</f>
        <v>498708.43421759998</v>
      </c>
    </row>
    <row r="175" spans="1:6" ht="14.25" thickBot="1"/>
    <row r="176" spans="1:6" ht="29.45" customHeight="1" thickBot="1">
      <c r="A176" s="255" t="s">
        <v>168</v>
      </c>
      <c r="B176" s="308" t="str">
        <f>[2]PRESUPUESTO!B33</f>
        <v>Suministro e instalación de luminaria lineal dimerizable 1200 x 150 mm sobreponer 45w Philips o similar SP280X LED48/8CST PSR W45L120 OD WH</v>
      </c>
      <c r="C176" s="307"/>
      <c r="D176" s="307"/>
      <c r="E176" s="309"/>
      <c r="F176" s="310" t="s">
        <v>25</v>
      </c>
    </row>
    <row r="177" spans="1:6" ht="26.25" thickBot="1">
      <c r="A177" s="298" t="str">
        <f>+'[1]PRESUPUESTO OFICIAL (Entidad)'!B30</f>
        <v>4.1.9</v>
      </c>
      <c r="B177" s="311" t="s">
        <v>7</v>
      </c>
      <c r="C177" s="312" t="s">
        <v>208</v>
      </c>
      <c r="D177" s="313" t="s">
        <v>209</v>
      </c>
      <c r="E177" s="314" t="s">
        <v>10</v>
      </c>
      <c r="F177" s="315" t="s">
        <v>210</v>
      </c>
    </row>
    <row r="178" spans="1:6">
      <c r="A178" s="257"/>
      <c r="B178" s="281" t="s">
        <v>234</v>
      </c>
      <c r="C178" s="282" t="s">
        <v>70</v>
      </c>
      <c r="D178" s="283">
        <v>6.1775280000000002E-2</v>
      </c>
      <c r="E178" s="299">
        <v>28100</v>
      </c>
      <c r="F178" s="195">
        <f t="shared" ref="F178:F184" si="8">D178*E178</f>
        <v>1735.885368</v>
      </c>
    </row>
    <row r="179" spans="1:6">
      <c r="A179" s="263"/>
      <c r="B179" s="285" t="s">
        <v>242</v>
      </c>
      <c r="C179" s="286" t="s">
        <v>70</v>
      </c>
      <c r="D179" s="287">
        <v>3</v>
      </c>
      <c r="E179" s="300">
        <v>1663</v>
      </c>
      <c r="F179" s="196">
        <f t="shared" si="8"/>
        <v>4989</v>
      </c>
    </row>
    <row r="180" spans="1:6">
      <c r="A180" s="263"/>
      <c r="B180" s="285" t="s">
        <v>243</v>
      </c>
      <c r="C180" s="286" t="s">
        <v>70</v>
      </c>
      <c r="D180" s="287">
        <v>1.2355056</v>
      </c>
      <c r="E180" s="300">
        <v>4800</v>
      </c>
      <c r="F180" s="196">
        <f t="shared" si="8"/>
        <v>5930.42688</v>
      </c>
    </row>
    <row r="181" spans="1:6" ht="50.25" customHeight="1">
      <c r="A181" s="263"/>
      <c r="B181" s="289" t="s">
        <v>248</v>
      </c>
      <c r="C181" s="286" t="s">
        <v>70</v>
      </c>
      <c r="D181" s="287">
        <v>1</v>
      </c>
      <c r="E181" s="300">
        <v>403000</v>
      </c>
      <c r="F181" s="196">
        <f t="shared" si="8"/>
        <v>403000</v>
      </c>
    </row>
    <row r="182" spans="1:6">
      <c r="A182" s="263"/>
      <c r="B182" s="285" t="s">
        <v>245</v>
      </c>
      <c r="C182" s="286" t="s">
        <v>93</v>
      </c>
      <c r="D182" s="287">
        <v>1</v>
      </c>
      <c r="E182" s="300">
        <v>7100</v>
      </c>
      <c r="F182" s="196">
        <f t="shared" si="8"/>
        <v>7100</v>
      </c>
    </row>
    <row r="183" spans="1:6" ht="17.25" customHeight="1">
      <c r="A183" s="263"/>
      <c r="B183" s="285" t="s">
        <v>239</v>
      </c>
      <c r="C183" s="286" t="s">
        <v>174</v>
      </c>
      <c r="D183" s="287">
        <v>1.5</v>
      </c>
      <c r="E183" s="300">
        <v>39213</v>
      </c>
      <c r="F183" s="196">
        <f t="shared" si="8"/>
        <v>58819.5</v>
      </c>
    </row>
    <row r="184" spans="1:6" ht="14.25" thickBot="1">
      <c r="A184" s="269"/>
      <c r="B184" s="290" t="s">
        <v>240</v>
      </c>
      <c r="C184" s="291" t="s">
        <v>174</v>
      </c>
      <c r="D184" s="292">
        <v>6.1775280000000002E-2</v>
      </c>
      <c r="E184" s="301">
        <v>58820</v>
      </c>
      <c r="F184" s="197">
        <f t="shared" si="8"/>
        <v>3633.6219696000003</v>
      </c>
    </row>
    <row r="185" spans="1:6" ht="14.25" thickBot="1">
      <c r="A185" s="275"/>
      <c r="B185" s="316"/>
      <c r="C185" s="317"/>
      <c r="D185" s="318"/>
      <c r="E185" s="319"/>
      <c r="F185" s="320"/>
    </row>
    <row r="186" spans="1:6" ht="14.25" thickBot="1">
      <c r="A186" s="275"/>
      <c r="B186" s="174" t="s">
        <v>179</v>
      </c>
      <c r="C186" s="302"/>
      <c r="D186" s="303"/>
      <c r="E186" s="304"/>
      <c r="F186" s="176">
        <f>+SUM(F178:F184)</f>
        <v>485208.43421759998</v>
      </c>
    </row>
    <row r="188" spans="1:6" ht="14.25" thickBot="1"/>
    <row r="189" spans="1:6" ht="33" customHeight="1" thickBot="1">
      <c r="A189" s="255" t="s">
        <v>168</v>
      </c>
      <c r="B189" s="182" t="str">
        <f>[2]PRESUPUESTO!B34</f>
        <v>Suministro e instalación de luminaria panel led redondo de sobreponer 13w o similar DN058B LED9/840 110-240V D150 RD</v>
      </c>
      <c r="C189" s="183"/>
      <c r="D189" s="183"/>
      <c r="E189" s="184"/>
      <c r="F189" s="144" t="s">
        <v>25</v>
      </c>
    </row>
    <row r="190" spans="1:6" ht="26.25" thickBot="1">
      <c r="A190" s="298" t="str">
        <f>+'[1]PRESUPUESTO OFICIAL (Entidad)'!B31</f>
        <v>4.1.10</v>
      </c>
      <c r="B190" s="321" t="s">
        <v>7</v>
      </c>
      <c r="C190" s="322" t="s">
        <v>208</v>
      </c>
      <c r="D190" s="148" t="s">
        <v>209</v>
      </c>
      <c r="E190" s="193" t="s">
        <v>10</v>
      </c>
      <c r="F190" s="194" t="s">
        <v>210</v>
      </c>
    </row>
    <row r="191" spans="1:6">
      <c r="A191" s="257"/>
      <c r="B191" s="281" t="s">
        <v>234</v>
      </c>
      <c r="C191" s="282" t="s">
        <v>70</v>
      </c>
      <c r="D191" s="283">
        <v>6.1775280000000002E-2</v>
      </c>
      <c r="E191" s="299">
        <v>28100</v>
      </c>
      <c r="F191" s="195">
        <f t="shared" ref="F191:F197" si="9">D191*E191</f>
        <v>1735.885368</v>
      </c>
    </row>
    <row r="192" spans="1:6">
      <c r="A192" s="263"/>
      <c r="B192" s="285" t="s">
        <v>242</v>
      </c>
      <c r="C192" s="286" t="s">
        <v>70</v>
      </c>
      <c r="D192" s="287">
        <v>3</v>
      </c>
      <c r="E192" s="300">
        <v>1663</v>
      </c>
      <c r="F192" s="196">
        <f t="shared" si="9"/>
        <v>4989</v>
      </c>
    </row>
    <row r="193" spans="1:6">
      <c r="A193" s="263"/>
      <c r="B193" s="285" t="s">
        <v>243</v>
      </c>
      <c r="C193" s="286" t="s">
        <v>70</v>
      </c>
      <c r="D193" s="287">
        <v>1.2355056</v>
      </c>
      <c r="E193" s="300">
        <v>4800</v>
      </c>
      <c r="F193" s="196">
        <f t="shared" si="9"/>
        <v>5930.42688</v>
      </c>
    </row>
    <row r="194" spans="1:6" ht="49.5" customHeight="1">
      <c r="A194" s="263"/>
      <c r="B194" s="289" t="s">
        <v>249</v>
      </c>
      <c r="C194" s="286" t="s">
        <v>70</v>
      </c>
      <c r="D194" s="287">
        <v>1</v>
      </c>
      <c r="E194" s="300">
        <v>19500</v>
      </c>
      <c r="F194" s="196">
        <f t="shared" si="9"/>
        <v>19500</v>
      </c>
    </row>
    <row r="195" spans="1:6">
      <c r="A195" s="263"/>
      <c r="B195" s="285" t="s">
        <v>245</v>
      </c>
      <c r="C195" s="286" t="s">
        <v>93</v>
      </c>
      <c r="D195" s="287">
        <v>1</v>
      </c>
      <c r="E195" s="300">
        <v>7100</v>
      </c>
      <c r="F195" s="196">
        <f t="shared" si="9"/>
        <v>7100</v>
      </c>
    </row>
    <row r="196" spans="1:6">
      <c r="A196" s="263"/>
      <c r="B196" s="285" t="s">
        <v>239</v>
      </c>
      <c r="C196" s="286" t="s">
        <v>174</v>
      </c>
      <c r="D196" s="287">
        <v>1.5</v>
      </c>
      <c r="E196" s="300">
        <v>39213</v>
      </c>
      <c r="F196" s="196">
        <f t="shared" si="9"/>
        <v>58819.5</v>
      </c>
    </row>
    <row r="197" spans="1:6" ht="14.25" thickBot="1">
      <c r="A197" s="269"/>
      <c r="B197" s="290" t="s">
        <v>240</v>
      </c>
      <c r="C197" s="291" t="s">
        <v>174</v>
      </c>
      <c r="D197" s="292">
        <v>6.1775280000000002E-2</v>
      </c>
      <c r="E197" s="301">
        <v>58820</v>
      </c>
      <c r="F197" s="197">
        <f t="shared" si="9"/>
        <v>3633.6219696000003</v>
      </c>
    </row>
    <row r="198" spans="1:6" ht="14.25" thickBot="1">
      <c r="A198" s="275"/>
      <c r="B198" s="276"/>
      <c r="C198" s="277"/>
      <c r="D198" s="278"/>
      <c r="E198" s="279"/>
      <c r="F198" s="280"/>
    </row>
    <row r="199" spans="1:6" ht="14.25" thickBot="1">
      <c r="A199" s="275"/>
      <c r="B199" s="174" t="s">
        <v>179</v>
      </c>
      <c r="C199" s="302"/>
      <c r="D199" s="303"/>
      <c r="E199" s="304"/>
      <c r="F199" s="176">
        <f>+SUM(F191:F197)</f>
        <v>101708.43421760001</v>
      </c>
    </row>
    <row r="201" spans="1:6" ht="14.25" thickBot="1"/>
    <row r="202" spans="1:6" ht="17.25" customHeight="1" thickBot="1">
      <c r="A202" s="255" t="s">
        <v>168</v>
      </c>
      <c r="B202" s="141" t="str">
        <f>[2]PRESUPUESTO!B35</f>
        <v>Suministro e Instalación de Salida de Punto de Iluminación de Emergencia</v>
      </c>
      <c r="C202" s="142"/>
      <c r="D202" s="142"/>
      <c r="E202" s="143"/>
      <c r="F202" s="310" t="s">
        <v>25</v>
      </c>
    </row>
    <row r="203" spans="1:6" ht="31.5" customHeight="1" thickBot="1">
      <c r="A203" s="298" t="str">
        <f>+'[1]PRESUPUESTO OFICIAL (Entidad)'!B32</f>
        <v>4.1.11</v>
      </c>
      <c r="B203" s="146" t="s">
        <v>7</v>
      </c>
      <c r="C203" s="147" t="s">
        <v>208</v>
      </c>
      <c r="D203" s="147" t="s">
        <v>209</v>
      </c>
      <c r="E203" s="323" t="s">
        <v>10</v>
      </c>
      <c r="F203" s="324" t="s">
        <v>210</v>
      </c>
    </row>
    <row r="204" spans="1:6">
      <c r="A204" s="257"/>
      <c r="B204" s="325" t="s">
        <v>234</v>
      </c>
      <c r="C204" s="326" t="s">
        <v>70</v>
      </c>
      <c r="D204" s="327">
        <v>6.1775280000000002E-2</v>
      </c>
      <c r="E204" s="328">
        <v>28100</v>
      </c>
      <c r="F204" s="329">
        <f t="shared" ref="F204:F210" si="10">D204*E204</f>
        <v>1735.885368</v>
      </c>
    </row>
    <row r="205" spans="1:6">
      <c r="A205" s="263"/>
      <c r="B205" s="285" t="s">
        <v>242</v>
      </c>
      <c r="C205" s="286" t="s">
        <v>70</v>
      </c>
      <c r="D205" s="287">
        <v>3</v>
      </c>
      <c r="E205" s="300">
        <v>1663</v>
      </c>
      <c r="F205" s="196">
        <f t="shared" si="10"/>
        <v>4989</v>
      </c>
    </row>
    <row r="206" spans="1:6">
      <c r="A206" s="263"/>
      <c r="B206" s="285" t="s">
        <v>243</v>
      </c>
      <c r="C206" s="286" t="s">
        <v>70</v>
      </c>
      <c r="D206" s="287">
        <v>1.2355056</v>
      </c>
      <c r="E206" s="300">
        <v>4800</v>
      </c>
      <c r="F206" s="196">
        <f t="shared" si="10"/>
        <v>5930.42688</v>
      </c>
    </row>
    <row r="207" spans="1:6" ht="30" customHeight="1">
      <c r="A207" s="263"/>
      <c r="B207" s="289" t="s">
        <v>250</v>
      </c>
      <c r="C207" s="286" t="s">
        <v>70</v>
      </c>
      <c r="D207" s="287">
        <v>1</v>
      </c>
      <c r="E207" s="300">
        <v>117000</v>
      </c>
      <c r="F207" s="196">
        <f t="shared" si="10"/>
        <v>117000</v>
      </c>
    </row>
    <row r="208" spans="1:6">
      <c r="A208" s="263"/>
      <c r="B208" s="285" t="s">
        <v>245</v>
      </c>
      <c r="C208" s="286" t="s">
        <v>93</v>
      </c>
      <c r="D208" s="287">
        <v>1</v>
      </c>
      <c r="E208" s="300">
        <v>7100</v>
      </c>
      <c r="F208" s="196">
        <f t="shared" si="10"/>
        <v>7100</v>
      </c>
    </row>
    <row r="209" spans="1:6">
      <c r="A209" s="263"/>
      <c r="B209" s="285" t="s">
        <v>239</v>
      </c>
      <c r="C209" s="286" t="s">
        <v>174</v>
      </c>
      <c r="D209" s="287">
        <v>1.5</v>
      </c>
      <c r="E209" s="300">
        <v>39213</v>
      </c>
      <c r="F209" s="196">
        <f t="shared" si="10"/>
        <v>58819.5</v>
      </c>
    </row>
    <row r="210" spans="1:6" ht="14.25" thickBot="1">
      <c r="A210" s="269"/>
      <c r="B210" s="290" t="s">
        <v>240</v>
      </c>
      <c r="C210" s="291" t="s">
        <v>174</v>
      </c>
      <c r="D210" s="292">
        <v>6.1775280000000002E-2</v>
      </c>
      <c r="E210" s="301">
        <v>58820</v>
      </c>
      <c r="F210" s="197">
        <f t="shared" si="10"/>
        <v>3633.6219696000003</v>
      </c>
    </row>
    <row r="211" spans="1:6" ht="14.25" thickBot="1">
      <c r="A211" s="275"/>
      <c r="B211" s="276"/>
      <c r="C211" s="277"/>
      <c r="D211" s="278"/>
      <c r="E211" s="279"/>
      <c r="F211" s="280"/>
    </row>
    <row r="212" spans="1:6" ht="14.25" thickBot="1">
      <c r="A212" s="275"/>
      <c r="B212" s="174" t="s">
        <v>179</v>
      </c>
      <c r="C212" s="302"/>
      <c r="D212" s="303"/>
      <c r="E212" s="304"/>
      <c r="F212" s="176">
        <f>+SUM(F204:F210)</f>
        <v>199208.43421760001</v>
      </c>
    </row>
    <row r="214" spans="1:6" ht="14.25" thickBot="1"/>
    <row r="215" spans="1:6" ht="17.25" customHeight="1" thickBot="1">
      <c r="A215" s="255" t="s">
        <v>168</v>
      </c>
      <c r="B215" s="141" t="str">
        <f>[2]PRESUPUESTO!B36</f>
        <v>Suministro e Instalación de Luminaria de Emergencia Led LEDR1W5</v>
      </c>
      <c r="C215" s="142"/>
      <c r="D215" s="142"/>
      <c r="E215" s="143"/>
      <c r="F215" s="144" t="s">
        <v>25</v>
      </c>
    </row>
    <row r="216" spans="1:6" ht="26.25" thickBot="1">
      <c r="A216" s="298" t="str">
        <f>+'[1]PRESUPUESTO OFICIAL (Entidad)'!B33</f>
        <v>4.1.12</v>
      </c>
      <c r="B216" s="146" t="s">
        <v>7</v>
      </c>
      <c r="C216" s="147" t="s">
        <v>208</v>
      </c>
      <c r="D216" s="147" t="s">
        <v>209</v>
      </c>
      <c r="E216" s="323" t="s">
        <v>10</v>
      </c>
      <c r="F216" s="324" t="s">
        <v>210</v>
      </c>
    </row>
    <row r="217" spans="1:6">
      <c r="A217" s="257"/>
      <c r="B217" s="325" t="s">
        <v>234</v>
      </c>
      <c r="C217" s="326" t="s">
        <v>70</v>
      </c>
      <c r="D217" s="327">
        <v>6.1775280000000002E-2</v>
      </c>
      <c r="E217" s="328">
        <v>28100</v>
      </c>
      <c r="F217" s="329">
        <f t="shared" ref="F217:F223" si="11">D217*E217</f>
        <v>1735.885368</v>
      </c>
    </row>
    <row r="218" spans="1:6">
      <c r="A218" s="263"/>
      <c r="B218" s="285" t="s">
        <v>242</v>
      </c>
      <c r="C218" s="286" t="s">
        <v>70</v>
      </c>
      <c r="D218" s="287">
        <v>3</v>
      </c>
      <c r="E218" s="300">
        <v>1663</v>
      </c>
      <c r="F218" s="196">
        <f t="shared" si="11"/>
        <v>4989</v>
      </c>
    </row>
    <row r="219" spans="1:6">
      <c r="A219" s="263"/>
      <c r="B219" s="285" t="s">
        <v>243</v>
      </c>
      <c r="C219" s="286" t="s">
        <v>70</v>
      </c>
      <c r="D219" s="287">
        <v>1.2355056</v>
      </c>
      <c r="E219" s="300">
        <v>4800</v>
      </c>
      <c r="F219" s="196">
        <f t="shared" si="11"/>
        <v>5930.42688</v>
      </c>
    </row>
    <row r="220" spans="1:6" ht="35.25" customHeight="1">
      <c r="A220" s="263"/>
      <c r="B220" s="289" t="s">
        <v>251</v>
      </c>
      <c r="C220" s="286" t="s">
        <v>70</v>
      </c>
      <c r="D220" s="287">
        <v>1</v>
      </c>
      <c r="E220" s="300">
        <v>91000</v>
      </c>
      <c r="F220" s="196">
        <f t="shared" si="11"/>
        <v>91000</v>
      </c>
    </row>
    <row r="221" spans="1:6">
      <c r="A221" s="263"/>
      <c r="B221" s="285" t="s">
        <v>245</v>
      </c>
      <c r="C221" s="286" t="s">
        <v>93</v>
      </c>
      <c r="D221" s="287">
        <v>1</v>
      </c>
      <c r="E221" s="300">
        <v>7100</v>
      </c>
      <c r="F221" s="196">
        <f t="shared" si="11"/>
        <v>7100</v>
      </c>
    </row>
    <row r="222" spans="1:6">
      <c r="A222" s="263"/>
      <c r="B222" s="285" t="s">
        <v>239</v>
      </c>
      <c r="C222" s="286" t="s">
        <v>174</v>
      </c>
      <c r="D222" s="287">
        <v>1.5</v>
      </c>
      <c r="E222" s="300">
        <v>39213</v>
      </c>
      <c r="F222" s="196">
        <f t="shared" si="11"/>
        <v>58819.5</v>
      </c>
    </row>
    <row r="223" spans="1:6" ht="14.25" thickBot="1">
      <c r="A223" s="269"/>
      <c r="B223" s="290" t="s">
        <v>240</v>
      </c>
      <c r="C223" s="291" t="s">
        <v>174</v>
      </c>
      <c r="D223" s="292">
        <v>6.1775280000000002E-2</v>
      </c>
      <c r="E223" s="301">
        <v>58820</v>
      </c>
      <c r="F223" s="197">
        <f t="shared" si="11"/>
        <v>3633.6219696000003</v>
      </c>
    </row>
    <row r="224" spans="1:6" ht="14.25" thickBot="1">
      <c r="A224" s="275"/>
      <c r="B224" s="276"/>
      <c r="C224" s="277"/>
      <c r="D224" s="278"/>
      <c r="E224" s="279"/>
      <c r="F224" s="280"/>
    </row>
    <row r="225" spans="1:8" ht="17.25" thickBot="1">
      <c r="A225" s="275"/>
      <c r="B225" s="174" t="s">
        <v>179</v>
      </c>
      <c r="C225" s="302"/>
      <c r="D225" s="303"/>
      <c r="E225" s="304"/>
      <c r="F225" s="176">
        <f>+SUM(F217:F223)</f>
        <v>173208.43421760001</v>
      </c>
      <c r="H225" s="305"/>
    </row>
    <row r="227" spans="1:8" ht="14.25" thickBot="1"/>
    <row r="228" spans="1:8" ht="14.25" thickBot="1">
      <c r="A228" s="255" t="s">
        <v>168</v>
      </c>
      <c r="B228" s="141" t="str">
        <f>[2]PRESUPUESTO!B37</f>
        <v>Suministro e Instalación de Interruptor Sencillo</v>
      </c>
      <c r="C228" s="142"/>
      <c r="D228" s="142"/>
      <c r="E228" s="143"/>
      <c r="F228" s="144" t="s">
        <v>25</v>
      </c>
    </row>
    <row r="229" spans="1:8" ht="26.25" thickBot="1">
      <c r="A229" s="298" t="str">
        <f>+'[1]PRESUPUESTO OFICIAL (Entidad)'!B34</f>
        <v>4.1.13</v>
      </c>
      <c r="B229" s="146" t="s">
        <v>7</v>
      </c>
      <c r="C229" s="147" t="s">
        <v>208</v>
      </c>
      <c r="D229" s="147" t="s">
        <v>209</v>
      </c>
      <c r="E229" s="323" t="s">
        <v>10</v>
      </c>
      <c r="F229" s="324" t="s">
        <v>210</v>
      </c>
    </row>
    <row r="230" spans="1:8">
      <c r="A230" s="257"/>
      <c r="B230" s="325" t="s">
        <v>252</v>
      </c>
      <c r="C230" s="326" t="s">
        <v>70</v>
      </c>
      <c r="D230" s="327">
        <v>2</v>
      </c>
      <c r="E230" s="328">
        <v>450</v>
      </c>
      <c r="F230" s="329">
        <f t="shared" ref="F230:F239" si="12">D230*E230</f>
        <v>900</v>
      </c>
    </row>
    <row r="231" spans="1:8">
      <c r="A231" s="263"/>
      <c r="B231" s="285" t="s">
        <v>230</v>
      </c>
      <c r="C231" s="286" t="s">
        <v>70</v>
      </c>
      <c r="D231" s="287">
        <v>2</v>
      </c>
      <c r="E231" s="300">
        <v>1625</v>
      </c>
      <c r="F231" s="196">
        <f t="shared" si="12"/>
        <v>3250</v>
      </c>
    </row>
    <row r="232" spans="1:8">
      <c r="A232" s="263"/>
      <c r="B232" s="285" t="s">
        <v>231</v>
      </c>
      <c r="C232" s="286" t="s">
        <v>93</v>
      </c>
      <c r="D232" s="287">
        <v>3.24</v>
      </c>
      <c r="E232" s="300">
        <v>2761.5</v>
      </c>
      <c r="F232" s="196">
        <f t="shared" si="12"/>
        <v>8947.26</v>
      </c>
    </row>
    <row r="233" spans="1:8">
      <c r="A233" s="263"/>
      <c r="B233" s="285" t="s">
        <v>232</v>
      </c>
      <c r="C233" s="286" t="s">
        <v>70</v>
      </c>
      <c r="D233" s="287">
        <v>1</v>
      </c>
      <c r="E233" s="300">
        <v>25443.5</v>
      </c>
      <c r="F233" s="196">
        <f t="shared" si="12"/>
        <v>25443.5</v>
      </c>
    </row>
    <row r="234" spans="1:8">
      <c r="A234" s="263"/>
      <c r="B234" s="285" t="s">
        <v>233</v>
      </c>
      <c r="C234" s="286" t="s">
        <v>70</v>
      </c>
      <c r="D234" s="287">
        <v>4</v>
      </c>
      <c r="E234" s="300">
        <v>275</v>
      </c>
      <c r="F234" s="196">
        <f t="shared" si="12"/>
        <v>1100</v>
      </c>
    </row>
    <row r="235" spans="1:8">
      <c r="A235" s="263"/>
      <c r="B235" s="285" t="s">
        <v>242</v>
      </c>
      <c r="C235" s="286" t="s">
        <v>70</v>
      </c>
      <c r="D235" s="287">
        <v>6</v>
      </c>
      <c r="E235" s="300">
        <v>1662.5</v>
      </c>
      <c r="F235" s="196">
        <f t="shared" si="12"/>
        <v>9975</v>
      </c>
    </row>
    <row r="236" spans="1:8">
      <c r="A236" s="263"/>
      <c r="B236" s="285" t="s">
        <v>253</v>
      </c>
      <c r="C236" s="286" t="s">
        <v>70</v>
      </c>
      <c r="D236" s="287">
        <v>1</v>
      </c>
      <c r="E236" s="300">
        <v>1800</v>
      </c>
      <c r="F236" s="196">
        <f t="shared" si="12"/>
        <v>1800</v>
      </c>
    </row>
    <row r="237" spans="1:8">
      <c r="A237" s="263"/>
      <c r="B237" s="285" t="s">
        <v>254</v>
      </c>
      <c r="C237" s="286" t="s">
        <v>70</v>
      </c>
      <c r="D237" s="287">
        <v>1</v>
      </c>
      <c r="E237" s="300">
        <v>33082</v>
      </c>
      <c r="F237" s="196">
        <f t="shared" si="12"/>
        <v>33082</v>
      </c>
    </row>
    <row r="238" spans="1:8" ht="22.5" customHeight="1">
      <c r="A238" s="263"/>
      <c r="B238" s="285" t="s">
        <v>239</v>
      </c>
      <c r="C238" s="286" t="s">
        <v>174</v>
      </c>
      <c r="D238" s="287">
        <v>1.5</v>
      </c>
      <c r="E238" s="300">
        <v>39213</v>
      </c>
      <c r="F238" s="196">
        <f t="shared" si="12"/>
        <v>58819.5</v>
      </c>
    </row>
    <row r="239" spans="1:8" ht="14.25" thickBot="1">
      <c r="A239" s="269"/>
      <c r="B239" s="290" t="s">
        <v>240</v>
      </c>
      <c r="C239" s="291" t="s">
        <v>174</v>
      </c>
      <c r="D239" s="292">
        <v>6.1775280000000002E-2</v>
      </c>
      <c r="E239" s="301">
        <v>58820</v>
      </c>
      <c r="F239" s="197">
        <f t="shared" si="12"/>
        <v>3633.6219696000003</v>
      </c>
    </row>
    <row r="240" spans="1:8" ht="20.25" customHeight="1" thickBot="1">
      <c r="A240" s="275"/>
      <c r="B240" s="276"/>
      <c r="C240" s="277"/>
      <c r="D240" s="278"/>
      <c r="E240" s="279"/>
      <c r="F240" s="280"/>
    </row>
    <row r="241" spans="1:6" ht="14.25" thickBot="1">
      <c r="A241" s="275"/>
      <c r="B241" s="174" t="s">
        <v>179</v>
      </c>
      <c r="C241" s="302"/>
      <c r="D241" s="303"/>
      <c r="E241" s="330"/>
      <c r="F241" s="176">
        <f>+SUM(F230:F239)</f>
        <v>146950.88196960001</v>
      </c>
    </row>
    <row r="243" spans="1:6" ht="14.25" thickBot="1"/>
    <row r="244" spans="1:6" ht="15.75" customHeight="1" thickBot="1">
      <c r="A244" s="331" t="s">
        <v>168</v>
      </c>
      <c r="B244" s="182" t="str">
        <f>[2]PRESUPUESTO!B38</f>
        <v>Suministro e Instalación de Interruptor Doble</v>
      </c>
      <c r="C244" s="183"/>
      <c r="D244" s="183"/>
      <c r="E244" s="184"/>
      <c r="F244" s="144" t="s">
        <v>25</v>
      </c>
    </row>
    <row r="245" spans="1:6" ht="26.25" thickBot="1">
      <c r="A245" s="298" t="str">
        <f>+'[1]PRESUPUESTO OFICIAL (Entidad)'!B35</f>
        <v>4.1.14</v>
      </c>
      <c r="B245" s="321" t="s">
        <v>7</v>
      </c>
      <c r="C245" s="321" t="s">
        <v>208</v>
      </c>
      <c r="D245" s="321" t="s">
        <v>209</v>
      </c>
      <c r="E245" s="332" t="s">
        <v>10</v>
      </c>
      <c r="F245" s="332" t="s">
        <v>210</v>
      </c>
    </row>
    <row r="246" spans="1:6">
      <c r="A246" s="257"/>
      <c r="B246" s="285" t="s">
        <v>252</v>
      </c>
      <c r="C246" s="286" t="s">
        <v>70</v>
      </c>
      <c r="D246" s="287">
        <v>2</v>
      </c>
      <c r="E246" s="288">
        <v>450</v>
      </c>
      <c r="F246" s="268">
        <f t="shared" ref="F246:F255" si="13">D246*E246</f>
        <v>900</v>
      </c>
    </row>
    <row r="247" spans="1:6">
      <c r="A247" s="263"/>
      <c r="B247" s="285" t="s">
        <v>230</v>
      </c>
      <c r="C247" s="286" t="s">
        <v>70</v>
      </c>
      <c r="D247" s="287">
        <v>2</v>
      </c>
      <c r="E247" s="288">
        <v>1625</v>
      </c>
      <c r="F247" s="268">
        <f t="shared" si="13"/>
        <v>3250</v>
      </c>
    </row>
    <row r="248" spans="1:6">
      <c r="A248" s="263"/>
      <c r="B248" s="285" t="s">
        <v>231</v>
      </c>
      <c r="C248" s="286" t="s">
        <v>93</v>
      </c>
      <c r="D248" s="287">
        <v>3.24</v>
      </c>
      <c r="E248" s="288">
        <v>2761.5</v>
      </c>
      <c r="F248" s="268">
        <f t="shared" si="13"/>
        <v>8947.26</v>
      </c>
    </row>
    <row r="249" spans="1:6">
      <c r="A249" s="263"/>
      <c r="B249" s="285" t="s">
        <v>232</v>
      </c>
      <c r="C249" s="286" t="s">
        <v>70</v>
      </c>
      <c r="D249" s="287">
        <v>1</v>
      </c>
      <c r="E249" s="288">
        <v>25443.5</v>
      </c>
      <c r="F249" s="268">
        <f t="shared" si="13"/>
        <v>25443.5</v>
      </c>
    </row>
    <row r="250" spans="1:6">
      <c r="A250" s="263"/>
      <c r="B250" s="285" t="s">
        <v>233</v>
      </c>
      <c r="C250" s="286" t="s">
        <v>70</v>
      </c>
      <c r="D250" s="287">
        <v>4</v>
      </c>
      <c r="E250" s="288">
        <v>275</v>
      </c>
      <c r="F250" s="268">
        <f t="shared" si="13"/>
        <v>1100</v>
      </c>
    </row>
    <row r="251" spans="1:6">
      <c r="A251" s="263"/>
      <c r="B251" s="285" t="s">
        <v>242</v>
      </c>
      <c r="C251" s="286" t="s">
        <v>70</v>
      </c>
      <c r="D251" s="287">
        <v>6</v>
      </c>
      <c r="E251" s="288">
        <v>1662.5</v>
      </c>
      <c r="F251" s="268">
        <f t="shared" si="13"/>
        <v>9975</v>
      </c>
    </row>
    <row r="252" spans="1:6">
      <c r="A252" s="263"/>
      <c r="B252" s="285" t="s">
        <v>253</v>
      </c>
      <c r="C252" s="286" t="s">
        <v>70</v>
      </c>
      <c r="D252" s="287">
        <v>1</v>
      </c>
      <c r="E252" s="288">
        <v>1800</v>
      </c>
      <c r="F252" s="268">
        <f t="shared" si="13"/>
        <v>1800</v>
      </c>
    </row>
    <row r="253" spans="1:6">
      <c r="A253" s="263"/>
      <c r="B253" s="285" t="s">
        <v>255</v>
      </c>
      <c r="C253" s="286" t="s">
        <v>70</v>
      </c>
      <c r="D253" s="287">
        <v>1</v>
      </c>
      <c r="E253" s="288">
        <v>55930</v>
      </c>
      <c r="F253" s="268">
        <f t="shared" si="13"/>
        <v>55930</v>
      </c>
    </row>
    <row r="254" spans="1:6">
      <c r="A254" s="263"/>
      <c r="B254" s="285" t="s">
        <v>239</v>
      </c>
      <c r="C254" s="286" t="s">
        <v>174</v>
      </c>
      <c r="D254" s="287">
        <v>1.5</v>
      </c>
      <c r="E254" s="288">
        <v>39213</v>
      </c>
      <c r="F254" s="268">
        <f t="shared" si="13"/>
        <v>58819.5</v>
      </c>
    </row>
    <row r="255" spans="1:6" ht="14.25" thickBot="1">
      <c r="A255" s="269"/>
      <c r="B255" s="290" t="s">
        <v>240</v>
      </c>
      <c r="C255" s="291" t="s">
        <v>174</v>
      </c>
      <c r="D255" s="292">
        <v>6.1775280000000002E-2</v>
      </c>
      <c r="E255" s="293">
        <v>58820</v>
      </c>
      <c r="F255" s="274">
        <f t="shared" si="13"/>
        <v>3633.6219696000003</v>
      </c>
    </row>
    <row r="256" spans="1:6" ht="14.25" thickBot="1">
      <c r="A256" s="275"/>
      <c r="B256" s="276"/>
      <c r="C256" s="277"/>
      <c r="D256" s="278"/>
      <c r="E256" s="279"/>
      <c r="F256" s="280"/>
    </row>
    <row r="257" spans="1:10" ht="14.25" thickBot="1">
      <c r="A257" s="275"/>
      <c r="B257" s="174" t="s">
        <v>179</v>
      </c>
      <c r="C257" s="302"/>
      <c r="D257" s="303"/>
      <c r="E257" s="304"/>
      <c r="F257" s="176">
        <f>+SUM(F246:F255)</f>
        <v>169798.88196960001</v>
      </c>
    </row>
    <row r="259" spans="1:10" ht="14.25" thickBot="1"/>
    <row r="260" spans="1:10" ht="14.25" thickBot="1">
      <c r="A260" s="255" t="s">
        <v>168</v>
      </c>
      <c r="B260" s="182" t="str">
        <f>[2]PRESUPUESTO!B39</f>
        <v>Suministro e Instalación de Sensor ON/OFF</v>
      </c>
      <c r="C260" s="183"/>
      <c r="D260" s="183"/>
      <c r="E260" s="184"/>
      <c r="F260" s="144" t="s">
        <v>25</v>
      </c>
    </row>
    <row r="261" spans="1:10" ht="28.5" customHeight="1" thickBot="1">
      <c r="A261" s="298" t="str">
        <f>+'[1]PRESUPUESTO OFICIAL (Entidad)'!B36</f>
        <v>4.1.15</v>
      </c>
      <c r="B261" s="321" t="s">
        <v>7</v>
      </c>
      <c r="C261" s="321" t="s">
        <v>208</v>
      </c>
      <c r="D261" s="321" t="s">
        <v>209</v>
      </c>
      <c r="E261" s="332" t="s">
        <v>10</v>
      </c>
      <c r="F261" s="332" t="s">
        <v>210</v>
      </c>
    </row>
    <row r="262" spans="1:10" ht="16.5">
      <c r="A262" s="257"/>
      <c r="B262" s="258" t="s">
        <v>256</v>
      </c>
      <c r="C262" s="259" t="s">
        <v>70</v>
      </c>
      <c r="D262" s="260">
        <v>2</v>
      </c>
      <c r="E262" s="261">
        <v>1225</v>
      </c>
      <c r="F262" s="268">
        <f t="shared" ref="F262:F270" si="14">D262*E262</f>
        <v>2450</v>
      </c>
      <c r="J262" s="333"/>
    </row>
    <row r="263" spans="1:10" ht="16.5">
      <c r="A263" s="263"/>
      <c r="B263" s="264" t="s">
        <v>257</v>
      </c>
      <c r="C263" s="265" t="s">
        <v>93</v>
      </c>
      <c r="D263" s="266">
        <v>3.24</v>
      </c>
      <c r="E263" s="267">
        <v>2971</v>
      </c>
      <c r="F263" s="268">
        <f t="shared" si="14"/>
        <v>9626.0400000000009</v>
      </c>
      <c r="J263" s="333"/>
    </row>
    <row r="264" spans="1:10" ht="16.5">
      <c r="A264" s="263"/>
      <c r="B264" s="264" t="s">
        <v>258</v>
      </c>
      <c r="C264" s="265" t="s">
        <v>70</v>
      </c>
      <c r="D264" s="266">
        <v>1</v>
      </c>
      <c r="E264" s="267">
        <v>22254</v>
      </c>
      <c r="F264" s="268">
        <f t="shared" si="14"/>
        <v>22254</v>
      </c>
      <c r="J264" s="333"/>
    </row>
    <row r="265" spans="1:10" ht="16.5">
      <c r="A265" s="263"/>
      <c r="B265" s="264" t="s">
        <v>233</v>
      </c>
      <c r="C265" s="265" t="s">
        <v>70</v>
      </c>
      <c r="D265" s="266">
        <v>2</v>
      </c>
      <c r="E265" s="267">
        <v>275</v>
      </c>
      <c r="F265" s="268">
        <f t="shared" si="14"/>
        <v>550</v>
      </c>
      <c r="J265" s="333"/>
    </row>
    <row r="266" spans="1:10" ht="16.5">
      <c r="A266" s="263"/>
      <c r="B266" s="264" t="s">
        <v>259</v>
      </c>
      <c r="C266" s="265" t="s">
        <v>70</v>
      </c>
      <c r="D266" s="266">
        <v>1</v>
      </c>
      <c r="E266" s="267">
        <v>117000</v>
      </c>
      <c r="F266" s="268">
        <f t="shared" si="14"/>
        <v>117000</v>
      </c>
      <c r="J266" s="333"/>
    </row>
    <row r="267" spans="1:10" ht="16.5">
      <c r="A267" s="263"/>
      <c r="B267" s="264" t="s">
        <v>260</v>
      </c>
      <c r="C267" s="265" t="s">
        <v>93</v>
      </c>
      <c r="D267" s="266">
        <v>3.09</v>
      </c>
      <c r="E267" s="267">
        <v>15825</v>
      </c>
      <c r="F267" s="268">
        <f t="shared" si="14"/>
        <v>48899.25</v>
      </c>
      <c r="J267" s="333"/>
    </row>
    <row r="268" spans="1:10" ht="16.5">
      <c r="A268" s="263"/>
      <c r="B268" s="264" t="s">
        <v>261</v>
      </c>
      <c r="C268" s="265" t="s">
        <v>70</v>
      </c>
      <c r="D268" s="266">
        <v>2</v>
      </c>
      <c r="E268" s="267">
        <v>895</v>
      </c>
      <c r="F268" s="268">
        <f t="shared" si="14"/>
        <v>1790</v>
      </c>
      <c r="J268" s="333"/>
    </row>
    <row r="269" spans="1:10" ht="16.5">
      <c r="A269" s="263"/>
      <c r="B269" s="264" t="s">
        <v>239</v>
      </c>
      <c r="C269" s="265" t="s">
        <v>174</v>
      </c>
      <c r="D269" s="266">
        <v>1.5</v>
      </c>
      <c r="E269" s="267">
        <v>39213</v>
      </c>
      <c r="F269" s="268">
        <f t="shared" si="14"/>
        <v>58819.5</v>
      </c>
      <c r="J269" s="333"/>
    </row>
    <row r="270" spans="1:10" ht="17.25" thickBot="1">
      <c r="A270" s="263"/>
      <c r="B270" s="270" t="s">
        <v>240</v>
      </c>
      <c r="C270" s="271" t="s">
        <v>174</v>
      </c>
      <c r="D270" s="272">
        <v>6.1775280000000002E-2</v>
      </c>
      <c r="E270" s="273">
        <v>58820</v>
      </c>
      <c r="F270" s="274">
        <f t="shared" si="14"/>
        <v>3633.6219696000003</v>
      </c>
      <c r="J270" s="333"/>
    </row>
    <row r="271" spans="1:10" ht="14.25" thickBot="1">
      <c r="A271" s="275"/>
      <c r="B271" s="276"/>
      <c r="C271" s="277"/>
      <c r="D271" s="278"/>
      <c r="E271" s="279"/>
      <c r="F271" s="280"/>
    </row>
    <row r="272" spans="1:10" ht="14.25" thickBot="1">
      <c r="A272" s="275"/>
      <c r="B272" s="174" t="s">
        <v>179</v>
      </c>
      <c r="C272" s="302"/>
      <c r="D272" s="303"/>
      <c r="E272" s="304"/>
      <c r="F272" s="176">
        <f>+SUM(F262:F270)</f>
        <v>265022.41196960001</v>
      </c>
    </row>
    <row r="274" spans="1:6" ht="14.25" thickBot="1"/>
    <row r="275" spans="1:6" ht="27" customHeight="1" thickBot="1">
      <c r="A275" s="255" t="s">
        <v>168</v>
      </c>
      <c r="B275" s="141" t="str">
        <f>[2]PRESUPUESTO!B40</f>
        <v>Bridge (puente) de control de iluminación, marca Philips Advance o similar, línea Xitanium SR , modelos SRB-BS</v>
      </c>
      <c r="C275" s="142"/>
      <c r="D275" s="142"/>
      <c r="E275" s="143"/>
      <c r="F275" s="144" t="s">
        <v>25</v>
      </c>
    </row>
    <row r="276" spans="1:6" ht="44.25" customHeight="1" thickBot="1">
      <c r="A276" s="298" t="str">
        <f>+'[1]PRESUPUESTO OFICIAL (Entidad)'!B37</f>
        <v>4.1.16</v>
      </c>
      <c r="B276" s="146" t="s">
        <v>7</v>
      </c>
      <c r="C276" s="147" t="s">
        <v>208</v>
      </c>
      <c r="D276" s="147" t="s">
        <v>209</v>
      </c>
      <c r="E276" s="323" t="s">
        <v>10</v>
      </c>
      <c r="F276" s="324" t="s">
        <v>210</v>
      </c>
    </row>
    <row r="277" spans="1:6">
      <c r="A277" s="257"/>
      <c r="B277" s="325" t="s">
        <v>262</v>
      </c>
      <c r="C277" s="326" t="s">
        <v>93</v>
      </c>
      <c r="D277" s="327">
        <v>6</v>
      </c>
      <c r="E277" s="334">
        <v>1945</v>
      </c>
      <c r="F277" s="335">
        <f t="shared" ref="F277:F282" si="15">D277*E277</f>
        <v>11670</v>
      </c>
    </row>
    <row r="278" spans="1:6">
      <c r="A278" s="263"/>
      <c r="B278" s="285" t="s">
        <v>258</v>
      </c>
      <c r="C278" s="286" t="s">
        <v>70</v>
      </c>
      <c r="D278" s="287">
        <v>1</v>
      </c>
      <c r="E278" s="288">
        <v>22254</v>
      </c>
      <c r="F278" s="268">
        <f t="shared" si="15"/>
        <v>22254</v>
      </c>
    </row>
    <row r="279" spans="1:6" ht="38.25">
      <c r="A279" s="263"/>
      <c r="B279" s="289" t="s">
        <v>263</v>
      </c>
      <c r="C279" s="286" t="s">
        <v>70</v>
      </c>
      <c r="D279" s="287">
        <v>1</v>
      </c>
      <c r="E279" s="288">
        <v>455000</v>
      </c>
      <c r="F279" s="268">
        <f t="shared" si="15"/>
        <v>455000</v>
      </c>
    </row>
    <row r="280" spans="1:6" ht="25.5">
      <c r="A280" s="263"/>
      <c r="B280" s="289" t="s">
        <v>264</v>
      </c>
      <c r="C280" s="286" t="s">
        <v>70</v>
      </c>
      <c r="D280" s="287">
        <v>6</v>
      </c>
      <c r="E280" s="288">
        <v>21530</v>
      </c>
      <c r="F280" s="268">
        <f t="shared" si="15"/>
        <v>129180</v>
      </c>
    </row>
    <row r="281" spans="1:6" ht="25.5">
      <c r="A281" s="263"/>
      <c r="B281" s="289" t="s">
        <v>239</v>
      </c>
      <c r="C281" s="286" t="s">
        <v>174</v>
      </c>
      <c r="D281" s="287">
        <v>1.8</v>
      </c>
      <c r="E281" s="288">
        <v>39213</v>
      </c>
      <c r="F281" s="268">
        <f t="shared" si="15"/>
        <v>70583.400000000009</v>
      </c>
    </row>
    <row r="282" spans="1:6" ht="14.25" thickBot="1">
      <c r="A282" s="269"/>
      <c r="B282" s="336" t="s">
        <v>240</v>
      </c>
      <c r="C282" s="291" t="s">
        <v>174</v>
      </c>
      <c r="D282" s="292">
        <v>6.1775280000000002E-2</v>
      </c>
      <c r="E282" s="293">
        <v>58820</v>
      </c>
      <c r="F282" s="274">
        <f t="shared" si="15"/>
        <v>3633.6219696000003</v>
      </c>
    </row>
    <row r="283" spans="1:6" ht="14.25" thickBot="1">
      <c r="A283" s="275"/>
      <c r="B283" s="276"/>
      <c r="C283" s="277"/>
      <c r="D283" s="278"/>
      <c r="E283" s="279"/>
      <c r="F283" s="280"/>
    </row>
    <row r="284" spans="1:6" ht="14.25" thickBot="1">
      <c r="A284" s="275"/>
      <c r="B284" s="174" t="s">
        <v>179</v>
      </c>
      <c r="C284" s="302"/>
      <c r="D284" s="303"/>
      <c r="E284" s="304"/>
      <c r="F284" s="176">
        <f>+SUM(F277:F282)</f>
        <v>692321.0219696</v>
      </c>
    </row>
    <row r="286" spans="1:6" ht="14.25" thickBot="1"/>
    <row r="287" spans="1:6" ht="17.25" customHeight="1" thickBot="1">
      <c r="A287" s="255" t="s">
        <v>168</v>
      </c>
      <c r="B287" s="141" t="str">
        <f>[2]PRESUPUESTO!B41</f>
        <v xml:space="preserve">Sensor SC200B/02 SR  WH/BL para montaje en techo , marca Philips o similar, </v>
      </c>
      <c r="C287" s="142"/>
      <c r="D287" s="142"/>
      <c r="E287" s="143"/>
      <c r="F287" s="144" t="s">
        <v>25</v>
      </c>
    </row>
    <row r="288" spans="1:6" ht="26.25" thickBot="1">
      <c r="A288" s="298" t="str">
        <f>+'[1]PRESUPUESTO OFICIAL (Entidad)'!B38</f>
        <v>4.1.17</v>
      </c>
      <c r="B288" s="146" t="s">
        <v>7</v>
      </c>
      <c r="C288" s="147" t="s">
        <v>208</v>
      </c>
      <c r="D288" s="147" t="s">
        <v>209</v>
      </c>
      <c r="E288" s="323" t="s">
        <v>10</v>
      </c>
      <c r="F288" s="324" t="s">
        <v>210</v>
      </c>
    </row>
    <row r="289" spans="1:10" ht="16.5">
      <c r="A289" s="257"/>
      <c r="B289" s="337" t="s">
        <v>265</v>
      </c>
      <c r="C289" s="338" t="s">
        <v>93</v>
      </c>
      <c r="D289" s="339">
        <v>3</v>
      </c>
      <c r="E289" s="340">
        <v>2150</v>
      </c>
      <c r="F289" s="341">
        <f>D289*E289</f>
        <v>6450</v>
      </c>
      <c r="J289" s="333"/>
    </row>
    <row r="290" spans="1:10" ht="16.5">
      <c r="A290" s="263"/>
      <c r="B290" s="264" t="s">
        <v>258</v>
      </c>
      <c r="C290" s="265" t="s">
        <v>70</v>
      </c>
      <c r="D290" s="266">
        <v>1</v>
      </c>
      <c r="E290" s="267">
        <v>22254</v>
      </c>
      <c r="F290" s="342">
        <f t="shared" ref="F290:F295" si="16">D290*E290</f>
        <v>22254</v>
      </c>
      <c r="J290" s="333"/>
    </row>
    <row r="291" spans="1:10" ht="16.5">
      <c r="A291" s="263"/>
      <c r="B291" s="264" t="s">
        <v>266</v>
      </c>
      <c r="C291" s="265" t="s">
        <v>70</v>
      </c>
      <c r="D291" s="266">
        <v>1</v>
      </c>
      <c r="E291" s="267">
        <v>175500</v>
      </c>
      <c r="F291" s="342">
        <f t="shared" si="16"/>
        <v>175500</v>
      </c>
      <c r="J291" s="333"/>
    </row>
    <row r="292" spans="1:10" ht="16.5">
      <c r="A292" s="263"/>
      <c r="B292" s="264" t="s">
        <v>233</v>
      </c>
      <c r="C292" s="265" t="s">
        <v>70</v>
      </c>
      <c r="D292" s="266">
        <v>4</v>
      </c>
      <c r="E292" s="267">
        <v>275</v>
      </c>
      <c r="F292" s="342">
        <f t="shared" si="16"/>
        <v>1100</v>
      </c>
      <c r="J292" s="333"/>
    </row>
    <row r="293" spans="1:10" ht="16.5">
      <c r="A293" s="263"/>
      <c r="B293" s="264" t="s">
        <v>242</v>
      </c>
      <c r="C293" s="265" t="s">
        <v>70</v>
      </c>
      <c r="D293" s="266">
        <v>6</v>
      </c>
      <c r="E293" s="267">
        <v>1662.5</v>
      </c>
      <c r="F293" s="342">
        <f t="shared" si="16"/>
        <v>9975</v>
      </c>
      <c r="J293" s="333"/>
    </row>
    <row r="294" spans="1:10" ht="16.5">
      <c r="A294" s="263"/>
      <c r="B294" s="264" t="s">
        <v>239</v>
      </c>
      <c r="C294" s="265" t="s">
        <v>174</v>
      </c>
      <c r="D294" s="266">
        <v>1.25</v>
      </c>
      <c r="E294" s="267">
        <v>39213</v>
      </c>
      <c r="F294" s="342">
        <f t="shared" si="16"/>
        <v>49016.25</v>
      </c>
      <c r="J294" s="333"/>
    </row>
    <row r="295" spans="1:10" ht="17.25" thickBot="1">
      <c r="A295" s="269"/>
      <c r="B295" s="270" t="s">
        <v>240</v>
      </c>
      <c r="C295" s="271" t="s">
        <v>174</v>
      </c>
      <c r="D295" s="272">
        <v>6.1775280000000002E-2</v>
      </c>
      <c r="E295" s="273">
        <v>58820</v>
      </c>
      <c r="F295" s="343">
        <f t="shared" si="16"/>
        <v>3633.6219696000003</v>
      </c>
      <c r="J295" s="333"/>
    </row>
    <row r="296" spans="1:10" ht="14.25" thickBot="1">
      <c r="A296" s="275"/>
      <c r="B296" s="344"/>
      <c r="C296" s="317"/>
      <c r="D296" s="318"/>
      <c r="E296" s="319"/>
      <c r="F296" s="320"/>
    </row>
    <row r="297" spans="1:10" ht="14.25" thickBot="1">
      <c r="A297" s="275"/>
      <c r="B297" s="174" t="s">
        <v>179</v>
      </c>
      <c r="C297" s="302"/>
      <c r="D297" s="303"/>
      <c r="E297" s="304"/>
      <c r="F297" s="176">
        <f>+SUM(F289:F295)</f>
        <v>267928.87196959998</v>
      </c>
      <c r="G297" s="345"/>
    </row>
    <row r="299" spans="1:10" ht="14.25" thickBot="1"/>
    <row r="300" spans="1:10" ht="34.5" customHeight="1" thickBot="1">
      <c r="A300" s="255" t="s">
        <v>168</v>
      </c>
      <c r="B300" s="141" t="str">
        <f>[2]PRESUPUESTO!B42</f>
        <v>Botonera inalámbrica de 2 botones, marca Philips o similar, modelo UID8470/10 ZGP Switch Dim 2B , compatible con el sistema Interact Ready</v>
      </c>
      <c r="C300" s="142"/>
      <c r="D300" s="142"/>
      <c r="E300" s="143"/>
      <c r="F300" s="144" t="s">
        <v>25</v>
      </c>
    </row>
    <row r="301" spans="1:10" ht="36" customHeight="1" thickBot="1">
      <c r="A301" s="298" t="str">
        <f>+'[1]PRESUPUESTO OFICIAL (Entidad)'!B39</f>
        <v>4.1.18</v>
      </c>
      <c r="B301" s="146" t="s">
        <v>7</v>
      </c>
      <c r="C301" s="147" t="s">
        <v>208</v>
      </c>
      <c r="D301" s="147" t="s">
        <v>209</v>
      </c>
      <c r="E301" s="323" t="s">
        <v>10</v>
      </c>
      <c r="F301" s="324" t="s">
        <v>210</v>
      </c>
    </row>
    <row r="302" spans="1:10" ht="16.5">
      <c r="A302" s="257"/>
      <c r="B302" s="337" t="s">
        <v>267</v>
      </c>
      <c r="C302" s="338" t="s">
        <v>70</v>
      </c>
      <c r="D302" s="339">
        <v>1</v>
      </c>
      <c r="E302" s="340">
        <v>754000</v>
      </c>
      <c r="F302" s="341">
        <f>D302*E302</f>
        <v>754000</v>
      </c>
      <c r="J302" s="333"/>
    </row>
    <row r="303" spans="1:10" ht="16.5">
      <c r="A303" s="263"/>
      <c r="B303" s="264" t="s">
        <v>257</v>
      </c>
      <c r="C303" s="265" t="s">
        <v>93</v>
      </c>
      <c r="D303" s="266">
        <v>3.24</v>
      </c>
      <c r="E303" s="267">
        <v>2971</v>
      </c>
      <c r="F303" s="342">
        <f t="shared" ref="F303:F314" si="17">D303*E303</f>
        <v>9626.0400000000009</v>
      </c>
      <c r="J303" s="333"/>
    </row>
    <row r="304" spans="1:10" ht="16.5">
      <c r="A304" s="263"/>
      <c r="B304" s="264" t="s">
        <v>268</v>
      </c>
      <c r="C304" s="265" t="s">
        <v>93</v>
      </c>
      <c r="D304" s="266">
        <v>3.24</v>
      </c>
      <c r="E304" s="267">
        <v>1470</v>
      </c>
      <c r="F304" s="342">
        <f t="shared" si="17"/>
        <v>4762.8</v>
      </c>
      <c r="J304" s="333"/>
    </row>
    <row r="305" spans="1:10" ht="16.5">
      <c r="A305" s="263"/>
      <c r="B305" s="264" t="s">
        <v>260</v>
      </c>
      <c r="C305" s="265" t="s">
        <v>93</v>
      </c>
      <c r="D305" s="266">
        <v>3.09</v>
      </c>
      <c r="E305" s="267">
        <v>15825</v>
      </c>
      <c r="F305" s="342">
        <f t="shared" si="17"/>
        <v>48899.25</v>
      </c>
      <c r="J305" s="333"/>
    </row>
    <row r="306" spans="1:10" ht="16.5">
      <c r="A306" s="263"/>
      <c r="B306" s="264" t="s">
        <v>261</v>
      </c>
      <c r="C306" s="265" t="s">
        <v>70</v>
      </c>
      <c r="D306" s="266">
        <v>1</v>
      </c>
      <c r="E306" s="267">
        <v>895</v>
      </c>
      <c r="F306" s="342">
        <f t="shared" si="17"/>
        <v>895</v>
      </c>
      <c r="J306" s="333"/>
    </row>
    <row r="307" spans="1:10" ht="16.5">
      <c r="A307" s="263"/>
      <c r="B307" s="264" t="s">
        <v>269</v>
      </c>
      <c r="C307" s="265" t="s">
        <v>70</v>
      </c>
      <c r="D307" s="266">
        <v>1</v>
      </c>
      <c r="E307" s="267">
        <v>1025</v>
      </c>
      <c r="F307" s="342">
        <f t="shared" si="17"/>
        <v>1025</v>
      </c>
      <c r="J307" s="333"/>
    </row>
    <row r="308" spans="1:10" ht="16.5">
      <c r="A308" s="263"/>
      <c r="B308" s="264" t="s">
        <v>256</v>
      </c>
      <c r="C308" s="265" t="s">
        <v>70</v>
      </c>
      <c r="D308" s="266">
        <v>1</v>
      </c>
      <c r="E308" s="267">
        <v>1225</v>
      </c>
      <c r="F308" s="342">
        <f t="shared" si="17"/>
        <v>1225</v>
      </c>
      <c r="J308" s="333"/>
    </row>
    <row r="309" spans="1:10" ht="16.5">
      <c r="A309" s="263"/>
      <c r="B309" s="264" t="s">
        <v>232</v>
      </c>
      <c r="C309" s="265" t="s">
        <v>70</v>
      </c>
      <c r="D309" s="266">
        <v>1</v>
      </c>
      <c r="E309" s="267">
        <v>25443.5</v>
      </c>
      <c r="F309" s="342">
        <f t="shared" si="17"/>
        <v>25443.5</v>
      </c>
      <c r="J309" s="333"/>
    </row>
    <row r="310" spans="1:10" ht="16.5">
      <c r="A310" s="263"/>
      <c r="B310" s="264" t="s">
        <v>252</v>
      </c>
      <c r="C310" s="265" t="s">
        <v>70</v>
      </c>
      <c r="D310" s="266">
        <v>2</v>
      </c>
      <c r="E310" s="267">
        <v>450</v>
      </c>
      <c r="F310" s="342">
        <f t="shared" si="17"/>
        <v>900</v>
      </c>
      <c r="J310" s="333"/>
    </row>
    <row r="311" spans="1:10" ht="16.5">
      <c r="A311" s="263"/>
      <c r="B311" s="264" t="s">
        <v>233</v>
      </c>
      <c r="C311" s="265" t="s">
        <v>70</v>
      </c>
      <c r="D311" s="266">
        <v>4</v>
      </c>
      <c r="E311" s="267">
        <v>275</v>
      </c>
      <c r="F311" s="342">
        <f t="shared" si="17"/>
        <v>1100</v>
      </c>
      <c r="J311" s="333"/>
    </row>
    <row r="312" spans="1:10" ht="16.5">
      <c r="A312" s="263"/>
      <c r="B312" s="264" t="s">
        <v>242</v>
      </c>
      <c r="C312" s="265" t="s">
        <v>70</v>
      </c>
      <c r="D312" s="266">
        <v>6</v>
      </c>
      <c r="E312" s="267">
        <v>1662.5</v>
      </c>
      <c r="F312" s="342">
        <f t="shared" si="17"/>
        <v>9975</v>
      </c>
      <c r="J312" s="333"/>
    </row>
    <row r="313" spans="1:10" ht="16.5">
      <c r="A313" s="263"/>
      <c r="B313" s="264" t="s">
        <v>239</v>
      </c>
      <c r="C313" s="265" t="s">
        <v>174</v>
      </c>
      <c r="D313" s="266">
        <v>1.25</v>
      </c>
      <c r="E313" s="267">
        <v>39213</v>
      </c>
      <c r="F313" s="342">
        <f t="shared" si="17"/>
        <v>49016.25</v>
      </c>
      <c r="J313" s="333"/>
    </row>
    <row r="314" spans="1:10" ht="17.25" thickBot="1">
      <c r="A314" s="269"/>
      <c r="B314" s="270" t="s">
        <v>240</v>
      </c>
      <c r="C314" s="271" t="s">
        <v>174</v>
      </c>
      <c r="D314" s="272">
        <v>6.1775280000000002E-2</v>
      </c>
      <c r="E314" s="273">
        <v>58820</v>
      </c>
      <c r="F314" s="343">
        <f t="shared" si="17"/>
        <v>3633.6219696000003</v>
      </c>
      <c r="J314" s="333"/>
    </row>
    <row r="315" spans="1:10" ht="14.25" thickBot="1">
      <c r="A315" s="275"/>
      <c r="B315" s="276"/>
      <c r="C315" s="277"/>
      <c r="D315" s="278"/>
      <c r="E315" s="279"/>
      <c r="F315" s="280"/>
    </row>
    <row r="316" spans="1:10" ht="14.25" thickBot="1">
      <c r="A316" s="275"/>
      <c r="B316" s="174" t="s">
        <v>179</v>
      </c>
      <c r="C316" s="302"/>
      <c r="D316" s="303"/>
      <c r="E316" s="304"/>
      <c r="F316" s="176">
        <f>+SUM(F302:F314)</f>
        <v>910501.46196960006</v>
      </c>
      <c r="G316" s="345"/>
    </row>
    <row r="317" spans="1:10">
      <c r="A317" s="275"/>
      <c r="B317" s="181"/>
      <c r="C317" s="277"/>
      <c r="D317" s="278"/>
      <c r="E317" s="279"/>
      <c r="F317" s="173"/>
    </row>
    <row r="318" spans="1:10" ht="14.25" thickBot="1">
      <c r="A318" s="275"/>
      <c r="B318" s="181"/>
      <c r="C318" s="277"/>
      <c r="D318" s="278"/>
      <c r="E318" s="279"/>
      <c r="F318" s="173"/>
    </row>
    <row r="319" spans="1:10" ht="36" customHeight="1" thickBot="1">
      <c r="A319" s="140" t="s">
        <v>168</v>
      </c>
      <c r="B319" s="346" t="s">
        <v>69</v>
      </c>
      <c r="C319" s="347"/>
      <c r="D319" s="347"/>
      <c r="E319" s="348"/>
      <c r="F319" s="144" t="s">
        <v>25</v>
      </c>
    </row>
    <row r="320" spans="1:10" ht="26.25" thickBot="1">
      <c r="A320" s="349" t="str">
        <f>+'[1]PRESUPUESTO OFICIAL (Entidad)'!B40</f>
        <v>4.1.19</v>
      </c>
      <c r="B320" s="146" t="s">
        <v>7</v>
      </c>
      <c r="C320" s="147" t="s">
        <v>208</v>
      </c>
      <c r="D320" s="147" t="s">
        <v>209</v>
      </c>
      <c r="E320" s="323" t="s">
        <v>10</v>
      </c>
      <c r="F320" s="324" t="s">
        <v>210</v>
      </c>
    </row>
    <row r="321" spans="1:6" ht="29.25" customHeight="1">
      <c r="A321" s="350"/>
      <c r="B321" s="351" t="s">
        <v>270</v>
      </c>
      <c r="C321" s="352" t="s">
        <v>271</v>
      </c>
      <c r="D321" s="204">
        <v>34982.666666666664</v>
      </c>
      <c r="E321" s="353">
        <v>1</v>
      </c>
      <c r="F321" s="354">
        <f t="shared" ref="F321:F322" si="18">E321*D321</f>
        <v>34982.666666666664</v>
      </c>
    </row>
    <row r="322" spans="1:6" ht="15" customHeight="1">
      <c r="A322" s="355"/>
      <c r="B322" s="356" t="s">
        <v>272</v>
      </c>
      <c r="C322" s="357" t="s">
        <v>271</v>
      </c>
      <c r="D322" s="210">
        <v>4441</v>
      </c>
      <c r="E322" s="358">
        <v>1</v>
      </c>
      <c r="F322" s="359">
        <f t="shared" si="18"/>
        <v>4441</v>
      </c>
    </row>
    <row r="323" spans="1:6" ht="15" customHeight="1">
      <c r="A323" s="355"/>
      <c r="B323" s="356" t="s">
        <v>239</v>
      </c>
      <c r="C323" s="357" t="s">
        <v>174</v>
      </c>
      <c r="D323" s="210">
        <v>37992.602426489997</v>
      </c>
      <c r="E323" s="358">
        <v>0.4</v>
      </c>
      <c r="F323" s="359">
        <f>E323*D323</f>
        <v>15197.040970595999</v>
      </c>
    </row>
    <row r="324" spans="1:6" ht="15" thickBot="1">
      <c r="A324" s="360"/>
      <c r="B324" s="361" t="s">
        <v>240</v>
      </c>
      <c r="C324" s="362" t="s">
        <v>174</v>
      </c>
      <c r="D324" s="216">
        <v>15197</v>
      </c>
      <c r="E324" s="363">
        <v>0.05</v>
      </c>
      <c r="F324" s="364">
        <f>D324*E324</f>
        <v>759.85</v>
      </c>
    </row>
    <row r="325" spans="1:6" ht="15" thickBot="1">
      <c r="A325" s="251"/>
      <c r="B325" s="365"/>
      <c r="C325" s="366"/>
      <c r="D325" s="222"/>
      <c r="E325" s="233"/>
      <c r="F325" s="367"/>
    </row>
    <row r="326" spans="1:6" ht="15.75" thickBot="1">
      <c r="A326" s="251"/>
      <c r="B326" s="368" t="s">
        <v>179</v>
      </c>
      <c r="C326" s="369"/>
      <c r="D326" s="225"/>
      <c r="E326" s="370"/>
      <c r="F326" s="371">
        <f>+SUM(F321:F324)</f>
        <v>55380.55763726266</v>
      </c>
    </row>
    <row r="327" spans="1:6" ht="15">
      <c r="A327" s="251"/>
      <c r="B327" s="372"/>
      <c r="C327" s="366"/>
      <c r="D327" s="222"/>
      <c r="E327" s="233"/>
      <c r="F327" s="367"/>
    </row>
    <row r="328" spans="1:6" ht="15" thickBot="1">
      <c r="A328" s="251"/>
      <c r="B328" s="251"/>
      <c r="C328" s="373"/>
      <c r="D328" s="251"/>
      <c r="E328" s="251"/>
      <c r="F328" s="251"/>
    </row>
    <row r="329" spans="1:6" ht="26.25" customHeight="1" thickBot="1">
      <c r="A329" s="140" t="s">
        <v>168</v>
      </c>
      <c r="B329" s="346" t="s">
        <v>72</v>
      </c>
      <c r="C329" s="347"/>
      <c r="D329" s="347"/>
      <c r="E329" s="374"/>
      <c r="F329" s="375" t="s">
        <v>25</v>
      </c>
    </row>
    <row r="330" spans="1:6" ht="26.25" thickBot="1">
      <c r="A330" s="376" t="str">
        <f>+'[1]PRESUPUESTO OFICIAL (Entidad)'!B41</f>
        <v>4.1.20</v>
      </c>
      <c r="B330" s="146" t="s">
        <v>7</v>
      </c>
      <c r="C330" s="147" t="s">
        <v>208</v>
      </c>
      <c r="D330" s="147" t="s">
        <v>209</v>
      </c>
      <c r="E330" s="323" t="s">
        <v>10</v>
      </c>
      <c r="F330" s="324" t="s">
        <v>210</v>
      </c>
    </row>
    <row r="331" spans="1:6" ht="29.25" customHeight="1">
      <c r="A331" s="377"/>
      <c r="B331" s="351" t="s">
        <v>273</v>
      </c>
      <c r="C331" s="352" t="s">
        <v>271</v>
      </c>
      <c r="D331" s="204">
        <v>42005.62000000001</v>
      </c>
      <c r="E331" s="353">
        <v>1</v>
      </c>
      <c r="F331" s="354">
        <f t="shared" ref="F331:F332" si="19">E331*D331</f>
        <v>42005.62000000001</v>
      </c>
    </row>
    <row r="332" spans="1:6" ht="15" customHeight="1">
      <c r="A332" s="378"/>
      <c r="B332" s="356" t="s">
        <v>272</v>
      </c>
      <c r="C332" s="357" t="s">
        <v>271</v>
      </c>
      <c r="D332" s="210">
        <v>4441</v>
      </c>
      <c r="E332" s="358">
        <v>1</v>
      </c>
      <c r="F332" s="359">
        <f t="shared" si="19"/>
        <v>4441</v>
      </c>
    </row>
    <row r="333" spans="1:6" ht="15" customHeight="1">
      <c r="A333" s="378"/>
      <c r="B333" s="356" t="s">
        <v>239</v>
      </c>
      <c r="C333" s="357" t="s">
        <v>174</v>
      </c>
      <c r="D333" s="210">
        <v>37992.602426489997</v>
      </c>
      <c r="E333" s="358">
        <v>0.4</v>
      </c>
      <c r="F333" s="359">
        <f>E333*D333</f>
        <v>15197.040970595999</v>
      </c>
    </row>
    <row r="334" spans="1:6" ht="15" thickBot="1">
      <c r="A334" s="378"/>
      <c r="B334" s="361" t="s">
        <v>240</v>
      </c>
      <c r="C334" s="362" t="s">
        <v>174</v>
      </c>
      <c r="D334" s="216">
        <v>15197</v>
      </c>
      <c r="E334" s="363">
        <v>0.05</v>
      </c>
      <c r="F334" s="364">
        <f>D334*E334</f>
        <v>759.85</v>
      </c>
    </row>
    <row r="335" spans="1:6" ht="15" thickBot="1">
      <c r="A335" s="251"/>
      <c r="B335" s="365"/>
      <c r="C335" s="366"/>
      <c r="D335" s="222"/>
      <c r="E335" s="233"/>
      <c r="F335" s="367"/>
    </row>
    <row r="336" spans="1:6" ht="15.75" thickBot="1">
      <c r="A336" s="251"/>
      <c r="B336" s="368" t="s">
        <v>179</v>
      </c>
      <c r="C336" s="369"/>
      <c r="D336" s="225"/>
      <c r="E336" s="370"/>
      <c r="F336" s="371">
        <f>+SUM(F331:F334)</f>
        <v>62403.510970596006</v>
      </c>
    </row>
    <row r="337" spans="1:6">
      <c r="A337" s="275"/>
      <c r="B337" s="181"/>
      <c r="C337" s="277"/>
      <c r="D337" s="278"/>
      <c r="E337" s="279"/>
      <c r="F337" s="173"/>
    </row>
    <row r="338" spans="1:6" ht="14.25" thickBot="1">
      <c r="A338" s="275"/>
      <c r="B338" s="181"/>
      <c r="C338" s="277"/>
      <c r="D338" s="278"/>
      <c r="E338" s="279"/>
      <c r="F338" s="173"/>
    </row>
    <row r="339" spans="1:6" ht="164.25" customHeight="1" thickBot="1">
      <c r="A339" s="140" t="s">
        <v>168</v>
      </c>
      <c r="B339" s="379" t="s">
        <v>74</v>
      </c>
      <c r="C339" s="380"/>
      <c r="D339" s="380"/>
      <c r="E339" s="380"/>
      <c r="F339" s="381" t="s">
        <v>25</v>
      </c>
    </row>
    <row r="340" spans="1:6" ht="26.25" thickBot="1">
      <c r="A340" s="382" t="str">
        <f>+'[1]PRESUPUESTO OFICIAL (Entidad)'!B42</f>
        <v>4.1.21</v>
      </c>
      <c r="B340" s="146" t="s">
        <v>7</v>
      </c>
      <c r="C340" s="147" t="s">
        <v>208</v>
      </c>
      <c r="D340" s="147" t="s">
        <v>209</v>
      </c>
      <c r="E340" s="323" t="s">
        <v>10</v>
      </c>
      <c r="F340" s="324" t="s">
        <v>210</v>
      </c>
    </row>
    <row r="341" spans="1:6" ht="57.75" customHeight="1">
      <c r="A341" s="383"/>
      <c r="B341" s="351" t="s">
        <v>274</v>
      </c>
      <c r="C341" s="352" t="s">
        <v>271</v>
      </c>
      <c r="D341" s="204">
        <v>912496.66666666663</v>
      </c>
      <c r="E341" s="353">
        <v>1</v>
      </c>
      <c r="F341" s="354">
        <v>912496.66666666663</v>
      </c>
    </row>
    <row r="342" spans="1:6" ht="15" customHeight="1">
      <c r="A342" s="384"/>
      <c r="B342" s="356" t="s">
        <v>239</v>
      </c>
      <c r="C342" s="357" t="s">
        <v>174</v>
      </c>
      <c r="D342" s="210">
        <v>37992.602426489997</v>
      </c>
      <c r="E342" s="358">
        <v>1.9</v>
      </c>
      <c r="F342" s="359">
        <v>72185.944610330989</v>
      </c>
    </row>
    <row r="343" spans="1:6" ht="15" customHeight="1">
      <c r="A343" s="384"/>
      <c r="B343" s="356" t="s">
        <v>275</v>
      </c>
      <c r="C343" s="357" t="s">
        <v>174</v>
      </c>
      <c r="D343" s="210">
        <v>74875</v>
      </c>
      <c r="E343" s="358">
        <v>1.5</v>
      </c>
      <c r="F343" s="359">
        <v>112312.5</v>
      </c>
    </row>
    <row r="344" spans="1:6" ht="15" thickBot="1">
      <c r="A344" s="384"/>
      <c r="B344" s="361" t="s">
        <v>240</v>
      </c>
      <c r="C344" s="362" t="s">
        <v>276</v>
      </c>
      <c r="D344" s="216">
        <v>184498.44461033097</v>
      </c>
      <c r="E344" s="363">
        <v>0.05</v>
      </c>
      <c r="F344" s="364">
        <v>9224.9222305165495</v>
      </c>
    </row>
    <row r="345" spans="1:6" ht="15" thickBot="1">
      <c r="A345" s="251"/>
      <c r="B345" s="365"/>
      <c r="C345" s="366"/>
      <c r="D345" s="222"/>
      <c r="E345" s="233"/>
      <c r="F345" s="367"/>
    </row>
    <row r="346" spans="1:6" ht="15.75" thickBot="1">
      <c r="A346" s="251"/>
      <c r="B346" s="368" t="s">
        <v>179</v>
      </c>
      <c r="C346" s="369"/>
      <c r="D346" s="225"/>
      <c r="E346" s="370"/>
      <c r="F346" s="371">
        <f>+SUM(F341:F345)</f>
        <v>1106220.0335075143</v>
      </c>
    </row>
    <row r="347" spans="1:6" ht="15" thickBot="1">
      <c r="A347" s="251"/>
      <c r="B347" s="251"/>
      <c r="C347" s="373"/>
      <c r="D347" s="251"/>
      <c r="E347" s="251"/>
      <c r="F347" s="251"/>
    </row>
    <row r="348" spans="1:6" ht="47.25" customHeight="1" thickBot="1">
      <c r="A348" s="140" t="s">
        <v>168</v>
      </c>
      <c r="B348" s="346" t="s">
        <v>277</v>
      </c>
      <c r="C348" s="347"/>
      <c r="D348" s="347"/>
      <c r="E348" s="348"/>
      <c r="F348" s="381" t="s">
        <v>25</v>
      </c>
    </row>
    <row r="349" spans="1:6" ht="26.25" thickBot="1">
      <c r="A349" s="349" t="str">
        <f>+'[1]PRESUPUESTO OFICIAL (Entidad)'!B43</f>
        <v>4.1.22</v>
      </c>
      <c r="B349" s="146" t="s">
        <v>7</v>
      </c>
      <c r="C349" s="147" t="s">
        <v>208</v>
      </c>
      <c r="D349" s="147" t="s">
        <v>209</v>
      </c>
      <c r="E349" s="323" t="s">
        <v>10</v>
      </c>
      <c r="F349" s="324" t="s">
        <v>210</v>
      </c>
    </row>
    <row r="350" spans="1:6" ht="15" customHeight="1">
      <c r="A350" s="350"/>
      <c r="B350" s="351" t="s">
        <v>278</v>
      </c>
      <c r="C350" s="352" t="s">
        <v>279</v>
      </c>
      <c r="D350" s="204">
        <v>4092</v>
      </c>
      <c r="E350" s="353">
        <v>30</v>
      </c>
      <c r="F350" s="354">
        <f>D350*E350</f>
        <v>122760</v>
      </c>
    </row>
    <row r="351" spans="1:6" ht="15" customHeight="1">
      <c r="A351" s="355"/>
      <c r="B351" s="385" t="s">
        <v>280</v>
      </c>
      <c r="C351" s="357" t="s">
        <v>70</v>
      </c>
      <c r="D351" s="210">
        <v>39152</v>
      </c>
      <c r="E351" s="358">
        <v>1</v>
      </c>
      <c r="F351" s="359">
        <f t="shared" ref="F351:F357" si="20">D351*E351</f>
        <v>39152</v>
      </c>
    </row>
    <row r="352" spans="1:6" ht="15" customHeight="1">
      <c r="A352" s="355"/>
      <c r="B352" s="385" t="s">
        <v>281</v>
      </c>
      <c r="C352" s="357" t="s">
        <v>271</v>
      </c>
      <c r="D352" s="210">
        <v>25443.5</v>
      </c>
      <c r="E352" s="358">
        <v>1</v>
      </c>
      <c r="F352" s="359">
        <f t="shared" si="20"/>
        <v>25443.5</v>
      </c>
    </row>
    <row r="353" spans="1:6" ht="15" customHeight="1">
      <c r="A353" s="355"/>
      <c r="B353" s="385" t="s">
        <v>282</v>
      </c>
      <c r="C353" s="357" t="s">
        <v>271</v>
      </c>
      <c r="D353" s="210">
        <v>12250</v>
      </c>
      <c r="E353" s="358">
        <v>1</v>
      </c>
      <c r="F353" s="359">
        <f t="shared" si="20"/>
        <v>12250</v>
      </c>
    </row>
    <row r="354" spans="1:6" ht="15" customHeight="1">
      <c r="A354" s="355"/>
      <c r="B354" s="385" t="s">
        <v>283</v>
      </c>
      <c r="C354" s="357" t="s">
        <v>271</v>
      </c>
      <c r="D354" s="210">
        <v>45450</v>
      </c>
      <c r="E354" s="358">
        <v>1</v>
      </c>
      <c r="F354" s="359">
        <f t="shared" si="20"/>
        <v>45450</v>
      </c>
    </row>
    <row r="355" spans="1:6" ht="15" customHeight="1">
      <c r="A355" s="355"/>
      <c r="B355" s="385" t="s">
        <v>284</v>
      </c>
      <c r="C355" s="357" t="s">
        <v>271</v>
      </c>
      <c r="D355" s="210">
        <v>4121</v>
      </c>
      <c r="E355" s="358">
        <v>2</v>
      </c>
      <c r="F355" s="359">
        <f t="shared" si="20"/>
        <v>8242</v>
      </c>
    </row>
    <row r="356" spans="1:6" ht="29.25" customHeight="1">
      <c r="A356" s="355"/>
      <c r="B356" s="385" t="s">
        <v>239</v>
      </c>
      <c r="C356" s="357" t="s">
        <v>174</v>
      </c>
      <c r="D356" s="210">
        <v>37992.602426489997</v>
      </c>
      <c r="E356" s="358">
        <v>3</v>
      </c>
      <c r="F356" s="359">
        <f t="shared" si="20"/>
        <v>113977.80727947</v>
      </c>
    </row>
    <row r="357" spans="1:6" ht="15" thickBot="1">
      <c r="A357" s="360"/>
      <c r="B357" s="361" t="s">
        <v>240</v>
      </c>
      <c r="C357" s="362" t="s">
        <v>276</v>
      </c>
      <c r="D357" s="273">
        <f>+F356</f>
        <v>113977.80727947</v>
      </c>
      <c r="E357" s="363">
        <v>0.05</v>
      </c>
      <c r="F357" s="364">
        <f t="shared" si="20"/>
        <v>5698.8903639734999</v>
      </c>
    </row>
    <row r="358" spans="1:6" ht="15" thickBot="1">
      <c r="A358" s="251"/>
      <c r="B358" s="365"/>
      <c r="C358" s="366"/>
      <c r="D358" s="222"/>
      <c r="E358" s="386"/>
      <c r="F358" s="367"/>
    </row>
    <row r="359" spans="1:6" ht="15.75" thickBot="1">
      <c r="A359" s="251"/>
      <c r="B359" s="368" t="s">
        <v>179</v>
      </c>
      <c r="C359" s="369"/>
      <c r="D359" s="225"/>
      <c r="E359" s="370"/>
      <c r="F359" s="371">
        <f>+SUM(F350:F357)</f>
        <v>372974.19764344353</v>
      </c>
    </row>
    <row r="360" spans="1:6" ht="15" thickBot="1">
      <c r="A360" s="251"/>
      <c r="B360" s="251"/>
      <c r="C360" s="373"/>
      <c r="D360" s="251"/>
      <c r="E360" s="251"/>
      <c r="F360" s="251"/>
    </row>
    <row r="361" spans="1:6" ht="33.75" customHeight="1" thickBot="1">
      <c r="A361" s="140" t="s">
        <v>168</v>
      </c>
      <c r="B361" s="346" t="s">
        <v>285</v>
      </c>
      <c r="C361" s="347"/>
      <c r="D361" s="347"/>
      <c r="E361" s="374"/>
      <c r="F361" s="387" t="s">
        <v>25</v>
      </c>
    </row>
    <row r="362" spans="1:6" ht="26.25" thickBot="1">
      <c r="A362" s="349" t="str">
        <f>+'[1]PRESUPUESTO OFICIAL (Entidad)'!B44</f>
        <v>4.1.23</v>
      </c>
      <c r="B362" s="146" t="s">
        <v>7</v>
      </c>
      <c r="C362" s="147" t="s">
        <v>208</v>
      </c>
      <c r="D362" s="147" t="s">
        <v>209</v>
      </c>
      <c r="E362" s="323" t="s">
        <v>10</v>
      </c>
      <c r="F362" s="324" t="s">
        <v>210</v>
      </c>
    </row>
    <row r="363" spans="1:6" ht="15" customHeight="1">
      <c r="A363" s="350"/>
      <c r="B363" s="351" t="s">
        <v>286</v>
      </c>
      <c r="C363" s="352" t="s">
        <v>271</v>
      </c>
      <c r="D363" s="204">
        <v>24075</v>
      </c>
      <c r="E363" s="353">
        <v>1</v>
      </c>
      <c r="F363" s="354">
        <f>D363*E363</f>
        <v>24075</v>
      </c>
    </row>
    <row r="364" spans="1:6" ht="15" customHeight="1">
      <c r="A364" s="355"/>
      <c r="B364" s="385" t="s">
        <v>287</v>
      </c>
      <c r="C364" s="357" t="s">
        <v>271</v>
      </c>
      <c r="D364" s="210">
        <v>725</v>
      </c>
      <c r="E364" s="358">
        <v>1</v>
      </c>
      <c r="F364" s="359">
        <f t="shared" ref="F364:F369" si="21">D364*E364</f>
        <v>725</v>
      </c>
    </row>
    <row r="365" spans="1:6" ht="15" customHeight="1">
      <c r="A365" s="355"/>
      <c r="B365" s="385" t="s">
        <v>281</v>
      </c>
      <c r="C365" s="357" t="s">
        <v>271</v>
      </c>
      <c r="D365" s="210">
        <v>25443.5</v>
      </c>
      <c r="E365" s="358">
        <v>1</v>
      </c>
      <c r="F365" s="359">
        <f t="shared" si="21"/>
        <v>25443.5</v>
      </c>
    </row>
    <row r="366" spans="1:6" ht="15" customHeight="1">
      <c r="A366" s="355"/>
      <c r="B366" s="385" t="s">
        <v>284</v>
      </c>
      <c r="C366" s="357" t="s">
        <v>271</v>
      </c>
      <c r="D366" s="210">
        <v>4121</v>
      </c>
      <c r="E366" s="358">
        <v>2</v>
      </c>
      <c r="F366" s="359">
        <f t="shared" si="21"/>
        <v>8242</v>
      </c>
    </row>
    <row r="367" spans="1:6" ht="15" customHeight="1">
      <c r="A367" s="355"/>
      <c r="B367" s="385" t="s">
        <v>257</v>
      </c>
      <c r="C367" s="357" t="s">
        <v>93</v>
      </c>
      <c r="D367" s="210">
        <v>2971</v>
      </c>
      <c r="E367" s="358">
        <v>4</v>
      </c>
      <c r="F367" s="359">
        <f t="shared" si="21"/>
        <v>11884</v>
      </c>
    </row>
    <row r="368" spans="1:6" ht="29.25" customHeight="1">
      <c r="A368" s="355"/>
      <c r="B368" s="385" t="s">
        <v>239</v>
      </c>
      <c r="C368" s="357" t="s">
        <v>174</v>
      </c>
      <c r="D368" s="210">
        <v>37993</v>
      </c>
      <c r="E368" s="358">
        <v>1.5</v>
      </c>
      <c r="F368" s="359">
        <f t="shared" si="21"/>
        <v>56989.5</v>
      </c>
    </row>
    <row r="369" spans="1:6" ht="15" thickBot="1">
      <c r="A369" s="360"/>
      <c r="B369" s="361" t="s">
        <v>240</v>
      </c>
      <c r="C369" s="362" t="s">
        <v>276</v>
      </c>
      <c r="D369" s="273">
        <f>+F368</f>
        <v>56989.5</v>
      </c>
      <c r="E369" s="363">
        <v>0.05</v>
      </c>
      <c r="F369" s="364">
        <f t="shared" si="21"/>
        <v>2849.4750000000004</v>
      </c>
    </row>
    <row r="370" spans="1:6" ht="15" thickBot="1">
      <c r="A370" s="251"/>
      <c r="B370" s="365"/>
      <c r="C370" s="366"/>
      <c r="D370" s="222"/>
      <c r="E370" s="233"/>
      <c r="F370" s="367"/>
    </row>
    <row r="371" spans="1:6" ht="15.75" thickBot="1">
      <c r="A371" s="251"/>
      <c r="B371" s="368" t="s">
        <v>179</v>
      </c>
      <c r="C371" s="369"/>
      <c r="D371" s="225"/>
      <c r="E371" s="370"/>
      <c r="F371" s="371">
        <f>+SUM(F363:F369)</f>
        <v>130208.47500000001</v>
      </c>
    </row>
    <row r="372" spans="1:6">
      <c r="A372" s="275"/>
      <c r="B372" s="181"/>
      <c r="C372" s="277"/>
      <c r="D372" s="278"/>
      <c r="E372" s="279"/>
      <c r="F372" s="173"/>
    </row>
    <row r="373" spans="1:6" ht="14.25" thickBot="1">
      <c r="A373" s="275"/>
      <c r="B373" s="181"/>
      <c r="C373" s="277"/>
      <c r="D373" s="278"/>
      <c r="E373" s="279"/>
      <c r="F373" s="173"/>
    </row>
    <row r="374" spans="1:6" ht="34.5" customHeight="1" thickBot="1">
      <c r="A374" s="255" t="s">
        <v>168</v>
      </c>
      <c r="B374" s="141" t="str">
        <f>[2]PRESUPUESTO!B44</f>
        <v>Suministro e Instalación de Tomacorriente Normal Sobreponer</v>
      </c>
      <c r="C374" s="142"/>
      <c r="D374" s="142"/>
      <c r="E374" s="143"/>
      <c r="F374" s="310" t="s">
        <v>25</v>
      </c>
    </row>
    <row r="375" spans="1:6" ht="41.25" customHeight="1" thickBot="1">
      <c r="A375" s="388" t="str">
        <f>+'[1]PRESUPUESTO OFICIAL (Entidad)'!B45</f>
        <v>4.1.24</v>
      </c>
      <c r="B375" s="146" t="s">
        <v>7</v>
      </c>
      <c r="C375" s="147" t="s">
        <v>208</v>
      </c>
      <c r="D375" s="147" t="s">
        <v>209</v>
      </c>
      <c r="E375" s="323" t="s">
        <v>10</v>
      </c>
      <c r="F375" s="324" t="s">
        <v>210</v>
      </c>
    </row>
    <row r="376" spans="1:6">
      <c r="A376" s="257"/>
      <c r="B376" s="258" t="s">
        <v>256</v>
      </c>
      <c r="C376" s="259" t="s">
        <v>70</v>
      </c>
      <c r="D376" s="260">
        <v>2</v>
      </c>
      <c r="E376" s="261">
        <v>1625</v>
      </c>
      <c r="F376" s="389">
        <f t="shared" ref="F376:F384" si="22">D376*E376</f>
        <v>3250</v>
      </c>
    </row>
    <row r="377" spans="1:6">
      <c r="A377" s="263"/>
      <c r="B377" s="264" t="s">
        <v>288</v>
      </c>
      <c r="C377" s="265" t="s">
        <v>70</v>
      </c>
      <c r="D377" s="266">
        <v>1</v>
      </c>
      <c r="E377" s="267">
        <v>19495</v>
      </c>
      <c r="F377" s="342">
        <f t="shared" si="22"/>
        <v>19495</v>
      </c>
    </row>
    <row r="378" spans="1:6">
      <c r="A378" s="263"/>
      <c r="B378" s="264" t="s">
        <v>234</v>
      </c>
      <c r="C378" s="265" t="s">
        <v>70</v>
      </c>
      <c r="D378" s="266">
        <v>0.05</v>
      </c>
      <c r="E378" s="267">
        <v>28100</v>
      </c>
      <c r="F378" s="342">
        <f t="shared" si="22"/>
        <v>1405</v>
      </c>
    </row>
    <row r="379" spans="1:6">
      <c r="A379" s="263"/>
      <c r="B379" s="264" t="s">
        <v>242</v>
      </c>
      <c r="C379" s="265" t="s">
        <v>70</v>
      </c>
      <c r="D379" s="266">
        <v>3</v>
      </c>
      <c r="E379" s="267">
        <v>1663</v>
      </c>
      <c r="F379" s="342">
        <f t="shared" si="22"/>
        <v>4989</v>
      </c>
    </row>
    <row r="380" spans="1:6">
      <c r="A380" s="263"/>
      <c r="B380" s="264" t="s">
        <v>260</v>
      </c>
      <c r="C380" s="265" t="s">
        <v>93</v>
      </c>
      <c r="D380" s="266">
        <v>3.09</v>
      </c>
      <c r="E380" s="267">
        <v>15825</v>
      </c>
      <c r="F380" s="342">
        <f t="shared" si="22"/>
        <v>48899.25</v>
      </c>
    </row>
    <row r="381" spans="1:6">
      <c r="A381" s="263"/>
      <c r="B381" s="264" t="s">
        <v>261</v>
      </c>
      <c r="C381" s="265" t="s">
        <v>70</v>
      </c>
      <c r="D381" s="266">
        <v>1</v>
      </c>
      <c r="E381" s="267">
        <v>895</v>
      </c>
      <c r="F381" s="342">
        <f t="shared" si="22"/>
        <v>895</v>
      </c>
    </row>
    <row r="382" spans="1:6">
      <c r="A382" s="263"/>
      <c r="B382" s="264" t="s">
        <v>269</v>
      </c>
      <c r="C382" s="265" t="s">
        <v>70</v>
      </c>
      <c r="D382" s="266">
        <v>1</v>
      </c>
      <c r="E382" s="267">
        <v>1025</v>
      </c>
      <c r="F382" s="342">
        <f t="shared" si="22"/>
        <v>1025</v>
      </c>
    </row>
    <row r="383" spans="1:6">
      <c r="A383" s="263"/>
      <c r="B383" s="264" t="s">
        <v>236</v>
      </c>
      <c r="C383" s="265" t="s">
        <v>70</v>
      </c>
      <c r="D383" s="266">
        <v>1</v>
      </c>
      <c r="E383" s="267">
        <v>26900</v>
      </c>
      <c r="F383" s="342">
        <f t="shared" si="22"/>
        <v>26900</v>
      </c>
    </row>
    <row r="384" spans="1:6">
      <c r="A384" s="263"/>
      <c r="B384" s="264" t="s">
        <v>239</v>
      </c>
      <c r="C384" s="265" t="s">
        <v>174</v>
      </c>
      <c r="D384" s="266">
        <v>1.5</v>
      </c>
      <c r="E384" s="267">
        <v>39213</v>
      </c>
      <c r="F384" s="342">
        <f t="shared" si="22"/>
        <v>58819.5</v>
      </c>
    </row>
    <row r="385" spans="1:6" ht="14.25" thickBot="1">
      <c r="A385" s="269"/>
      <c r="B385" s="270" t="s">
        <v>240</v>
      </c>
      <c r="C385" s="271" t="s">
        <v>174</v>
      </c>
      <c r="D385" s="272">
        <v>6.1775280000000002E-2</v>
      </c>
      <c r="E385" s="273">
        <v>58820</v>
      </c>
      <c r="F385" s="343">
        <f>E385*D385</f>
        <v>3633.6219696000003</v>
      </c>
    </row>
    <row r="386" spans="1:6" ht="14.25" thickBot="1">
      <c r="A386" s="275"/>
      <c r="B386" s="276"/>
      <c r="C386" s="277"/>
      <c r="D386" s="278"/>
      <c r="E386" s="279"/>
      <c r="F386" s="280"/>
    </row>
    <row r="387" spans="1:6" ht="14.25" thickBot="1">
      <c r="A387" s="275"/>
      <c r="B387" s="174" t="s">
        <v>179</v>
      </c>
      <c r="C387" s="302"/>
      <c r="D387" s="303"/>
      <c r="E387" s="304"/>
      <c r="F387" s="176">
        <f>+SUM(F376:F385)</f>
        <v>169311.3719696</v>
      </c>
    </row>
    <row r="389" spans="1:6" ht="14.25" thickBot="1"/>
    <row r="390" spans="1:6" ht="24.75" customHeight="1" thickBot="1">
      <c r="A390" s="255" t="s">
        <v>168</v>
      </c>
      <c r="B390" s="141" t="str">
        <f>[2]PRESUPUESTO!B45</f>
        <v>Suministro e Instalación de Tomacorriente 220V (A.A)</v>
      </c>
      <c r="C390" s="142"/>
      <c r="D390" s="142"/>
      <c r="E390" s="143"/>
      <c r="F390" s="144" t="s">
        <v>25</v>
      </c>
    </row>
    <row r="391" spans="1:6" ht="30" customHeight="1" thickBot="1">
      <c r="A391" s="388" t="str">
        <f>+'[1]PRESUPUESTO OFICIAL (Entidad)'!B46</f>
        <v>4.1.25</v>
      </c>
      <c r="B391" s="146" t="s">
        <v>7</v>
      </c>
      <c r="C391" s="147" t="s">
        <v>208</v>
      </c>
      <c r="D391" s="147" t="s">
        <v>209</v>
      </c>
      <c r="E391" s="323" t="s">
        <v>10</v>
      </c>
      <c r="F391" s="324" t="s">
        <v>210</v>
      </c>
    </row>
    <row r="392" spans="1:6">
      <c r="A392" s="257"/>
      <c r="B392" s="258" t="s">
        <v>256</v>
      </c>
      <c r="C392" s="259" t="s">
        <v>70</v>
      </c>
      <c r="D392" s="260">
        <v>2</v>
      </c>
      <c r="E392" s="261">
        <v>1625</v>
      </c>
      <c r="F392" s="389">
        <f>D392*E392</f>
        <v>3250</v>
      </c>
    </row>
    <row r="393" spans="1:6">
      <c r="A393" s="263"/>
      <c r="B393" s="264" t="s">
        <v>288</v>
      </c>
      <c r="C393" s="265" t="s">
        <v>70</v>
      </c>
      <c r="D393" s="266">
        <v>1</v>
      </c>
      <c r="E393" s="267">
        <v>19495</v>
      </c>
      <c r="F393" s="342">
        <f t="shared" ref="F393:F401" si="23">D393*E393</f>
        <v>19495</v>
      </c>
    </row>
    <row r="394" spans="1:6">
      <c r="A394" s="263"/>
      <c r="B394" s="264" t="s">
        <v>234</v>
      </c>
      <c r="C394" s="265" t="s">
        <v>70</v>
      </c>
      <c r="D394" s="266">
        <v>7.0000000000000007E-2</v>
      </c>
      <c r="E394" s="267">
        <v>28100</v>
      </c>
      <c r="F394" s="342">
        <f t="shared" si="23"/>
        <v>1967.0000000000002</v>
      </c>
    </row>
    <row r="395" spans="1:6">
      <c r="A395" s="263"/>
      <c r="B395" s="264" t="s">
        <v>242</v>
      </c>
      <c r="C395" s="265" t="s">
        <v>70</v>
      </c>
      <c r="D395" s="266">
        <v>4</v>
      </c>
      <c r="E395" s="267">
        <v>1663</v>
      </c>
      <c r="F395" s="342">
        <f t="shared" si="23"/>
        <v>6652</v>
      </c>
    </row>
    <row r="396" spans="1:6">
      <c r="A396" s="263"/>
      <c r="B396" s="264" t="s">
        <v>260</v>
      </c>
      <c r="C396" s="265" t="s">
        <v>93</v>
      </c>
      <c r="D396" s="266">
        <v>3.09</v>
      </c>
      <c r="E396" s="267">
        <v>15825</v>
      </c>
      <c r="F396" s="342">
        <f t="shared" si="23"/>
        <v>48899.25</v>
      </c>
    </row>
    <row r="397" spans="1:6">
      <c r="A397" s="263"/>
      <c r="B397" s="264" t="s">
        <v>261</v>
      </c>
      <c r="C397" s="265" t="s">
        <v>70</v>
      </c>
      <c r="D397" s="266">
        <v>1</v>
      </c>
      <c r="E397" s="267">
        <v>895</v>
      </c>
      <c r="F397" s="342">
        <f t="shared" si="23"/>
        <v>895</v>
      </c>
    </row>
    <row r="398" spans="1:6">
      <c r="A398" s="263"/>
      <c r="B398" s="264" t="s">
        <v>269</v>
      </c>
      <c r="C398" s="265" t="s">
        <v>70</v>
      </c>
      <c r="D398" s="266">
        <v>1</v>
      </c>
      <c r="E398" s="267">
        <v>1025</v>
      </c>
      <c r="F398" s="342">
        <f t="shared" si="23"/>
        <v>1025</v>
      </c>
    </row>
    <row r="399" spans="1:6">
      <c r="A399" s="263"/>
      <c r="B399" s="264" t="s">
        <v>289</v>
      </c>
      <c r="C399" s="265" t="s">
        <v>70</v>
      </c>
      <c r="D399" s="266">
        <v>1</v>
      </c>
      <c r="E399" s="267">
        <v>36900</v>
      </c>
      <c r="F399" s="342">
        <f t="shared" si="23"/>
        <v>36900</v>
      </c>
    </row>
    <row r="400" spans="1:6">
      <c r="A400" s="263"/>
      <c r="B400" s="264" t="s">
        <v>239</v>
      </c>
      <c r="C400" s="265" t="s">
        <v>174</v>
      </c>
      <c r="D400" s="266">
        <v>1.5</v>
      </c>
      <c r="E400" s="267">
        <v>39213</v>
      </c>
      <c r="F400" s="342">
        <f t="shared" si="23"/>
        <v>58819.5</v>
      </c>
    </row>
    <row r="401" spans="1:6" ht="14.25" thickBot="1">
      <c r="A401" s="269"/>
      <c r="B401" s="270" t="s">
        <v>240</v>
      </c>
      <c r="C401" s="271" t="s">
        <v>174</v>
      </c>
      <c r="D401" s="272">
        <v>6.1775280000000002E-2</v>
      </c>
      <c r="E401" s="273">
        <v>58820</v>
      </c>
      <c r="F401" s="343">
        <f t="shared" si="23"/>
        <v>3633.6219696000003</v>
      </c>
    </row>
    <row r="402" spans="1:6" ht="14.25" thickBot="1">
      <c r="A402" s="275"/>
      <c r="B402" s="276"/>
      <c r="C402" s="277"/>
      <c r="D402" s="278"/>
      <c r="E402" s="279"/>
      <c r="F402" s="280"/>
    </row>
    <row r="403" spans="1:6" ht="14.25" thickBot="1">
      <c r="A403" s="275"/>
      <c r="B403" s="174" t="s">
        <v>179</v>
      </c>
      <c r="C403" s="302"/>
      <c r="D403" s="303"/>
      <c r="E403" s="304"/>
      <c r="F403" s="176">
        <f>+SUM(F392:F401)</f>
        <v>181536.3719696</v>
      </c>
    </row>
    <row r="405" spans="1:6" ht="14.25" thickBot="1"/>
    <row r="406" spans="1:6" ht="27" customHeight="1" thickBot="1">
      <c r="A406" s="255" t="s">
        <v>168</v>
      </c>
      <c r="B406" s="182" t="str">
        <f>[2]PRESUPUESTO!B46</f>
        <v>Suministro e Instalación de Tomacorriente Normal en Canaleta Metálica</v>
      </c>
      <c r="C406" s="183"/>
      <c r="D406" s="183"/>
      <c r="E406" s="184"/>
      <c r="F406" s="310" t="s">
        <v>25</v>
      </c>
    </row>
    <row r="407" spans="1:6" ht="32.25" customHeight="1" thickBot="1">
      <c r="A407" s="388" t="str">
        <f>+'[1]PRESUPUESTO OFICIAL (Entidad)'!B47</f>
        <v>4.1.26</v>
      </c>
      <c r="B407" s="321" t="s">
        <v>7</v>
      </c>
      <c r="C407" s="321" t="s">
        <v>208</v>
      </c>
      <c r="D407" s="321" t="s">
        <v>209</v>
      </c>
      <c r="E407" s="332" t="s">
        <v>10</v>
      </c>
      <c r="F407" s="332" t="s">
        <v>210</v>
      </c>
    </row>
    <row r="408" spans="1:6">
      <c r="A408" s="257"/>
      <c r="B408" s="258" t="s">
        <v>234</v>
      </c>
      <c r="C408" s="259" t="s">
        <v>70</v>
      </c>
      <c r="D408" s="260">
        <v>0.05</v>
      </c>
      <c r="E408" s="261">
        <v>28100</v>
      </c>
      <c r="F408" s="389">
        <f>D408*E408</f>
        <v>1405</v>
      </c>
    </row>
    <row r="409" spans="1:6">
      <c r="A409" s="263"/>
      <c r="B409" s="264" t="s">
        <v>290</v>
      </c>
      <c r="C409" s="265" t="s">
        <v>70</v>
      </c>
      <c r="D409" s="266">
        <v>1</v>
      </c>
      <c r="E409" s="267">
        <v>3500</v>
      </c>
      <c r="F409" s="342">
        <f>D409*E409</f>
        <v>3500</v>
      </c>
    </row>
    <row r="410" spans="1:6" ht="13.15" customHeight="1">
      <c r="A410" s="263"/>
      <c r="B410" s="264" t="s">
        <v>242</v>
      </c>
      <c r="C410" s="265" t="s">
        <v>70</v>
      </c>
      <c r="D410" s="266">
        <v>3</v>
      </c>
      <c r="E410" s="267">
        <v>1663</v>
      </c>
      <c r="F410" s="342">
        <f>D410*E410</f>
        <v>4989</v>
      </c>
    </row>
    <row r="411" spans="1:6">
      <c r="A411" s="263"/>
      <c r="B411" s="264" t="s">
        <v>236</v>
      </c>
      <c r="C411" s="265" t="s">
        <v>70</v>
      </c>
      <c r="D411" s="266">
        <v>1</v>
      </c>
      <c r="E411" s="267">
        <v>26900</v>
      </c>
      <c r="F411" s="342">
        <f>D411*E411</f>
        <v>26900</v>
      </c>
    </row>
    <row r="412" spans="1:6">
      <c r="A412" s="263"/>
      <c r="B412" s="264" t="s">
        <v>239</v>
      </c>
      <c r="C412" s="265" t="s">
        <v>174</v>
      </c>
      <c r="D412" s="266">
        <v>1.5</v>
      </c>
      <c r="E412" s="267">
        <v>39213</v>
      </c>
      <c r="F412" s="342">
        <f>D412*E412</f>
        <v>58819.5</v>
      </c>
    </row>
    <row r="413" spans="1:6" ht="14.25" thickBot="1">
      <c r="A413" s="269"/>
      <c r="B413" s="270" t="s">
        <v>240</v>
      </c>
      <c r="C413" s="271" t="s">
        <v>174</v>
      </c>
      <c r="D413" s="272">
        <v>6.1775280000000002E-2</v>
      </c>
      <c r="E413" s="273">
        <v>58820</v>
      </c>
      <c r="F413" s="343">
        <f>E413*D413</f>
        <v>3633.6219696000003</v>
      </c>
    </row>
    <row r="414" spans="1:6" ht="14.25" thickBot="1">
      <c r="A414" s="275"/>
      <c r="B414" s="276"/>
      <c r="C414" s="277"/>
      <c r="D414" s="278"/>
      <c r="E414" s="279"/>
      <c r="F414" s="280"/>
    </row>
    <row r="415" spans="1:6" ht="14.25" thickBot="1">
      <c r="A415" s="275"/>
      <c r="B415" s="174" t="s">
        <v>179</v>
      </c>
      <c r="C415" s="302"/>
      <c r="D415" s="303"/>
      <c r="E415" s="304"/>
      <c r="F415" s="176">
        <f>+SUM(F408:F413)</f>
        <v>99247.121969600004</v>
      </c>
    </row>
    <row r="417" spans="1:6" ht="14.25" thickBot="1"/>
    <row r="418" spans="1:6" ht="24" customHeight="1" thickBot="1">
      <c r="A418" s="255" t="s">
        <v>168</v>
      </c>
      <c r="B418" s="182" t="str">
        <f>[2]PRESUPUESTO!B47</f>
        <v>Suministro e Instalación Tomacorriente Regulado Sobreponer</v>
      </c>
      <c r="C418" s="183"/>
      <c r="D418" s="183"/>
      <c r="E418" s="184"/>
      <c r="F418" s="310" t="s">
        <v>25</v>
      </c>
    </row>
    <row r="419" spans="1:6" ht="36" customHeight="1" thickBot="1">
      <c r="A419" s="388" t="str">
        <f>+'[1]PRESUPUESTO OFICIAL (Entidad)'!B48</f>
        <v>4.1.27</v>
      </c>
      <c r="B419" s="321" t="s">
        <v>7</v>
      </c>
      <c r="C419" s="321" t="s">
        <v>208</v>
      </c>
      <c r="D419" s="321" t="s">
        <v>209</v>
      </c>
      <c r="E419" s="332" t="s">
        <v>10</v>
      </c>
      <c r="F419" s="332" t="s">
        <v>210</v>
      </c>
    </row>
    <row r="420" spans="1:6">
      <c r="A420" s="257"/>
      <c r="B420" s="258" t="s">
        <v>291</v>
      </c>
      <c r="C420" s="259" t="s">
        <v>292</v>
      </c>
      <c r="D420" s="260">
        <v>1</v>
      </c>
      <c r="E420" s="261">
        <v>3100</v>
      </c>
      <c r="F420" s="389">
        <f t="shared" ref="F420:F426" si="24">D420*E420</f>
        <v>3100</v>
      </c>
    </row>
    <row r="421" spans="1:6">
      <c r="A421" s="263"/>
      <c r="B421" s="264" t="s">
        <v>230</v>
      </c>
      <c r="C421" s="265" t="s">
        <v>70</v>
      </c>
      <c r="D421" s="266">
        <v>2</v>
      </c>
      <c r="E421" s="267">
        <v>1625</v>
      </c>
      <c r="F421" s="342">
        <f t="shared" si="24"/>
        <v>3250</v>
      </c>
    </row>
    <row r="422" spans="1:6">
      <c r="A422" s="263"/>
      <c r="B422" s="264" t="s">
        <v>232</v>
      </c>
      <c r="C422" s="265" t="s">
        <v>70</v>
      </c>
      <c r="D422" s="266">
        <v>1</v>
      </c>
      <c r="E422" s="267">
        <v>19495</v>
      </c>
      <c r="F422" s="342">
        <f t="shared" si="24"/>
        <v>19495</v>
      </c>
    </row>
    <row r="423" spans="1:6">
      <c r="A423" s="263"/>
      <c r="B423" s="264" t="s">
        <v>234</v>
      </c>
      <c r="C423" s="265" t="s">
        <v>70</v>
      </c>
      <c r="D423" s="266">
        <v>0.05</v>
      </c>
      <c r="E423" s="267">
        <v>28100</v>
      </c>
      <c r="F423" s="342">
        <f t="shared" si="24"/>
        <v>1405</v>
      </c>
    </row>
    <row r="424" spans="1:6">
      <c r="A424" s="263"/>
      <c r="B424" s="264" t="s">
        <v>242</v>
      </c>
      <c r="C424" s="265" t="s">
        <v>70</v>
      </c>
      <c r="D424" s="266">
        <v>3</v>
      </c>
      <c r="E424" s="267">
        <v>1663</v>
      </c>
      <c r="F424" s="342">
        <f t="shared" si="24"/>
        <v>4989</v>
      </c>
    </row>
    <row r="425" spans="1:6">
      <c r="A425" s="263"/>
      <c r="B425" s="264" t="s">
        <v>236</v>
      </c>
      <c r="C425" s="265" t="s">
        <v>70</v>
      </c>
      <c r="D425" s="266">
        <v>1</v>
      </c>
      <c r="E425" s="267">
        <v>48000</v>
      </c>
      <c r="F425" s="342">
        <f t="shared" si="24"/>
        <v>48000</v>
      </c>
    </row>
    <row r="426" spans="1:6">
      <c r="A426" s="263"/>
      <c r="B426" s="264" t="s">
        <v>239</v>
      </c>
      <c r="C426" s="265" t="s">
        <v>174</v>
      </c>
      <c r="D426" s="266">
        <v>1.5</v>
      </c>
      <c r="E426" s="267">
        <v>39213</v>
      </c>
      <c r="F426" s="342">
        <f t="shared" si="24"/>
        <v>58819.5</v>
      </c>
    </row>
    <row r="427" spans="1:6" ht="14.25" thickBot="1">
      <c r="A427" s="269"/>
      <c r="B427" s="270" t="s">
        <v>240</v>
      </c>
      <c r="C427" s="271" t="s">
        <v>174</v>
      </c>
      <c r="D427" s="272">
        <v>6.1775280000000002E-2</v>
      </c>
      <c r="E427" s="273">
        <v>58820</v>
      </c>
      <c r="F427" s="343">
        <f>E427*D427</f>
        <v>3633.6219696000003</v>
      </c>
    </row>
    <row r="428" spans="1:6" ht="14.25" thickBot="1">
      <c r="A428" s="275"/>
      <c r="B428" s="276"/>
      <c r="C428" s="277"/>
      <c r="D428" s="278"/>
      <c r="E428" s="279"/>
      <c r="F428" s="280"/>
    </row>
    <row r="429" spans="1:6" ht="14.25" thickBot="1">
      <c r="A429" s="275"/>
      <c r="B429" s="174" t="s">
        <v>179</v>
      </c>
      <c r="C429" s="302"/>
      <c r="D429" s="303"/>
      <c r="E429" s="304"/>
      <c r="F429" s="176">
        <f>+SUM(F420:F427)</f>
        <v>142692.1219696</v>
      </c>
    </row>
    <row r="430" spans="1:6">
      <c r="F430" s="135" t="s">
        <v>293</v>
      </c>
    </row>
    <row r="431" spans="1:6" ht="14.25" thickBot="1"/>
    <row r="432" spans="1:6" ht="14.25" thickBot="1">
      <c r="A432" s="255" t="s">
        <v>168</v>
      </c>
      <c r="B432" s="308" t="str">
        <f>[2]PRESUPUESTO!B48</f>
        <v>Suministro e Instalación de Tomacorriente Regulado en Canaleta Metálica</v>
      </c>
      <c r="C432" s="307"/>
      <c r="D432" s="307"/>
      <c r="E432" s="309"/>
      <c r="F432" s="310" t="s">
        <v>25</v>
      </c>
    </row>
    <row r="433" spans="1:6" ht="35.25" customHeight="1" thickBot="1">
      <c r="A433" s="388" t="str">
        <f>+'[1]PRESUPUESTO OFICIAL (Entidad)'!B49</f>
        <v>4.1.28</v>
      </c>
      <c r="B433" s="321" t="s">
        <v>7</v>
      </c>
      <c r="C433" s="321" t="s">
        <v>208</v>
      </c>
      <c r="D433" s="321" t="s">
        <v>209</v>
      </c>
      <c r="E433" s="332" t="s">
        <v>10</v>
      </c>
      <c r="F433" s="332" t="s">
        <v>210</v>
      </c>
    </row>
    <row r="434" spans="1:6">
      <c r="A434" s="257"/>
      <c r="B434" s="258" t="s">
        <v>234</v>
      </c>
      <c r="C434" s="259" t="s">
        <v>70</v>
      </c>
      <c r="D434" s="260">
        <v>0.05</v>
      </c>
      <c r="E434" s="261">
        <v>28100</v>
      </c>
      <c r="F434" s="389">
        <f>D434*E434</f>
        <v>1405</v>
      </c>
    </row>
    <row r="435" spans="1:6">
      <c r="A435" s="263"/>
      <c r="B435" s="264" t="s">
        <v>290</v>
      </c>
      <c r="C435" s="265" t="s">
        <v>70</v>
      </c>
      <c r="D435" s="266">
        <v>1</v>
      </c>
      <c r="E435" s="267">
        <v>3500</v>
      </c>
      <c r="F435" s="342">
        <f>D435*E435</f>
        <v>3500</v>
      </c>
    </row>
    <row r="436" spans="1:6">
      <c r="A436" s="263"/>
      <c r="B436" s="264" t="s">
        <v>294</v>
      </c>
      <c r="C436" s="265" t="s">
        <v>70</v>
      </c>
      <c r="D436" s="266">
        <v>1</v>
      </c>
      <c r="E436" s="267">
        <v>38000</v>
      </c>
      <c r="F436" s="342">
        <f>D436*E436</f>
        <v>38000</v>
      </c>
    </row>
    <row r="437" spans="1:6">
      <c r="A437" s="263"/>
      <c r="B437" s="264" t="s">
        <v>242</v>
      </c>
      <c r="C437" s="265" t="s">
        <v>70</v>
      </c>
      <c r="D437" s="266">
        <v>3</v>
      </c>
      <c r="E437" s="267">
        <v>1663</v>
      </c>
      <c r="F437" s="342">
        <f>D437*E437</f>
        <v>4989</v>
      </c>
    </row>
    <row r="438" spans="1:6">
      <c r="A438" s="263"/>
      <c r="B438" s="264" t="s">
        <v>239</v>
      </c>
      <c r="C438" s="265" t="s">
        <v>174</v>
      </c>
      <c r="D438" s="266">
        <v>1.5</v>
      </c>
      <c r="E438" s="267">
        <v>39213</v>
      </c>
      <c r="F438" s="342">
        <f>D438*E438</f>
        <v>58819.5</v>
      </c>
    </row>
    <row r="439" spans="1:6" ht="14.25" thickBot="1">
      <c r="A439" s="269"/>
      <c r="B439" s="270" t="s">
        <v>240</v>
      </c>
      <c r="C439" s="271" t="s">
        <v>174</v>
      </c>
      <c r="D439" s="272">
        <v>6.1775280000000002E-2</v>
      </c>
      <c r="E439" s="273">
        <v>58820</v>
      </c>
      <c r="F439" s="343">
        <f>E439*D439</f>
        <v>3633.6219696000003</v>
      </c>
    </row>
    <row r="440" spans="1:6" ht="14.25" thickBot="1">
      <c r="A440" s="275"/>
      <c r="B440" s="276"/>
      <c r="C440" s="277"/>
      <c r="D440" s="278"/>
      <c r="E440" s="279"/>
      <c r="F440" s="280"/>
    </row>
    <row r="441" spans="1:6" ht="14.25" thickBot="1">
      <c r="A441" s="275"/>
      <c r="B441" s="174" t="s">
        <v>179</v>
      </c>
      <c r="C441" s="302"/>
      <c r="D441" s="303"/>
      <c r="E441" s="304"/>
      <c r="F441" s="176">
        <f>+SUM(F434:F439)</f>
        <v>110347.1219696</v>
      </c>
    </row>
    <row r="443" spans="1:6" ht="14.25" thickBot="1"/>
    <row r="444" spans="1:6" ht="14.25" thickBot="1">
      <c r="A444" s="255" t="s">
        <v>168</v>
      </c>
      <c r="B444" s="308" t="str">
        <f>[2]PRESUPUESTO!B49</f>
        <v>Suministro e Instalación de Tomacorriente Doble GFCI Sobreponer</v>
      </c>
      <c r="C444" s="307"/>
      <c r="D444" s="307"/>
      <c r="E444" s="309"/>
      <c r="F444" s="144" t="s">
        <v>25</v>
      </c>
    </row>
    <row r="445" spans="1:6" ht="39" customHeight="1" thickBot="1">
      <c r="A445" s="388" t="str">
        <f>+'[1]PRESUPUESTO OFICIAL (Entidad)'!B50</f>
        <v>4.1.29</v>
      </c>
      <c r="B445" s="321" t="s">
        <v>7</v>
      </c>
      <c r="C445" s="321" t="s">
        <v>208</v>
      </c>
      <c r="D445" s="321" t="s">
        <v>209</v>
      </c>
      <c r="E445" s="332" t="s">
        <v>10</v>
      </c>
      <c r="F445" s="332" t="s">
        <v>210</v>
      </c>
    </row>
    <row r="446" spans="1:6">
      <c r="A446" s="257"/>
      <c r="B446" s="258" t="s">
        <v>256</v>
      </c>
      <c r="C446" s="259" t="s">
        <v>70</v>
      </c>
      <c r="D446" s="260">
        <v>2</v>
      </c>
      <c r="E446" s="261">
        <v>1500</v>
      </c>
      <c r="F446" s="389">
        <f t="shared" ref="F446:F452" si="25">D446*E446</f>
        <v>3000</v>
      </c>
    </row>
    <row r="447" spans="1:6">
      <c r="A447" s="263"/>
      <c r="B447" s="264" t="s">
        <v>291</v>
      </c>
      <c r="C447" s="265" t="s">
        <v>292</v>
      </c>
      <c r="D447" s="266">
        <v>1</v>
      </c>
      <c r="E447" s="267">
        <v>3100</v>
      </c>
      <c r="F447" s="342">
        <f t="shared" si="25"/>
        <v>3100</v>
      </c>
    </row>
    <row r="448" spans="1:6">
      <c r="A448" s="263"/>
      <c r="B448" s="264" t="s">
        <v>288</v>
      </c>
      <c r="C448" s="265" t="s">
        <v>70</v>
      </c>
      <c r="D448" s="266">
        <v>1</v>
      </c>
      <c r="E448" s="267">
        <v>15000</v>
      </c>
      <c r="F448" s="342">
        <f t="shared" si="25"/>
        <v>15000</v>
      </c>
    </row>
    <row r="449" spans="1:6">
      <c r="A449" s="263"/>
      <c r="B449" s="264" t="s">
        <v>234</v>
      </c>
      <c r="C449" s="265" t="s">
        <v>70</v>
      </c>
      <c r="D449" s="266">
        <v>0.05</v>
      </c>
      <c r="E449" s="267">
        <v>28100</v>
      </c>
      <c r="F449" s="342">
        <f t="shared" si="25"/>
        <v>1405</v>
      </c>
    </row>
    <row r="450" spans="1:6">
      <c r="A450" s="263"/>
      <c r="B450" s="264" t="s">
        <v>242</v>
      </c>
      <c r="C450" s="265" t="s">
        <v>70</v>
      </c>
      <c r="D450" s="266">
        <v>3</v>
      </c>
      <c r="E450" s="267">
        <v>1662.5</v>
      </c>
      <c r="F450" s="342">
        <f t="shared" si="25"/>
        <v>4987.5</v>
      </c>
    </row>
    <row r="451" spans="1:6">
      <c r="A451" s="263"/>
      <c r="B451" s="264" t="s">
        <v>295</v>
      </c>
      <c r="C451" s="265" t="s">
        <v>70</v>
      </c>
      <c r="D451" s="266">
        <v>1</v>
      </c>
      <c r="E451" s="267">
        <v>109900</v>
      </c>
      <c r="F451" s="342">
        <f t="shared" si="25"/>
        <v>109900</v>
      </c>
    </row>
    <row r="452" spans="1:6" ht="25.5">
      <c r="A452" s="263"/>
      <c r="B452" s="390" t="s">
        <v>239</v>
      </c>
      <c r="C452" s="265" t="s">
        <v>174</v>
      </c>
      <c r="D452" s="266">
        <v>1.5</v>
      </c>
      <c r="E452" s="267">
        <v>39213</v>
      </c>
      <c r="F452" s="342">
        <f t="shared" si="25"/>
        <v>58819.5</v>
      </c>
    </row>
    <row r="453" spans="1:6" ht="14.25" thickBot="1">
      <c r="A453" s="269"/>
      <c r="B453" s="270" t="s">
        <v>240</v>
      </c>
      <c r="C453" s="271" t="s">
        <v>174</v>
      </c>
      <c r="D453" s="272">
        <v>6.1775280000000002E-2</v>
      </c>
      <c r="E453" s="273">
        <v>58820</v>
      </c>
      <c r="F453" s="343">
        <f>E453*D453</f>
        <v>3633.6219696000003</v>
      </c>
    </row>
    <row r="454" spans="1:6" ht="14.25" thickBot="1">
      <c r="A454" s="275"/>
      <c r="B454" s="276"/>
      <c r="C454" s="277"/>
      <c r="D454" s="278"/>
      <c r="E454" s="279"/>
      <c r="F454" s="280"/>
    </row>
    <row r="455" spans="1:6" ht="14.25" thickBot="1">
      <c r="A455" s="275"/>
      <c r="B455" s="174" t="s">
        <v>179</v>
      </c>
      <c r="C455" s="302"/>
      <c r="D455" s="303"/>
      <c r="E455" s="304"/>
      <c r="F455" s="176">
        <f>+SUM(F446:F453)</f>
        <v>199845.6219696</v>
      </c>
    </row>
    <row r="456" spans="1:6">
      <c r="A456" s="275"/>
      <c r="B456" s="181"/>
      <c r="C456" s="277"/>
      <c r="D456" s="278"/>
      <c r="E456" s="279"/>
      <c r="F456" s="173"/>
    </row>
    <row r="457" spans="1:6" ht="14.25" thickBot="1">
      <c r="A457" s="275"/>
      <c r="B457" s="181"/>
      <c r="C457" s="277"/>
      <c r="D457" s="278"/>
      <c r="E457" s="279"/>
      <c r="F457" s="173"/>
    </row>
    <row r="458" spans="1:6" ht="14.25" thickBot="1">
      <c r="A458" s="255" t="s">
        <v>168</v>
      </c>
      <c r="B458" s="182" t="s">
        <v>296</v>
      </c>
      <c r="C458" s="183"/>
      <c r="D458" s="183"/>
      <c r="E458" s="184"/>
      <c r="F458" s="144" t="s">
        <v>93</v>
      </c>
    </row>
    <row r="459" spans="1:6" ht="26.25" thickBot="1">
      <c r="A459" s="388" t="str">
        <f>+'[1]PRESUPUESTO OFICIAL (Entidad)'!B51</f>
        <v>4.1.30</v>
      </c>
      <c r="B459" s="391" t="s">
        <v>7</v>
      </c>
      <c r="C459" s="391" t="s">
        <v>208</v>
      </c>
      <c r="D459" s="391" t="s">
        <v>209</v>
      </c>
      <c r="E459" s="392" t="s">
        <v>10</v>
      </c>
      <c r="F459" s="392" t="s">
        <v>210</v>
      </c>
    </row>
    <row r="460" spans="1:6">
      <c r="A460" s="257"/>
      <c r="B460" s="393" t="s">
        <v>297</v>
      </c>
      <c r="C460" s="394" t="s">
        <v>70</v>
      </c>
      <c r="D460" s="395">
        <v>0.3</v>
      </c>
      <c r="E460" s="396">
        <v>1210</v>
      </c>
      <c r="F460" s="397">
        <f t="shared" ref="F460:F465" si="26">D460*E460</f>
        <v>363</v>
      </c>
    </row>
    <row r="461" spans="1:6">
      <c r="A461" s="263"/>
      <c r="B461" s="398" t="s">
        <v>298</v>
      </c>
      <c r="C461" s="399" t="s">
        <v>70</v>
      </c>
      <c r="D461" s="400">
        <v>0.3</v>
      </c>
      <c r="E461" s="401">
        <v>2090</v>
      </c>
      <c r="F461" s="397">
        <f t="shared" si="26"/>
        <v>627</v>
      </c>
    </row>
    <row r="462" spans="1:6">
      <c r="A462" s="263"/>
      <c r="B462" s="398" t="s">
        <v>299</v>
      </c>
      <c r="C462" s="399" t="s">
        <v>93</v>
      </c>
      <c r="D462" s="402">
        <v>1.03</v>
      </c>
      <c r="E462" s="401">
        <v>8049</v>
      </c>
      <c r="F462" s="397">
        <f t="shared" si="26"/>
        <v>8290.4699999999993</v>
      </c>
    </row>
    <row r="463" spans="1:6">
      <c r="A463" s="263"/>
      <c r="B463" s="398" t="s">
        <v>300</v>
      </c>
      <c r="C463" s="399" t="s">
        <v>70</v>
      </c>
      <c r="D463" s="400">
        <v>0.3</v>
      </c>
      <c r="E463" s="401">
        <v>1100</v>
      </c>
      <c r="F463" s="397">
        <f t="shared" si="26"/>
        <v>330</v>
      </c>
    </row>
    <row r="464" spans="1:6">
      <c r="A464" s="263"/>
      <c r="B464" s="398" t="s">
        <v>301</v>
      </c>
      <c r="C464" s="399" t="s">
        <v>174</v>
      </c>
      <c r="D464" s="402">
        <v>0.45</v>
      </c>
      <c r="E464" s="401">
        <v>28339</v>
      </c>
      <c r="F464" s="397">
        <f t="shared" si="26"/>
        <v>12752.550000000001</v>
      </c>
    </row>
    <row r="465" spans="1:7" ht="14.25" thickBot="1">
      <c r="A465" s="269"/>
      <c r="B465" s="403" t="s">
        <v>220</v>
      </c>
      <c r="C465" s="404" t="s">
        <v>174</v>
      </c>
      <c r="D465" s="405">
        <v>0.28100000000000003</v>
      </c>
      <c r="E465" s="406">
        <v>2269</v>
      </c>
      <c r="F465" s="397">
        <f t="shared" si="26"/>
        <v>637.58900000000006</v>
      </c>
    </row>
    <row r="466" spans="1:7" ht="14.25" thickBot="1">
      <c r="A466" s="407"/>
      <c r="B466" s="408"/>
      <c r="C466" s="409"/>
      <c r="D466" s="409"/>
      <c r="E466" s="409"/>
      <c r="F466" s="410"/>
    </row>
    <row r="467" spans="1:7" ht="14.25" thickBot="1">
      <c r="A467" s="411"/>
      <c r="B467" s="412" t="s">
        <v>179</v>
      </c>
      <c r="C467" s="413"/>
      <c r="D467" s="414"/>
      <c r="E467" s="415"/>
      <c r="F467" s="176">
        <f>+SUM(F460:F465)</f>
        <v>23000.609</v>
      </c>
    </row>
    <row r="468" spans="1:7" ht="14.25">
      <c r="A468" s="219"/>
      <c r="B468" s="245"/>
      <c r="C468" s="246"/>
      <c r="D468" s="247"/>
      <c r="E468" s="220"/>
      <c r="F468" s="220"/>
    </row>
    <row r="469" spans="1:7" ht="14.25" thickBot="1">
      <c r="B469" s="416"/>
      <c r="C469" s="417"/>
      <c r="D469" s="418"/>
      <c r="E469" s="409"/>
      <c r="F469" s="409"/>
      <c r="G469" s="408"/>
    </row>
    <row r="470" spans="1:7" ht="14.25" thickBot="1">
      <c r="A470" s="255" t="s">
        <v>168</v>
      </c>
      <c r="B470" s="182" t="s">
        <v>302</v>
      </c>
      <c r="C470" s="183"/>
      <c r="D470" s="183"/>
      <c r="E470" s="184"/>
      <c r="F470" s="144" t="s">
        <v>93</v>
      </c>
      <c r="G470" s="419"/>
    </row>
    <row r="471" spans="1:7" ht="26.25" thickBot="1">
      <c r="A471" s="420" t="str">
        <f>+'[1]PRESUPUESTO OFICIAL (Entidad)'!B52</f>
        <v>4.1.31</v>
      </c>
      <c r="B471" s="391" t="s">
        <v>7</v>
      </c>
      <c r="C471" s="391" t="s">
        <v>208</v>
      </c>
      <c r="D471" s="391" t="s">
        <v>209</v>
      </c>
      <c r="E471" s="392" t="s">
        <v>10</v>
      </c>
      <c r="F471" s="392" t="s">
        <v>210</v>
      </c>
      <c r="G471" s="419"/>
    </row>
    <row r="472" spans="1:7">
      <c r="A472" s="151"/>
      <c r="B472" s="393" t="s">
        <v>303</v>
      </c>
      <c r="C472" s="394" t="s">
        <v>70</v>
      </c>
      <c r="D472" s="421">
        <v>0.35020000000000001</v>
      </c>
      <c r="E472" s="422">
        <v>112500</v>
      </c>
      <c r="F472" s="423">
        <f t="shared" ref="F472:F478" si="27">D472*E472</f>
        <v>39397.5</v>
      </c>
      <c r="G472" s="419"/>
    </row>
    <row r="473" spans="1:7">
      <c r="A473" s="158"/>
      <c r="B473" s="398" t="s">
        <v>304</v>
      </c>
      <c r="C473" s="399" t="s">
        <v>70</v>
      </c>
      <c r="D473" s="400">
        <v>0.7</v>
      </c>
      <c r="E473" s="424">
        <v>3852</v>
      </c>
      <c r="F473" s="425">
        <f t="shared" si="27"/>
        <v>2696.3999999999996</v>
      </c>
      <c r="G473" s="419"/>
    </row>
    <row r="474" spans="1:7">
      <c r="A474" s="158"/>
      <c r="B474" s="398" t="s">
        <v>305</v>
      </c>
      <c r="C474" s="399" t="s">
        <v>70</v>
      </c>
      <c r="D474" s="402">
        <v>0.15</v>
      </c>
      <c r="E474" s="424">
        <v>58380</v>
      </c>
      <c r="F474" s="425">
        <f t="shared" si="27"/>
        <v>8757</v>
      </c>
      <c r="G474" s="419"/>
    </row>
    <row r="475" spans="1:7">
      <c r="A475" s="158"/>
      <c r="B475" s="398" t="s">
        <v>306</v>
      </c>
      <c r="C475" s="399" t="s">
        <v>93</v>
      </c>
      <c r="D475" s="402">
        <v>1.08</v>
      </c>
      <c r="E475" s="424">
        <v>3740</v>
      </c>
      <c r="F475" s="425">
        <f t="shared" si="27"/>
        <v>4039.2000000000003</v>
      </c>
      <c r="G475" s="419"/>
    </row>
    <row r="476" spans="1:7">
      <c r="A476" s="158"/>
      <c r="B476" s="398" t="s">
        <v>307</v>
      </c>
      <c r="C476" s="399" t="s">
        <v>70</v>
      </c>
      <c r="D476" s="400">
        <v>0.8</v>
      </c>
      <c r="E476" s="424">
        <v>5514</v>
      </c>
      <c r="F476" s="425">
        <f t="shared" si="27"/>
        <v>4411.2</v>
      </c>
      <c r="G476" s="419"/>
    </row>
    <row r="477" spans="1:7">
      <c r="A477" s="158"/>
      <c r="B477" s="398" t="s">
        <v>308</v>
      </c>
      <c r="C477" s="399" t="s">
        <v>174</v>
      </c>
      <c r="D477" s="400">
        <v>0.4</v>
      </c>
      <c r="E477" s="424">
        <v>37556</v>
      </c>
      <c r="F477" s="425">
        <f t="shared" si="27"/>
        <v>15022.400000000001</v>
      </c>
      <c r="G477" s="419"/>
    </row>
    <row r="478" spans="1:7" ht="14.25" thickBot="1">
      <c r="A478" s="164"/>
      <c r="B478" s="403" t="s">
        <v>220</v>
      </c>
      <c r="C478" s="404" t="s">
        <v>174</v>
      </c>
      <c r="D478" s="405">
        <v>0.33100000000000002</v>
      </c>
      <c r="E478" s="426">
        <v>2269</v>
      </c>
      <c r="F478" s="427">
        <f t="shared" si="27"/>
        <v>751.03899999999999</v>
      </c>
      <c r="G478" s="419"/>
    </row>
    <row r="479" spans="1:7" ht="14.25" thickBot="1">
      <c r="B479" s="408"/>
      <c r="C479" s="409"/>
      <c r="D479" s="409"/>
      <c r="E479" s="409"/>
      <c r="F479" s="410"/>
      <c r="G479" s="419"/>
    </row>
    <row r="480" spans="1:7" ht="14.25" thickBot="1">
      <c r="B480" s="412" t="s">
        <v>179</v>
      </c>
      <c r="C480" s="413"/>
      <c r="D480" s="414"/>
      <c r="E480" s="415"/>
      <c r="F480" s="176">
        <f>+SUM(F472:F478)</f>
        <v>75074.739000000001</v>
      </c>
      <c r="G480" s="419"/>
    </row>
    <row r="481" spans="1:7">
      <c r="B481" s="428"/>
      <c r="C481" s="429"/>
      <c r="D481" s="430"/>
      <c r="E481" s="431"/>
      <c r="F481" s="431"/>
      <c r="G481" s="408"/>
    </row>
    <row r="482" spans="1:7" ht="14.25" thickBot="1">
      <c r="B482" s="432"/>
      <c r="C482" s="429"/>
      <c r="D482" s="430"/>
      <c r="E482" s="431"/>
      <c r="F482" s="431"/>
      <c r="G482" s="408"/>
    </row>
    <row r="483" spans="1:7" ht="17.25" thickBot="1">
      <c r="A483" s="255" t="s">
        <v>168</v>
      </c>
      <c r="B483" s="182" t="s">
        <v>309</v>
      </c>
      <c r="C483" s="183"/>
      <c r="D483" s="183"/>
      <c r="E483" s="184"/>
      <c r="F483" s="144" t="s">
        <v>93</v>
      </c>
      <c r="G483" s="433"/>
    </row>
    <row r="484" spans="1:7" ht="26.25" thickBot="1">
      <c r="A484" s="420" t="str">
        <f>+'[1]PRESUPUESTO OFICIAL (Entidad)'!B53</f>
        <v>4.1.32</v>
      </c>
      <c r="B484" s="391" t="s">
        <v>7</v>
      </c>
      <c r="C484" s="391" t="s">
        <v>208</v>
      </c>
      <c r="D484" s="391" t="s">
        <v>209</v>
      </c>
      <c r="E484" s="392" t="s">
        <v>10</v>
      </c>
      <c r="F484" s="392" t="s">
        <v>210</v>
      </c>
      <c r="G484" s="433"/>
    </row>
    <row r="485" spans="1:7">
      <c r="A485" s="151"/>
      <c r="B485" s="393" t="s">
        <v>310</v>
      </c>
      <c r="C485" s="394" t="s">
        <v>70</v>
      </c>
      <c r="D485" s="434">
        <v>0.41</v>
      </c>
      <c r="E485" s="422">
        <v>44110</v>
      </c>
      <c r="F485" s="423">
        <f t="shared" ref="F485:F489" si="28">D485*E485</f>
        <v>18085.099999999999</v>
      </c>
      <c r="G485" s="419"/>
    </row>
    <row r="486" spans="1:7">
      <c r="A486" s="158"/>
      <c r="B486" s="398" t="s">
        <v>215</v>
      </c>
      <c r="C486" s="399" t="s">
        <v>70</v>
      </c>
      <c r="D486" s="400">
        <v>1.5</v>
      </c>
      <c r="E486" s="424">
        <v>200</v>
      </c>
      <c r="F486" s="425">
        <f t="shared" si="28"/>
        <v>300</v>
      </c>
      <c r="G486" s="419"/>
    </row>
    <row r="487" spans="1:7">
      <c r="A487" s="158"/>
      <c r="B487" s="398" t="s">
        <v>311</v>
      </c>
      <c r="C487" s="399" t="s">
        <v>70</v>
      </c>
      <c r="D487" s="400">
        <v>0.5</v>
      </c>
      <c r="E487" s="424">
        <v>5640</v>
      </c>
      <c r="F487" s="425">
        <f t="shared" si="28"/>
        <v>2820</v>
      </c>
      <c r="G487" s="419"/>
    </row>
    <row r="488" spans="1:7">
      <c r="A488" s="158"/>
      <c r="B488" s="398" t="s">
        <v>219</v>
      </c>
      <c r="C488" s="399" t="s">
        <v>174</v>
      </c>
      <c r="D488" s="402">
        <v>0.25</v>
      </c>
      <c r="E488" s="424">
        <v>26822</v>
      </c>
      <c r="F488" s="425">
        <f t="shared" si="28"/>
        <v>6705.5</v>
      </c>
      <c r="G488" s="419"/>
    </row>
    <row r="489" spans="1:7" ht="14.25" thickBot="1">
      <c r="A489" s="164"/>
      <c r="B489" s="403" t="s">
        <v>220</v>
      </c>
      <c r="C489" s="404" t="s">
        <v>174</v>
      </c>
      <c r="D489" s="435">
        <v>0.14779999999999999</v>
      </c>
      <c r="E489" s="426">
        <v>2269</v>
      </c>
      <c r="F489" s="427">
        <f t="shared" si="28"/>
        <v>335.35819999999995</v>
      </c>
      <c r="G489" s="419"/>
    </row>
    <row r="490" spans="1:7" ht="14.25" thickBot="1">
      <c r="B490" s="408"/>
      <c r="C490" s="409"/>
      <c r="D490" s="409"/>
      <c r="E490" s="409"/>
      <c r="F490" s="410"/>
      <c r="G490" s="419"/>
    </row>
    <row r="491" spans="1:7" ht="14.25" thickBot="1">
      <c r="B491" s="412" t="s">
        <v>179</v>
      </c>
      <c r="C491" s="413"/>
      <c r="D491" s="414"/>
      <c r="E491" s="415"/>
      <c r="F491" s="176">
        <f>+SUM(F485:F489)</f>
        <v>28245.958199999997</v>
      </c>
      <c r="G491" s="419"/>
    </row>
    <row r="492" spans="1:7" ht="14.25" thickBot="1">
      <c r="B492" s="408"/>
      <c r="C492" s="409"/>
      <c r="D492" s="409"/>
      <c r="E492" s="409"/>
      <c r="F492" s="280"/>
      <c r="G492" s="419"/>
    </row>
    <row r="493" spans="1:7" ht="17.25" thickBot="1">
      <c r="A493" s="255" t="s">
        <v>168</v>
      </c>
      <c r="B493" s="182" t="s">
        <v>312</v>
      </c>
      <c r="C493" s="183" t="s">
        <v>313</v>
      </c>
      <c r="D493" s="183"/>
      <c r="E493" s="184"/>
      <c r="F493" s="144" t="s">
        <v>93</v>
      </c>
      <c r="G493" s="433"/>
    </row>
    <row r="494" spans="1:7" ht="24.75" customHeight="1" thickBot="1">
      <c r="A494" s="420" t="str">
        <f>+'[1]PRESUPUESTO OFICIAL (Entidad)'!B54</f>
        <v>4.1.33</v>
      </c>
      <c r="B494" s="391" t="s">
        <v>7</v>
      </c>
      <c r="C494" s="391" t="s">
        <v>208</v>
      </c>
      <c r="D494" s="391" t="s">
        <v>209</v>
      </c>
      <c r="E494" s="392" t="s">
        <v>10</v>
      </c>
      <c r="F494" s="392" t="s">
        <v>210</v>
      </c>
      <c r="G494" s="433"/>
    </row>
    <row r="495" spans="1:7">
      <c r="A495" s="151"/>
      <c r="B495" s="393" t="s">
        <v>314</v>
      </c>
      <c r="C495" s="394" t="s">
        <v>93</v>
      </c>
      <c r="D495" s="434">
        <v>3.24</v>
      </c>
      <c r="E495" s="422">
        <v>2585</v>
      </c>
      <c r="F495" s="423">
        <f t="shared" ref="F495:F497" si="29">D495*E495</f>
        <v>8375.4000000000015</v>
      </c>
      <c r="G495" s="419"/>
    </row>
    <row r="496" spans="1:7">
      <c r="A496" s="158"/>
      <c r="B496" s="398" t="s">
        <v>308</v>
      </c>
      <c r="C496" s="399" t="s">
        <v>174</v>
      </c>
      <c r="D496" s="402">
        <v>0.25</v>
      </c>
      <c r="E496" s="424">
        <v>37556</v>
      </c>
      <c r="F496" s="425">
        <f t="shared" si="29"/>
        <v>9389</v>
      </c>
      <c r="G496" s="419"/>
    </row>
    <row r="497" spans="1:7" ht="14.25" thickBot="1">
      <c r="A497" s="164"/>
      <c r="B497" s="403" t="s">
        <v>220</v>
      </c>
      <c r="C497" s="404" t="s">
        <v>174</v>
      </c>
      <c r="D497" s="435">
        <v>0.2069</v>
      </c>
      <c r="E497" s="426">
        <v>2269</v>
      </c>
      <c r="F497" s="427">
        <f t="shared" si="29"/>
        <v>469.45609999999999</v>
      </c>
      <c r="G497" s="419"/>
    </row>
    <row r="498" spans="1:7" ht="14.25" thickBot="1">
      <c r="B498" s="408"/>
      <c r="C498" s="409"/>
      <c r="D498" s="409"/>
      <c r="E498" s="409"/>
      <c r="F498" s="410"/>
      <c r="G498" s="419"/>
    </row>
    <row r="499" spans="1:7" ht="14.25" thickBot="1">
      <c r="B499" s="412" t="s">
        <v>179</v>
      </c>
      <c r="C499" s="413"/>
      <c r="D499" s="414"/>
      <c r="E499" s="415"/>
      <c r="F499" s="176">
        <f>+SUM(F495:F497)</f>
        <v>18233.856100000001</v>
      </c>
      <c r="G499" s="419"/>
    </row>
    <row r="500" spans="1:7" ht="14.25" thickBot="1">
      <c r="B500" s="428"/>
      <c r="C500" s="429"/>
      <c r="D500" s="430"/>
      <c r="E500" s="431"/>
      <c r="F500" s="431"/>
      <c r="G500" s="408"/>
    </row>
    <row r="501" spans="1:7" ht="17.25" thickBot="1">
      <c r="A501" s="255" t="s">
        <v>168</v>
      </c>
      <c r="B501" s="182" t="s">
        <v>315</v>
      </c>
      <c r="C501" s="183" t="s">
        <v>316</v>
      </c>
      <c r="D501" s="183"/>
      <c r="E501" s="184"/>
      <c r="F501" s="144" t="s">
        <v>25</v>
      </c>
      <c r="G501" s="433"/>
    </row>
    <row r="502" spans="1:7" ht="26.25" thickBot="1">
      <c r="A502" s="436" t="str">
        <f>+'[1]PRESUPUESTO OFICIAL (Entidad)'!B57</f>
        <v>4.2.1</v>
      </c>
      <c r="B502" s="391" t="s">
        <v>7</v>
      </c>
      <c r="C502" s="391" t="s">
        <v>208</v>
      </c>
      <c r="D502" s="391" t="s">
        <v>209</v>
      </c>
      <c r="E502" s="392" t="s">
        <v>10</v>
      </c>
      <c r="F502" s="392" t="s">
        <v>210</v>
      </c>
      <c r="G502" s="433"/>
    </row>
    <row r="503" spans="1:7">
      <c r="A503" s="437"/>
      <c r="B503" s="393" t="s">
        <v>215</v>
      </c>
      <c r="C503" s="394" t="s">
        <v>70</v>
      </c>
      <c r="D503" s="438">
        <v>4</v>
      </c>
      <c r="E503" s="422">
        <v>200</v>
      </c>
      <c r="F503" s="423">
        <f t="shared" ref="F503:F508" si="30">D503*E503</f>
        <v>800</v>
      </c>
      <c r="G503" s="419"/>
    </row>
    <row r="504" spans="1:7">
      <c r="A504" s="439"/>
      <c r="B504" s="398" t="s">
        <v>216</v>
      </c>
      <c r="C504" s="399" t="s">
        <v>70</v>
      </c>
      <c r="D504" s="440">
        <v>18</v>
      </c>
      <c r="E504" s="424">
        <v>1254</v>
      </c>
      <c r="F504" s="425">
        <f t="shared" si="30"/>
        <v>22572</v>
      </c>
      <c r="G504" s="419"/>
    </row>
    <row r="505" spans="1:7">
      <c r="A505" s="439"/>
      <c r="B505" s="398" t="s">
        <v>217</v>
      </c>
      <c r="C505" s="399" t="s">
        <v>70</v>
      </c>
      <c r="D505" s="440">
        <v>18</v>
      </c>
      <c r="E505" s="424">
        <v>2686</v>
      </c>
      <c r="F505" s="425">
        <f t="shared" si="30"/>
        <v>48348</v>
      </c>
      <c r="G505" s="419"/>
    </row>
    <row r="506" spans="1:7">
      <c r="A506" s="439"/>
      <c r="B506" s="398" t="s">
        <v>317</v>
      </c>
      <c r="C506" s="399" t="s">
        <v>70</v>
      </c>
      <c r="D506" s="440">
        <v>1</v>
      </c>
      <c r="E506" s="424">
        <v>319550</v>
      </c>
      <c r="F506" s="425">
        <f t="shared" si="30"/>
        <v>319550</v>
      </c>
      <c r="G506" s="419"/>
    </row>
    <row r="507" spans="1:7">
      <c r="A507" s="439"/>
      <c r="B507" s="398" t="s">
        <v>219</v>
      </c>
      <c r="C507" s="399" t="s">
        <v>174</v>
      </c>
      <c r="D507" s="440">
        <v>2</v>
      </c>
      <c r="E507" s="424">
        <v>26822</v>
      </c>
      <c r="F507" s="425">
        <f t="shared" si="30"/>
        <v>53644</v>
      </c>
      <c r="G507" s="419"/>
    </row>
    <row r="508" spans="1:7" ht="14.25" thickBot="1">
      <c r="A508" s="441"/>
      <c r="B508" s="403" t="s">
        <v>220</v>
      </c>
      <c r="C508" s="404" t="s">
        <v>174</v>
      </c>
      <c r="D508" s="435">
        <v>1.1820999999999999</v>
      </c>
      <c r="E508" s="426">
        <v>2269</v>
      </c>
      <c r="F508" s="427">
        <f t="shared" si="30"/>
        <v>2682.1848999999997</v>
      </c>
      <c r="G508" s="419"/>
    </row>
    <row r="509" spans="1:7" ht="14.25" thickBot="1">
      <c r="B509" s="408"/>
      <c r="C509" s="409"/>
      <c r="D509" s="409"/>
      <c r="E509" s="442"/>
      <c r="F509" s="443"/>
      <c r="G509" s="419"/>
    </row>
    <row r="510" spans="1:7" ht="14.25" thickBot="1">
      <c r="B510" s="412" t="s">
        <v>179</v>
      </c>
      <c r="C510" s="413"/>
      <c r="D510" s="414"/>
      <c r="E510" s="415"/>
      <c r="F510" s="176">
        <f>+SUM(F503:F508)</f>
        <v>447596.18489999999</v>
      </c>
      <c r="G510" s="419"/>
    </row>
    <row r="511" spans="1:7" ht="14.25" thickBot="1">
      <c r="B511" s="428"/>
      <c r="C511" s="429"/>
      <c r="D511" s="430"/>
      <c r="E511" s="431"/>
      <c r="F511" s="431"/>
      <c r="G511" s="408"/>
    </row>
    <row r="512" spans="1:7" ht="21" customHeight="1" thickBot="1">
      <c r="A512" s="255" t="s">
        <v>168</v>
      </c>
      <c r="B512" s="444" t="s">
        <v>318</v>
      </c>
      <c r="C512" s="183"/>
      <c r="D512" s="183"/>
      <c r="E512" s="184"/>
      <c r="F512" s="144" t="s">
        <v>25</v>
      </c>
      <c r="G512" s="419"/>
    </row>
    <row r="513" spans="1:7" ht="26.25" thickBot="1">
      <c r="A513" s="420" t="str">
        <f>+'[1]PRESUPUESTO OFICIAL (Entidad)'!B58</f>
        <v>4.2.2</v>
      </c>
      <c r="B513" s="391" t="s">
        <v>7</v>
      </c>
      <c r="C513" s="391" t="s">
        <v>208</v>
      </c>
      <c r="D513" s="391" t="s">
        <v>209</v>
      </c>
      <c r="E513" s="392" t="s">
        <v>10</v>
      </c>
      <c r="F513" s="392" t="s">
        <v>210</v>
      </c>
      <c r="G513" s="419"/>
    </row>
    <row r="514" spans="1:7">
      <c r="A514" s="151"/>
      <c r="B514" s="393" t="s">
        <v>319</v>
      </c>
      <c r="C514" s="394" t="s">
        <v>70</v>
      </c>
      <c r="D514" s="438">
        <v>1</v>
      </c>
      <c r="E514" s="422">
        <v>131175</v>
      </c>
      <c r="F514" s="423">
        <f t="shared" ref="F514:F516" si="31">D514*E514</f>
        <v>131175</v>
      </c>
      <c r="G514" s="419"/>
    </row>
    <row r="515" spans="1:7">
      <c r="A515" s="158"/>
      <c r="B515" s="398" t="s">
        <v>219</v>
      </c>
      <c r="C515" s="399" t="s">
        <v>174</v>
      </c>
      <c r="D515" s="402">
        <v>0.25</v>
      </c>
      <c r="E515" s="424">
        <v>26822</v>
      </c>
      <c r="F515" s="425">
        <f t="shared" si="31"/>
        <v>6705.5</v>
      </c>
      <c r="G515" s="419"/>
    </row>
    <row r="516" spans="1:7" ht="14.25" thickBot="1">
      <c r="A516" s="164"/>
      <c r="B516" s="403" t="s">
        <v>220</v>
      </c>
      <c r="C516" s="404" t="s">
        <v>174</v>
      </c>
      <c r="D516" s="435">
        <v>0.14779999999999999</v>
      </c>
      <c r="E516" s="426">
        <v>2269</v>
      </c>
      <c r="F516" s="427">
        <f t="shared" si="31"/>
        <v>335.35819999999995</v>
      </c>
      <c r="G516" s="419"/>
    </row>
    <row r="517" spans="1:7" ht="14.25" thickBot="1">
      <c r="B517" s="408"/>
      <c r="C517" s="409"/>
      <c r="D517" s="409"/>
      <c r="E517" s="409"/>
      <c r="F517" s="410"/>
      <c r="G517" s="419"/>
    </row>
    <row r="518" spans="1:7" ht="14.25" thickBot="1">
      <c r="B518" s="412" t="s">
        <v>179</v>
      </c>
      <c r="C518" s="413"/>
      <c r="D518" s="414"/>
      <c r="E518" s="415"/>
      <c r="F518" s="176">
        <f>+SUM(F514:F516)</f>
        <v>138215.85819999999</v>
      </c>
      <c r="G518" s="419"/>
    </row>
    <row r="519" spans="1:7" ht="14.25" thickBot="1">
      <c r="B519" s="428"/>
      <c r="C519" s="429"/>
      <c r="D519" s="430"/>
      <c r="E519" s="431"/>
      <c r="F519" s="431"/>
      <c r="G519" s="408"/>
    </row>
    <row r="520" spans="1:7" ht="14.25" thickBot="1">
      <c r="A520" s="255" t="s">
        <v>168</v>
      </c>
      <c r="B520" s="444" t="s">
        <v>320</v>
      </c>
      <c r="C520" s="183"/>
      <c r="D520" s="183"/>
      <c r="E520" s="184"/>
      <c r="F520" s="144" t="s">
        <v>25</v>
      </c>
      <c r="G520" s="419"/>
    </row>
    <row r="521" spans="1:7" ht="26.25" thickBot="1">
      <c r="A521" s="420" t="str">
        <f>+'[1]PRESUPUESTO OFICIAL (Entidad)'!B59</f>
        <v>4.2.3</v>
      </c>
      <c r="B521" s="391" t="s">
        <v>7</v>
      </c>
      <c r="C521" s="391" t="s">
        <v>208</v>
      </c>
      <c r="D521" s="391" t="s">
        <v>209</v>
      </c>
      <c r="E521" s="392" t="s">
        <v>10</v>
      </c>
      <c r="F521" s="392" t="s">
        <v>210</v>
      </c>
      <c r="G521" s="419"/>
    </row>
    <row r="522" spans="1:7">
      <c r="A522" s="151"/>
      <c r="B522" s="393" t="s">
        <v>224</v>
      </c>
      <c r="C522" s="394" t="s">
        <v>70</v>
      </c>
      <c r="D522" s="438">
        <v>1</v>
      </c>
      <c r="E522" s="396">
        <v>11990</v>
      </c>
      <c r="F522" s="423">
        <f t="shared" ref="F522:F524" si="32">D522*E522</f>
        <v>11990</v>
      </c>
      <c r="G522" s="419"/>
    </row>
    <row r="523" spans="1:7">
      <c r="A523" s="158"/>
      <c r="B523" s="398" t="s">
        <v>219</v>
      </c>
      <c r="C523" s="399" t="s">
        <v>174</v>
      </c>
      <c r="D523" s="402">
        <v>0.25</v>
      </c>
      <c r="E523" s="401">
        <v>26822</v>
      </c>
      <c r="F523" s="425">
        <f t="shared" si="32"/>
        <v>6705.5</v>
      </c>
      <c r="G523" s="419"/>
    </row>
    <row r="524" spans="1:7" ht="14.25" thickBot="1">
      <c r="A524" s="164"/>
      <c r="B524" s="403" t="s">
        <v>220</v>
      </c>
      <c r="C524" s="404" t="s">
        <v>174</v>
      </c>
      <c r="D524" s="435">
        <v>0.14779999999999999</v>
      </c>
      <c r="E524" s="406">
        <v>2269</v>
      </c>
      <c r="F524" s="427">
        <f t="shared" si="32"/>
        <v>335.35819999999995</v>
      </c>
      <c r="G524" s="419"/>
    </row>
    <row r="525" spans="1:7" ht="14.25" thickBot="1">
      <c r="B525" s="408"/>
      <c r="C525" s="409"/>
      <c r="D525" s="409"/>
      <c r="E525" s="409"/>
      <c r="F525" s="410"/>
      <c r="G525" s="419"/>
    </row>
    <row r="526" spans="1:7" ht="14.25" thickBot="1">
      <c r="B526" s="412" t="s">
        <v>179</v>
      </c>
      <c r="C526" s="413"/>
      <c r="D526" s="414"/>
      <c r="E526" s="415"/>
      <c r="F526" s="176">
        <f>+SUM(F522:F524)</f>
        <v>19030.858199999999</v>
      </c>
      <c r="G526" s="419"/>
    </row>
    <row r="527" spans="1:7" ht="14.25" thickBot="1">
      <c r="B527" s="445"/>
      <c r="C527" s="399"/>
      <c r="D527" s="430"/>
      <c r="E527" s="431"/>
      <c r="F527" s="431"/>
      <c r="G527" s="408"/>
    </row>
    <row r="528" spans="1:7" ht="14.25" thickBot="1">
      <c r="A528" s="255" t="s">
        <v>168</v>
      </c>
      <c r="B528" s="444" t="s">
        <v>321</v>
      </c>
      <c r="C528" s="183"/>
      <c r="D528" s="183"/>
      <c r="E528" s="184"/>
      <c r="F528" s="144" t="s">
        <v>25</v>
      </c>
      <c r="G528" s="419"/>
    </row>
    <row r="529" spans="1:7" ht="26.25" thickBot="1">
      <c r="A529" s="420" t="str">
        <f>+'[1]PRESUPUESTO OFICIAL (Entidad)'!B60</f>
        <v>4.2.4</v>
      </c>
      <c r="B529" s="391" t="s">
        <v>7</v>
      </c>
      <c r="C529" s="391" t="s">
        <v>208</v>
      </c>
      <c r="D529" s="391" t="s">
        <v>209</v>
      </c>
      <c r="E529" s="392" t="s">
        <v>10</v>
      </c>
      <c r="F529" s="392" t="s">
        <v>210</v>
      </c>
      <c r="G529" s="419"/>
    </row>
    <row r="530" spans="1:7">
      <c r="A530" s="151"/>
      <c r="B530" s="393" t="s">
        <v>226</v>
      </c>
      <c r="C530" s="394" t="s">
        <v>70</v>
      </c>
      <c r="D530" s="438">
        <v>1</v>
      </c>
      <c r="E530" s="396">
        <v>14250</v>
      </c>
      <c r="F530" s="423">
        <f t="shared" ref="F530:F532" si="33">D530*E530</f>
        <v>14250</v>
      </c>
      <c r="G530" s="419"/>
    </row>
    <row r="531" spans="1:7">
      <c r="A531" s="158"/>
      <c r="B531" s="398" t="s">
        <v>219</v>
      </c>
      <c r="C531" s="399" t="s">
        <v>174</v>
      </c>
      <c r="D531" s="402">
        <v>0.25</v>
      </c>
      <c r="E531" s="401">
        <v>26822</v>
      </c>
      <c r="F531" s="425">
        <f t="shared" si="33"/>
        <v>6705.5</v>
      </c>
      <c r="G531" s="419"/>
    </row>
    <row r="532" spans="1:7" ht="14.25" thickBot="1">
      <c r="A532" s="164"/>
      <c r="B532" s="403" t="s">
        <v>220</v>
      </c>
      <c r="C532" s="404" t="s">
        <v>174</v>
      </c>
      <c r="D532" s="435">
        <v>0.14779999999999999</v>
      </c>
      <c r="E532" s="406">
        <v>2269</v>
      </c>
      <c r="F532" s="427">
        <f t="shared" si="33"/>
        <v>335.35819999999995</v>
      </c>
      <c r="G532" s="419"/>
    </row>
    <row r="533" spans="1:7" ht="14.25" thickBot="1">
      <c r="C533" s="409"/>
      <c r="D533" s="409"/>
      <c r="E533" s="409"/>
      <c r="F533" s="410"/>
      <c r="G533" s="419"/>
    </row>
    <row r="534" spans="1:7" ht="14.25" thickBot="1">
      <c r="B534" s="412" t="s">
        <v>179</v>
      </c>
      <c r="C534" s="413"/>
      <c r="D534" s="414"/>
      <c r="E534" s="415"/>
      <c r="F534" s="176">
        <f>+SUM(F530:F532)</f>
        <v>21290.858199999999</v>
      </c>
      <c r="G534" s="446"/>
    </row>
    <row r="535" spans="1:7">
      <c r="B535" s="408"/>
      <c r="C535" s="409"/>
      <c r="D535" s="409"/>
      <c r="E535" s="409"/>
      <c r="F535" s="409"/>
      <c r="G535" s="408"/>
    </row>
    <row r="536" spans="1:7" ht="14.25" thickBot="1">
      <c r="B536" s="408"/>
      <c r="C536" s="409"/>
      <c r="D536" s="409"/>
      <c r="E536" s="409"/>
      <c r="F536" s="409"/>
      <c r="G536" s="408"/>
    </row>
    <row r="537" spans="1:7" ht="14.25" thickBot="1">
      <c r="A537" s="255" t="s">
        <v>168</v>
      </c>
      <c r="B537" s="182" t="str">
        <f>+'[1]PRESUPUESTO OFICIAL (Entidad)'!C61</f>
        <v>Suministro e Instalación de Salida de Punto de Iluminación Sobreponer</v>
      </c>
      <c r="C537" s="183"/>
      <c r="D537" s="183"/>
      <c r="E537" s="184"/>
      <c r="F537" s="178" t="s">
        <v>70</v>
      </c>
    </row>
    <row r="538" spans="1:7" ht="26.25" thickBot="1">
      <c r="A538" s="420" t="str">
        <f>+'[1]PRESUPUESTO OFICIAL (Entidad)'!B61</f>
        <v>4.2.5</v>
      </c>
      <c r="B538" s="146" t="s">
        <v>7</v>
      </c>
      <c r="C538" s="147" t="s">
        <v>208</v>
      </c>
      <c r="D538" s="148" t="s">
        <v>209</v>
      </c>
      <c r="E538" s="193" t="s">
        <v>10</v>
      </c>
      <c r="F538" s="194" t="s">
        <v>210</v>
      </c>
    </row>
    <row r="539" spans="1:7">
      <c r="A539" s="151"/>
      <c r="B539" s="258" t="s">
        <v>229</v>
      </c>
      <c r="C539" s="259" t="s">
        <v>70</v>
      </c>
      <c r="D539" s="260">
        <v>1</v>
      </c>
      <c r="E539" s="261">
        <v>555</v>
      </c>
      <c r="F539" s="262">
        <f t="shared" ref="F539:F551" si="34">D539*E539</f>
        <v>555</v>
      </c>
    </row>
    <row r="540" spans="1:7">
      <c r="A540" s="158"/>
      <c r="B540" s="264" t="s">
        <v>230</v>
      </c>
      <c r="C540" s="265" t="s">
        <v>70</v>
      </c>
      <c r="D540" s="266">
        <v>2</v>
      </c>
      <c r="E540" s="267">
        <v>1625</v>
      </c>
      <c r="F540" s="268">
        <f t="shared" si="34"/>
        <v>3250</v>
      </c>
    </row>
    <row r="541" spans="1:7">
      <c r="A541" s="158"/>
      <c r="B541" s="264" t="s">
        <v>231</v>
      </c>
      <c r="C541" s="265" t="s">
        <v>93</v>
      </c>
      <c r="D541" s="266">
        <v>2.48</v>
      </c>
      <c r="E541" s="267">
        <v>2761.5</v>
      </c>
      <c r="F541" s="268">
        <f t="shared" si="34"/>
        <v>6848.5199999999995</v>
      </c>
    </row>
    <row r="542" spans="1:7">
      <c r="A542" s="158"/>
      <c r="B542" s="264" t="s">
        <v>232</v>
      </c>
      <c r="C542" s="265" t="s">
        <v>70</v>
      </c>
      <c r="D542" s="266">
        <v>1</v>
      </c>
      <c r="E542" s="267">
        <v>25443.5</v>
      </c>
      <c r="F542" s="268">
        <f t="shared" si="34"/>
        <v>25443.5</v>
      </c>
    </row>
    <row r="543" spans="1:7">
      <c r="A543" s="158"/>
      <c r="B543" s="264" t="s">
        <v>233</v>
      </c>
      <c r="C543" s="265" t="s">
        <v>70</v>
      </c>
      <c r="D543" s="266">
        <v>8</v>
      </c>
      <c r="E543" s="267">
        <v>275</v>
      </c>
      <c r="F543" s="268">
        <f t="shared" si="34"/>
        <v>2200</v>
      </c>
    </row>
    <row r="544" spans="1:7">
      <c r="A544" s="158"/>
      <c r="B544" s="264" t="s">
        <v>234</v>
      </c>
      <c r="C544" s="265" t="s">
        <v>70</v>
      </c>
      <c r="D544" s="266">
        <v>0.05</v>
      </c>
      <c r="E544" s="267">
        <v>27257.5</v>
      </c>
      <c r="F544" s="268">
        <f t="shared" si="34"/>
        <v>1362.875</v>
      </c>
    </row>
    <row r="545" spans="1:6">
      <c r="A545" s="158"/>
      <c r="B545" s="264" t="s">
        <v>235</v>
      </c>
      <c r="C545" s="265" t="s">
        <v>70</v>
      </c>
      <c r="D545" s="266">
        <v>1</v>
      </c>
      <c r="E545" s="267">
        <v>1799.5</v>
      </c>
      <c r="F545" s="268">
        <f t="shared" si="34"/>
        <v>1799.5</v>
      </c>
    </row>
    <row r="546" spans="1:6">
      <c r="A546" s="158"/>
      <c r="B546" s="264" t="s">
        <v>236</v>
      </c>
      <c r="C546" s="265" t="s">
        <v>70</v>
      </c>
      <c r="D546" s="266">
        <v>1</v>
      </c>
      <c r="E546" s="267">
        <v>5800</v>
      </c>
      <c r="F546" s="268">
        <f t="shared" si="34"/>
        <v>5800</v>
      </c>
    </row>
    <row r="547" spans="1:6">
      <c r="A547" s="158"/>
      <c r="B547" s="264" t="s">
        <v>237</v>
      </c>
      <c r="C547" s="265" t="s">
        <v>93</v>
      </c>
      <c r="D547" s="266">
        <v>6.18</v>
      </c>
      <c r="E547" s="267">
        <v>8025</v>
      </c>
      <c r="F547" s="268">
        <f t="shared" si="34"/>
        <v>49594.5</v>
      </c>
    </row>
    <row r="548" spans="1:6">
      <c r="A548" s="158"/>
      <c r="B548" s="264" t="s">
        <v>238</v>
      </c>
      <c r="C548" s="265" t="s">
        <v>70</v>
      </c>
      <c r="D548" s="266">
        <v>1</v>
      </c>
      <c r="E548" s="267">
        <v>925</v>
      </c>
      <c r="F548" s="268">
        <f t="shared" si="34"/>
        <v>925</v>
      </c>
    </row>
    <row r="549" spans="1:6">
      <c r="A549" s="158"/>
      <c r="B549" s="264" t="s">
        <v>239</v>
      </c>
      <c r="C549" s="265" t="s">
        <v>174</v>
      </c>
      <c r="D549" s="266">
        <v>1.6</v>
      </c>
      <c r="E549" s="267">
        <v>39213</v>
      </c>
      <c r="F549" s="268">
        <f t="shared" si="34"/>
        <v>62740.800000000003</v>
      </c>
    </row>
    <row r="550" spans="1:6">
      <c r="A550" s="158"/>
      <c r="B550" s="264" t="s">
        <v>240</v>
      </c>
      <c r="C550" s="265" t="s">
        <v>174</v>
      </c>
      <c r="D550" s="266">
        <v>6.1775280000000002E-2</v>
      </c>
      <c r="E550" s="267">
        <v>58820</v>
      </c>
      <c r="F550" s="268">
        <f t="shared" si="34"/>
        <v>3633.6219696000003</v>
      </c>
    </row>
    <row r="551" spans="1:6" ht="14.25" thickBot="1">
      <c r="A551" s="164"/>
      <c r="B551" s="270" t="s">
        <v>241</v>
      </c>
      <c r="C551" s="271" t="s">
        <v>174</v>
      </c>
      <c r="D551" s="272">
        <v>1</v>
      </c>
      <c r="E551" s="273">
        <v>2735</v>
      </c>
      <c r="F551" s="274">
        <f t="shared" si="34"/>
        <v>2735</v>
      </c>
    </row>
    <row r="552" spans="1:6" ht="14.25" thickBot="1">
      <c r="A552" s="275"/>
      <c r="B552" s="276"/>
      <c r="C552" s="277"/>
      <c r="D552" s="278"/>
      <c r="E552" s="279"/>
      <c r="F552" s="280"/>
    </row>
    <row r="553" spans="1:6" ht="14.25" thickBot="1">
      <c r="A553" s="275"/>
      <c r="B553" s="174" t="s">
        <v>179</v>
      </c>
      <c r="C553" s="175"/>
      <c r="D553" s="175"/>
      <c r="E553" s="175"/>
      <c r="F553" s="226">
        <f>+SUM(F539:F551)</f>
        <v>166888.31696960001</v>
      </c>
    </row>
    <row r="555" spans="1:6" ht="14.25" thickBot="1"/>
    <row r="556" spans="1:6" ht="14.25" thickBot="1">
      <c r="A556" s="255" t="s">
        <v>168</v>
      </c>
      <c r="B556" s="182" t="str">
        <f>+'[1]PRESUPUESTO OFICIAL (Entidad)'!C62</f>
        <v>Suministro e instalación de luminaria 600x 600 mm 32 w dimerizable 0-10 v Philips o similar 2DSRT3050LCS_2_UNV_DIM</v>
      </c>
      <c r="C556" s="183"/>
      <c r="D556" s="183"/>
      <c r="E556" s="184"/>
      <c r="F556" s="144" t="s">
        <v>25</v>
      </c>
    </row>
    <row r="557" spans="1:6" ht="26.25" thickBot="1">
      <c r="A557" s="420" t="str">
        <f>+'[1]PRESUPUESTO OFICIAL (Entidad)'!B62</f>
        <v>4.2.6</v>
      </c>
      <c r="B557" s="146" t="s">
        <v>7</v>
      </c>
      <c r="C557" s="147" t="s">
        <v>208</v>
      </c>
      <c r="D557" s="148" t="s">
        <v>209</v>
      </c>
      <c r="E557" s="193" t="s">
        <v>10</v>
      </c>
      <c r="F557" s="194" t="s">
        <v>210</v>
      </c>
    </row>
    <row r="558" spans="1:6">
      <c r="A558" s="151"/>
      <c r="B558" s="281" t="s">
        <v>234</v>
      </c>
      <c r="C558" s="282" t="s">
        <v>70</v>
      </c>
      <c r="D558" s="283">
        <v>6.1775280000000002E-2</v>
      </c>
      <c r="E558" s="284">
        <v>28100</v>
      </c>
      <c r="F558" s="195">
        <f t="shared" ref="F558:F564" si="35">D558*E558</f>
        <v>1735.885368</v>
      </c>
    </row>
    <row r="559" spans="1:6">
      <c r="A559" s="158"/>
      <c r="B559" s="285" t="s">
        <v>242</v>
      </c>
      <c r="C559" s="286" t="s">
        <v>70</v>
      </c>
      <c r="D559" s="287">
        <v>3</v>
      </c>
      <c r="E559" s="288">
        <v>1663</v>
      </c>
      <c r="F559" s="196">
        <f t="shared" si="35"/>
        <v>4989</v>
      </c>
    </row>
    <row r="560" spans="1:6">
      <c r="A560" s="158"/>
      <c r="B560" s="285" t="s">
        <v>243</v>
      </c>
      <c r="C560" s="286" t="s">
        <v>70</v>
      </c>
      <c r="D560" s="287">
        <v>1.2355056</v>
      </c>
      <c r="E560" s="288">
        <v>4800</v>
      </c>
      <c r="F560" s="196">
        <f t="shared" si="35"/>
        <v>5930.42688</v>
      </c>
    </row>
    <row r="561" spans="1:6" ht="38.25">
      <c r="A561" s="158"/>
      <c r="B561" s="289" t="s">
        <v>244</v>
      </c>
      <c r="C561" s="286" t="s">
        <v>70</v>
      </c>
      <c r="D561" s="287">
        <v>1</v>
      </c>
      <c r="E561" s="288">
        <v>312000</v>
      </c>
      <c r="F561" s="196">
        <f t="shared" si="35"/>
        <v>312000</v>
      </c>
    </row>
    <row r="562" spans="1:6">
      <c r="A562" s="158"/>
      <c r="B562" s="289" t="s">
        <v>245</v>
      </c>
      <c r="C562" s="286" t="s">
        <v>93</v>
      </c>
      <c r="D562" s="287">
        <v>1</v>
      </c>
      <c r="E562" s="288">
        <v>7100</v>
      </c>
      <c r="F562" s="196">
        <f t="shared" si="35"/>
        <v>7100</v>
      </c>
    </row>
    <row r="563" spans="1:6">
      <c r="A563" s="158"/>
      <c r="B563" s="285" t="s">
        <v>239</v>
      </c>
      <c r="C563" s="286" t="s">
        <v>174</v>
      </c>
      <c r="D563" s="287">
        <v>1.5</v>
      </c>
      <c r="E563" s="288">
        <v>39213</v>
      </c>
      <c r="F563" s="196">
        <f t="shared" si="35"/>
        <v>58819.5</v>
      </c>
    </row>
    <row r="564" spans="1:6" ht="14.25" thickBot="1">
      <c r="A564" s="164"/>
      <c r="B564" s="290" t="s">
        <v>240</v>
      </c>
      <c r="C564" s="291" t="s">
        <v>174</v>
      </c>
      <c r="D564" s="292">
        <v>6.1775280000000002E-2</v>
      </c>
      <c r="E564" s="293">
        <v>58820</v>
      </c>
      <c r="F564" s="197">
        <f t="shared" si="35"/>
        <v>3633.6219696000003</v>
      </c>
    </row>
    <row r="565" spans="1:6" ht="14.25" thickBot="1">
      <c r="A565" s="275"/>
      <c r="B565" s="276"/>
      <c r="C565" s="277"/>
      <c r="D565" s="278"/>
      <c r="E565" s="279"/>
      <c r="F565" s="280"/>
    </row>
    <row r="566" spans="1:6" ht="14.25" thickBot="1">
      <c r="A566" s="275"/>
      <c r="B566" s="294" t="s">
        <v>179</v>
      </c>
      <c r="C566" s="295"/>
      <c r="D566" s="296"/>
      <c r="E566" s="297"/>
      <c r="F566" s="176">
        <f>+SUM(F558:F564)</f>
        <v>394208.43421759998</v>
      </c>
    </row>
    <row r="568" spans="1:6" ht="14.25" thickBot="1"/>
    <row r="569" spans="1:6" ht="14.25" thickBot="1">
      <c r="A569" s="255" t="s">
        <v>168</v>
      </c>
      <c r="B569" s="182" t="str">
        <f>+'[1]PRESUPUESTO OFICIAL (Entidad)'!C63</f>
        <v>Suministro e instalación de luminaria hermética 33w o similar WT065C LED45S/840 1-10V L1200 LA</v>
      </c>
      <c r="C569" s="183"/>
      <c r="D569" s="183"/>
      <c r="E569" s="184"/>
      <c r="F569" s="144" t="s">
        <v>25</v>
      </c>
    </row>
    <row r="570" spans="1:6" ht="26.25" thickBot="1">
      <c r="A570" s="420" t="str">
        <f>+'[1]PRESUPUESTO OFICIAL (Entidad)'!B63</f>
        <v>4.2.7</v>
      </c>
      <c r="B570" s="146" t="s">
        <v>7</v>
      </c>
      <c r="C570" s="147" t="s">
        <v>208</v>
      </c>
      <c r="D570" s="148" t="s">
        <v>209</v>
      </c>
      <c r="E570" s="193" t="s">
        <v>10</v>
      </c>
      <c r="F570" s="194" t="s">
        <v>210</v>
      </c>
    </row>
    <row r="571" spans="1:6">
      <c r="A571" s="151"/>
      <c r="B571" s="281" t="s">
        <v>234</v>
      </c>
      <c r="C571" s="282" t="s">
        <v>70</v>
      </c>
      <c r="D571" s="283">
        <v>6.1775280000000002E-2</v>
      </c>
      <c r="E571" s="299">
        <v>28100</v>
      </c>
      <c r="F571" s="195">
        <f t="shared" ref="F571:F577" si="36">D571*E571</f>
        <v>1735.885368</v>
      </c>
    </row>
    <row r="572" spans="1:6">
      <c r="A572" s="158"/>
      <c r="B572" s="285" t="s">
        <v>242</v>
      </c>
      <c r="C572" s="286" t="s">
        <v>70</v>
      </c>
      <c r="D572" s="287">
        <v>3</v>
      </c>
      <c r="E572" s="300">
        <v>1663</v>
      </c>
      <c r="F572" s="196">
        <f t="shared" si="36"/>
        <v>4989</v>
      </c>
    </row>
    <row r="573" spans="1:6">
      <c r="A573" s="158"/>
      <c r="B573" s="285" t="s">
        <v>243</v>
      </c>
      <c r="C573" s="286" t="s">
        <v>70</v>
      </c>
      <c r="D573" s="287">
        <v>1.2355056</v>
      </c>
      <c r="E573" s="300">
        <v>4800</v>
      </c>
      <c r="F573" s="196">
        <f t="shared" si="36"/>
        <v>5930.42688</v>
      </c>
    </row>
    <row r="574" spans="1:6" ht="25.5">
      <c r="A574" s="158"/>
      <c r="B574" s="289" t="s">
        <v>246</v>
      </c>
      <c r="C574" s="286" t="s">
        <v>70</v>
      </c>
      <c r="D574" s="287">
        <v>1</v>
      </c>
      <c r="E574" s="300">
        <v>182000</v>
      </c>
      <c r="F574" s="196">
        <f t="shared" si="36"/>
        <v>182000</v>
      </c>
    </row>
    <row r="575" spans="1:6">
      <c r="A575" s="158"/>
      <c r="B575" s="285" t="s">
        <v>245</v>
      </c>
      <c r="C575" s="286" t="s">
        <v>93</v>
      </c>
      <c r="D575" s="287">
        <v>1</v>
      </c>
      <c r="E575" s="300">
        <v>7100</v>
      </c>
      <c r="F575" s="196">
        <f t="shared" si="36"/>
        <v>7100</v>
      </c>
    </row>
    <row r="576" spans="1:6">
      <c r="A576" s="158"/>
      <c r="B576" s="285" t="s">
        <v>239</v>
      </c>
      <c r="C576" s="286" t="s">
        <v>174</v>
      </c>
      <c r="D576" s="287">
        <v>1.5</v>
      </c>
      <c r="E576" s="300">
        <v>39213</v>
      </c>
      <c r="F576" s="196">
        <f t="shared" si="36"/>
        <v>58819.5</v>
      </c>
    </row>
    <row r="577" spans="1:8" ht="14.25" thickBot="1">
      <c r="A577" s="164"/>
      <c r="B577" s="290" t="s">
        <v>240</v>
      </c>
      <c r="C577" s="291" t="s">
        <v>174</v>
      </c>
      <c r="D577" s="292">
        <v>6.1775280000000002E-2</v>
      </c>
      <c r="E577" s="301">
        <v>58820</v>
      </c>
      <c r="F577" s="197">
        <f t="shared" si="36"/>
        <v>3633.6219696000003</v>
      </c>
    </row>
    <row r="578" spans="1:8" ht="14.25" thickBot="1">
      <c r="A578" s="275"/>
      <c r="B578" s="276"/>
      <c r="C578" s="277"/>
      <c r="D578" s="278"/>
      <c r="E578" s="279"/>
      <c r="F578" s="280"/>
    </row>
    <row r="579" spans="1:8" ht="17.25" thickBot="1">
      <c r="A579" s="275"/>
      <c r="B579" s="174" t="s">
        <v>179</v>
      </c>
      <c r="C579" s="302"/>
      <c r="D579" s="303"/>
      <c r="E579" s="304"/>
      <c r="F579" s="176">
        <f>+SUM(F571:F577)</f>
        <v>264208.43421759998</v>
      </c>
      <c r="H579" s="305"/>
    </row>
    <row r="581" spans="1:8" ht="14.25" thickBot="1"/>
    <row r="582" spans="1:8" ht="14.25" thickBot="1">
      <c r="A582" s="255" t="s">
        <v>168</v>
      </c>
      <c r="B582" s="306" t="str">
        <f>+'[1]PRESUPUESTO OFICIAL (Entidad)'!C64</f>
        <v>Suministro e Instalación de Luminaria Rectangular Sobreponer No Dimerisable 34W RC048B LED42S/840 100-277 W30L121 LA</v>
      </c>
      <c r="C582" s="307"/>
      <c r="D582" s="307"/>
      <c r="E582" s="307"/>
      <c r="F582" s="144" t="s">
        <v>25</v>
      </c>
    </row>
    <row r="583" spans="1:8" ht="26.25" thickBot="1">
      <c r="A583" s="420" t="str">
        <f>+'[1]PRESUPUESTO OFICIAL (Entidad)'!B64</f>
        <v>4.2.8</v>
      </c>
      <c r="B583" s="146" t="s">
        <v>7</v>
      </c>
      <c r="C583" s="147" t="s">
        <v>208</v>
      </c>
      <c r="D583" s="148" t="s">
        <v>209</v>
      </c>
      <c r="E583" s="193" t="s">
        <v>10</v>
      </c>
      <c r="F583" s="194" t="s">
        <v>210</v>
      </c>
    </row>
    <row r="584" spans="1:8">
      <c r="A584" s="151"/>
      <c r="B584" s="281" t="s">
        <v>234</v>
      </c>
      <c r="C584" s="282" t="s">
        <v>70</v>
      </c>
      <c r="D584" s="283">
        <v>6.1775280000000002E-2</v>
      </c>
      <c r="E584" s="299">
        <v>28100</v>
      </c>
      <c r="F584" s="195">
        <f t="shared" ref="F584:F590" si="37">D584*E584</f>
        <v>1735.885368</v>
      </c>
    </row>
    <row r="585" spans="1:8">
      <c r="A585" s="158"/>
      <c r="B585" s="285" t="s">
        <v>242</v>
      </c>
      <c r="C585" s="286" t="s">
        <v>70</v>
      </c>
      <c r="D585" s="287">
        <v>3</v>
      </c>
      <c r="E585" s="300">
        <v>1663</v>
      </c>
      <c r="F585" s="196">
        <f t="shared" si="37"/>
        <v>4989</v>
      </c>
    </row>
    <row r="586" spans="1:8">
      <c r="A586" s="158"/>
      <c r="B586" s="285" t="s">
        <v>243</v>
      </c>
      <c r="C586" s="286" t="s">
        <v>70</v>
      </c>
      <c r="D586" s="287">
        <v>1.2355056</v>
      </c>
      <c r="E586" s="300">
        <v>4800</v>
      </c>
      <c r="F586" s="196">
        <f t="shared" si="37"/>
        <v>5930.42688</v>
      </c>
    </row>
    <row r="587" spans="1:8" ht="38.25">
      <c r="A587" s="158"/>
      <c r="B587" s="289" t="s">
        <v>247</v>
      </c>
      <c r="C587" s="286" t="s">
        <v>70</v>
      </c>
      <c r="D587" s="287">
        <v>1</v>
      </c>
      <c r="E587" s="300">
        <v>416500</v>
      </c>
      <c r="F587" s="196">
        <f t="shared" si="37"/>
        <v>416500</v>
      </c>
    </row>
    <row r="588" spans="1:8">
      <c r="A588" s="158"/>
      <c r="B588" s="285" t="s">
        <v>245</v>
      </c>
      <c r="C588" s="286" t="s">
        <v>93</v>
      </c>
      <c r="D588" s="287">
        <v>1</v>
      </c>
      <c r="E588" s="300">
        <v>7100</v>
      </c>
      <c r="F588" s="196">
        <f t="shared" si="37"/>
        <v>7100</v>
      </c>
    </row>
    <row r="589" spans="1:8">
      <c r="A589" s="158"/>
      <c r="B589" s="285" t="s">
        <v>239</v>
      </c>
      <c r="C589" s="286" t="s">
        <v>174</v>
      </c>
      <c r="D589" s="287">
        <v>1.5</v>
      </c>
      <c r="E589" s="300">
        <v>39213</v>
      </c>
      <c r="F589" s="196">
        <f t="shared" si="37"/>
        <v>58819.5</v>
      </c>
    </row>
    <row r="590" spans="1:8" ht="14.25" thickBot="1">
      <c r="A590" s="158"/>
      <c r="B590" s="290" t="s">
        <v>240</v>
      </c>
      <c r="C590" s="291" t="s">
        <v>174</v>
      </c>
      <c r="D590" s="292">
        <v>6.1775280000000002E-2</v>
      </c>
      <c r="E590" s="301">
        <v>58820</v>
      </c>
      <c r="F590" s="197">
        <f t="shared" si="37"/>
        <v>3633.6219696000003</v>
      </c>
    </row>
    <row r="591" spans="1:8" ht="14.25" thickBot="1">
      <c r="A591" s="275"/>
      <c r="B591" s="276"/>
      <c r="C591" s="277"/>
      <c r="D591" s="278"/>
      <c r="E591" s="279"/>
      <c r="F591" s="280"/>
    </row>
    <row r="592" spans="1:8" ht="14.25" thickBot="1">
      <c r="A592" s="275"/>
      <c r="B592" s="174" t="s">
        <v>179</v>
      </c>
      <c r="C592" s="302"/>
      <c r="D592" s="303"/>
      <c r="E592" s="304"/>
      <c r="F592" s="176">
        <f>+SUM(F584:F590)</f>
        <v>498708.43421759998</v>
      </c>
    </row>
    <row r="594" spans="1:6" ht="14.25" thickBot="1"/>
    <row r="595" spans="1:6" ht="14.25" thickBot="1">
      <c r="A595" s="255" t="s">
        <v>168</v>
      </c>
      <c r="B595" s="308" t="str">
        <f>+'[1]PRESUPUESTO OFICIAL (Entidad)'!C65</f>
        <v>Suministro e instalación de luminaria lineal dimerizable 1200 x 150 mm sobreponer 45w Philips o similar SP280X LED48/8CST PSR W45L120 OD WH</v>
      </c>
      <c r="C595" s="307"/>
      <c r="D595" s="307"/>
      <c r="E595" s="309"/>
      <c r="F595" s="310" t="s">
        <v>25</v>
      </c>
    </row>
    <row r="596" spans="1:6" ht="26.25" thickBot="1">
      <c r="A596" s="420" t="str">
        <f>+'[1]PRESUPUESTO OFICIAL (Entidad)'!B65</f>
        <v>4.2.9</v>
      </c>
      <c r="B596" s="311" t="s">
        <v>7</v>
      </c>
      <c r="C596" s="312" t="s">
        <v>208</v>
      </c>
      <c r="D596" s="313" t="s">
        <v>209</v>
      </c>
      <c r="E596" s="314" t="s">
        <v>10</v>
      </c>
      <c r="F596" s="315" t="s">
        <v>210</v>
      </c>
    </row>
    <row r="597" spans="1:6">
      <c r="A597" s="151"/>
      <c r="B597" s="281" t="s">
        <v>234</v>
      </c>
      <c r="C597" s="282" t="s">
        <v>70</v>
      </c>
      <c r="D597" s="283">
        <v>6.1775280000000002E-2</v>
      </c>
      <c r="E597" s="299">
        <v>28100</v>
      </c>
      <c r="F597" s="195">
        <f t="shared" ref="F597:F603" si="38">D597*E597</f>
        <v>1735.885368</v>
      </c>
    </row>
    <row r="598" spans="1:6">
      <c r="A598" s="158"/>
      <c r="B598" s="285" t="s">
        <v>242</v>
      </c>
      <c r="C598" s="286" t="s">
        <v>70</v>
      </c>
      <c r="D598" s="287">
        <v>3</v>
      </c>
      <c r="E598" s="300">
        <v>1663</v>
      </c>
      <c r="F598" s="196">
        <f t="shared" si="38"/>
        <v>4989</v>
      </c>
    </row>
    <row r="599" spans="1:6">
      <c r="A599" s="158"/>
      <c r="B599" s="285" t="s">
        <v>243</v>
      </c>
      <c r="C599" s="286" t="s">
        <v>70</v>
      </c>
      <c r="D599" s="287">
        <v>1.2355056</v>
      </c>
      <c r="E599" s="300">
        <v>4800</v>
      </c>
      <c r="F599" s="196">
        <f t="shared" si="38"/>
        <v>5930.42688</v>
      </c>
    </row>
    <row r="600" spans="1:6" ht="38.25">
      <c r="A600" s="158"/>
      <c r="B600" s="289" t="s">
        <v>248</v>
      </c>
      <c r="C600" s="286" t="s">
        <v>70</v>
      </c>
      <c r="D600" s="287">
        <v>1</v>
      </c>
      <c r="E600" s="300">
        <v>403000</v>
      </c>
      <c r="F600" s="196">
        <f t="shared" si="38"/>
        <v>403000</v>
      </c>
    </row>
    <row r="601" spans="1:6">
      <c r="A601" s="158"/>
      <c r="B601" s="285" t="s">
        <v>245</v>
      </c>
      <c r="C601" s="286" t="s">
        <v>93</v>
      </c>
      <c r="D601" s="287">
        <v>1</v>
      </c>
      <c r="E601" s="300">
        <v>7100</v>
      </c>
      <c r="F601" s="196">
        <f t="shared" si="38"/>
        <v>7100</v>
      </c>
    </row>
    <row r="602" spans="1:6">
      <c r="A602" s="158"/>
      <c r="B602" s="285" t="s">
        <v>239</v>
      </c>
      <c r="C602" s="286" t="s">
        <v>174</v>
      </c>
      <c r="D602" s="287">
        <v>1.5</v>
      </c>
      <c r="E602" s="300">
        <v>39213</v>
      </c>
      <c r="F602" s="196">
        <f t="shared" si="38"/>
        <v>58819.5</v>
      </c>
    </row>
    <row r="603" spans="1:6" ht="14.25" thickBot="1">
      <c r="A603" s="164"/>
      <c r="B603" s="290" t="s">
        <v>240</v>
      </c>
      <c r="C603" s="291" t="s">
        <v>174</v>
      </c>
      <c r="D603" s="292">
        <v>6.1775280000000002E-2</v>
      </c>
      <c r="E603" s="301">
        <v>58820</v>
      </c>
      <c r="F603" s="197">
        <f t="shared" si="38"/>
        <v>3633.6219696000003</v>
      </c>
    </row>
    <row r="604" spans="1:6" ht="14.25" thickBot="1">
      <c r="A604" s="275"/>
      <c r="B604" s="316"/>
      <c r="C604" s="317"/>
      <c r="D604" s="318"/>
      <c r="E604" s="319"/>
      <c r="F604" s="320"/>
    </row>
    <row r="605" spans="1:6" ht="14.25" thickBot="1">
      <c r="A605" s="275"/>
      <c r="B605" s="174" t="s">
        <v>179</v>
      </c>
      <c r="C605" s="302"/>
      <c r="D605" s="303"/>
      <c r="E605" s="304"/>
      <c r="F605" s="176">
        <f>+SUM(F597:F603)</f>
        <v>485208.43421759998</v>
      </c>
    </row>
    <row r="607" spans="1:6" ht="14.25" thickBot="1"/>
    <row r="608" spans="1:6" ht="14.25" thickBot="1">
      <c r="A608" s="255" t="s">
        <v>168</v>
      </c>
      <c r="B608" s="182" t="str">
        <f>+'[1]PRESUPUESTO OFICIAL (Entidad)'!C66</f>
        <v>Suministro e instalación de luminaria panel led redondo de sobreponer 13w o similar DN058B LED9/840 110-240V D150 RD</v>
      </c>
      <c r="C608" s="183"/>
      <c r="D608" s="183"/>
      <c r="E608" s="184"/>
      <c r="F608" s="144" t="s">
        <v>25</v>
      </c>
    </row>
    <row r="609" spans="1:6" ht="26.25" thickBot="1">
      <c r="A609" s="420" t="str">
        <f>+'[1]PRESUPUESTO OFICIAL (Entidad)'!B66</f>
        <v>4.2.10</v>
      </c>
      <c r="B609" s="321" t="s">
        <v>7</v>
      </c>
      <c r="C609" s="322" t="s">
        <v>208</v>
      </c>
      <c r="D609" s="148" t="s">
        <v>209</v>
      </c>
      <c r="E609" s="193" t="s">
        <v>10</v>
      </c>
      <c r="F609" s="194" t="s">
        <v>210</v>
      </c>
    </row>
    <row r="610" spans="1:6">
      <c r="A610" s="151"/>
      <c r="B610" s="281" t="s">
        <v>234</v>
      </c>
      <c r="C610" s="282" t="s">
        <v>70</v>
      </c>
      <c r="D610" s="283">
        <v>6.1775280000000002E-2</v>
      </c>
      <c r="E610" s="299">
        <v>28100</v>
      </c>
      <c r="F610" s="195">
        <f t="shared" ref="F610:F616" si="39">D610*E610</f>
        <v>1735.885368</v>
      </c>
    </row>
    <row r="611" spans="1:6">
      <c r="A611" s="158"/>
      <c r="B611" s="285" t="s">
        <v>242</v>
      </c>
      <c r="C611" s="286" t="s">
        <v>70</v>
      </c>
      <c r="D611" s="287">
        <v>3</v>
      </c>
      <c r="E611" s="300">
        <v>1663</v>
      </c>
      <c r="F611" s="196">
        <f t="shared" si="39"/>
        <v>4989</v>
      </c>
    </row>
    <row r="612" spans="1:6">
      <c r="A612" s="158"/>
      <c r="B612" s="285" t="s">
        <v>243</v>
      </c>
      <c r="C612" s="286" t="s">
        <v>70</v>
      </c>
      <c r="D612" s="287">
        <v>1.2355056</v>
      </c>
      <c r="E612" s="300">
        <v>4800</v>
      </c>
      <c r="F612" s="196">
        <f t="shared" si="39"/>
        <v>5930.42688</v>
      </c>
    </row>
    <row r="613" spans="1:6" ht="38.25">
      <c r="A613" s="158"/>
      <c r="B613" s="289" t="s">
        <v>249</v>
      </c>
      <c r="C613" s="286" t="s">
        <v>70</v>
      </c>
      <c r="D613" s="287">
        <v>1</v>
      </c>
      <c r="E613" s="300">
        <v>19500</v>
      </c>
      <c r="F613" s="196">
        <f t="shared" si="39"/>
        <v>19500</v>
      </c>
    </row>
    <row r="614" spans="1:6">
      <c r="A614" s="158"/>
      <c r="B614" s="285" t="s">
        <v>245</v>
      </c>
      <c r="C614" s="286" t="s">
        <v>93</v>
      </c>
      <c r="D614" s="287">
        <v>1</v>
      </c>
      <c r="E614" s="300">
        <v>7100</v>
      </c>
      <c r="F614" s="196">
        <f t="shared" si="39"/>
        <v>7100</v>
      </c>
    </row>
    <row r="615" spans="1:6">
      <c r="A615" s="158"/>
      <c r="B615" s="285" t="s">
        <v>239</v>
      </c>
      <c r="C615" s="286" t="s">
        <v>174</v>
      </c>
      <c r="D615" s="287">
        <v>1.5</v>
      </c>
      <c r="E615" s="300">
        <v>39213</v>
      </c>
      <c r="F615" s="196">
        <f t="shared" si="39"/>
        <v>58819.5</v>
      </c>
    </row>
    <row r="616" spans="1:6" ht="14.25" thickBot="1">
      <c r="A616" s="164"/>
      <c r="B616" s="290" t="s">
        <v>240</v>
      </c>
      <c r="C616" s="291" t="s">
        <v>174</v>
      </c>
      <c r="D616" s="292">
        <v>6.1775280000000002E-2</v>
      </c>
      <c r="E616" s="301">
        <v>58820</v>
      </c>
      <c r="F616" s="197">
        <f t="shared" si="39"/>
        <v>3633.6219696000003</v>
      </c>
    </row>
    <row r="617" spans="1:6" ht="14.25" thickBot="1">
      <c r="A617" s="275"/>
      <c r="B617" s="276"/>
      <c r="C617" s="277"/>
      <c r="D617" s="278"/>
      <c r="E617" s="279"/>
      <c r="F617" s="280"/>
    </row>
    <row r="618" spans="1:6" ht="14.25" thickBot="1">
      <c r="A618" s="275"/>
      <c r="B618" s="174" t="s">
        <v>179</v>
      </c>
      <c r="C618" s="302"/>
      <c r="D618" s="303"/>
      <c r="E618" s="304"/>
      <c r="F618" s="176">
        <f>+SUM(F610:F616)</f>
        <v>101708.43421760001</v>
      </c>
    </row>
    <row r="620" spans="1:6" ht="14.25" thickBot="1"/>
    <row r="621" spans="1:6" ht="14.25" thickBot="1">
      <c r="A621" s="255" t="s">
        <v>168</v>
      </c>
      <c r="B621" s="141" t="str">
        <f>+'[1]PRESUPUESTO OFICIAL (Entidad)'!C67</f>
        <v>Suministro e Instalación de Salida de Punto de Iluminación de Emergencia</v>
      </c>
      <c r="C621" s="142"/>
      <c r="D621" s="142"/>
      <c r="E621" s="143"/>
      <c r="F621" s="310" t="s">
        <v>25</v>
      </c>
    </row>
    <row r="622" spans="1:6" ht="26.25" thickBot="1">
      <c r="A622" s="420" t="str">
        <f>+'[1]PRESUPUESTO OFICIAL (Entidad)'!B67</f>
        <v>4.2.11</v>
      </c>
      <c r="B622" s="146" t="s">
        <v>7</v>
      </c>
      <c r="C622" s="147" t="s">
        <v>208</v>
      </c>
      <c r="D622" s="147" t="s">
        <v>209</v>
      </c>
      <c r="E622" s="323" t="s">
        <v>10</v>
      </c>
      <c r="F622" s="324" t="s">
        <v>210</v>
      </c>
    </row>
    <row r="623" spans="1:6">
      <c r="A623" s="151"/>
      <c r="B623" s="325" t="s">
        <v>234</v>
      </c>
      <c r="C623" s="326" t="s">
        <v>70</v>
      </c>
      <c r="D623" s="327">
        <v>6.1775280000000002E-2</v>
      </c>
      <c r="E623" s="328">
        <v>28100</v>
      </c>
      <c r="F623" s="329">
        <f t="shared" ref="F623:F629" si="40">D623*E623</f>
        <v>1735.885368</v>
      </c>
    </row>
    <row r="624" spans="1:6">
      <c r="A624" s="158"/>
      <c r="B624" s="285" t="s">
        <v>242</v>
      </c>
      <c r="C624" s="286" t="s">
        <v>70</v>
      </c>
      <c r="D624" s="287">
        <v>3</v>
      </c>
      <c r="E624" s="300">
        <v>1663</v>
      </c>
      <c r="F624" s="196">
        <f t="shared" si="40"/>
        <v>4989</v>
      </c>
    </row>
    <row r="625" spans="1:6">
      <c r="A625" s="158"/>
      <c r="B625" s="285" t="s">
        <v>243</v>
      </c>
      <c r="C625" s="286" t="s">
        <v>70</v>
      </c>
      <c r="D625" s="287">
        <v>1.2355056</v>
      </c>
      <c r="E625" s="300">
        <v>4800</v>
      </c>
      <c r="F625" s="196">
        <f t="shared" si="40"/>
        <v>5930.42688</v>
      </c>
    </row>
    <row r="626" spans="1:6" ht="25.5">
      <c r="A626" s="158"/>
      <c r="B626" s="289" t="s">
        <v>250</v>
      </c>
      <c r="C626" s="286" t="s">
        <v>70</v>
      </c>
      <c r="D626" s="287">
        <v>1</v>
      </c>
      <c r="E626" s="300">
        <v>117000</v>
      </c>
      <c r="F626" s="196">
        <f t="shared" si="40"/>
        <v>117000</v>
      </c>
    </row>
    <row r="627" spans="1:6">
      <c r="A627" s="158"/>
      <c r="B627" s="285" t="s">
        <v>245</v>
      </c>
      <c r="C627" s="286" t="s">
        <v>93</v>
      </c>
      <c r="D627" s="287">
        <v>1</v>
      </c>
      <c r="E627" s="300">
        <v>7100</v>
      </c>
      <c r="F627" s="196">
        <f t="shared" si="40"/>
        <v>7100</v>
      </c>
    </row>
    <row r="628" spans="1:6">
      <c r="A628" s="158"/>
      <c r="B628" s="285" t="s">
        <v>239</v>
      </c>
      <c r="C628" s="286" t="s">
        <v>174</v>
      </c>
      <c r="D628" s="287">
        <v>1.5</v>
      </c>
      <c r="E628" s="300">
        <v>39213</v>
      </c>
      <c r="F628" s="196">
        <f t="shared" si="40"/>
        <v>58819.5</v>
      </c>
    </row>
    <row r="629" spans="1:6" ht="14.25" thickBot="1">
      <c r="A629" s="164"/>
      <c r="B629" s="290" t="s">
        <v>240</v>
      </c>
      <c r="C629" s="291" t="s">
        <v>174</v>
      </c>
      <c r="D629" s="292">
        <v>6.1775280000000002E-2</v>
      </c>
      <c r="E629" s="301">
        <v>58820</v>
      </c>
      <c r="F629" s="197">
        <f t="shared" si="40"/>
        <v>3633.6219696000003</v>
      </c>
    </row>
    <row r="630" spans="1:6" ht="14.25" thickBot="1">
      <c r="A630" s="275"/>
      <c r="B630" s="276"/>
      <c r="C630" s="277"/>
      <c r="D630" s="278"/>
      <c r="E630" s="279"/>
      <c r="F630" s="280"/>
    </row>
    <row r="631" spans="1:6" ht="14.25" thickBot="1">
      <c r="A631" s="275"/>
      <c r="B631" s="174" t="s">
        <v>179</v>
      </c>
      <c r="C631" s="302"/>
      <c r="D631" s="303"/>
      <c r="E631" s="304"/>
      <c r="F631" s="176">
        <f>+SUM(F623:F629)</f>
        <v>199208.43421760001</v>
      </c>
    </row>
    <row r="633" spans="1:6" ht="14.25" thickBot="1"/>
    <row r="634" spans="1:6" ht="14.25" thickBot="1">
      <c r="A634" s="255" t="s">
        <v>168</v>
      </c>
      <c r="B634" s="141" t="str">
        <f>+'[1]PRESUPUESTO OFICIAL (Entidad)'!C68</f>
        <v>Suministro e Instalación de Luminaria de Emergencia Led LEDR1W5</v>
      </c>
      <c r="C634" s="142"/>
      <c r="D634" s="142"/>
      <c r="E634" s="143"/>
      <c r="F634" s="144" t="s">
        <v>25</v>
      </c>
    </row>
    <row r="635" spans="1:6" ht="26.25" thickBot="1">
      <c r="A635" s="420" t="str">
        <f>+'[1]PRESUPUESTO OFICIAL (Entidad)'!B68</f>
        <v>4.2.12</v>
      </c>
      <c r="B635" s="146" t="s">
        <v>7</v>
      </c>
      <c r="C635" s="147" t="s">
        <v>208</v>
      </c>
      <c r="D635" s="147" t="s">
        <v>209</v>
      </c>
      <c r="E635" s="323" t="s">
        <v>10</v>
      </c>
      <c r="F635" s="324" t="s">
        <v>210</v>
      </c>
    </row>
    <row r="636" spans="1:6">
      <c r="A636" s="151"/>
      <c r="B636" s="325" t="s">
        <v>234</v>
      </c>
      <c r="C636" s="326" t="s">
        <v>70</v>
      </c>
      <c r="D636" s="327">
        <v>6.1775280000000002E-2</v>
      </c>
      <c r="E636" s="328">
        <v>28100</v>
      </c>
      <c r="F636" s="329">
        <f t="shared" ref="F636:F642" si="41">D636*E636</f>
        <v>1735.885368</v>
      </c>
    </row>
    <row r="637" spans="1:6">
      <c r="A637" s="158"/>
      <c r="B637" s="285" t="s">
        <v>242</v>
      </c>
      <c r="C637" s="286" t="s">
        <v>70</v>
      </c>
      <c r="D637" s="287">
        <v>3</v>
      </c>
      <c r="E637" s="300">
        <v>1663</v>
      </c>
      <c r="F637" s="196">
        <f t="shared" si="41"/>
        <v>4989</v>
      </c>
    </row>
    <row r="638" spans="1:6">
      <c r="A638" s="158"/>
      <c r="B638" s="285" t="s">
        <v>243</v>
      </c>
      <c r="C638" s="286" t="s">
        <v>70</v>
      </c>
      <c r="D638" s="287">
        <v>1.2355056</v>
      </c>
      <c r="E638" s="300">
        <v>4800</v>
      </c>
      <c r="F638" s="196">
        <f t="shared" si="41"/>
        <v>5930.42688</v>
      </c>
    </row>
    <row r="639" spans="1:6" ht="25.5">
      <c r="A639" s="158"/>
      <c r="B639" s="289" t="s">
        <v>251</v>
      </c>
      <c r="C639" s="286" t="s">
        <v>70</v>
      </c>
      <c r="D639" s="287">
        <v>1</v>
      </c>
      <c r="E639" s="300">
        <v>91000</v>
      </c>
      <c r="F639" s="196">
        <f t="shared" si="41"/>
        <v>91000</v>
      </c>
    </row>
    <row r="640" spans="1:6">
      <c r="A640" s="158"/>
      <c r="B640" s="285" t="s">
        <v>245</v>
      </c>
      <c r="C640" s="286" t="s">
        <v>93</v>
      </c>
      <c r="D640" s="287">
        <v>1</v>
      </c>
      <c r="E640" s="300">
        <v>7100</v>
      </c>
      <c r="F640" s="196">
        <f t="shared" si="41"/>
        <v>7100</v>
      </c>
    </row>
    <row r="641" spans="1:8">
      <c r="A641" s="158"/>
      <c r="B641" s="285" t="s">
        <v>239</v>
      </c>
      <c r="C641" s="286" t="s">
        <v>174</v>
      </c>
      <c r="D641" s="287">
        <v>1.5</v>
      </c>
      <c r="E641" s="300">
        <v>39213</v>
      </c>
      <c r="F641" s="196">
        <f t="shared" si="41"/>
        <v>58819.5</v>
      </c>
    </row>
    <row r="642" spans="1:8" ht="14.25" thickBot="1">
      <c r="A642" s="164"/>
      <c r="B642" s="290" t="s">
        <v>240</v>
      </c>
      <c r="C642" s="291" t="s">
        <v>174</v>
      </c>
      <c r="D642" s="292">
        <v>6.1775280000000002E-2</v>
      </c>
      <c r="E642" s="301">
        <v>58820</v>
      </c>
      <c r="F642" s="197">
        <f t="shared" si="41"/>
        <v>3633.6219696000003</v>
      </c>
    </row>
    <row r="643" spans="1:8" ht="14.25" thickBot="1">
      <c r="A643" s="275"/>
      <c r="B643" s="276"/>
      <c r="C643" s="277"/>
      <c r="D643" s="278"/>
      <c r="E643" s="279"/>
      <c r="F643" s="280"/>
    </row>
    <row r="644" spans="1:8" ht="17.25" thickBot="1">
      <c r="A644" s="275"/>
      <c r="B644" s="174" t="s">
        <v>179</v>
      </c>
      <c r="C644" s="302"/>
      <c r="D644" s="303"/>
      <c r="E644" s="304"/>
      <c r="F644" s="176">
        <f>+SUM(F636:F642)</f>
        <v>173208.43421760001</v>
      </c>
      <c r="H644" s="305"/>
    </row>
    <row r="646" spans="1:8" ht="14.25" thickBot="1"/>
    <row r="647" spans="1:8" ht="14.25" thickBot="1">
      <c r="A647" s="255" t="s">
        <v>168</v>
      </c>
      <c r="B647" s="141" t="str">
        <f>+'[1]PRESUPUESTO OFICIAL (Entidad)'!C69</f>
        <v>Suministro e Instalación de Interruptor Sencillo</v>
      </c>
      <c r="C647" s="142"/>
      <c r="D647" s="142"/>
      <c r="E647" s="143"/>
      <c r="F647" s="144" t="s">
        <v>25</v>
      </c>
    </row>
    <row r="648" spans="1:8" ht="26.25" thickBot="1">
      <c r="A648" s="420" t="str">
        <f>+'[1]PRESUPUESTO OFICIAL (Entidad)'!B69</f>
        <v>4.2.13</v>
      </c>
      <c r="B648" s="146" t="s">
        <v>7</v>
      </c>
      <c r="C648" s="147" t="s">
        <v>208</v>
      </c>
      <c r="D648" s="147" t="s">
        <v>209</v>
      </c>
      <c r="E648" s="323" t="s">
        <v>10</v>
      </c>
      <c r="F648" s="324" t="s">
        <v>210</v>
      </c>
    </row>
    <row r="649" spans="1:8">
      <c r="A649" s="151"/>
      <c r="B649" s="325" t="s">
        <v>252</v>
      </c>
      <c r="C649" s="326" t="s">
        <v>70</v>
      </c>
      <c r="D649" s="327">
        <v>2</v>
      </c>
      <c r="E649" s="328">
        <v>450</v>
      </c>
      <c r="F649" s="329">
        <f t="shared" ref="F649:F658" si="42">D649*E649</f>
        <v>900</v>
      </c>
    </row>
    <row r="650" spans="1:8">
      <c r="A650" s="158"/>
      <c r="B650" s="285" t="s">
        <v>230</v>
      </c>
      <c r="C650" s="286" t="s">
        <v>70</v>
      </c>
      <c r="D650" s="287">
        <v>2</v>
      </c>
      <c r="E650" s="300">
        <v>1625</v>
      </c>
      <c r="F650" s="196">
        <f t="shared" si="42"/>
        <v>3250</v>
      </c>
    </row>
    <row r="651" spans="1:8">
      <c r="A651" s="158"/>
      <c r="B651" s="285" t="s">
        <v>231</v>
      </c>
      <c r="C651" s="286" t="s">
        <v>93</v>
      </c>
      <c r="D651" s="287">
        <v>3.24</v>
      </c>
      <c r="E651" s="300">
        <v>2761.5</v>
      </c>
      <c r="F651" s="196">
        <f t="shared" si="42"/>
        <v>8947.26</v>
      </c>
    </row>
    <row r="652" spans="1:8">
      <c r="A652" s="158"/>
      <c r="B652" s="285" t="s">
        <v>232</v>
      </c>
      <c r="C652" s="286" t="s">
        <v>70</v>
      </c>
      <c r="D652" s="287">
        <v>1</v>
      </c>
      <c r="E652" s="300">
        <v>25443.5</v>
      </c>
      <c r="F652" s="196">
        <f t="shared" si="42"/>
        <v>25443.5</v>
      </c>
    </row>
    <row r="653" spans="1:8">
      <c r="A653" s="158"/>
      <c r="B653" s="285" t="s">
        <v>233</v>
      </c>
      <c r="C653" s="286" t="s">
        <v>70</v>
      </c>
      <c r="D653" s="287">
        <v>4</v>
      </c>
      <c r="E653" s="300">
        <v>275</v>
      </c>
      <c r="F653" s="196">
        <f t="shared" si="42"/>
        <v>1100</v>
      </c>
    </row>
    <row r="654" spans="1:8">
      <c r="A654" s="158"/>
      <c r="B654" s="285" t="s">
        <v>242</v>
      </c>
      <c r="C654" s="286" t="s">
        <v>70</v>
      </c>
      <c r="D654" s="287">
        <v>6</v>
      </c>
      <c r="E654" s="300">
        <v>1662.5</v>
      </c>
      <c r="F654" s="196">
        <f t="shared" si="42"/>
        <v>9975</v>
      </c>
    </row>
    <row r="655" spans="1:8">
      <c r="A655" s="158"/>
      <c r="B655" s="285" t="s">
        <v>253</v>
      </c>
      <c r="C655" s="286" t="s">
        <v>70</v>
      </c>
      <c r="D655" s="287">
        <v>1</v>
      </c>
      <c r="E655" s="300">
        <v>1800</v>
      </c>
      <c r="F655" s="196">
        <f t="shared" si="42"/>
        <v>1800</v>
      </c>
    </row>
    <row r="656" spans="1:8">
      <c r="A656" s="158"/>
      <c r="B656" s="285" t="s">
        <v>254</v>
      </c>
      <c r="C656" s="286" t="s">
        <v>70</v>
      </c>
      <c r="D656" s="287">
        <v>1</v>
      </c>
      <c r="E656" s="300">
        <v>33082</v>
      </c>
      <c r="F656" s="196">
        <f t="shared" si="42"/>
        <v>33082</v>
      </c>
    </row>
    <row r="657" spans="1:6">
      <c r="A657" s="158"/>
      <c r="B657" s="285" t="s">
        <v>239</v>
      </c>
      <c r="C657" s="286" t="s">
        <v>174</v>
      </c>
      <c r="D657" s="287">
        <v>1.5</v>
      </c>
      <c r="E657" s="300">
        <v>39213</v>
      </c>
      <c r="F657" s="196">
        <f t="shared" si="42"/>
        <v>58819.5</v>
      </c>
    </row>
    <row r="658" spans="1:6" ht="14.25" thickBot="1">
      <c r="A658" s="164"/>
      <c r="B658" s="290" t="s">
        <v>240</v>
      </c>
      <c r="C658" s="291" t="s">
        <v>174</v>
      </c>
      <c r="D658" s="292">
        <v>6.1775280000000002E-2</v>
      </c>
      <c r="E658" s="301">
        <v>58820</v>
      </c>
      <c r="F658" s="197">
        <f t="shared" si="42"/>
        <v>3633.6219696000003</v>
      </c>
    </row>
    <row r="659" spans="1:6" ht="14.25" thickBot="1">
      <c r="A659" s="275"/>
      <c r="B659" s="276"/>
      <c r="C659" s="277"/>
      <c r="D659" s="278"/>
      <c r="E659" s="279"/>
      <c r="F659" s="280"/>
    </row>
    <row r="660" spans="1:6" ht="14.25" thickBot="1">
      <c r="A660" s="275"/>
      <c r="B660" s="174" t="s">
        <v>179</v>
      </c>
      <c r="C660" s="302"/>
      <c r="D660" s="303"/>
      <c r="E660" s="330"/>
      <c r="F660" s="176">
        <f>+SUM(F649:F658)</f>
        <v>146950.88196960001</v>
      </c>
    </row>
    <row r="662" spans="1:6" ht="14.25" thickBot="1"/>
    <row r="663" spans="1:6" ht="14.25" thickBot="1">
      <c r="A663" s="255" t="s">
        <v>168</v>
      </c>
      <c r="B663" s="182" t="str">
        <f>+'[1]PRESUPUESTO OFICIAL (Entidad)'!C70</f>
        <v>Suministro e Instalación de Interruptor Doble</v>
      </c>
      <c r="C663" s="183"/>
      <c r="D663" s="183"/>
      <c r="E663" s="184"/>
      <c r="F663" s="447" t="s">
        <v>25</v>
      </c>
    </row>
    <row r="664" spans="1:6" ht="26.25" thickBot="1">
      <c r="A664" s="420" t="str">
        <f>+'[1]PRESUPUESTO OFICIAL (Entidad)'!B70</f>
        <v>4.2.14</v>
      </c>
      <c r="B664" s="321" t="s">
        <v>7</v>
      </c>
      <c r="C664" s="321" t="s">
        <v>208</v>
      </c>
      <c r="D664" s="321" t="s">
        <v>209</v>
      </c>
      <c r="E664" s="332" t="s">
        <v>10</v>
      </c>
      <c r="F664" s="332" t="s">
        <v>210</v>
      </c>
    </row>
    <row r="665" spans="1:6">
      <c r="A665" s="151"/>
      <c r="B665" s="285" t="s">
        <v>252</v>
      </c>
      <c r="C665" s="286" t="s">
        <v>70</v>
      </c>
      <c r="D665" s="287">
        <v>2</v>
      </c>
      <c r="E665" s="288">
        <v>450</v>
      </c>
      <c r="F665" s="268">
        <f t="shared" ref="F665:F674" si="43">D665*E665</f>
        <v>900</v>
      </c>
    </row>
    <row r="666" spans="1:6">
      <c r="A666" s="158"/>
      <c r="B666" s="285" t="s">
        <v>230</v>
      </c>
      <c r="C666" s="286" t="s">
        <v>70</v>
      </c>
      <c r="D666" s="287">
        <v>2</v>
      </c>
      <c r="E666" s="288">
        <v>1625</v>
      </c>
      <c r="F666" s="268">
        <f t="shared" si="43"/>
        <v>3250</v>
      </c>
    </row>
    <row r="667" spans="1:6">
      <c r="A667" s="158"/>
      <c r="B667" s="285" t="s">
        <v>231</v>
      </c>
      <c r="C667" s="286" t="s">
        <v>93</v>
      </c>
      <c r="D667" s="287">
        <v>3.24</v>
      </c>
      <c r="E667" s="288">
        <v>2761.5</v>
      </c>
      <c r="F667" s="268">
        <f t="shared" si="43"/>
        <v>8947.26</v>
      </c>
    </row>
    <row r="668" spans="1:6">
      <c r="A668" s="158"/>
      <c r="B668" s="285" t="s">
        <v>232</v>
      </c>
      <c r="C668" s="286" t="s">
        <v>70</v>
      </c>
      <c r="D668" s="287">
        <v>1</v>
      </c>
      <c r="E668" s="288">
        <v>25443.5</v>
      </c>
      <c r="F668" s="268">
        <f t="shared" si="43"/>
        <v>25443.5</v>
      </c>
    </row>
    <row r="669" spans="1:6">
      <c r="A669" s="158"/>
      <c r="B669" s="285" t="s">
        <v>233</v>
      </c>
      <c r="C669" s="286" t="s">
        <v>70</v>
      </c>
      <c r="D669" s="287">
        <v>4</v>
      </c>
      <c r="E669" s="288">
        <v>275</v>
      </c>
      <c r="F669" s="268">
        <f t="shared" si="43"/>
        <v>1100</v>
      </c>
    </row>
    <row r="670" spans="1:6">
      <c r="A670" s="158"/>
      <c r="B670" s="285" t="s">
        <v>242</v>
      </c>
      <c r="C670" s="286" t="s">
        <v>70</v>
      </c>
      <c r="D670" s="287">
        <v>6</v>
      </c>
      <c r="E670" s="288">
        <v>1662.5</v>
      </c>
      <c r="F670" s="268">
        <f t="shared" si="43"/>
        <v>9975</v>
      </c>
    </row>
    <row r="671" spans="1:6">
      <c r="A671" s="158"/>
      <c r="B671" s="285" t="s">
        <v>253</v>
      </c>
      <c r="C671" s="286" t="s">
        <v>70</v>
      </c>
      <c r="D671" s="287">
        <v>1</v>
      </c>
      <c r="E671" s="288">
        <v>1800</v>
      </c>
      <c r="F671" s="268">
        <f t="shared" si="43"/>
        <v>1800</v>
      </c>
    </row>
    <row r="672" spans="1:6">
      <c r="A672" s="158"/>
      <c r="B672" s="285" t="s">
        <v>255</v>
      </c>
      <c r="C672" s="286" t="s">
        <v>70</v>
      </c>
      <c r="D672" s="287">
        <v>1</v>
      </c>
      <c r="E672" s="288">
        <v>55930</v>
      </c>
      <c r="F672" s="268">
        <f t="shared" si="43"/>
        <v>55930</v>
      </c>
    </row>
    <row r="673" spans="1:6">
      <c r="A673" s="158"/>
      <c r="B673" s="285" t="s">
        <v>239</v>
      </c>
      <c r="C673" s="286" t="s">
        <v>174</v>
      </c>
      <c r="D673" s="287">
        <v>1.5</v>
      </c>
      <c r="E673" s="288">
        <v>39213</v>
      </c>
      <c r="F673" s="268">
        <f t="shared" si="43"/>
        <v>58819.5</v>
      </c>
    </row>
    <row r="674" spans="1:6" ht="14.25" thickBot="1">
      <c r="A674" s="164"/>
      <c r="B674" s="290" t="s">
        <v>240</v>
      </c>
      <c r="C674" s="291" t="s">
        <v>174</v>
      </c>
      <c r="D674" s="292">
        <v>6.1775280000000002E-2</v>
      </c>
      <c r="E674" s="293">
        <v>58820</v>
      </c>
      <c r="F674" s="274">
        <f t="shared" si="43"/>
        <v>3633.6219696000003</v>
      </c>
    </row>
    <row r="675" spans="1:6" ht="14.25" thickBot="1">
      <c r="A675" s="275"/>
      <c r="B675" s="276"/>
      <c r="C675" s="277"/>
      <c r="D675" s="278"/>
      <c r="E675" s="279"/>
      <c r="F675" s="280"/>
    </row>
    <row r="676" spans="1:6" ht="14.25" thickBot="1">
      <c r="A676" s="275"/>
      <c r="B676" s="174" t="s">
        <v>179</v>
      </c>
      <c r="C676" s="302"/>
      <c r="D676" s="303"/>
      <c r="E676" s="304"/>
      <c r="F676" s="176">
        <f>+SUM(F665:F674)</f>
        <v>169798.88196960001</v>
      </c>
    </row>
    <row r="678" spans="1:6" ht="14.25" thickBot="1"/>
    <row r="679" spans="1:6" ht="14.25" thickBot="1">
      <c r="A679" s="255" t="s">
        <v>168</v>
      </c>
      <c r="B679" s="182" t="str">
        <f>+'[1]PRESUPUESTO OFICIAL (Entidad)'!C71</f>
        <v>Suministro e Instalación de Sensor ON/OFF</v>
      </c>
      <c r="C679" s="183"/>
      <c r="D679" s="183"/>
      <c r="E679" s="184"/>
      <c r="F679" s="447" t="s">
        <v>25</v>
      </c>
    </row>
    <row r="680" spans="1:6" ht="26.25" thickBot="1">
      <c r="A680" s="420" t="str">
        <f>+'[1]PRESUPUESTO OFICIAL (Entidad)'!B71</f>
        <v>4.2.15</v>
      </c>
      <c r="B680" s="321" t="s">
        <v>7</v>
      </c>
      <c r="C680" s="321" t="s">
        <v>208</v>
      </c>
      <c r="D680" s="321" t="s">
        <v>209</v>
      </c>
      <c r="E680" s="332" t="s">
        <v>10</v>
      </c>
      <c r="F680" s="332" t="s">
        <v>210</v>
      </c>
    </row>
    <row r="681" spans="1:6">
      <c r="A681" s="151"/>
      <c r="B681" s="258" t="s">
        <v>256</v>
      </c>
      <c r="C681" s="259" t="s">
        <v>70</v>
      </c>
      <c r="D681" s="260">
        <v>2</v>
      </c>
      <c r="E681" s="261">
        <v>1225</v>
      </c>
      <c r="F681" s="262">
        <f t="shared" ref="F681:F689" si="44">D681*E681</f>
        <v>2450</v>
      </c>
    </row>
    <row r="682" spans="1:6">
      <c r="A682" s="158"/>
      <c r="B682" s="264" t="s">
        <v>257</v>
      </c>
      <c r="C682" s="265" t="s">
        <v>93</v>
      </c>
      <c r="D682" s="266">
        <v>3.24</v>
      </c>
      <c r="E682" s="267">
        <v>2971</v>
      </c>
      <c r="F682" s="268">
        <f t="shared" si="44"/>
        <v>9626.0400000000009</v>
      </c>
    </row>
    <row r="683" spans="1:6">
      <c r="A683" s="158"/>
      <c r="B683" s="264" t="s">
        <v>258</v>
      </c>
      <c r="C683" s="265" t="s">
        <v>70</v>
      </c>
      <c r="D683" s="266">
        <v>1</v>
      </c>
      <c r="E683" s="267">
        <v>22254</v>
      </c>
      <c r="F683" s="268">
        <f t="shared" si="44"/>
        <v>22254</v>
      </c>
    </row>
    <row r="684" spans="1:6">
      <c r="A684" s="158"/>
      <c r="B684" s="264" t="s">
        <v>233</v>
      </c>
      <c r="C684" s="265" t="s">
        <v>70</v>
      </c>
      <c r="D684" s="266">
        <v>2</v>
      </c>
      <c r="E684" s="267">
        <v>275</v>
      </c>
      <c r="F684" s="268">
        <f t="shared" si="44"/>
        <v>550</v>
      </c>
    </row>
    <row r="685" spans="1:6">
      <c r="A685" s="158"/>
      <c r="B685" s="264" t="s">
        <v>259</v>
      </c>
      <c r="C685" s="265" t="s">
        <v>70</v>
      </c>
      <c r="D685" s="266">
        <v>1</v>
      </c>
      <c r="E685" s="448">
        <v>117000</v>
      </c>
      <c r="F685" s="268">
        <f t="shared" si="44"/>
        <v>117000</v>
      </c>
    </row>
    <row r="686" spans="1:6">
      <c r="A686" s="158"/>
      <c r="B686" s="264" t="s">
        <v>260</v>
      </c>
      <c r="C686" s="265" t="s">
        <v>93</v>
      </c>
      <c r="D686" s="266">
        <v>3.09</v>
      </c>
      <c r="E686" s="267">
        <v>15825</v>
      </c>
      <c r="F686" s="268">
        <f t="shared" si="44"/>
        <v>48899.25</v>
      </c>
    </row>
    <row r="687" spans="1:6">
      <c r="A687" s="158"/>
      <c r="B687" s="264" t="s">
        <v>261</v>
      </c>
      <c r="C687" s="265" t="s">
        <v>70</v>
      </c>
      <c r="D687" s="266">
        <v>2</v>
      </c>
      <c r="E687" s="267">
        <v>895</v>
      </c>
      <c r="F687" s="268">
        <f t="shared" si="44"/>
        <v>1790</v>
      </c>
    </row>
    <row r="688" spans="1:6">
      <c r="A688" s="158"/>
      <c r="B688" s="264" t="s">
        <v>239</v>
      </c>
      <c r="C688" s="265" t="s">
        <v>174</v>
      </c>
      <c r="D688" s="266">
        <v>1.5</v>
      </c>
      <c r="E688" s="267">
        <v>39213</v>
      </c>
      <c r="F688" s="268">
        <f t="shared" si="44"/>
        <v>58819.5</v>
      </c>
    </row>
    <row r="689" spans="1:6" ht="14.25" thickBot="1">
      <c r="A689" s="164"/>
      <c r="B689" s="270" t="s">
        <v>240</v>
      </c>
      <c r="C689" s="271" t="s">
        <v>174</v>
      </c>
      <c r="D689" s="272">
        <v>6.1775280000000002E-2</v>
      </c>
      <c r="E689" s="273">
        <v>58820</v>
      </c>
      <c r="F689" s="274">
        <f t="shared" si="44"/>
        <v>3633.6219696000003</v>
      </c>
    </row>
    <row r="690" spans="1:6" ht="14.25" thickBot="1">
      <c r="A690" s="275"/>
      <c r="B690" s="276"/>
      <c r="C690" s="277"/>
      <c r="D690" s="278"/>
      <c r="E690" s="279"/>
      <c r="F690" s="280"/>
    </row>
    <row r="691" spans="1:6" ht="14.25" thickBot="1">
      <c r="A691" s="275"/>
      <c r="B691" s="174" t="s">
        <v>179</v>
      </c>
      <c r="C691" s="302"/>
      <c r="D691" s="303"/>
      <c r="E691" s="304"/>
      <c r="F691" s="176">
        <f>+SUM(F681:F689)</f>
        <v>265022.41196960001</v>
      </c>
    </row>
    <row r="693" spans="1:6" ht="14.25" thickBot="1"/>
    <row r="694" spans="1:6" ht="30.75" customHeight="1" thickBot="1">
      <c r="A694" s="255" t="s">
        <v>168</v>
      </c>
      <c r="B694" s="141" t="str">
        <f>+'[1]PRESUPUESTO OFICIAL (Entidad)'!C72</f>
        <v>Bridge (puente) de control de iluminación, marca Philips Advance o similar, línea Xitanium SR , modelos SRB-BS</v>
      </c>
      <c r="C694" s="142"/>
      <c r="D694" s="142"/>
      <c r="E694" s="143"/>
      <c r="F694" s="144" t="s">
        <v>25</v>
      </c>
    </row>
    <row r="695" spans="1:6" ht="26.25" thickBot="1">
      <c r="A695" s="420" t="str">
        <f>+'[1]PRESUPUESTO OFICIAL (Entidad)'!B72</f>
        <v>4.2.16</v>
      </c>
      <c r="B695" s="146" t="s">
        <v>7</v>
      </c>
      <c r="C695" s="147" t="s">
        <v>208</v>
      </c>
      <c r="D695" s="147" t="s">
        <v>209</v>
      </c>
      <c r="E695" s="323" t="s">
        <v>10</v>
      </c>
      <c r="F695" s="324" t="s">
        <v>210</v>
      </c>
    </row>
    <row r="696" spans="1:6">
      <c r="A696" s="151"/>
      <c r="B696" s="325" t="s">
        <v>262</v>
      </c>
      <c r="C696" s="326" t="s">
        <v>93</v>
      </c>
      <c r="D696" s="327">
        <v>6</v>
      </c>
      <c r="E696" s="334">
        <v>1945</v>
      </c>
      <c r="F696" s="335">
        <f t="shared" ref="F696:F701" si="45">D696*E696</f>
        <v>11670</v>
      </c>
    </row>
    <row r="697" spans="1:6">
      <c r="A697" s="158"/>
      <c r="B697" s="285" t="s">
        <v>258</v>
      </c>
      <c r="C697" s="286" t="s">
        <v>70</v>
      </c>
      <c r="D697" s="287">
        <v>1</v>
      </c>
      <c r="E697" s="288">
        <v>22254</v>
      </c>
      <c r="F697" s="268">
        <f t="shared" si="45"/>
        <v>22254</v>
      </c>
    </row>
    <row r="698" spans="1:6" ht="38.25">
      <c r="A698" s="158"/>
      <c r="B698" s="289" t="s">
        <v>263</v>
      </c>
      <c r="C698" s="286" t="s">
        <v>70</v>
      </c>
      <c r="D698" s="287">
        <v>1</v>
      </c>
      <c r="E698" s="449">
        <v>455000</v>
      </c>
      <c r="F698" s="268">
        <f t="shared" si="45"/>
        <v>455000</v>
      </c>
    </row>
    <row r="699" spans="1:6" ht="25.5">
      <c r="A699" s="158"/>
      <c r="B699" s="289" t="s">
        <v>264</v>
      </c>
      <c r="C699" s="286" t="s">
        <v>70</v>
      </c>
      <c r="D699" s="287">
        <v>6</v>
      </c>
      <c r="E699" s="288">
        <v>21530</v>
      </c>
      <c r="F699" s="268">
        <f t="shared" si="45"/>
        <v>129180</v>
      </c>
    </row>
    <row r="700" spans="1:6" ht="25.5">
      <c r="A700" s="158"/>
      <c r="B700" s="289" t="s">
        <v>239</v>
      </c>
      <c r="C700" s="286" t="s">
        <v>174</v>
      </c>
      <c r="D700" s="287">
        <v>1.8</v>
      </c>
      <c r="E700" s="288">
        <v>39213</v>
      </c>
      <c r="F700" s="268">
        <f t="shared" si="45"/>
        <v>70583.400000000009</v>
      </c>
    </row>
    <row r="701" spans="1:6" ht="14.25" thickBot="1">
      <c r="A701" s="164"/>
      <c r="B701" s="336" t="s">
        <v>240</v>
      </c>
      <c r="C701" s="291" t="s">
        <v>174</v>
      </c>
      <c r="D701" s="292">
        <v>6.1775280000000002E-2</v>
      </c>
      <c r="E701" s="293">
        <v>58820</v>
      </c>
      <c r="F701" s="274">
        <f t="shared" si="45"/>
        <v>3633.6219696000003</v>
      </c>
    </row>
    <row r="702" spans="1:6" ht="14.25" thickBot="1">
      <c r="A702" s="275"/>
      <c r="B702" s="276"/>
      <c r="C702" s="277"/>
      <c r="D702" s="278"/>
      <c r="E702" s="279"/>
      <c r="F702" s="280"/>
    </row>
    <row r="703" spans="1:6" ht="14.25" thickBot="1">
      <c r="A703" s="275"/>
      <c r="B703" s="174" t="s">
        <v>179</v>
      </c>
      <c r="C703" s="302"/>
      <c r="D703" s="303"/>
      <c r="E703" s="304"/>
      <c r="F703" s="176">
        <f>+SUM(F696:F701)</f>
        <v>692321.0219696</v>
      </c>
    </row>
    <row r="705" spans="1:7" ht="14.25" thickBot="1"/>
    <row r="706" spans="1:7" ht="35.25" customHeight="1" thickBot="1">
      <c r="A706" s="255" t="s">
        <v>168</v>
      </c>
      <c r="B706" s="141" t="str">
        <f>+'[1]PRESUPUESTO OFICIAL (Entidad)'!C73</f>
        <v xml:space="preserve">Sensor SC200B/02 SR  WH/BL para montaje en techo , marca Philips o similar, </v>
      </c>
      <c r="C706" s="142"/>
      <c r="D706" s="142"/>
      <c r="E706" s="143"/>
      <c r="F706" s="144" t="s">
        <v>25</v>
      </c>
    </row>
    <row r="707" spans="1:7" ht="26.25" thickBot="1">
      <c r="A707" s="420" t="str">
        <f>+'[1]PRESUPUESTO OFICIAL (Entidad)'!B73</f>
        <v>4.2.17</v>
      </c>
      <c r="B707" s="146" t="s">
        <v>7</v>
      </c>
      <c r="C707" s="147" t="s">
        <v>208</v>
      </c>
      <c r="D707" s="147" t="s">
        <v>209</v>
      </c>
      <c r="E707" s="323" t="s">
        <v>10</v>
      </c>
      <c r="F707" s="324" t="s">
        <v>210</v>
      </c>
    </row>
    <row r="708" spans="1:7">
      <c r="A708" s="151"/>
      <c r="B708" s="337" t="s">
        <v>265</v>
      </c>
      <c r="C708" s="338" t="s">
        <v>93</v>
      </c>
      <c r="D708" s="339">
        <v>3</v>
      </c>
      <c r="E708" s="340">
        <v>2150</v>
      </c>
      <c r="F708" s="341">
        <f>D708*E708</f>
        <v>6450</v>
      </c>
    </row>
    <row r="709" spans="1:7">
      <c r="A709" s="158"/>
      <c r="B709" s="264" t="s">
        <v>258</v>
      </c>
      <c r="C709" s="265" t="s">
        <v>70</v>
      </c>
      <c r="D709" s="266">
        <v>1</v>
      </c>
      <c r="E709" s="267">
        <v>22254</v>
      </c>
      <c r="F709" s="342">
        <f t="shared" ref="F709:F714" si="46">D709*E709</f>
        <v>22254</v>
      </c>
    </row>
    <row r="710" spans="1:7">
      <c r="A710" s="158"/>
      <c r="B710" s="264" t="s">
        <v>266</v>
      </c>
      <c r="C710" s="265" t="s">
        <v>70</v>
      </c>
      <c r="D710" s="266">
        <v>1</v>
      </c>
      <c r="E710" s="448">
        <v>175500</v>
      </c>
      <c r="F710" s="342">
        <f t="shared" si="46"/>
        <v>175500</v>
      </c>
    </row>
    <row r="711" spans="1:7">
      <c r="A711" s="158"/>
      <c r="B711" s="264" t="s">
        <v>233</v>
      </c>
      <c r="C711" s="265" t="s">
        <v>70</v>
      </c>
      <c r="D711" s="266">
        <v>4</v>
      </c>
      <c r="E711" s="267">
        <v>275</v>
      </c>
      <c r="F711" s="342">
        <f t="shared" si="46"/>
        <v>1100</v>
      </c>
    </row>
    <row r="712" spans="1:7">
      <c r="A712" s="158"/>
      <c r="B712" s="264" t="s">
        <v>242</v>
      </c>
      <c r="C712" s="265" t="s">
        <v>70</v>
      </c>
      <c r="D712" s="266">
        <v>6</v>
      </c>
      <c r="E712" s="267">
        <v>1662.5</v>
      </c>
      <c r="F712" s="342">
        <f t="shared" si="46"/>
        <v>9975</v>
      </c>
    </row>
    <row r="713" spans="1:7">
      <c r="A713" s="158"/>
      <c r="B713" s="264" t="s">
        <v>239</v>
      </c>
      <c r="C713" s="265" t="s">
        <v>174</v>
      </c>
      <c r="D713" s="266">
        <v>1.25</v>
      </c>
      <c r="E713" s="267">
        <v>39213</v>
      </c>
      <c r="F713" s="342">
        <f t="shared" si="46"/>
        <v>49016.25</v>
      </c>
    </row>
    <row r="714" spans="1:7" ht="14.25" thickBot="1">
      <c r="A714" s="164"/>
      <c r="B714" s="270" t="s">
        <v>240</v>
      </c>
      <c r="C714" s="271" t="s">
        <v>174</v>
      </c>
      <c r="D714" s="272">
        <v>6.1775280000000002E-2</v>
      </c>
      <c r="E714" s="273">
        <v>58820</v>
      </c>
      <c r="F714" s="343">
        <f t="shared" si="46"/>
        <v>3633.6219696000003</v>
      </c>
    </row>
    <row r="715" spans="1:7" ht="14.25" thickBot="1">
      <c r="A715" s="275"/>
      <c r="B715" s="344"/>
      <c r="C715" s="317"/>
      <c r="D715" s="318"/>
      <c r="E715" s="319"/>
      <c r="F715" s="320"/>
    </row>
    <row r="716" spans="1:7" ht="14.25" thickBot="1">
      <c r="A716" s="275"/>
      <c r="B716" s="174" t="s">
        <v>179</v>
      </c>
      <c r="C716" s="302"/>
      <c r="D716" s="303"/>
      <c r="E716" s="304"/>
      <c r="F716" s="176">
        <f>+SUM(F708:F714)</f>
        <v>267928.87196959998</v>
      </c>
      <c r="G716" s="345"/>
    </row>
    <row r="718" spans="1:7" ht="14.25" thickBot="1"/>
    <row r="719" spans="1:7" ht="31.5" customHeight="1" thickBot="1">
      <c r="A719" s="255" t="s">
        <v>168</v>
      </c>
      <c r="B719" s="141" t="str">
        <f>+'[1]PRESUPUESTO OFICIAL (Entidad)'!C74</f>
        <v>Botonera inalámbrica de 2 botones, marca Philips o similar, modelo UID8470/10 ZGP Switch Dim 2B , compatible con el sistema Interact Ready</v>
      </c>
      <c r="C719" s="142"/>
      <c r="D719" s="142"/>
      <c r="E719" s="143"/>
      <c r="F719" s="144" t="s">
        <v>25</v>
      </c>
    </row>
    <row r="720" spans="1:7" ht="26.25" thickBot="1">
      <c r="A720" s="420" t="str">
        <f>+'[1]PRESUPUESTO OFICIAL (Entidad)'!B74</f>
        <v>4.2.18</v>
      </c>
      <c r="B720" s="146" t="s">
        <v>7</v>
      </c>
      <c r="C720" s="147" t="s">
        <v>208</v>
      </c>
      <c r="D720" s="147" t="s">
        <v>209</v>
      </c>
      <c r="E720" s="323" t="s">
        <v>10</v>
      </c>
      <c r="F720" s="324" t="s">
        <v>210</v>
      </c>
    </row>
    <row r="721" spans="1:7">
      <c r="A721" s="450"/>
      <c r="B721" s="337" t="s">
        <v>267</v>
      </c>
      <c r="C721" s="338" t="s">
        <v>70</v>
      </c>
      <c r="D721" s="339">
        <v>1</v>
      </c>
      <c r="E721" s="451">
        <v>754000</v>
      </c>
      <c r="F721" s="341">
        <f>D721*E721</f>
        <v>754000</v>
      </c>
    </row>
    <row r="722" spans="1:7">
      <c r="A722" s="452"/>
      <c r="B722" s="264" t="s">
        <v>257</v>
      </c>
      <c r="C722" s="265" t="s">
        <v>93</v>
      </c>
      <c r="D722" s="266">
        <v>3.24</v>
      </c>
      <c r="E722" s="267">
        <v>2971</v>
      </c>
      <c r="F722" s="342">
        <f t="shared" ref="F722:F733" si="47">D722*E722</f>
        <v>9626.0400000000009</v>
      </c>
    </row>
    <row r="723" spans="1:7">
      <c r="A723" s="452"/>
      <c r="B723" s="264" t="s">
        <v>268</v>
      </c>
      <c r="C723" s="265" t="s">
        <v>93</v>
      </c>
      <c r="D723" s="266">
        <v>3.24</v>
      </c>
      <c r="E723" s="267">
        <v>1470</v>
      </c>
      <c r="F723" s="342">
        <f t="shared" si="47"/>
        <v>4762.8</v>
      </c>
    </row>
    <row r="724" spans="1:7">
      <c r="A724" s="452"/>
      <c r="B724" s="264" t="s">
        <v>260</v>
      </c>
      <c r="C724" s="265" t="s">
        <v>93</v>
      </c>
      <c r="D724" s="266">
        <v>3.09</v>
      </c>
      <c r="E724" s="267">
        <v>15825</v>
      </c>
      <c r="F724" s="342">
        <f t="shared" si="47"/>
        <v>48899.25</v>
      </c>
    </row>
    <row r="725" spans="1:7">
      <c r="A725" s="452"/>
      <c r="B725" s="264" t="s">
        <v>261</v>
      </c>
      <c r="C725" s="265" t="s">
        <v>70</v>
      </c>
      <c r="D725" s="266">
        <v>1</v>
      </c>
      <c r="E725" s="267">
        <v>895</v>
      </c>
      <c r="F725" s="342">
        <f t="shared" si="47"/>
        <v>895</v>
      </c>
    </row>
    <row r="726" spans="1:7">
      <c r="A726" s="452"/>
      <c r="B726" s="264" t="s">
        <v>269</v>
      </c>
      <c r="C726" s="265" t="s">
        <v>70</v>
      </c>
      <c r="D726" s="266">
        <v>1</v>
      </c>
      <c r="E726" s="267">
        <v>1025</v>
      </c>
      <c r="F726" s="342">
        <f t="shared" si="47"/>
        <v>1025</v>
      </c>
    </row>
    <row r="727" spans="1:7">
      <c r="A727" s="452"/>
      <c r="B727" s="264" t="s">
        <v>256</v>
      </c>
      <c r="C727" s="265" t="s">
        <v>70</v>
      </c>
      <c r="D727" s="266">
        <v>1</v>
      </c>
      <c r="E727" s="267">
        <v>1225</v>
      </c>
      <c r="F727" s="342">
        <f t="shared" si="47"/>
        <v>1225</v>
      </c>
    </row>
    <row r="728" spans="1:7">
      <c r="A728" s="452"/>
      <c r="B728" s="264" t="s">
        <v>232</v>
      </c>
      <c r="C728" s="265" t="s">
        <v>70</v>
      </c>
      <c r="D728" s="266">
        <v>1</v>
      </c>
      <c r="E728" s="267">
        <v>25443.5</v>
      </c>
      <c r="F728" s="342">
        <f t="shared" si="47"/>
        <v>25443.5</v>
      </c>
    </row>
    <row r="729" spans="1:7">
      <c r="A729" s="452"/>
      <c r="B729" s="264" t="s">
        <v>252</v>
      </c>
      <c r="C729" s="265" t="s">
        <v>70</v>
      </c>
      <c r="D729" s="266">
        <v>2</v>
      </c>
      <c r="E729" s="267">
        <v>450</v>
      </c>
      <c r="F729" s="342">
        <f t="shared" si="47"/>
        <v>900</v>
      </c>
    </row>
    <row r="730" spans="1:7">
      <c r="A730" s="452"/>
      <c r="B730" s="264" t="s">
        <v>233</v>
      </c>
      <c r="C730" s="265" t="s">
        <v>70</v>
      </c>
      <c r="D730" s="266">
        <v>4</v>
      </c>
      <c r="E730" s="267">
        <v>275</v>
      </c>
      <c r="F730" s="342">
        <f t="shared" si="47"/>
        <v>1100</v>
      </c>
    </row>
    <row r="731" spans="1:7">
      <c r="A731" s="452"/>
      <c r="B731" s="264" t="s">
        <v>242</v>
      </c>
      <c r="C731" s="265" t="s">
        <v>70</v>
      </c>
      <c r="D731" s="266">
        <v>6</v>
      </c>
      <c r="E731" s="267">
        <v>1662.5</v>
      </c>
      <c r="F731" s="342">
        <f t="shared" si="47"/>
        <v>9975</v>
      </c>
    </row>
    <row r="732" spans="1:7">
      <c r="A732" s="452"/>
      <c r="B732" s="264" t="s">
        <v>239</v>
      </c>
      <c r="C732" s="265" t="s">
        <v>174</v>
      </c>
      <c r="D732" s="266">
        <v>1.25</v>
      </c>
      <c r="E732" s="267">
        <v>39213</v>
      </c>
      <c r="F732" s="342">
        <f t="shared" si="47"/>
        <v>49016.25</v>
      </c>
    </row>
    <row r="733" spans="1:7" ht="14.25" thickBot="1">
      <c r="A733" s="452"/>
      <c r="B733" s="270" t="s">
        <v>240</v>
      </c>
      <c r="C733" s="271" t="s">
        <v>174</v>
      </c>
      <c r="D733" s="272">
        <v>6.1775280000000002E-2</v>
      </c>
      <c r="E733" s="273">
        <v>58820</v>
      </c>
      <c r="F733" s="343">
        <f t="shared" si="47"/>
        <v>3633.6219696000003</v>
      </c>
    </row>
    <row r="734" spans="1:7" ht="14.25" thickBot="1">
      <c r="A734" s="275"/>
      <c r="B734" s="276"/>
      <c r="C734" s="277"/>
      <c r="D734" s="278"/>
      <c r="E734" s="279"/>
      <c r="F734" s="280"/>
    </row>
    <row r="735" spans="1:7" ht="14.25" thickBot="1">
      <c r="A735" s="275"/>
      <c r="B735" s="174" t="s">
        <v>179</v>
      </c>
      <c r="C735" s="302"/>
      <c r="D735" s="303"/>
      <c r="E735" s="304"/>
      <c r="F735" s="176">
        <f>+SUM(F721:F733)</f>
        <v>910501.46196960006</v>
      </c>
      <c r="G735" s="345"/>
    </row>
    <row r="736" spans="1:7">
      <c r="A736" s="275"/>
      <c r="B736" s="181"/>
      <c r="C736" s="277"/>
      <c r="D736" s="278"/>
      <c r="E736" s="279"/>
      <c r="F736" s="173"/>
    </row>
    <row r="737" spans="1:6" ht="14.25" thickBot="1">
      <c r="A737" s="275"/>
      <c r="B737" s="181"/>
      <c r="C737" s="277"/>
      <c r="D737" s="278"/>
      <c r="E737" s="279"/>
      <c r="F737" s="173"/>
    </row>
    <row r="738" spans="1:6" ht="33.75" customHeight="1" thickBot="1">
      <c r="A738" s="140" t="s">
        <v>168</v>
      </c>
      <c r="B738" s="346" t="s">
        <v>69</v>
      </c>
      <c r="C738" s="347"/>
      <c r="D738" s="347"/>
      <c r="E738" s="374"/>
      <c r="F738" s="144" t="s">
        <v>25</v>
      </c>
    </row>
    <row r="739" spans="1:6" ht="26.25" thickBot="1">
      <c r="A739" s="349" t="str">
        <f>+'[1]PRESUPUESTO OFICIAL (Entidad)'!B75</f>
        <v>4.2.19</v>
      </c>
      <c r="B739" s="146" t="s">
        <v>7</v>
      </c>
      <c r="C739" s="147" t="s">
        <v>208</v>
      </c>
      <c r="D739" s="147" t="s">
        <v>209</v>
      </c>
      <c r="E739" s="323" t="s">
        <v>10</v>
      </c>
      <c r="F739" s="324" t="s">
        <v>210</v>
      </c>
    </row>
    <row r="740" spans="1:6" ht="29.25" customHeight="1">
      <c r="A740" s="350"/>
      <c r="B740" s="351" t="s">
        <v>270</v>
      </c>
      <c r="C740" s="352" t="s">
        <v>271</v>
      </c>
      <c r="D740" s="204">
        <v>34982.666666666664</v>
      </c>
      <c r="E740" s="353">
        <v>1</v>
      </c>
      <c r="F740" s="354">
        <f t="shared" ref="F740:F741" si="48">E740*D740</f>
        <v>34982.666666666664</v>
      </c>
    </row>
    <row r="741" spans="1:6" ht="15" customHeight="1">
      <c r="A741" s="355"/>
      <c r="B741" s="356" t="s">
        <v>272</v>
      </c>
      <c r="C741" s="357" t="s">
        <v>271</v>
      </c>
      <c r="D741" s="210">
        <v>4441</v>
      </c>
      <c r="E741" s="358">
        <v>1</v>
      </c>
      <c r="F741" s="359">
        <f t="shared" si="48"/>
        <v>4441</v>
      </c>
    </row>
    <row r="742" spans="1:6" ht="15" customHeight="1">
      <c r="A742" s="355"/>
      <c r="B742" s="356" t="s">
        <v>239</v>
      </c>
      <c r="C742" s="357" t="s">
        <v>174</v>
      </c>
      <c r="D742" s="210">
        <v>37992.602426489997</v>
      </c>
      <c r="E742" s="358">
        <v>0.4</v>
      </c>
      <c r="F742" s="359">
        <f>E742*D742</f>
        <v>15197.040970595999</v>
      </c>
    </row>
    <row r="743" spans="1:6" ht="15" thickBot="1">
      <c r="A743" s="360"/>
      <c r="B743" s="361" t="s">
        <v>240</v>
      </c>
      <c r="C743" s="362" t="s">
        <v>174</v>
      </c>
      <c r="D743" s="216">
        <v>15197</v>
      </c>
      <c r="E743" s="363">
        <v>0.05</v>
      </c>
      <c r="F743" s="364">
        <f>D743*E743</f>
        <v>759.85</v>
      </c>
    </row>
    <row r="744" spans="1:6" ht="15" thickBot="1">
      <c r="A744" s="251"/>
      <c r="B744" s="365"/>
      <c r="C744" s="366"/>
      <c r="D744" s="222"/>
      <c r="E744" s="233"/>
      <c r="F744" s="367"/>
    </row>
    <row r="745" spans="1:6" ht="15.75" thickBot="1">
      <c r="A745" s="251"/>
      <c r="B745" s="368" t="s">
        <v>179</v>
      </c>
      <c r="C745" s="369"/>
      <c r="D745" s="225"/>
      <c r="E745" s="370"/>
      <c r="F745" s="371">
        <f>+SUM(F740:F743)</f>
        <v>55380.55763726266</v>
      </c>
    </row>
    <row r="746" spans="1:6" ht="15">
      <c r="A746" s="251"/>
      <c r="B746" s="372"/>
      <c r="C746" s="366"/>
      <c r="D746" s="222"/>
      <c r="E746" s="233"/>
      <c r="F746" s="367"/>
    </row>
    <row r="747" spans="1:6" ht="15" thickBot="1">
      <c r="A747" s="251"/>
      <c r="B747" s="251"/>
      <c r="C747" s="373"/>
      <c r="D747" s="251"/>
      <c r="E747" s="251"/>
      <c r="F747" s="251"/>
    </row>
    <row r="748" spans="1:6" ht="43.5" customHeight="1" thickBot="1">
      <c r="A748" s="140" t="s">
        <v>168</v>
      </c>
      <c r="B748" s="346" t="s">
        <v>72</v>
      </c>
      <c r="C748" s="347"/>
      <c r="D748" s="347"/>
      <c r="E748" s="374"/>
      <c r="F748" s="375" t="s">
        <v>25</v>
      </c>
    </row>
    <row r="749" spans="1:6" ht="26.25" thickBot="1">
      <c r="A749" s="349" t="str">
        <f>+'[1]PRESUPUESTO OFICIAL (Entidad)'!B76</f>
        <v>4.2.20</v>
      </c>
      <c r="B749" s="146" t="s">
        <v>7</v>
      </c>
      <c r="C749" s="147" t="s">
        <v>208</v>
      </c>
      <c r="D749" s="147" t="s">
        <v>209</v>
      </c>
      <c r="E749" s="323" t="s">
        <v>10</v>
      </c>
      <c r="F749" s="324" t="s">
        <v>210</v>
      </c>
    </row>
    <row r="750" spans="1:6" ht="29.25" customHeight="1">
      <c r="A750" s="350"/>
      <c r="B750" s="351" t="s">
        <v>273</v>
      </c>
      <c r="C750" s="352" t="s">
        <v>271</v>
      </c>
      <c r="D750" s="204">
        <v>42005.62000000001</v>
      </c>
      <c r="E750" s="353">
        <v>1</v>
      </c>
      <c r="F750" s="354">
        <f t="shared" ref="F750:F751" si="49">E750*D750</f>
        <v>42005.62000000001</v>
      </c>
    </row>
    <row r="751" spans="1:6" ht="15" customHeight="1">
      <c r="A751" s="355"/>
      <c r="B751" s="356" t="s">
        <v>272</v>
      </c>
      <c r="C751" s="357" t="s">
        <v>271</v>
      </c>
      <c r="D751" s="210">
        <v>4441</v>
      </c>
      <c r="E751" s="358">
        <v>1</v>
      </c>
      <c r="F751" s="359">
        <f t="shared" si="49"/>
        <v>4441</v>
      </c>
    </row>
    <row r="752" spans="1:6" ht="15" customHeight="1">
      <c r="A752" s="355"/>
      <c r="B752" s="356" t="s">
        <v>239</v>
      </c>
      <c r="C752" s="357" t="s">
        <v>174</v>
      </c>
      <c r="D752" s="210">
        <v>37992.602426489997</v>
      </c>
      <c r="E752" s="358">
        <v>0.4</v>
      </c>
      <c r="F752" s="359">
        <f>E752*D752</f>
        <v>15197.040970595999</v>
      </c>
    </row>
    <row r="753" spans="1:6" ht="15" thickBot="1">
      <c r="A753" s="360"/>
      <c r="B753" s="361" t="s">
        <v>240</v>
      </c>
      <c r="C753" s="362" t="s">
        <v>174</v>
      </c>
      <c r="D753" s="216">
        <v>15197</v>
      </c>
      <c r="E753" s="363">
        <v>0.05</v>
      </c>
      <c r="F753" s="364">
        <f>D753*E753</f>
        <v>759.85</v>
      </c>
    </row>
    <row r="754" spans="1:6" ht="15" thickBot="1">
      <c r="A754" s="251"/>
      <c r="B754" s="365"/>
      <c r="C754" s="366"/>
      <c r="D754" s="222"/>
      <c r="E754" s="233"/>
      <c r="F754" s="367"/>
    </row>
    <row r="755" spans="1:6" ht="15.75" thickBot="1">
      <c r="A755" s="251"/>
      <c r="B755" s="368" t="s">
        <v>179</v>
      </c>
      <c r="C755" s="369"/>
      <c r="D755" s="225"/>
      <c r="E755" s="370"/>
      <c r="F755" s="371">
        <f>+SUM(F750:F753)</f>
        <v>62403.510970596006</v>
      </c>
    </row>
    <row r="756" spans="1:6">
      <c r="A756" s="275"/>
      <c r="B756" s="181"/>
      <c r="C756" s="277"/>
      <c r="D756" s="278"/>
      <c r="E756" s="279"/>
      <c r="F756" s="173"/>
    </row>
    <row r="757" spans="1:6" ht="14.25" thickBot="1">
      <c r="A757" s="275"/>
      <c r="B757" s="181"/>
      <c r="C757" s="277"/>
      <c r="D757" s="278"/>
      <c r="E757" s="279"/>
      <c r="F757" s="173"/>
    </row>
    <row r="758" spans="1:6" ht="143.25" customHeight="1" thickBot="1">
      <c r="A758" s="140" t="s">
        <v>168</v>
      </c>
      <c r="B758" s="346" t="s">
        <v>74</v>
      </c>
      <c r="C758" s="347"/>
      <c r="D758" s="347"/>
      <c r="E758" s="374"/>
      <c r="F758" s="387" t="s">
        <v>25</v>
      </c>
    </row>
    <row r="759" spans="1:6" ht="26.25" thickBot="1">
      <c r="A759" s="349" t="str">
        <f>+'[1]PRESUPUESTO OFICIAL (Entidad)'!B77</f>
        <v>4.2.21</v>
      </c>
      <c r="B759" s="146" t="s">
        <v>7</v>
      </c>
      <c r="C759" s="147" t="s">
        <v>208</v>
      </c>
      <c r="D759" s="147" t="s">
        <v>209</v>
      </c>
      <c r="E759" s="323" t="s">
        <v>10</v>
      </c>
      <c r="F759" s="324" t="s">
        <v>210</v>
      </c>
    </row>
    <row r="760" spans="1:6" ht="57" customHeight="1">
      <c r="A760" s="350"/>
      <c r="B760" s="351" t="s">
        <v>274</v>
      </c>
      <c r="C760" s="352" t="s">
        <v>271</v>
      </c>
      <c r="D760" s="204">
        <v>912496.66666666663</v>
      </c>
      <c r="E760" s="353">
        <v>1</v>
      </c>
      <c r="F760" s="354">
        <v>912496.66666666663</v>
      </c>
    </row>
    <row r="761" spans="1:6" ht="14.25" customHeight="1">
      <c r="A761" s="355"/>
      <c r="B761" s="356" t="s">
        <v>239</v>
      </c>
      <c r="C761" s="357" t="s">
        <v>174</v>
      </c>
      <c r="D761" s="210">
        <v>37992.602426489997</v>
      </c>
      <c r="E761" s="358">
        <v>1.9</v>
      </c>
      <c r="F761" s="359">
        <v>72185.944610330989</v>
      </c>
    </row>
    <row r="762" spans="1:6" ht="14.25" customHeight="1">
      <c r="A762" s="355"/>
      <c r="B762" s="356" t="s">
        <v>275</v>
      </c>
      <c r="C762" s="357" t="s">
        <v>174</v>
      </c>
      <c r="D762" s="210">
        <v>74875</v>
      </c>
      <c r="E762" s="358">
        <v>1.5</v>
      </c>
      <c r="F762" s="359">
        <v>112312.5</v>
      </c>
    </row>
    <row r="763" spans="1:6" ht="15" customHeight="1" thickBot="1">
      <c r="A763" s="360"/>
      <c r="B763" s="361" t="s">
        <v>240</v>
      </c>
      <c r="C763" s="362" t="s">
        <v>276</v>
      </c>
      <c r="D763" s="216">
        <v>184498.44461033097</v>
      </c>
      <c r="E763" s="363">
        <v>0.05</v>
      </c>
      <c r="F763" s="364">
        <v>9224.9222305165495</v>
      </c>
    </row>
    <row r="764" spans="1:6" ht="15" thickBot="1">
      <c r="A764" s="251"/>
      <c r="B764" s="365"/>
      <c r="C764" s="366"/>
      <c r="D764" s="222"/>
      <c r="E764" s="233"/>
      <c r="F764" s="367"/>
    </row>
    <row r="765" spans="1:6" ht="15.75" thickBot="1">
      <c r="A765" s="251"/>
      <c r="B765" s="368" t="s">
        <v>179</v>
      </c>
      <c r="C765" s="369"/>
      <c r="D765" s="225"/>
      <c r="E765" s="370"/>
      <c r="F765" s="371">
        <f>+SUM(F760:F764)</f>
        <v>1106220.0335075143</v>
      </c>
    </row>
    <row r="766" spans="1:6" ht="15" thickBot="1">
      <c r="A766" s="251"/>
      <c r="B766" s="251"/>
      <c r="C766" s="373"/>
      <c r="D766" s="251"/>
      <c r="E766" s="251"/>
      <c r="F766" s="251"/>
    </row>
    <row r="767" spans="1:6" ht="28.5" customHeight="1" thickBot="1">
      <c r="A767" s="140" t="s">
        <v>168</v>
      </c>
      <c r="B767" s="346" t="s">
        <v>277</v>
      </c>
      <c r="C767" s="347"/>
      <c r="D767" s="347"/>
      <c r="E767" s="374"/>
      <c r="F767" s="387" t="s">
        <v>25</v>
      </c>
    </row>
    <row r="768" spans="1:6" ht="26.25" thickBot="1">
      <c r="A768" s="349" t="str">
        <f>+'[1]PRESUPUESTO OFICIAL (Entidad)'!B78</f>
        <v>4.2.22</v>
      </c>
      <c r="B768" s="146" t="s">
        <v>7</v>
      </c>
      <c r="C768" s="147" t="s">
        <v>208</v>
      </c>
      <c r="D768" s="147" t="s">
        <v>209</v>
      </c>
      <c r="E768" s="323" t="s">
        <v>10</v>
      </c>
      <c r="F768" s="324" t="s">
        <v>210</v>
      </c>
    </row>
    <row r="769" spans="1:7" ht="14.25" customHeight="1">
      <c r="A769" s="350"/>
      <c r="B769" s="351" t="s">
        <v>278</v>
      </c>
      <c r="C769" s="352" t="s">
        <v>279</v>
      </c>
      <c r="D769" s="204">
        <v>4092</v>
      </c>
      <c r="E769" s="353">
        <v>30</v>
      </c>
      <c r="F769" s="354">
        <f>D769*E769</f>
        <v>122760</v>
      </c>
    </row>
    <row r="770" spans="1:7" ht="14.25" customHeight="1">
      <c r="A770" s="355"/>
      <c r="B770" s="385" t="s">
        <v>280</v>
      </c>
      <c r="C770" s="357" t="s">
        <v>70</v>
      </c>
      <c r="D770" s="210">
        <v>39152</v>
      </c>
      <c r="E770" s="358">
        <v>1</v>
      </c>
      <c r="F770" s="359">
        <f t="shared" ref="F770:F776" si="50">D770*E770</f>
        <v>39152</v>
      </c>
    </row>
    <row r="771" spans="1:7" ht="14.25" customHeight="1">
      <c r="A771" s="355"/>
      <c r="B771" s="385" t="s">
        <v>281</v>
      </c>
      <c r="C771" s="357" t="s">
        <v>271</v>
      </c>
      <c r="D771" s="210">
        <v>25443.5</v>
      </c>
      <c r="E771" s="358">
        <v>1</v>
      </c>
      <c r="F771" s="359">
        <f t="shared" si="50"/>
        <v>25443.5</v>
      </c>
    </row>
    <row r="772" spans="1:7" ht="15" customHeight="1">
      <c r="A772" s="355"/>
      <c r="B772" s="385" t="s">
        <v>282</v>
      </c>
      <c r="C772" s="357" t="s">
        <v>271</v>
      </c>
      <c r="D772" s="210">
        <v>12250</v>
      </c>
      <c r="E772" s="358">
        <v>1</v>
      </c>
      <c r="F772" s="359">
        <f t="shared" si="50"/>
        <v>12250</v>
      </c>
    </row>
    <row r="773" spans="1:7" ht="14.25">
      <c r="A773" s="355"/>
      <c r="B773" s="385" t="s">
        <v>283</v>
      </c>
      <c r="C773" s="357" t="s">
        <v>271</v>
      </c>
      <c r="D773" s="210">
        <v>45450</v>
      </c>
      <c r="E773" s="358">
        <v>1</v>
      </c>
      <c r="F773" s="359">
        <f t="shared" si="50"/>
        <v>45450</v>
      </c>
    </row>
    <row r="774" spans="1:7" ht="14.25">
      <c r="A774" s="355"/>
      <c r="B774" s="385" t="s">
        <v>284</v>
      </c>
      <c r="C774" s="357" t="s">
        <v>271</v>
      </c>
      <c r="D774" s="210">
        <v>4121</v>
      </c>
      <c r="E774" s="358">
        <v>2</v>
      </c>
      <c r="F774" s="359">
        <f t="shared" si="50"/>
        <v>8242</v>
      </c>
    </row>
    <row r="775" spans="1:7" ht="14.25">
      <c r="A775" s="355"/>
      <c r="B775" s="356" t="s">
        <v>239</v>
      </c>
      <c r="C775" s="357" t="s">
        <v>174</v>
      </c>
      <c r="D775" s="210">
        <v>37992.602426489997</v>
      </c>
      <c r="E775" s="358">
        <v>3</v>
      </c>
      <c r="F775" s="359">
        <f t="shared" si="50"/>
        <v>113977.80727947</v>
      </c>
    </row>
    <row r="776" spans="1:7" ht="15" thickBot="1">
      <c r="A776" s="360"/>
      <c r="B776" s="361" t="s">
        <v>240</v>
      </c>
      <c r="C776" s="362" t="s">
        <v>276</v>
      </c>
      <c r="D776" s="273">
        <v>58820</v>
      </c>
      <c r="E776" s="363">
        <v>0.05</v>
      </c>
      <c r="F776" s="364">
        <f t="shared" si="50"/>
        <v>2941</v>
      </c>
    </row>
    <row r="777" spans="1:7" ht="15" thickBot="1">
      <c r="A777" s="251"/>
      <c r="B777" s="365"/>
      <c r="C777" s="366"/>
      <c r="D777" s="222"/>
      <c r="E777" s="386"/>
      <c r="F777" s="367"/>
    </row>
    <row r="778" spans="1:7" ht="15.75" thickBot="1">
      <c r="A778" s="251"/>
      <c r="B778" s="368" t="s">
        <v>179</v>
      </c>
      <c r="C778" s="369"/>
      <c r="D778" s="225"/>
      <c r="E778" s="370"/>
      <c r="F778" s="371">
        <f>+SUM(F769:F776)</f>
        <v>370216.30727947003</v>
      </c>
      <c r="G778" s="345"/>
    </row>
    <row r="779" spans="1:7" ht="15" thickBot="1">
      <c r="A779" s="251"/>
      <c r="B779" s="251"/>
      <c r="C779" s="373"/>
      <c r="D779" s="251"/>
      <c r="E779" s="251"/>
      <c r="F779" s="251"/>
    </row>
    <row r="780" spans="1:7" ht="33" customHeight="1" thickBot="1">
      <c r="A780" s="140" t="s">
        <v>168</v>
      </c>
      <c r="B780" s="346" t="s">
        <v>285</v>
      </c>
      <c r="C780" s="347"/>
      <c r="D780" s="347"/>
      <c r="E780" s="374"/>
      <c r="F780" s="310" t="s">
        <v>25</v>
      </c>
    </row>
    <row r="781" spans="1:7" ht="26.25" thickBot="1">
      <c r="A781" s="349" t="str">
        <f>+'[1]PRESUPUESTO OFICIAL (Entidad)'!B79</f>
        <v>4.2.23</v>
      </c>
      <c r="B781" s="146" t="s">
        <v>7</v>
      </c>
      <c r="C781" s="147" t="s">
        <v>208</v>
      </c>
      <c r="D781" s="147" t="s">
        <v>209</v>
      </c>
      <c r="E781" s="323" t="s">
        <v>10</v>
      </c>
      <c r="F781" s="324" t="s">
        <v>210</v>
      </c>
    </row>
    <row r="782" spans="1:7" ht="15" customHeight="1">
      <c r="A782" s="350"/>
      <c r="B782" s="351" t="s">
        <v>286</v>
      </c>
      <c r="C782" s="352" t="s">
        <v>271</v>
      </c>
      <c r="D782" s="204">
        <v>24075</v>
      </c>
      <c r="E782" s="353">
        <v>1</v>
      </c>
      <c r="F782" s="354">
        <f>D782*E782</f>
        <v>24075</v>
      </c>
    </row>
    <row r="783" spans="1:7" ht="15" customHeight="1">
      <c r="A783" s="355"/>
      <c r="B783" s="385" t="s">
        <v>287</v>
      </c>
      <c r="C783" s="357" t="s">
        <v>271</v>
      </c>
      <c r="D783" s="210">
        <v>725</v>
      </c>
      <c r="E783" s="358">
        <v>1</v>
      </c>
      <c r="F783" s="359">
        <f t="shared" ref="F783:F788" si="51">D783*E783</f>
        <v>725</v>
      </c>
    </row>
    <row r="784" spans="1:7" ht="15" customHeight="1">
      <c r="A784" s="355"/>
      <c r="B784" s="385" t="s">
        <v>281</v>
      </c>
      <c r="C784" s="357" t="s">
        <v>271</v>
      </c>
      <c r="D784" s="210">
        <v>25443.5</v>
      </c>
      <c r="E784" s="358">
        <v>1</v>
      </c>
      <c r="F784" s="359">
        <f t="shared" si="51"/>
        <v>25443.5</v>
      </c>
    </row>
    <row r="785" spans="1:7" ht="15" customHeight="1">
      <c r="A785" s="355"/>
      <c r="B785" s="385" t="s">
        <v>284</v>
      </c>
      <c r="C785" s="357" t="s">
        <v>271</v>
      </c>
      <c r="D785" s="210">
        <v>4121</v>
      </c>
      <c r="E785" s="358">
        <v>2</v>
      </c>
      <c r="F785" s="359">
        <f t="shared" si="51"/>
        <v>8242</v>
      </c>
    </row>
    <row r="786" spans="1:7" ht="15" customHeight="1">
      <c r="A786" s="355"/>
      <c r="B786" s="385" t="s">
        <v>257</v>
      </c>
      <c r="C786" s="357" t="s">
        <v>93</v>
      </c>
      <c r="D786" s="210">
        <v>2971</v>
      </c>
      <c r="E786" s="358">
        <v>4</v>
      </c>
      <c r="F786" s="359">
        <f t="shared" si="51"/>
        <v>11884</v>
      </c>
    </row>
    <row r="787" spans="1:7" ht="15" customHeight="1">
      <c r="A787" s="355"/>
      <c r="B787" s="356" t="s">
        <v>239</v>
      </c>
      <c r="C787" s="357" t="s">
        <v>174</v>
      </c>
      <c r="D787" s="210">
        <v>37993</v>
      </c>
      <c r="E787" s="358">
        <v>1.5</v>
      </c>
      <c r="F787" s="359">
        <f t="shared" si="51"/>
        <v>56989.5</v>
      </c>
    </row>
    <row r="788" spans="1:7" ht="15" thickBot="1">
      <c r="A788" s="360"/>
      <c r="B788" s="361" t="s">
        <v>240</v>
      </c>
      <c r="C788" s="362" t="s">
        <v>276</v>
      </c>
      <c r="D788" s="273">
        <v>58820</v>
      </c>
      <c r="E788" s="363">
        <v>0.05</v>
      </c>
      <c r="F788" s="364">
        <f t="shared" si="51"/>
        <v>2941</v>
      </c>
    </row>
    <row r="789" spans="1:7" ht="15" thickBot="1">
      <c r="A789" s="251"/>
      <c r="B789" s="365"/>
      <c r="C789" s="366"/>
      <c r="D789" s="222"/>
      <c r="E789" s="233"/>
      <c r="F789" s="367"/>
    </row>
    <row r="790" spans="1:7" ht="15.75" thickBot="1">
      <c r="A790" s="251"/>
      <c r="B790" s="368" t="s">
        <v>179</v>
      </c>
      <c r="C790" s="369"/>
      <c r="D790" s="225"/>
      <c r="E790" s="370"/>
      <c r="F790" s="371">
        <f>+SUM(F782:F788)</f>
        <v>130300</v>
      </c>
      <c r="G790" s="345"/>
    </row>
    <row r="791" spans="1:7">
      <c r="B791" s="408"/>
      <c r="C791" s="409"/>
      <c r="D791" s="409"/>
      <c r="E791" s="409"/>
      <c r="F791" s="409"/>
      <c r="G791" s="408"/>
    </row>
    <row r="792" spans="1:7" ht="14.25" thickBot="1">
      <c r="B792" s="408"/>
      <c r="C792" s="409"/>
      <c r="D792" s="409"/>
      <c r="E792" s="409"/>
      <c r="F792" s="409"/>
      <c r="G792" s="408"/>
    </row>
    <row r="793" spans="1:7" ht="14.25" thickBot="1">
      <c r="A793" s="255" t="s">
        <v>168</v>
      </c>
      <c r="B793" s="141" t="str">
        <f>+'[1]PRESUPUESTO OFICIAL (Entidad)'!C80</f>
        <v>Suministro e Instalación de Tomacorriente Normal Sobreponer</v>
      </c>
      <c r="C793" s="142"/>
      <c r="D793" s="142"/>
      <c r="E793" s="143"/>
      <c r="F793" s="310" t="s">
        <v>25</v>
      </c>
      <c r="G793" s="408"/>
    </row>
    <row r="794" spans="1:7" ht="26.25" thickBot="1">
      <c r="A794" s="349" t="str">
        <f>+'[1]PRESUPUESTO OFICIAL (Entidad)'!B80</f>
        <v>4.2.24</v>
      </c>
      <c r="B794" s="146" t="s">
        <v>7</v>
      </c>
      <c r="C794" s="147" t="s">
        <v>208</v>
      </c>
      <c r="D794" s="147" t="s">
        <v>209</v>
      </c>
      <c r="E794" s="323" t="s">
        <v>10</v>
      </c>
      <c r="F794" s="324" t="s">
        <v>210</v>
      </c>
      <c r="G794" s="408"/>
    </row>
    <row r="795" spans="1:7" ht="12.75" customHeight="1">
      <c r="A795" s="350"/>
      <c r="B795" s="258" t="s">
        <v>256</v>
      </c>
      <c r="C795" s="259" t="s">
        <v>70</v>
      </c>
      <c r="D795" s="260">
        <v>2</v>
      </c>
      <c r="E795" s="261">
        <v>1625</v>
      </c>
      <c r="F795" s="389">
        <f t="shared" ref="F795:F803" si="52">D795*E795</f>
        <v>3250</v>
      </c>
      <c r="G795" s="408"/>
    </row>
    <row r="796" spans="1:7" ht="12.75" customHeight="1">
      <c r="A796" s="355"/>
      <c r="B796" s="264" t="s">
        <v>288</v>
      </c>
      <c r="C796" s="265" t="s">
        <v>70</v>
      </c>
      <c r="D796" s="266">
        <v>1</v>
      </c>
      <c r="E796" s="267">
        <v>19495</v>
      </c>
      <c r="F796" s="342">
        <f t="shared" si="52"/>
        <v>19495</v>
      </c>
      <c r="G796" s="408"/>
    </row>
    <row r="797" spans="1:7" ht="12.75" customHeight="1">
      <c r="A797" s="355"/>
      <c r="B797" s="264" t="s">
        <v>234</v>
      </c>
      <c r="C797" s="265" t="s">
        <v>70</v>
      </c>
      <c r="D797" s="266">
        <v>0.05</v>
      </c>
      <c r="E797" s="267">
        <v>28100</v>
      </c>
      <c r="F797" s="342">
        <f t="shared" si="52"/>
        <v>1405</v>
      </c>
      <c r="G797" s="408"/>
    </row>
    <row r="798" spans="1:7" ht="12.75" customHeight="1">
      <c r="A798" s="355"/>
      <c r="B798" s="264" t="s">
        <v>242</v>
      </c>
      <c r="C798" s="265" t="s">
        <v>70</v>
      </c>
      <c r="D798" s="266">
        <v>3</v>
      </c>
      <c r="E798" s="267">
        <v>1663</v>
      </c>
      <c r="F798" s="342">
        <f t="shared" si="52"/>
        <v>4989</v>
      </c>
      <c r="G798" s="408"/>
    </row>
    <row r="799" spans="1:7" ht="12.75" customHeight="1">
      <c r="A799" s="355"/>
      <c r="B799" s="264" t="s">
        <v>260</v>
      </c>
      <c r="C799" s="265" t="s">
        <v>93</v>
      </c>
      <c r="D799" s="266">
        <v>3.09</v>
      </c>
      <c r="E799" s="267">
        <v>15825</v>
      </c>
      <c r="F799" s="342">
        <f t="shared" si="52"/>
        <v>48899.25</v>
      </c>
      <c r="G799" s="408"/>
    </row>
    <row r="800" spans="1:7" ht="12.75" customHeight="1">
      <c r="A800" s="355"/>
      <c r="B800" s="264" t="s">
        <v>261</v>
      </c>
      <c r="C800" s="265" t="s">
        <v>70</v>
      </c>
      <c r="D800" s="266">
        <v>1</v>
      </c>
      <c r="E800" s="267">
        <v>895</v>
      </c>
      <c r="F800" s="342">
        <f t="shared" si="52"/>
        <v>895</v>
      </c>
      <c r="G800" s="408"/>
    </row>
    <row r="801" spans="1:7" ht="13.5" customHeight="1">
      <c r="A801" s="355"/>
      <c r="B801" s="264" t="s">
        <v>269</v>
      </c>
      <c r="C801" s="265" t="s">
        <v>70</v>
      </c>
      <c r="D801" s="266">
        <v>1</v>
      </c>
      <c r="E801" s="267">
        <v>1025</v>
      </c>
      <c r="F801" s="342">
        <f t="shared" si="52"/>
        <v>1025</v>
      </c>
      <c r="G801" s="408"/>
    </row>
    <row r="802" spans="1:7">
      <c r="A802" s="355"/>
      <c r="B802" s="264" t="s">
        <v>236</v>
      </c>
      <c r="C802" s="265" t="s">
        <v>70</v>
      </c>
      <c r="D802" s="266">
        <v>1</v>
      </c>
      <c r="E802" s="267">
        <v>26900</v>
      </c>
      <c r="F802" s="342">
        <f t="shared" si="52"/>
        <v>26900</v>
      </c>
      <c r="G802" s="408"/>
    </row>
    <row r="803" spans="1:7" ht="12.75" customHeight="1">
      <c r="A803" s="355"/>
      <c r="B803" s="264" t="s">
        <v>239</v>
      </c>
      <c r="C803" s="265" t="s">
        <v>174</v>
      </c>
      <c r="D803" s="266">
        <v>1.5</v>
      </c>
      <c r="E803" s="267">
        <v>39213</v>
      </c>
      <c r="F803" s="342">
        <f t="shared" si="52"/>
        <v>58819.5</v>
      </c>
      <c r="G803" s="408"/>
    </row>
    <row r="804" spans="1:7" ht="13.5" customHeight="1" thickBot="1">
      <c r="A804" s="360"/>
      <c r="B804" s="270" t="s">
        <v>240</v>
      </c>
      <c r="C804" s="271" t="s">
        <v>174</v>
      </c>
      <c r="D804" s="272">
        <v>6.1775280000000002E-2</v>
      </c>
      <c r="E804" s="273">
        <v>58820</v>
      </c>
      <c r="F804" s="343">
        <f>E804*D804</f>
        <v>3633.6219696000003</v>
      </c>
      <c r="G804" s="408"/>
    </row>
    <row r="805" spans="1:7" ht="14.25" thickBot="1">
      <c r="A805" s="275"/>
      <c r="B805" s="276"/>
      <c r="C805" s="277"/>
      <c r="D805" s="278"/>
      <c r="E805" s="279"/>
      <c r="F805" s="280"/>
      <c r="G805" s="408"/>
    </row>
    <row r="806" spans="1:7" ht="14.25" thickBot="1">
      <c r="A806" s="275"/>
      <c r="B806" s="174" t="s">
        <v>179</v>
      </c>
      <c r="C806" s="302"/>
      <c r="D806" s="303"/>
      <c r="E806" s="304"/>
      <c r="F806" s="176">
        <f>+SUM(F795:F804)</f>
        <v>169311.3719696</v>
      </c>
      <c r="G806" s="408"/>
    </row>
    <row r="807" spans="1:7">
      <c r="G807" s="408"/>
    </row>
    <row r="808" spans="1:7" ht="14.25" thickBot="1">
      <c r="G808" s="408"/>
    </row>
    <row r="809" spans="1:7" ht="14.25" thickBot="1">
      <c r="A809" s="255" t="s">
        <v>168</v>
      </c>
      <c r="B809" s="141" t="str">
        <f>+'[1]PRESUPUESTO OFICIAL (Entidad)'!C81</f>
        <v>Suministro e Instalación de Tomacorriente 220V (A.A)</v>
      </c>
      <c r="C809" s="142"/>
      <c r="D809" s="142"/>
      <c r="E809" s="143"/>
      <c r="F809" s="144" t="s">
        <v>25</v>
      </c>
      <c r="G809" s="408"/>
    </row>
    <row r="810" spans="1:7" ht="26.25" thickBot="1">
      <c r="A810" s="349" t="str">
        <f>+'[1]PRESUPUESTO OFICIAL (Entidad)'!B81</f>
        <v>4.2.25</v>
      </c>
      <c r="B810" s="146" t="s">
        <v>7</v>
      </c>
      <c r="C810" s="147" t="s">
        <v>208</v>
      </c>
      <c r="D810" s="147" t="s">
        <v>209</v>
      </c>
      <c r="E810" s="323" t="s">
        <v>10</v>
      </c>
      <c r="F810" s="324" t="s">
        <v>210</v>
      </c>
      <c r="G810" s="408"/>
    </row>
    <row r="811" spans="1:7">
      <c r="A811" s="350"/>
      <c r="B811" s="258" t="s">
        <v>256</v>
      </c>
      <c r="C811" s="259" t="s">
        <v>70</v>
      </c>
      <c r="D811" s="260">
        <v>2</v>
      </c>
      <c r="E811" s="261">
        <v>1625</v>
      </c>
      <c r="F811" s="389">
        <f>D811*E811</f>
        <v>3250</v>
      </c>
      <c r="G811" s="408"/>
    </row>
    <row r="812" spans="1:7">
      <c r="A812" s="355"/>
      <c r="B812" s="264" t="s">
        <v>288</v>
      </c>
      <c r="C812" s="265" t="s">
        <v>70</v>
      </c>
      <c r="D812" s="266">
        <v>1</v>
      </c>
      <c r="E812" s="267">
        <v>19495</v>
      </c>
      <c r="F812" s="342">
        <f t="shared" ref="F812:F820" si="53">D812*E812</f>
        <v>19495</v>
      </c>
      <c r="G812" s="408"/>
    </row>
    <row r="813" spans="1:7">
      <c r="A813" s="355"/>
      <c r="B813" s="264" t="s">
        <v>234</v>
      </c>
      <c r="C813" s="265" t="s">
        <v>70</v>
      </c>
      <c r="D813" s="266">
        <v>7.0000000000000007E-2</v>
      </c>
      <c r="E813" s="267">
        <v>28100</v>
      </c>
      <c r="F813" s="342">
        <f t="shared" si="53"/>
        <v>1967.0000000000002</v>
      </c>
      <c r="G813" s="408"/>
    </row>
    <row r="814" spans="1:7">
      <c r="A814" s="355"/>
      <c r="B814" s="264" t="s">
        <v>242</v>
      </c>
      <c r="C814" s="265" t="s">
        <v>70</v>
      </c>
      <c r="D814" s="266">
        <v>4</v>
      </c>
      <c r="E814" s="267">
        <v>1663</v>
      </c>
      <c r="F814" s="342">
        <f t="shared" si="53"/>
        <v>6652</v>
      </c>
      <c r="G814" s="408"/>
    </row>
    <row r="815" spans="1:7">
      <c r="A815" s="355"/>
      <c r="B815" s="264" t="s">
        <v>260</v>
      </c>
      <c r="C815" s="265" t="s">
        <v>93</v>
      </c>
      <c r="D815" s="266">
        <v>3.09</v>
      </c>
      <c r="E815" s="267">
        <v>15825</v>
      </c>
      <c r="F815" s="342">
        <f t="shared" si="53"/>
        <v>48899.25</v>
      </c>
      <c r="G815" s="408"/>
    </row>
    <row r="816" spans="1:7">
      <c r="A816" s="355"/>
      <c r="B816" s="264" t="s">
        <v>261</v>
      </c>
      <c r="C816" s="265" t="s">
        <v>70</v>
      </c>
      <c r="D816" s="266">
        <v>1</v>
      </c>
      <c r="E816" s="267">
        <v>895</v>
      </c>
      <c r="F816" s="342">
        <f t="shared" si="53"/>
        <v>895</v>
      </c>
      <c r="G816" s="408"/>
    </row>
    <row r="817" spans="1:7">
      <c r="A817" s="355"/>
      <c r="B817" s="264" t="s">
        <v>269</v>
      </c>
      <c r="C817" s="265" t="s">
        <v>70</v>
      </c>
      <c r="D817" s="266">
        <v>1</v>
      </c>
      <c r="E817" s="267">
        <v>1025</v>
      </c>
      <c r="F817" s="342">
        <f t="shared" si="53"/>
        <v>1025</v>
      </c>
      <c r="G817" s="408"/>
    </row>
    <row r="818" spans="1:7">
      <c r="A818" s="355"/>
      <c r="B818" s="264" t="s">
        <v>289</v>
      </c>
      <c r="C818" s="265" t="s">
        <v>70</v>
      </c>
      <c r="D818" s="266">
        <v>1</v>
      </c>
      <c r="E818" s="267">
        <v>36900</v>
      </c>
      <c r="F818" s="342">
        <f t="shared" si="53"/>
        <v>36900</v>
      </c>
      <c r="G818" s="408"/>
    </row>
    <row r="819" spans="1:7">
      <c r="A819" s="355"/>
      <c r="B819" s="264" t="s">
        <v>239</v>
      </c>
      <c r="C819" s="265" t="s">
        <v>174</v>
      </c>
      <c r="D819" s="266">
        <v>1.5</v>
      </c>
      <c r="E819" s="267">
        <v>39213</v>
      </c>
      <c r="F819" s="342">
        <f t="shared" si="53"/>
        <v>58819.5</v>
      </c>
      <c r="G819" s="408"/>
    </row>
    <row r="820" spans="1:7" ht="14.25" thickBot="1">
      <c r="A820" s="360"/>
      <c r="B820" s="270" t="s">
        <v>240</v>
      </c>
      <c r="C820" s="271" t="s">
        <v>174</v>
      </c>
      <c r="D820" s="272">
        <v>6.1775280000000002E-2</v>
      </c>
      <c r="E820" s="273">
        <v>58820</v>
      </c>
      <c r="F820" s="343">
        <f t="shared" si="53"/>
        <v>3633.6219696000003</v>
      </c>
      <c r="G820" s="408"/>
    </row>
    <row r="821" spans="1:7" ht="14.25" thickBot="1">
      <c r="A821" s="275"/>
      <c r="B821" s="276"/>
      <c r="C821" s="277"/>
      <c r="D821" s="278"/>
      <c r="E821" s="279"/>
      <c r="F821" s="280"/>
      <c r="G821" s="408"/>
    </row>
    <row r="822" spans="1:7" ht="14.25" thickBot="1">
      <c r="A822" s="275"/>
      <c r="B822" s="174" t="s">
        <v>179</v>
      </c>
      <c r="C822" s="302"/>
      <c r="D822" s="303"/>
      <c r="E822" s="304"/>
      <c r="F822" s="176">
        <f>+SUM(F811:F820)</f>
        <v>181536.3719696</v>
      </c>
      <c r="G822" s="408"/>
    </row>
    <row r="823" spans="1:7">
      <c r="G823" s="408"/>
    </row>
    <row r="824" spans="1:7" ht="14.25" thickBot="1">
      <c r="G824" s="408"/>
    </row>
    <row r="825" spans="1:7" ht="14.25" thickBot="1">
      <c r="A825" s="255" t="s">
        <v>168</v>
      </c>
      <c r="B825" s="182" t="str">
        <f>+'[1]PRESUPUESTO OFICIAL (Entidad)'!C82</f>
        <v>Suministro e Instalación de Tomacorriente Normal en Canaleta Metálica</v>
      </c>
      <c r="C825" s="183"/>
      <c r="D825" s="183"/>
      <c r="E825" s="184"/>
      <c r="F825" s="144" t="s">
        <v>25</v>
      </c>
      <c r="G825" s="408"/>
    </row>
    <row r="826" spans="1:7" ht="26.25" thickBot="1">
      <c r="A826" s="349" t="str">
        <f>+'[1]PRESUPUESTO OFICIAL (Entidad)'!B82</f>
        <v>4.2.26</v>
      </c>
      <c r="B826" s="321" t="s">
        <v>7</v>
      </c>
      <c r="C826" s="321" t="s">
        <v>208</v>
      </c>
      <c r="D826" s="321" t="s">
        <v>209</v>
      </c>
      <c r="E826" s="332" t="s">
        <v>10</v>
      </c>
      <c r="F826" s="332" t="s">
        <v>210</v>
      </c>
      <c r="G826" s="408"/>
    </row>
    <row r="827" spans="1:7">
      <c r="A827" s="350"/>
      <c r="B827" s="258" t="s">
        <v>234</v>
      </c>
      <c r="C827" s="259" t="s">
        <v>70</v>
      </c>
      <c r="D827" s="260">
        <v>0.05</v>
      </c>
      <c r="E827" s="261">
        <v>28100</v>
      </c>
      <c r="F827" s="389">
        <f>D827*E827</f>
        <v>1405</v>
      </c>
      <c r="G827" s="408"/>
    </row>
    <row r="828" spans="1:7">
      <c r="A828" s="355"/>
      <c r="B828" s="264" t="s">
        <v>290</v>
      </c>
      <c r="C828" s="265" t="s">
        <v>70</v>
      </c>
      <c r="D828" s="266">
        <v>1</v>
      </c>
      <c r="E828" s="267">
        <v>3500</v>
      </c>
      <c r="F828" s="342">
        <f>D828*E828</f>
        <v>3500</v>
      </c>
      <c r="G828" s="408"/>
    </row>
    <row r="829" spans="1:7">
      <c r="A829" s="355"/>
      <c r="B829" s="264" t="s">
        <v>242</v>
      </c>
      <c r="C829" s="265" t="s">
        <v>70</v>
      </c>
      <c r="D829" s="266">
        <v>3</v>
      </c>
      <c r="E829" s="267">
        <v>1663</v>
      </c>
      <c r="F829" s="342">
        <f>D829*E829</f>
        <v>4989</v>
      </c>
      <c r="G829" s="408"/>
    </row>
    <row r="830" spans="1:7">
      <c r="A830" s="355"/>
      <c r="B830" s="264" t="s">
        <v>236</v>
      </c>
      <c r="C830" s="265" t="s">
        <v>70</v>
      </c>
      <c r="D830" s="266">
        <v>1</v>
      </c>
      <c r="E830" s="267">
        <v>26900</v>
      </c>
      <c r="F830" s="342">
        <f>D830*E830</f>
        <v>26900</v>
      </c>
      <c r="G830" s="408"/>
    </row>
    <row r="831" spans="1:7" ht="24.75" customHeight="1">
      <c r="A831" s="355"/>
      <c r="B831" s="390" t="s">
        <v>239</v>
      </c>
      <c r="C831" s="265" t="s">
        <v>174</v>
      </c>
      <c r="D831" s="266">
        <v>1.5</v>
      </c>
      <c r="E831" s="267">
        <v>39213</v>
      </c>
      <c r="F831" s="342">
        <f>D831*E831</f>
        <v>58819.5</v>
      </c>
      <c r="G831" s="408"/>
    </row>
    <row r="832" spans="1:7" ht="14.25" thickBot="1">
      <c r="A832" s="360"/>
      <c r="B832" s="270" t="s">
        <v>240</v>
      </c>
      <c r="C832" s="271" t="s">
        <v>174</v>
      </c>
      <c r="D832" s="272">
        <v>6.1775280000000002E-2</v>
      </c>
      <c r="E832" s="273">
        <v>58820</v>
      </c>
      <c r="F832" s="343">
        <f>E832*D832</f>
        <v>3633.6219696000003</v>
      </c>
      <c r="G832" s="408"/>
    </row>
    <row r="833" spans="1:7" ht="14.25" thickBot="1">
      <c r="A833" s="275"/>
      <c r="B833" s="276"/>
      <c r="C833" s="277"/>
      <c r="D833" s="278"/>
      <c r="E833" s="279"/>
      <c r="F833" s="280"/>
      <c r="G833" s="408"/>
    </row>
    <row r="834" spans="1:7" ht="14.25" thickBot="1">
      <c r="A834" s="275"/>
      <c r="B834" s="174" t="s">
        <v>179</v>
      </c>
      <c r="C834" s="302"/>
      <c r="D834" s="303"/>
      <c r="E834" s="304"/>
      <c r="F834" s="176">
        <f>+SUM(F827:F832)</f>
        <v>99247.121969600004</v>
      </c>
      <c r="G834" s="408"/>
    </row>
    <row r="835" spans="1:7">
      <c r="G835" s="408"/>
    </row>
    <row r="836" spans="1:7" ht="14.25" thickBot="1">
      <c r="G836" s="408"/>
    </row>
    <row r="837" spans="1:7" ht="14.25" thickBot="1">
      <c r="A837" s="255" t="s">
        <v>168</v>
      </c>
      <c r="B837" s="182" t="str">
        <f>+'[1]PRESUPUESTO OFICIAL (Entidad)'!C83</f>
        <v>Suministro e Instalación Tomacorriente Regulado Sobreponer</v>
      </c>
      <c r="C837" s="183"/>
      <c r="D837" s="183"/>
      <c r="E837" s="184"/>
      <c r="F837" s="144" t="s">
        <v>25</v>
      </c>
      <c r="G837" s="408"/>
    </row>
    <row r="838" spans="1:7" ht="26.25" thickBot="1">
      <c r="A838" s="349" t="str">
        <f>+'[1]PRESUPUESTO OFICIAL (Entidad)'!B83</f>
        <v>4.2.27</v>
      </c>
      <c r="B838" s="321" t="s">
        <v>7</v>
      </c>
      <c r="C838" s="321" t="s">
        <v>208</v>
      </c>
      <c r="D838" s="321" t="s">
        <v>209</v>
      </c>
      <c r="E838" s="332" t="s">
        <v>10</v>
      </c>
      <c r="F838" s="332" t="s">
        <v>210</v>
      </c>
      <c r="G838" s="408"/>
    </row>
    <row r="839" spans="1:7" ht="12.75" customHeight="1">
      <c r="A839" s="350"/>
      <c r="B839" s="258" t="s">
        <v>291</v>
      </c>
      <c r="C839" s="259" t="s">
        <v>292</v>
      </c>
      <c r="D839" s="260">
        <v>1</v>
      </c>
      <c r="E839" s="261">
        <v>3100</v>
      </c>
      <c r="F839" s="389">
        <f t="shared" ref="F839:F845" si="54">D839*E839</f>
        <v>3100</v>
      </c>
      <c r="G839" s="408"/>
    </row>
    <row r="840" spans="1:7" ht="12.75" customHeight="1">
      <c r="A840" s="355"/>
      <c r="B840" s="264" t="s">
        <v>230</v>
      </c>
      <c r="C840" s="265" t="s">
        <v>70</v>
      </c>
      <c r="D840" s="266">
        <v>2</v>
      </c>
      <c r="E840" s="267">
        <v>1625</v>
      </c>
      <c r="F840" s="342">
        <f t="shared" si="54"/>
        <v>3250</v>
      </c>
      <c r="G840" s="408"/>
    </row>
    <row r="841" spans="1:7" ht="12.75" customHeight="1">
      <c r="A841" s="355"/>
      <c r="B841" s="264" t="s">
        <v>232</v>
      </c>
      <c r="C841" s="265" t="s">
        <v>70</v>
      </c>
      <c r="D841" s="266">
        <v>1</v>
      </c>
      <c r="E841" s="267">
        <v>19495</v>
      </c>
      <c r="F841" s="342">
        <f t="shared" si="54"/>
        <v>19495</v>
      </c>
      <c r="G841" s="408"/>
    </row>
    <row r="842" spans="1:7" ht="12.75" customHeight="1">
      <c r="A842" s="355"/>
      <c r="B842" s="264" t="s">
        <v>234</v>
      </c>
      <c r="C842" s="265" t="s">
        <v>70</v>
      </c>
      <c r="D842" s="266">
        <v>0.05</v>
      </c>
      <c r="E842" s="267">
        <v>28100</v>
      </c>
      <c r="F842" s="342">
        <f t="shared" si="54"/>
        <v>1405</v>
      </c>
      <c r="G842" s="408"/>
    </row>
    <row r="843" spans="1:7" ht="12.75" customHeight="1">
      <c r="A843" s="355"/>
      <c r="B843" s="264" t="s">
        <v>242</v>
      </c>
      <c r="C843" s="265" t="s">
        <v>70</v>
      </c>
      <c r="D843" s="266">
        <v>3</v>
      </c>
      <c r="E843" s="267">
        <v>1663</v>
      </c>
      <c r="F843" s="342">
        <f t="shared" si="54"/>
        <v>4989</v>
      </c>
      <c r="G843" s="408"/>
    </row>
    <row r="844" spans="1:7" ht="12.75" customHeight="1">
      <c r="A844" s="355"/>
      <c r="B844" s="264" t="s">
        <v>236</v>
      </c>
      <c r="C844" s="265" t="s">
        <v>70</v>
      </c>
      <c r="D844" s="266">
        <v>1</v>
      </c>
      <c r="E844" s="267">
        <v>48000</v>
      </c>
      <c r="F844" s="342">
        <f t="shared" si="54"/>
        <v>48000</v>
      </c>
      <c r="G844" s="408"/>
    </row>
    <row r="845" spans="1:7">
      <c r="A845" s="355"/>
      <c r="B845" s="264" t="s">
        <v>239</v>
      </c>
      <c r="C845" s="265" t="s">
        <v>174</v>
      </c>
      <c r="D845" s="266">
        <v>1.5</v>
      </c>
      <c r="E845" s="267">
        <v>39213</v>
      </c>
      <c r="F845" s="342">
        <f t="shared" si="54"/>
        <v>58819.5</v>
      </c>
      <c r="G845" s="408"/>
    </row>
    <row r="846" spans="1:7" ht="14.25" thickBot="1">
      <c r="A846" s="360"/>
      <c r="B846" s="270" t="s">
        <v>240</v>
      </c>
      <c r="C846" s="271" t="s">
        <v>174</v>
      </c>
      <c r="D846" s="272">
        <v>6.1775280000000002E-2</v>
      </c>
      <c r="E846" s="273">
        <v>58820</v>
      </c>
      <c r="F846" s="343">
        <f>E846*D846</f>
        <v>3633.6219696000003</v>
      </c>
      <c r="G846" s="408"/>
    </row>
    <row r="847" spans="1:7" ht="14.25" thickBot="1">
      <c r="A847" s="275"/>
      <c r="B847" s="276"/>
      <c r="C847" s="277"/>
      <c r="D847" s="278"/>
      <c r="E847" s="279"/>
      <c r="F847" s="280"/>
      <c r="G847" s="408"/>
    </row>
    <row r="848" spans="1:7" ht="14.25" thickBot="1">
      <c r="A848" s="275"/>
      <c r="B848" s="174" t="s">
        <v>179</v>
      </c>
      <c r="C848" s="302"/>
      <c r="D848" s="303"/>
      <c r="E848" s="304"/>
      <c r="F848" s="176">
        <f>+SUM(F839:F846)</f>
        <v>142692.1219696</v>
      </c>
      <c r="G848" s="408"/>
    </row>
    <row r="849" spans="1:7">
      <c r="F849" s="135" t="s">
        <v>293</v>
      </c>
      <c r="G849" s="408"/>
    </row>
    <row r="850" spans="1:7" ht="14.25" thickBot="1">
      <c r="G850" s="408"/>
    </row>
    <row r="851" spans="1:7" ht="15.75" thickBot="1">
      <c r="A851" s="140" t="s">
        <v>168</v>
      </c>
      <c r="B851" s="346" t="str">
        <f>+'[1]PRESUPUESTO OFICIAL (Entidad)'!C84</f>
        <v>Suministro e Instalación Tomacorriente Regulado Sobreponer 220V</v>
      </c>
      <c r="C851" s="347"/>
      <c r="D851" s="347"/>
      <c r="E851" s="348"/>
      <c r="F851" s="453" t="s">
        <v>25</v>
      </c>
      <c r="G851" s="408"/>
    </row>
    <row r="852" spans="1:7" ht="26.25" thickBot="1">
      <c r="A852" s="349" t="str">
        <f>+'[1]PRESUPUESTO OFICIAL (Entidad)'!B84</f>
        <v>4.2.28</v>
      </c>
      <c r="B852" s="321" t="s">
        <v>7</v>
      </c>
      <c r="C852" s="321" t="s">
        <v>208</v>
      </c>
      <c r="D852" s="321" t="s">
        <v>209</v>
      </c>
      <c r="E852" s="332" t="s">
        <v>10</v>
      </c>
      <c r="F852" s="332" t="s">
        <v>210</v>
      </c>
      <c r="G852" s="408"/>
    </row>
    <row r="853" spans="1:7" ht="14.25" customHeight="1">
      <c r="A853" s="350"/>
      <c r="B853" s="454" t="s">
        <v>291</v>
      </c>
      <c r="C853" s="352" t="s">
        <v>292</v>
      </c>
      <c r="D853" s="204">
        <v>3100</v>
      </c>
      <c r="E853" s="353">
        <v>1</v>
      </c>
      <c r="F853" s="354">
        <f t="shared" ref="F853:F861" si="55">E853*D853</f>
        <v>3100</v>
      </c>
      <c r="G853" s="408"/>
    </row>
    <row r="854" spans="1:7" ht="14.25" customHeight="1">
      <c r="A854" s="355"/>
      <c r="B854" s="356" t="s">
        <v>230</v>
      </c>
      <c r="C854" s="357" t="s">
        <v>70</v>
      </c>
      <c r="D854" s="210">
        <v>1625</v>
      </c>
      <c r="E854" s="358">
        <v>2</v>
      </c>
      <c r="F854" s="359">
        <f t="shared" si="55"/>
        <v>3250</v>
      </c>
      <c r="G854" s="408"/>
    </row>
    <row r="855" spans="1:7" ht="14.25" customHeight="1">
      <c r="A855" s="355"/>
      <c r="B855" s="356" t="s">
        <v>232</v>
      </c>
      <c r="C855" s="357" t="s">
        <v>70</v>
      </c>
      <c r="D855" s="210">
        <v>19495</v>
      </c>
      <c r="E855" s="358">
        <v>1</v>
      </c>
      <c r="F855" s="359">
        <f t="shared" si="55"/>
        <v>19495</v>
      </c>
      <c r="G855" s="408"/>
    </row>
    <row r="856" spans="1:7" ht="14.25" customHeight="1">
      <c r="A856" s="355"/>
      <c r="B856" s="356" t="s">
        <v>234</v>
      </c>
      <c r="C856" s="357" t="s">
        <v>70</v>
      </c>
      <c r="D856" s="210">
        <v>28100</v>
      </c>
      <c r="E856" s="358">
        <v>0.05</v>
      </c>
      <c r="F856" s="359">
        <f t="shared" si="55"/>
        <v>1405</v>
      </c>
      <c r="G856" s="408"/>
    </row>
    <row r="857" spans="1:7" ht="14.25" customHeight="1">
      <c r="A857" s="355"/>
      <c r="B857" s="356" t="s">
        <v>260</v>
      </c>
      <c r="C857" s="357" t="s">
        <v>93</v>
      </c>
      <c r="D857" s="210">
        <v>15825</v>
      </c>
      <c r="E857" s="358">
        <v>3.09</v>
      </c>
      <c r="F857" s="359">
        <f t="shared" si="55"/>
        <v>48899.25</v>
      </c>
      <c r="G857" s="408"/>
    </row>
    <row r="858" spans="1:7" ht="14.25" customHeight="1">
      <c r="A858" s="355"/>
      <c r="B858" s="356" t="s">
        <v>261</v>
      </c>
      <c r="C858" s="357" t="s">
        <v>70</v>
      </c>
      <c r="D858" s="210">
        <v>895</v>
      </c>
      <c r="E858" s="358">
        <v>1</v>
      </c>
      <c r="F858" s="359">
        <f t="shared" si="55"/>
        <v>895</v>
      </c>
      <c r="G858" s="408"/>
    </row>
    <row r="859" spans="1:7" ht="14.25" customHeight="1">
      <c r="A859" s="355"/>
      <c r="B859" s="356" t="s">
        <v>269</v>
      </c>
      <c r="C859" s="357" t="s">
        <v>70</v>
      </c>
      <c r="D859" s="210">
        <v>1025</v>
      </c>
      <c r="E859" s="358">
        <v>1</v>
      </c>
      <c r="F859" s="359">
        <f t="shared" si="55"/>
        <v>1025</v>
      </c>
      <c r="G859" s="408"/>
    </row>
    <row r="860" spans="1:7" ht="14.25" customHeight="1">
      <c r="A860" s="355"/>
      <c r="B860" s="356" t="s">
        <v>242</v>
      </c>
      <c r="C860" s="357" t="s">
        <v>70</v>
      </c>
      <c r="D860" s="210">
        <v>1663</v>
      </c>
      <c r="E860" s="358">
        <v>4</v>
      </c>
      <c r="F860" s="359">
        <f t="shared" si="55"/>
        <v>6652</v>
      </c>
      <c r="G860" s="408"/>
    </row>
    <row r="861" spans="1:7" ht="14.25" customHeight="1">
      <c r="A861" s="355"/>
      <c r="B861" s="356" t="s">
        <v>322</v>
      </c>
      <c r="C861" s="357" t="s">
        <v>70</v>
      </c>
      <c r="D861" s="210">
        <v>68000</v>
      </c>
      <c r="E861" s="358">
        <v>1</v>
      </c>
      <c r="F861" s="359">
        <f t="shared" si="55"/>
        <v>68000</v>
      </c>
      <c r="G861" s="408"/>
    </row>
    <row r="862" spans="1:7" ht="15" customHeight="1">
      <c r="A862" s="355"/>
      <c r="B862" s="356" t="s">
        <v>239</v>
      </c>
      <c r="C862" s="357" t="s">
        <v>174</v>
      </c>
      <c r="D862" s="210">
        <v>39213</v>
      </c>
      <c r="E862" s="358">
        <v>1.5</v>
      </c>
      <c r="F862" s="359">
        <f>E862*D862</f>
        <v>58819.5</v>
      </c>
      <c r="G862" s="408"/>
    </row>
    <row r="863" spans="1:7" ht="15" thickBot="1">
      <c r="A863" s="360"/>
      <c r="B863" s="361" t="s">
        <v>240</v>
      </c>
      <c r="C863" s="362" t="s">
        <v>174</v>
      </c>
      <c r="D863" s="216">
        <v>58820</v>
      </c>
      <c r="E863" s="363">
        <v>6.1775280000000002E-2</v>
      </c>
      <c r="F863" s="364">
        <f>D863*E863</f>
        <v>3633.6219696000003</v>
      </c>
      <c r="G863" s="408"/>
    </row>
    <row r="864" spans="1:7" ht="15" thickBot="1">
      <c r="A864" s="251"/>
      <c r="B864" s="365"/>
      <c r="C864" s="366"/>
      <c r="D864" s="222"/>
      <c r="E864" s="233"/>
      <c r="F864" s="367"/>
      <c r="G864" s="408"/>
    </row>
    <row r="865" spans="1:7" ht="15.75" thickBot="1">
      <c r="A865" s="251"/>
      <c r="B865" s="368" t="s">
        <v>179</v>
      </c>
      <c r="C865" s="369"/>
      <c r="D865" s="225"/>
      <c r="E865" s="370"/>
      <c r="F865" s="371">
        <f>+SUM(F853:F863)</f>
        <v>215174.3719696</v>
      </c>
      <c r="G865" s="408"/>
    </row>
    <row r="866" spans="1:7">
      <c r="G866" s="408"/>
    </row>
    <row r="867" spans="1:7" ht="14.25" thickBot="1">
      <c r="G867" s="408"/>
    </row>
    <row r="868" spans="1:7" ht="13.5" customHeight="1" thickBot="1">
      <c r="A868" s="255" t="s">
        <v>168</v>
      </c>
      <c r="B868" s="308" t="str">
        <f>+'[1]PRESUPUESTO OFICIAL (Entidad)'!C85</f>
        <v>Suministro e Instalación de Tomacorriente Regulado en Canaleta Metálica</v>
      </c>
      <c r="C868" s="306"/>
      <c r="D868" s="306"/>
      <c r="E868" s="455"/>
      <c r="F868" s="144" t="s">
        <v>25</v>
      </c>
      <c r="G868" s="408"/>
    </row>
    <row r="869" spans="1:7" ht="26.25" thickBot="1">
      <c r="A869" s="298" t="str">
        <f>+'[1]PRESUPUESTO OFICIAL (Entidad)'!B85</f>
        <v>4.2.29</v>
      </c>
      <c r="B869" s="321" t="s">
        <v>7</v>
      </c>
      <c r="C869" s="321" t="s">
        <v>208</v>
      </c>
      <c r="D869" s="321" t="s">
        <v>209</v>
      </c>
      <c r="E869" s="332" t="s">
        <v>10</v>
      </c>
      <c r="F869" s="456" t="s">
        <v>210</v>
      </c>
      <c r="G869" s="408"/>
    </row>
    <row r="870" spans="1:7">
      <c r="A870" s="257"/>
      <c r="B870" s="258" t="s">
        <v>234</v>
      </c>
      <c r="C870" s="259" t="s">
        <v>70</v>
      </c>
      <c r="D870" s="260">
        <v>0.05</v>
      </c>
      <c r="E870" s="261">
        <v>28100</v>
      </c>
      <c r="F870" s="457">
        <f>D870*E870</f>
        <v>1405</v>
      </c>
      <c r="G870" s="408"/>
    </row>
    <row r="871" spans="1:7">
      <c r="A871" s="263"/>
      <c r="B871" s="264" t="s">
        <v>290</v>
      </c>
      <c r="C871" s="265" t="s">
        <v>70</v>
      </c>
      <c r="D871" s="266">
        <v>1</v>
      </c>
      <c r="E871" s="267">
        <v>3500</v>
      </c>
      <c r="F871" s="458">
        <f>D871*E871</f>
        <v>3500</v>
      </c>
      <c r="G871" s="408"/>
    </row>
    <row r="872" spans="1:7">
      <c r="A872" s="263"/>
      <c r="B872" s="264" t="s">
        <v>294</v>
      </c>
      <c r="C872" s="265" t="s">
        <v>70</v>
      </c>
      <c r="D872" s="266">
        <v>1</v>
      </c>
      <c r="E872" s="267">
        <v>38000</v>
      </c>
      <c r="F872" s="458">
        <f>D872*E872</f>
        <v>38000</v>
      </c>
      <c r="G872" s="408"/>
    </row>
    <row r="873" spans="1:7">
      <c r="A873" s="263"/>
      <c r="B873" s="264" t="s">
        <v>242</v>
      </c>
      <c r="C873" s="265" t="s">
        <v>70</v>
      </c>
      <c r="D873" s="266">
        <v>3</v>
      </c>
      <c r="E873" s="267">
        <v>1663</v>
      </c>
      <c r="F873" s="458">
        <f>D873*E873</f>
        <v>4989</v>
      </c>
      <c r="G873" s="408"/>
    </row>
    <row r="874" spans="1:7">
      <c r="A874" s="263"/>
      <c r="B874" s="264" t="s">
        <v>239</v>
      </c>
      <c r="C874" s="265" t="s">
        <v>174</v>
      </c>
      <c r="D874" s="266">
        <v>1.5</v>
      </c>
      <c r="E874" s="267">
        <v>39213</v>
      </c>
      <c r="F874" s="458">
        <f>D874*E874</f>
        <v>58819.5</v>
      </c>
      <c r="G874" s="408"/>
    </row>
    <row r="875" spans="1:7" ht="14.25" thickBot="1">
      <c r="A875" s="269"/>
      <c r="B875" s="270" t="s">
        <v>240</v>
      </c>
      <c r="C875" s="271" t="s">
        <v>174</v>
      </c>
      <c r="D875" s="272">
        <v>6.1775280000000002E-2</v>
      </c>
      <c r="E875" s="273">
        <v>58820</v>
      </c>
      <c r="F875" s="459">
        <f>E875*D875</f>
        <v>3633.6219696000003</v>
      </c>
      <c r="G875" s="408"/>
    </row>
    <row r="876" spans="1:7" ht="14.25" thickBot="1">
      <c r="A876" s="275"/>
      <c r="B876" s="276"/>
      <c r="C876" s="277"/>
      <c r="D876" s="278"/>
      <c r="E876" s="279"/>
      <c r="F876" s="280"/>
      <c r="G876" s="408"/>
    </row>
    <row r="877" spans="1:7" ht="14.25" thickBot="1">
      <c r="A877" s="275"/>
      <c r="B877" s="174" t="s">
        <v>179</v>
      </c>
      <c r="C877" s="302"/>
      <c r="D877" s="303"/>
      <c r="E877" s="304"/>
      <c r="F877" s="176">
        <f>+SUM(F870:F875)</f>
        <v>110347.1219696</v>
      </c>
      <c r="G877" s="408"/>
    </row>
    <row r="878" spans="1:7" ht="14.25" thickBot="1">
      <c r="G878" s="408"/>
    </row>
    <row r="879" spans="1:7" ht="15.75" thickBot="1">
      <c r="A879" s="140" t="s">
        <v>168</v>
      </c>
      <c r="B879" s="460" t="str">
        <f>+'[1]PRESUPUESTO OFICIAL (Entidad)'!C86</f>
        <v>Suministro e Instalación de Tubería EMT 3/4"</v>
      </c>
      <c r="C879" s="461"/>
      <c r="D879" s="461"/>
      <c r="E879" s="461"/>
      <c r="F879" s="462" t="s">
        <v>93</v>
      </c>
      <c r="G879" s="408"/>
    </row>
    <row r="880" spans="1:7" ht="26.25" thickBot="1">
      <c r="A880" s="298" t="str">
        <f>+'[1]PRESUPUESTO OFICIAL (Entidad)'!B86</f>
        <v>4.2.30</v>
      </c>
      <c r="B880" s="321" t="s">
        <v>7</v>
      </c>
      <c r="C880" s="321" t="s">
        <v>208</v>
      </c>
      <c r="D880" s="321" t="s">
        <v>209</v>
      </c>
      <c r="E880" s="332" t="s">
        <v>10</v>
      </c>
      <c r="F880" s="332" t="s">
        <v>210</v>
      </c>
      <c r="G880" s="408"/>
    </row>
    <row r="881" spans="1:7" ht="14.25">
      <c r="A881" s="257"/>
      <c r="B881" s="463" t="s">
        <v>323</v>
      </c>
      <c r="C881" s="464" t="s">
        <v>227</v>
      </c>
      <c r="D881" s="236">
        <v>1210</v>
      </c>
      <c r="E881" s="465">
        <v>0.3</v>
      </c>
      <c r="F881" s="354">
        <f>E881*D881</f>
        <v>363</v>
      </c>
      <c r="G881" s="408"/>
    </row>
    <row r="882" spans="1:7" ht="14.25">
      <c r="A882" s="263"/>
      <c r="B882" s="466" t="s">
        <v>324</v>
      </c>
      <c r="C882" s="467" t="s">
        <v>227</v>
      </c>
      <c r="D882" s="238">
        <v>2090</v>
      </c>
      <c r="E882" s="468">
        <v>0.3</v>
      </c>
      <c r="F882" s="359">
        <f t="shared" ref="F882:F886" si="56">E882*D882</f>
        <v>627</v>
      </c>
      <c r="G882" s="408"/>
    </row>
    <row r="883" spans="1:7" ht="14.25">
      <c r="A883" s="263"/>
      <c r="B883" s="466" t="s">
        <v>325</v>
      </c>
      <c r="C883" s="467" t="s">
        <v>326</v>
      </c>
      <c r="D883" s="238">
        <v>8049</v>
      </c>
      <c r="E883" s="468">
        <v>1.03</v>
      </c>
      <c r="F883" s="359">
        <f t="shared" si="56"/>
        <v>8290.4699999999993</v>
      </c>
      <c r="G883" s="408"/>
    </row>
    <row r="884" spans="1:7" ht="14.25">
      <c r="A884" s="263"/>
      <c r="B884" s="466" t="s">
        <v>327</v>
      </c>
      <c r="C884" s="467" t="s">
        <v>227</v>
      </c>
      <c r="D884" s="238">
        <v>1100</v>
      </c>
      <c r="E884" s="468">
        <v>0.3</v>
      </c>
      <c r="F884" s="359">
        <f t="shared" si="56"/>
        <v>330</v>
      </c>
      <c r="G884" s="408"/>
    </row>
    <row r="885" spans="1:7" ht="14.25">
      <c r="A885" s="263"/>
      <c r="B885" s="208" t="s">
        <v>301</v>
      </c>
      <c r="C885" s="467" t="s">
        <v>174</v>
      </c>
      <c r="D885" s="238">
        <v>28339</v>
      </c>
      <c r="E885" s="468">
        <v>0.45</v>
      </c>
      <c r="F885" s="359">
        <f t="shared" si="56"/>
        <v>12752.550000000001</v>
      </c>
      <c r="G885" s="408"/>
    </row>
    <row r="886" spans="1:7" ht="15" thickBot="1">
      <c r="A886" s="269"/>
      <c r="B886" s="214" t="s">
        <v>220</v>
      </c>
      <c r="C886" s="469" t="s">
        <v>174</v>
      </c>
      <c r="D886" s="240">
        <v>2269</v>
      </c>
      <c r="E886" s="470">
        <v>0.28100000000000003</v>
      </c>
      <c r="F886" s="364">
        <f t="shared" si="56"/>
        <v>637.58900000000006</v>
      </c>
      <c r="G886" s="408"/>
    </row>
    <row r="887" spans="1:7" ht="15" thickBot="1">
      <c r="A887" s="219"/>
      <c r="B887" s="220"/>
      <c r="C887" s="366"/>
      <c r="D887" s="222"/>
      <c r="E887" s="386"/>
      <c r="F887" s="367"/>
      <c r="G887" s="408"/>
    </row>
    <row r="888" spans="1:7" ht="15" thickBot="1">
      <c r="A888" s="219"/>
      <c r="B888" s="223" t="s">
        <v>179</v>
      </c>
      <c r="C888" s="224"/>
      <c r="D888" s="471"/>
      <c r="E888" s="471"/>
      <c r="F888" s="472">
        <f>+SUM(F881:F886)</f>
        <v>23000.609</v>
      </c>
      <c r="G888" s="408"/>
    </row>
    <row r="889" spans="1:7">
      <c r="G889" s="408"/>
    </row>
    <row r="890" spans="1:7" ht="14.25" thickBot="1">
      <c r="G890" s="408"/>
    </row>
    <row r="891" spans="1:7" ht="14.25" thickBot="1">
      <c r="A891" s="255" t="s">
        <v>168</v>
      </c>
      <c r="B891" s="444" t="str">
        <f>+'[1]PRESUPUESTO OFICIAL (Entidad)'!C87</f>
        <v>Suministro e Instalación de Tubería SCH40 3/4"</v>
      </c>
      <c r="C891" s="183"/>
      <c r="D891" s="183"/>
      <c r="E891" s="184"/>
      <c r="F891" s="144" t="s">
        <v>93</v>
      </c>
      <c r="G891" s="419"/>
    </row>
    <row r="892" spans="1:7" ht="26.25" thickBot="1">
      <c r="A892" s="420" t="str">
        <f>+'[1]PRESUPUESTO OFICIAL (Entidad)'!B87</f>
        <v>4.2.31</v>
      </c>
      <c r="B892" s="391" t="s">
        <v>7</v>
      </c>
      <c r="C892" s="391" t="s">
        <v>208</v>
      </c>
      <c r="D892" s="391" t="s">
        <v>209</v>
      </c>
      <c r="E892" s="392" t="s">
        <v>10</v>
      </c>
      <c r="F892" s="392" t="s">
        <v>210</v>
      </c>
      <c r="G892" s="419"/>
    </row>
    <row r="893" spans="1:7">
      <c r="A893" s="151"/>
      <c r="B893" s="393" t="s">
        <v>328</v>
      </c>
      <c r="C893" s="394" t="s">
        <v>70</v>
      </c>
      <c r="D893" s="395">
        <v>0.3</v>
      </c>
      <c r="E893" s="422">
        <v>1595</v>
      </c>
      <c r="F893" s="423">
        <f t="shared" ref="F893:F898" si="57">D893*E893</f>
        <v>478.5</v>
      </c>
      <c r="G893" s="419"/>
    </row>
    <row r="894" spans="1:7">
      <c r="A894" s="158"/>
      <c r="B894" s="398" t="s">
        <v>329</v>
      </c>
      <c r="C894" s="399" t="s">
        <v>70</v>
      </c>
      <c r="D894" s="400">
        <v>0.3</v>
      </c>
      <c r="E894" s="424">
        <v>1815</v>
      </c>
      <c r="F894" s="425">
        <f t="shared" si="57"/>
        <v>544.5</v>
      </c>
      <c r="G894" s="419"/>
    </row>
    <row r="895" spans="1:7">
      <c r="A895" s="158"/>
      <c r="B895" s="398" t="s">
        <v>330</v>
      </c>
      <c r="C895" s="399" t="s">
        <v>93</v>
      </c>
      <c r="D895" s="402">
        <v>1.03</v>
      </c>
      <c r="E895" s="424">
        <v>4749</v>
      </c>
      <c r="F895" s="425">
        <f t="shared" si="57"/>
        <v>4891.47</v>
      </c>
      <c r="G895" s="419"/>
    </row>
    <row r="896" spans="1:7">
      <c r="A896" s="158"/>
      <c r="B896" s="398" t="s">
        <v>331</v>
      </c>
      <c r="C896" s="399" t="s">
        <v>70</v>
      </c>
      <c r="D896" s="400">
        <v>0.3</v>
      </c>
      <c r="E896" s="424">
        <v>1353</v>
      </c>
      <c r="F896" s="425">
        <f t="shared" si="57"/>
        <v>405.9</v>
      </c>
      <c r="G896" s="419"/>
    </row>
    <row r="897" spans="1:7">
      <c r="A897" s="158"/>
      <c r="B897" s="398" t="s">
        <v>301</v>
      </c>
      <c r="C897" s="399" t="s">
        <v>174</v>
      </c>
      <c r="D897" s="402">
        <v>0.45</v>
      </c>
      <c r="E897" s="424">
        <v>28339</v>
      </c>
      <c r="F897" s="425">
        <f t="shared" si="57"/>
        <v>12752.550000000001</v>
      </c>
      <c r="G897" s="419"/>
    </row>
    <row r="898" spans="1:7" ht="14.25" thickBot="1">
      <c r="A898" s="164"/>
      <c r="B898" s="403" t="s">
        <v>220</v>
      </c>
      <c r="C898" s="404" t="s">
        <v>174</v>
      </c>
      <c r="D898" s="405">
        <v>0.28100000000000003</v>
      </c>
      <c r="E898" s="426">
        <v>2269</v>
      </c>
      <c r="F898" s="427">
        <f t="shared" si="57"/>
        <v>637.58900000000006</v>
      </c>
      <c r="G898" s="419"/>
    </row>
    <row r="899" spans="1:7" ht="14.25" thickBot="1">
      <c r="B899" s="408"/>
      <c r="C899" s="409"/>
      <c r="D899" s="409"/>
      <c r="E899" s="409"/>
      <c r="F899" s="410"/>
      <c r="G899" s="419"/>
    </row>
    <row r="900" spans="1:7" ht="14.25" thickBot="1">
      <c r="B900" s="412" t="s">
        <v>179</v>
      </c>
      <c r="C900" s="413"/>
      <c r="D900" s="414"/>
      <c r="E900" s="415"/>
      <c r="F900" s="176">
        <f>+SUM(F893:F898)</f>
        <v>19710.509000000002</v>
      </c>
      <c r="G900" s="419"/>
    </row>
    <row r="901" spans="1:7">
      <c r="B901" s="408"/>
      <c r="C901" s="409"/>
      <c r="D901" s="409"/>
      <c r="E901" s="409"/>
      <c r="F901" s="409"/>
      <c r="G901" s="408"/>
    </row>
    <row r="902" spans="1:7" ht="14.25" thickBot="1">
      <c r="B902" s="408"/>
      <c r="C902" s="409"/>
      <c r="D902" s="409"/>
      <c r="E902" s="409"/>
      <c r="F902" s="409"/>
      <c r="G902" s="408"/>
    </row>
    <row r="903" spans="1:7" ht="14.25" thickBot="1">
      <c r="A903" s="255" t="s">
        <v>168</v>
      </c>
      <c r="B903" s="444" t="str">
        <f>+'[1]PRESUPUESTO OFICIAL (Entidad)'!C88</f>
        <v>Suministro e Instalación de Tubería IMC 3/4"</v>
      </c>
      <c r="C903" s="183"/>
      <c r="D903" s="183"/>
      <c r="E903" s="184"/>
      <c r="F903" s="144" t="s">
        <v>93</v>
      </c>
      <c r="G903" s="408"/>
    </row>
    <row r="904" spans="1:7" ht="26.25" thickBot="1">
      <c r="A904" s="420" t="str">
        <f>+'[1]PRESUPUESTO OFICIAL (Entidad)'!B88</f>
        <v>4.2.32</v>
      </c>
      <c r="B904" s="391" t="s">
        <v>7</v>
      </c>
      <c r="C904" s="391" t="s">
        <v>208</v>
      </c>
      <c r="D904" s="391" t="s">
        <v>209</v>
      </c>
      <c r="E904" s="392" t="s">
        <v>10</v>
      </c>
      <c r="F904" s="392" t="s">
        <v>210</v>
      </c>
      <c r="G904" s="408"/>
    </row>
    <row r="905" spans="1:7">
      <c r="A905" s="151"/>
      <c r="B905" s="393" t="s">
        <v>332</v>
      </c>
      <c r="C905" s="394" t="s">
        <v>70</v>
      </c>
      <c r="D905" s="395">
        <v>0.3</v>
      </c>
      <c r="E905" s="396">
        <v>3846</v>
      </c>
      <c r="F905" s="423">
        <f t="shared" ref="F905:F910" si="58">D905*E905</f>
        <v>1153.8</v>
      </c>
      <c r="G905" s="408"/>
    </row>
    <row r="906" spans="1:7">
      <c r="A906" s="158"/>
      <c r="B906" s="398" t="s">
        <v>333</v>
      </c>
      <c r="C906" s="399" t="s">
        <v>70</v>
      </c>
      <c r="D906" s="400">
        <v>0.3</v>
      </c>
      <c r="E906" s="401">
        <v>4840</v>
      </c>
      <c r="F906" s="425">
        <f t="shared" si="58"/>
        <v>1452</v>
      </c>
      <c r="G906" s="408"/>
    </row>
    <row r="907" spans="1:7">
      <c r="A907" s="158"/>
      <c r="B907" s="398" t="s">
        <v>334</v>
      </c>
      <c r="C907" s="399" t="s">
        <v>93</v>
      </c>
      <c r="D907" s="402">
        <v>1.03</v>
      </c>
      <c r="E907" s="401">
        <v>17032</v>
      </c>
      <c r="F907" s="425">
        <f t="shared" si="58"/>
        <v>17542.96</v>
      </c>
      <c r="G907" s="408"/>
    </row>
    <row r="908" spans="1:7">
      <c r="A908" s="158"/>
      <c r="B908" s="398" t="s">
        <v>335</v>
      </c>
      <c r="C908" s="399" t="s">
        <v>70</v>
      </c>
      <c r="D908" s="400">
        <v>0.3</v>
      </c>
      <c r="E908" s="401">
        <v>2200</v>
      </c>
      <c r="F908" s="425">
        <f t="shared" si="58"/>
        <v>660</v>
      </c>
      <c r="G908" s="408"/>
    </row>
    <row r="909" spans="1:7">
      <c r="A909" s="158"/>
      <c r="B909" s="398" t="s">
        <v>301</v>
      </c>
      <c r="C909" s="399" t="s">
        <v>174</v>
      </c>
      <c r="D909" s="402">
        <v>0.45</v>
      </c>
      <c r="E909" s="401">
        <v>28339</v>
      </c>
      <c r="F909" s="425">
        <f t="shared" si="58"/>
        <v>12752.550000000001</v>
      </c>
      <c r="G909" s="408"/>
    </row>
    <row r="910" spans="1:7" ht="14.25" thickBot="1">
      <c r="A910" s="164"/>
      <c r="B910" s="403" t="s">
        <v>220</v>
      </c>
      <c r="C910" s="404" t="s">
        <v>174</v>
      </c>
      <c r="D910" s="405">
        <v>0.28100000000000003</v>
      </c>
      <c r="E910" s="406">
        <v>2269</v>
      </c>
      <c r="F910" s="427">
        <f t="shared" si="58"/>
        <v>637.58900000000006</v>
      </c>
      <c r="G910" s="408"/>
    </row>
    <row r="911" spans="1:7" ht="14.25" thickBot="1">
      <c r="B911" s="408"/>
      <c r="C911" s="409"/>
      <c r="D911" s="409"/>
      <c r="E911" s="409"/>
      <c r="F911" s="410"/>
      <c r="G911" s="408"/>
    </row>
    <row r="912" spans="1:7" ht="14.25" thickBot="1">
      <c r="B912" s="473" t="s">
        <v>179</v>
      </c>
      <c r="C912" s="414"/>
      <c r="D912" s="414"/>
      <c r="E912" s="414"/>
      <c r="F912" s="176">
        <f>+SUM(F905:F910)</f>
        <v>34198.898999999998</v>
      </c>
      <c r="G912" s="408"/>
    </row>
    <row r="913" spans="1:7">
      <c r="B913" s="408"/>
      <c r="C913" s="409"/>
      <c r="D913" s="409"/>
      <c r="E913" s="409"/>
      <c r="F913" s="409"/>
      <c r="G913" s="408"/>
    </row>
    <row r="914" spans="1:7" ht="14.25" thickBot="1">
      <c r="B914" s="408"/>
      <c r="C914" s="409"/>
      <c r="D914" s="409"/>
      <c r="E914" s="409"/>
      <c r="F914" s="409"/>
      <c r="G914" s="408"/>
    </row>
    <row r="915" spans="1:7" ht="14.25" thickBot="1">
      <c r="A915" s="255" t="s">
        <v>168</v>
      </c>
      <c r="B915" s="444" t="s">
        <v>336</v>
      </c>
      <c r="C915" s="183"/>
      <c r="D915" s="183"/>
      <c r="E915" s="184"/>
      <c r="F915" s="144" t="s">
        <v>93</v>
      </c>
      <c r="G915" s="419"/>
    </row>
    <row r="916" spans="1:7" ht="26.25" thickBot="1">
      <c r="A916" s="298" t="str">
        <f>+'[1]PRESUPUESTO OFICIAL (Entidad)'!B89</f>
        <v>4.2.33</v>
      </c>
      <c r="B916" s="391" t="s">
        <v>7</v>
      </c>
      <c r="C916" s="391" t="s">
        <v>208</v>
      </c>
      <c r="D916" s="391" t="s">
        <v>209</v>
      </c>
      <c r="E916" s="392" t="s">
        <v>10</v>
      </c>
      <c r="F916" s="392" t="s">
        <v>210</v>
      </c>
      <c r="G916" s="419"/>
    </row>
    <row r="917" spans="1:7">
      <c r="A917" s="257"/>
      <c r="B917" s="393" t="s">
        <v>337</v>
      </c>
      <c r="C917" s="394" t="s">
        <v>70</v>
      </c>
      <c r="D917" s="421">
        <v>0.35020000000000001</v>
      </c>
      <c r="E917" s="396">
        <v>97150</v>
      </c>
      <c r="F917" s="423">
        <f t="shared" ref="F917:F923" si="59">D917*E917</f>
        <v>34021.93</v>
      </c>
      <c r="G917" s="419"/>
    </row>
    <row r="918" spans="1:7">
      <c r="A918" s="263"/>
      <c r="B918" s="398" t="s">
        <v>304</v>
      </c>
      <c r="C918" s="399" t="s">
        <v>70</v>
      </c>
      <c r="D918" s="400">
        <v>0.7</v>
      </c>
      <c r="E918" s="401">
        <v>3852</v>
      </c>
      <c r="F918" s="425">
        <f t="shared" si="59"/>
        <v>2696.3999999999996</v>
      </c>
      <c r="G918" s="419"/>
    </row>
    <row r="919" spans="1:7">
      <c r="A919" s="263"/>
      <c r="B919" s="398" t="s">
        <v>305</v>
      </c>
      <c r="C919" s="399" t="s">
        <v>70</v>
      </c>
      <c r="D919" s="402">
        <v>0.15</v>
      </c>
      <c r="E919" s="401">
        <v>58380</v>
      </c>
      <c r="F919" s="425">
        <f t="shared" si="59"/>
        <v>8757</v>
      </c>
      <c r="G919" s="419"/>
    </row>
    <row r="920" spans="1:7">
      <c r="A920" s="263"/>
      <c r="B920" s="398" t="s">
        <v>306</v>
      </c>
      <c r="C920" s="399" t="s">
        <v>93</v>
      </c>
      <c r="D920" s="402">
        <v>1.08</v>
      </c>
      <c r="E920" s="401">
        <v>3740</v>
      </c>
      <c r="F920" s="425">
        <f t="shared" si="59"/>
        <v>4039.2000000000003</v>
      </c>
      <c r="G920" s="419"/>
    </row>
    <row r="921" spans="1:7">
      <c r="A921" s="263"/>
      <c r="B921" s="398" t="s">
        <v>307</v>
      </c>
      <c r="C921" s="399" t="s">
        <v>70</v>
      </c>
      <c r="D921" s="400">
        <v>0.8</v>
      </c>
      <c r="E921" s="401">
        <v>5514</v>
      </c>
      <c r="F921" s="425">
        <f t="shared" si="59"/>
        <v>4411.2</v>
      </c>
      <c r="G921" s="419"/>
    </row>
    <row r="922" spans="1:7">
      <c r="A922" s="263"/>
      <c r="B922" s="398" t="s">
        <v>308</v>
      </c>
      <c r="C922" s="399" t="s">
        <v>174</v>
      </c>
      <c r="D922" s="400">
        <v>0.4</v>
      </c>
      <c r="E922" s="401">
        <v>37556</v>
      </c>
      <c r="F922" s="425">
        <f t="shared" si="59"/>
        <v>15022.400000000001</v>
      </c>
      <c r="G922" s="419"/>
    </row>
    <row r="923" spans="1:7" ht="14.25" thickBot="1">
      <c r="A923" s="269"/>
      <c r="B923" s="403" t="s">
        <v>220</v>
      </c>
      <c r="C923" s="404" t="s">
        <v>174</v>
      </c>
      <c r="D923" s="405">
        <v>0.33100000000000002</v>
      </c>
      <c r="E923" s="406">
        <v>2269</v>
      </c>
      <c r="F923" s="427">
        <f t="shared" si="59"/>
        <v>751.03899999999999</v>
      </c>
      <c r="G923" s="419"/>
    </row>
    <row r="924" spans="1:7" ht="14.25" thickBot="1">
      <c r="B924" s="408"/>
      <c r="C924" s="409"/>
      <c r="D924" s="409"/>
      <c r="E924" s="409"/>
      <c r="F924" s="410"/>
      <c r="G924" s="419"/>
    </row>
    <row r="925" spans="1:7" ht="14.25" thickBot="1">
      <c r="B925" s="412" t="s">
        <v>179</v>
      </c>
      <c r="C925" s="413"/>
      <c r="D925" s="414"/>
      <c r="E925" s="415"/>
      <c r="F925" s="176">
        <f>+SUM(F917:F923)</f>
        <v>69699.169000000009</v>
      </c>
      <c r="G925" s="419"/>
    </row>
    <row r="926" spans="1:7">
      <c r="B926" s="408"/>
      <c r="C926" s="409"/>
      <c r="D926" s="409"/>
      <c r="E926" s="409"/>
      <c r="F926" s="280"/>
      <c r="G926" s="419"/>
    </row>
    <row r="927" spans="1:7" ht="14.25" thickBot="1">
      <c r="B927" s="408"/>
      <c r="C927" s="409"/>
      <c r="D927" s="409"/>
      <c r="E927" s="409"/>
      <c r="F927" s="280"/>
      <c r="G927" s="419"/>
    </row>
    <row r="928" spans="1:7" ht="17.25" thickBot="1">
      <c r="A928" s="255" t="s">
        <v>168</v>
      </c>
      <c r="B928" s="444" t="s">
        <v>338</v>
      </c>
      <c r="C928" s="183" t="s">
        <v>313</v>
      </c>
      <c r="D928" s="183"/>
      <c r="E928" s="184"/>
      <c r="F928" s="144" t="s">
        <v>93</v>
      </c>
      <c r="G928" s="433"/>
    </row>
    <row r="929" spans="1:7" ht="26.25" thickBot="1">
      <c r="A929" s="420" t="str">
        <f>+'[1]PRESUPUESTO OFICIAL (Entidad)'!B90</f>
        <v>4.2.34</v>
      </c>
      <c r="B929" s="391" t="s">
        <v>7</v>
      </c>
      <c r="C929" s="391" t="s">
        <v>208</v>
      </c>
      <c r="D929" s="391" t="s">
        <v>209</v>
      </c>
      <c r="E929" s="392" t="s">
        <v>10</v>
      </c>
      <c r="F929" s="392" t="s">
        <v>210</v>
      </c>
      <c r="G929" s="433"/>
    </row>
    <row r="930" spans="1:7">
      <c r="A930" s="151"/>
      <c r="B930" s="393" t="s">
        <v>339</v>
      </c>
      <c r="C930" s="394" t="s">
        <v>70</v>
      </c>
      <c r="D930" s="421">
        <v>0.43259999999999998</v>
      </c>
      <c r="E930" s="396">
        <v>96705</v>
      </c>
      <c r="F930" s="423">
        <f t="shared" ref="F930:F937" si="60">D930*E930</f>
        <v>41834.582999999999</v>
      </c>
      <c r="G930" s="419"/>
    </row>
    <row r="931" spans="1:7">
      <c r="A931" s="158"/>
      <c r="B931" s="398" t="s">
        <v>306</v>
      </c>
      <c r="C931" s="399" t="s">
        <v>93</v>
      </c>
      <c r="D931" s="402">
        <v>1.08</v>
      </c>
      <c r="E931" s="401">
        <v>3740</v>
      </c>
      <c r="F931" s="425">
        <f t="shared" si="60"/>
        <v>4039.2000000000003</v>
      </c>
      <c r="G931" s="419"/>
    </row>
    <row r="932" spans="1:7">
      <c r="A932" s="158"/>
      <c r="B932" s="398" t="s">
        <v>340</v>
      </c>
      <c r="C932" s="399" t="s">
        <v>70</v>
      </c>
      <c r="D932" s="400">
        <v>0.2</v>
      </c>
      <c r="E932" s="401">
        <v>60361</v>
      </c>
      <c r="F932" s="425">
        <f t="shared" si="60"/>
        <v>12072.2</v>
      </c>
      <c r="G932" s="419"/>
    </row>
    <row r="933" spans="1:7">
      <c r="A933" s="158"/>
      <c r="B933" s="398" t="s">
        <v>341</v>
      </c>
      <c r="C933" s="399" t="s">
        <v>70</v>
      </c>
      <c r="D933" s="440">
        <v>1</v>
      </c>
      <c r="E933" s="401">
        <v>58380</v>
      </c>
      <c r="F933" s="425">
        <f t="shared" si="60"/>
        <v>58380</v>
      </c>
      <c r="G933" s="419"/>
    </row>
    <row r="934" spans="1:7">
      <c r="A934" s="158"/>
      <c r="B934" s="398" t="s">
        <v>342</v>
      </c>
      <c r="C934" s="399" t="s">
        <v>70</v>
      </c>
      <c r="D934" s="402">
        <v>0.42</v>
      </c>
      <c r="E934" s="401">
        <v>3852</v>
      </c>
      <c r="F934" s="425">
        <f t="shared" si="60"/>
        <v>1617.84</v>
      </c>
      <c r="G934" s="419"/>
    </row>
    <row r="935" spans="1:7">
      <c r="A935" s="158"/>
      <c r="B935" s="398" t="s">
        <v>343</v>
      </c>
      <c r="C935" s="399" t="s">
        <v>93</v>
      </c>
      <c r="D935" s="440">
        <v>1</v>
      </c>
      <c r="E935" s="401">
        <v>28450</v>
      </c>
      <c r="F935" s="425">
        <f t="shared" si="60"/>
        <v>28450</v>
      </c>
      <c r="G935" s="419"/>
    </row>
    <row r="936" spans="1:7">
      <c r="A936" s="158"/>
      <c r="B936" s="398" t="s">
        <v>308</v>
      </c>
      <c r="C936" s="399" t="s">
        <v>174</v>
      </c>
      <c r="D936" s="400">
        <v>0.4</v>
      </c>
      <c r="E936" s="401">
        <v>37556</v>
      </c>
      <c r="F936" s="425">
        <f t="shared" si="60"/>
        <v>15022.400000000001</v>
      </c>
      <c r="G936" s="419"/>
    </row>
    <row r="937" spans="1:7" ht="14.25" thickBot="1">
      <c r="A937" s="164"/>
      <c r="B937" s="403" t="s">
        <v>220</v>
      </c>
      <c r="C937" s="404" t="s">
        <v>174</v>
      </c>
      <c r="D937" s="405">
        <v>0.33100000000000002</v>
      </c>
      <c r="E937" s="406">
        <v>2269</v>
      </c>
      <c r="F937" s="427">
        <f t="shared" si="60"/>
        <v>751.03899999999999</v>
      </c>
      <c r="G937" s="419"/>
    </row>
    <row r="938" spans="1:7" ht="14.25" thickBot="1">
      <c r="B938" s="408"/>
      <c r="C938" s="409"/>
      <c r="D938" s="409"/>
      <c r="E938" s="409"/>
      <c r="F938" s="410"/>
      <c r="G938" s="419"/>
    </row>
    <row r="939" spans="1:7" ht="14.25" thickBot="1">
      <c r="B939" s="412" t="s">
        <v>179</v>
      </c>
      <c r="C939" s="413"/>
      <c r="D939" s="414"/>
      <c r="E939" s="415"/>
      <c r="F939" s="176">
        <f>+SUM(F930:F937)</f>
        <v>162167.26199999996</v>
      </c>
      <c r="G939" s="419"/>
    </row>
    <row r="940" spans="1:7">
      <c r="B940" s="408"/>
      <c r="C940" s="409"/>
      <c r="D940" s="409"/>
      <c r="E940" s="409"/>
      <c r="F940" s="280"/>
      <c r="G940" s="419"/>
    </row>
    <row r="941" spans="1:7" ht="14.25" thickBot="1">
      <c r="B941" s="408"/>
      <c r="C941" s="409"/>
      <c r="D941" s="409"/>
      <c r="E941" s="409"/>
      <c r="F941" s="409"/>
      <c r="G941" s="408"/>
    </row>
    <row r="942" spans="1:7" ht="14.25" thickBot="1">
      <c r="A942" s="255" t="s">
        <v>168</v>
      </c>
      <c r="B942" s="444" t="s">
        <v>344</v>
      </c>
      <c r="C942" s="183"/>
      <c r="D942" s="183"/>
      <c r="E942" s="184"/>
      <c r="F942" s="144" t="s">
        <v>93</v>
      </c>
      <c r="G942" s="419"/>
    </row>
    <row r="943" spans="1:7" ht="26.25" thickBot="1">
      <c r="A943" s="420" t="str">
        <f>+'[1]PRESUPUESTO OFICIAL (Entidad)'!B91</f>
        <v>4.2.35</v>
      </c>
      <c r="B943" s="391" t="s">
        <v>7</v>
      </c>
      <c r="C943" s="391" t="s">
        <v>208</v>
      </c>
      <c r="D943" s="391" t="s">
        <v>209</v>
      </c>
      <c r="E943" s="392" t="s">
        <v>10</v>
      </c>
      <c r="F943" s="392" t="s">
        <v>210</v>
      </c>
      <c r="G943" s="419"/>
    </row>
    <row r="944" spans="1:7">
      <c r="A944" s="151"/>
      <c r="B944" s="474" t="s">
        <v>310</v>
      </c>
      <c r="C944" s="475" t="s">
        <v>70</v>
      </c>
      <c r="D944" s="476">
        <v>0.41</v>
      </c>
      <c r="E944" s="477">
        <v>44110</v>
      </c>
      <c r="F944" s="423">
        <f t="shared" ref="F944:F949" si="61">D944*E944</f>
        <v>18085.099999999999</v>
      </c>
      <c r="G944" s="419"/>
    </row>
    <row r="945" spans="1:7">
      <c r="A945" s="158"/>
      <c r="B945" s="478" t="s">
        <v>215</v>
      </c>
      <c r="C945" s="479" t="s">
        <v>70</v>
      </c>
      <c r="D945" s="480">
        <v>1.5</v>
      </c>
      <c r="E945" s="481">
        <v>200</v>
      </c>
      <c r="F945" s="425">
        <f t="shared" si="61"/>
        <v>300</v>
      </c>
      <c r="G945" s="419"/>
    </row>
    <row r="946" spans="1:7">
      <c r="A946" s="158"/>
      <c r="B946" s="478" t="s">
        <v>311</v>
      </c>
      <c r="C946" s="479" t="s">
        <v>70</v>
      </c>
      <c r="D946" s="482">
        <v>0.08</v>
      </c>
      <c r="E946" s="483">
        <v>5640</v>
      </c>
      <c r="F946" s="425">
        <f t="shared" si="61"/>
        <v>451.2</v>
      </c>
      <c r="G946" s="419"/>
    </row>
    <row r="947" spans="1:7">
      <c r="A947" s="158"/>
      <c r="B947" s="478" t="s">
        <v>345</v>
      </c>
      <c r="C947" s="479" t="s">
        <v>70</v>
      </c>
      <c r="D947" s="482">
        <v>0.13</v>
      </c>
      <c r="E947" s="483">
        <v>6420</v>
      </c>
      <c r="F947" s="425">
        <f t="shared" si="61"/>
        <v>834.6</v>
      </c>
      <c r="G947" s="419"/>
    </row>
    <row r="948" spans="1:7">
      <c r="A948" s="158"/>
      <c r="B948" s="478" t="s">
        <v>219</v>
      </c>
      <c r="C948" s="479" t="s">
        <v>174</v>
      </c>
      <c r="D948" s="482">
        <v>0.25</v>
      </c>
      <c r="E948" s="483">
        <v>26822</v>
      </c>
      <c r="F948" s="425">
        <f t="shared" si="61"/>
        <v>6705.5</v>
      </c>
      <c r="G948" s="419"/>
    </row>
    <row r="949" spans="1:7" ht="14.25" thickBot="1">
      <c r="A949" s="164"/>
      <c r="B949" s="484" t="s">
        <v>220</v>
      </c>
      <c r="C949" s="485" t="s">
        <v>174</v>
      </c>
      <c r="D949" s="486">
        <v>0.14779999999999999</v>
      </c>
      <c r="E949" s="487">
        <v>2269</v>
      </c>
      <c r="F949" s="427">
        <f t="shared" si="61"/>
        <v>335.35819999999995</v>
      </c>
      <c r="G949" s="419"/>
    </row>
    <row r="950" spans="1:7" ht="14.25" thickBot="1">
      <c r="B950" s="408"/>
      <c r="C950" s="409"/>
      <c r="D950" s="409"/>
      <c r="E950" s="409"/>
      <c r="F950" s="410"/>
      <c r="G950" s="419"/>
    </row>
    <row r="951" spans="1:7" ht="14.25" thickBot="1">
      <c r="B951" s="412" t="s">
        <v>179</v>
      </c>
      <c r="C951" s="413"/>
      <c r="D951" s="414"/>
      <c r="E951" s="415"/>
      <c r="F951" s="176">
        <f>+SUM(F944:F949)</f>
        <v>26711.758199999997</v>
      </c>
      <c r="G951" s="419"/>
    </row>
    <row r="953" spans="1:7" ht="14.25" thickBot="1"/>
    <row r="954" spans="1:7" s="219" customFormat="1" ht="15" customHeight="1" thickBot="1">
      <c r="A954" s="140" t="s">
        <v>168</v>
      </c>
      <c r="B954" s="444" t="s">
        <v>99</v>
      </c>
      <c r="C954" s="183"/>
      <c r="D954" s="183"/>
      <c r="E954" s="184"/>
      <c r="F954" s="144" t="s">
        <v>93</v>
      </c>
    </row>
    <row r="955" spans="1:7" s="219" customFormat="1" ht="32.25" customHeight="1" thickBot="1">
      <c r="A955" s="420" t="str">
        <f>+'[1]PRESUPUESTO OFICIAL (Entidad)'!B92</f>
        <v>4.2.36</v>
      </c>
      <c r="B955" s="391" t="s">
        <v>7</v>
      </c>
      <c r="C955" s="391" t="s">
        <v>208</v>
      </c>
      <c r="D955" s="391" t="s">
        <v>209</v>
      </c>
      <c r="E955" s="392" t="s">
        <v>10</v>
      </c>
      <c r="F955" s="392" t="s">
        <v>210</v>
      </c>
    </row>
    <row r="956" spans="1:7" s="219" customFormat="1" ht="15" customHeight="1">
      <c r="A956" s="151"/>
      <c r="B956" s="488" t="s">
        <v>346</v>
      </c>
      <c r="C956" s="467" t="s">
        <v>347</v>
      </c>
      <c r="D956" s="238" t="s">
        <v>348</v>
      </c>
      <c r="E956" s="468" t="s">
        <v>349</v>
      </c>
      <c r="F956" s="489" t="s">
        <v>350</v>
      </c>
    </row>
    <row r="957" spans="1:7" s="219" customFormat="1" ht="15" customHeight="1">
      <c r="A957" s="158"/>
      <c r="B957" s="490" t="s">
        <v>351</v>
      </c>
      <c r="C957" s="467" t="s">
        <v>93</v>
      </c>
      <c r="D957" s="238">
        <v>2585</v>
      </c>
      <c r="E957" s="468">
        <v>3.24</v>
      </c>
      <c r="F957" s="489">
        <f>E957*D957</f>
        <v>8375.4000000000015</v>
      </c>
    </row>
    <row r="958" spans="1:7" s="219" customFormat="1" ht="15" customHeight="1">
      <c r="A958" s="158"/>
      <c r="B958" s="490" t="s">
        <v>219</v>
      </c>
      <c r="C958" s="467" t="s">
        <v>174</v>
      </c>
      <c r="D958" s="238">
        <v>37556</v>
      </c>
      <c r="E958" s="468">
        <v>0.25</v>
      </c>
      <c r="F958" s="489">
        <f t="shared" ref="F958:F959" si="62">E958*D958</f>
        <v>9389</v>
      </c>
    </row>
    <row r="959" spans="1:7" s="219" customFormat="1" ht="15" customHeight="1" thickBot="1">
      <c r="A959" s="164"/>
      <c r="B959" s="491" t="s">
        <v>220</v>
      </c>
      <c r="C959" s="469" t="s">
        <v>174</v>
      </c>
      <c r="D959" s="240">
        <v>2269</v>
      </c>
      <c r="E959" s="470">
        <v>0.2069</v>
      </c>
      <c r="F959" s="492">
        <f t="shared" si="62"/>
        <v>469.45609999999999</v>
      </c>
    </row>
    <row r="960" spans="1:7" s="219" customFormat="1" ht="15" customHeight="1" thickBot="1">
      <c r="A960" s="199"/>
      <c r="B960" s="220"/>
      <c r="C960" s="221"/>
      <c r="D960" s="220"/>
      <c r="E960" s="220"/>
      <c r="F960" s="367"/>
    </row>
    <row r="961" spans="1:6" s="219" customFormat="1" ht="15" customHeight="1" thickBot="1">
      <c r="A961" s="199"/>
      <c r="B961" s="223" t="s">
        <v>179</v>
      </c>
      <c r="C961" s="224"/>
      <c r="D961" s="471"/>
      <c r="E961" s="471"/>
      <c r="F961" s="493">
        <f>+SUM(F957:F959)</f>
        <v>18233.856100000001</v>
      </c>
    </row>
    <row r="962" spans="1:6" s="219" customFormat="1" ht="15" customHeight="1">
      <c r="A962" s="199"/>
      <c r="B962" s="244"/>
      <c r="C962" s="221"/>
      <c r="D962" s="220"/>
      <c r="E962" s="220"/>
      <c r="F962" s="367"/>
    </row>
    <row r="963" spans="1:6" s="219" customFormat="1" ht="15" customHeight="1" thickBot="1">
      <c r="A963" s="199"/>
      <c r="B963" s="244"/>
      <c r="C963" s="221"/>
      <c r="D963" s="220"/>
      <c r="E963" s="220"/>
      <c r="F963" s="367"/>
    </row>
    <row r="964" spans="1:6" ht="27.75" customHeight="1" thickBot="1">
      <c r="A964" s="137" t="s">
        <v>352</v>
      </c>
      <c r="B964" s="138"/>
      <c r="C964" s="138"/>
      <c r="D964" s="138"/>
      <c r="E964" s="138"/>
      <c r="F964" s="139"/>
    </row>
    <row r="965" spans="1:6" s="251" customFormat="1" ht="15" customHeight="1" thickBot="1">
      <c r="C965" s="373"/>
    </row>
    <row r="966" spans="1:6" s="219" customFormat="1" ht="15" customHeight="1" thickBot="1">
      <c r="A966" s="140" t="s">
        <v>168</v>
      </c>
      <c r="B966" s="444" t="s">
        <v>147</v>
      </c>
      <c r="C966" s="183"/>
      <c r="D966" s="183"/>
      <c r="E966" s="184"/>
      <c r="F966" s="144" t="s">
        <v>93</v>
      </c>
    </row>
    <row r="967" spans="1:6" s="219" customFormat="1" ht="30" customHeight="1" thickBot="1">
      <c r="A967" s="200" t="str">
        <f>+'[1]PRESUPUESTO OFICIAL (Entidad)'!B95</f>
        <v>5.1</v>
      </c>
      <c r="B967" s="391" t="s">
        <v>7</v>
      </c>
      <c r="C967" s="391" t="s">
        <v>208</v>
      </c>
      <c r="D967" s="391" t="s">
        <v>209</v>
      </c>
      <c r="E967" s="392" t="s">
        <v>10</v>
      </c>
      <c r="F967" s="392" t="s">
        <v>210</v>
      </c>
    </row>
    <row r="968" spans="1:6" s="219" customFormat="1" ht="15" customHeight="1">
      <c r="A968" s="201"/>
      <c r="B968" s="494" t="s">
        <v>353</v>
      </c>
      <c r="C968" s="495"/>
      <c r="D968" s="496"/>
      <c r="E968" s="496"/>
      <c r="F968" s="497"/>
    </row>
    <row r="969" spans="1:6" s="219" customFormat="1" ht="15" customHeight="1" thickBot="1">
      <c r="A969" s="213"/>
      <c r="B969" s="214" t="s">
        <v>354</v>
      </c>
      <c r="C969" s="469" t="s">
        <v>355</v>
      </c>
      <c r="D969" s="240">
        <v>4000000</v>
      </c>
      <c r="E969" s="470">
        <v>1</v>
      </c>
      <c r="F969" s="492">
        <f t="shared" ref="F969" si="63">E969*D969</f>
        <v>4000000</v>
      </c>
    </row>
    <row r="970" spans="1:6" s="219" customFormat="1" ht="15" customHeight="1" thickBot="1">
      <c r="B970" s="220"/>
      <c r="C970" s="221"/>
      <c r="D970" s="220"/>
      <c r="E970" s="220"/>
      <c r="F970" s="367"/>
    </row>
    <row r="971" spans="1:6" s="219" customFormat="1" ht="15" customHeight="1" thickBot="1">
      <c r="B971" s="223" t="s">
        <v>179</v>
      </c>
      <c r="C971" s="224"/>
      <c r="D971" s="471"/>
      <c r="E971" s="471"/>
      <c r="F971" s="493">
        <f>+F969</f>
        <v>4000000</v>
      </c>
    </row>
  </sheetData>
  <mergeCells count="155">
    <mergeCell ref="B954:E954"/>
    <mergeCell ref="A956:A959"/>
    <mergeCell ref="A964:F964"/>
    <mergeCell ref="B966:E966"/>
    <mergeCell ref="A968:A969"/>
    <mergeCell ref="B915:E915"/>
    <mergeCell ref="A917:A923"/>
    <mergeCell ref="B928:E928"/>
    <mergeCell ref="A930:A937"/>
    <mergeCell ref="B942:E942"/>
    <mergeCell ref="A944:A949"/>
    <mergeCell ref="B879:E879"/>
    <mergeCell ref="A881:A886"/>
    <mergeCell ref="B891:E891"/>
    <mergeCell ref="A893:A898"/>
    <mergeCell ref="B903:E903"/>
    <mergeCell ref="A905:A910"/>
    <mergeCell ref="B837:E837"/>
    <mergeCell ref="A839:A846"/>
    <mergeCell ref="B851:E851"/>
    <mergeCell ref="A853:A863"/>
    <mergeCell ref="B868:E868"/>
    <mergeCell ref="A870:A875"/>
    <mergeCell ref="B793:E793"/>
    <mergeCell ref="A795:A804"/>
    <mergeCell ref="B809:E809"/>
    <mergeCell ref="A811:A820"/>
    <mergeCell ref="B825:E825"/>
    <mergeCell ref="A827:A832"/>
    <mergeCell ref="B758:E758"/>
    <mergeCell ref="A760:A763"/>
    <mergeCell ref="B767:E767"/>
    <mergeCell ref="A769:A776"/>
    <mergeCell ref="B780:E780"/>
    <mergeCell ref="A782:A788"/>
    <mergeCell ref="B719:E719"/>
    <mergeCell ref="A721:A733"/>
    <mergeCell ref="B738:E738"/>
    <mergeCell ref="A740:A743"/>
    <mergeCell ref="B748:E748"/>
    <mergeCell ref="A750:A753"/>
    <mergeCell ref="B679:E679"/>
    <mergeCell ref="A681:A689"/>
    <mergeCell ref="B694:E694"/>
    <mergeCell ref="A696:A701"/>
    <mergeCell ref="B706:E706"/>
    <mergeCell ref="A708:A714"/>
    <mergeCell ref="B634:E634"/>
    <mergeCell ref="A636:A642"/>
    <mergeCell ref="B647:E647"/>
    <mergeCell ref="A649:A658"/>
    <mergeCell ref="B663:E663"/>
    <mergeCell ref="A665:A674"/>
    <mergeCell ref="B595:E595"/>
    <mergeCell ref="A597:A603"/>
    <mergeCell ref="B608:E608"/>
    <mergeCell ref="A610:A616"/>
    <mergeCell ref="B621:E621"/>
    <mergeCell ref="A623:A629"/>
    <mergeCell ref="B556:E556"/>
    <mergeCell ref="A558:A564"/>
    <mergeCell ref="B569:E569"/>
    <mergeCell ref="A571:A577"/>
    <mergeCell ref="B582:E582"/>
    <mergeCell ref="A584:A590"/>
    <mergeCell ref="B520:E520"/>
    <mergeCell ref="A522:A524"/>
    <mergeCell ref="B528:E528"/>
    <mergeCell ref="A530:A532"/>
    <mergeCell ref="B537:E537"/>
    <mergeCell ref="A539:A551"/>
    <mergeCell ref="B493:E493"/>
    <mergeCell ref="A495:A497"/>
    <mergeCell ref="B501:E501"/>
    <mergeCell ref="A503:A508"/>
    <mergeCell ref="B512:E512"/>
    <mergeCell ref="A514:A516"/>
    <mergeCell ref="B458:E458"/>
    <mergeCell ref="A460:A465"/>
    <mergeCell ref="B470:E470"/>
    <mergeCell ref="A472:A478"/>
    <mergeCell ref="B483:E483"/>
    <mergeCell ref="A485:A489"/>
    <mergeCell ref="B418:E418"/>
    <mergeCell ref="A420:A427"/>
    <mergeCell ref="B432:E432"/>
    <mergeCell ref="A434:A439"/>
    <mergeCell ref="B444:E444"/>
    <mergeCell ref="A446:A453"/>
    <mergeCell ref="B374:E374"/>
    <mergeCell ref="A376:A385"/>
    <mergeCell ref="B390:E390"/>
    <mergeCell ref="A392:A401"/>
    <mergeCell ref="B406:E406"/>
    <mergeCell ref="A408:A413"/>
    <mergeCell ref="B339:E339"/>
    <mergeCell ref="A341:A344"/>
    <mergeCell ref="B348:E348"/>
    <mergeCell ref="A350:A357"/>
    <mergeCell ref="B361:E361"/>
    <mergeCell ref="A363:A369"/>
    <mergeCell ref="B300:E300"/>
    <mergeCell ref="A302:A314"/>
    <mergeCell ref="B319:E319"/>
    <mergeCell ref="A321:A324"/>
    <mergeCell ref="B329:E329"/>
    <mergeCell ref="A331:A334"/>
    <mergeCell ref="B260:E260"/>
    <mergeCell ref="A262:A270"/>
    <mergeCell ref="B275:E275"/>
    <mergeCell ref="A277:A282"/>
    <mergeCell ref="B287:E287"/>
    <mergeCell ref="A289:A295"/>
    <mergeCell ref="B215:E215"/>
    <mergeCell ref="A217:A223"/>
    <mergeCell ref="B228:E228"/>
    <mergeCell ref="A230:A239"/>
    <mergeCell ref="B244:E244"/>
    <mergeCell ref="A246:A255"/>
    <mergeCell ref="B176:E176"/>
    <mergeCell ref="A178:A184"/>
    <mergeCell ref="B189:E189"/>
    <mergeCell ref="A191:A197"/>
    <mergeCell ref="B202:E202"/>
    <mergeCell ref="A204:A210"/>
    <mergeCell ref="B137:E137"/>
    <mergeCell ref="A139:A145"/>
    <mergeCell ref="B150:E150"/>
    <mergeCell ref="A152:A158"/>
    <mergeCell ref="B163:E163"/>
    <mergeCell ref="A165:A171"/>
    <mergeCell ref="B100:E100"/>
    <mergeCell ref="A102:A104"/>
    <mergeCell ref="B109:E109"/>
    <mergeCell ref="A111:A113"/>
    <mergeCell ref="B118:E118"/>
    <mergeCell ref="A120:A132"/>
    <mergeCell ref="A64:A72"/>
    <mergeCell ref="A77:F77"/>
    <mergeCell ref="B79:E79"/>
    <mergeCell ref="A81:A86"/>
    <mergeCell ref="B91:E91"/>
    <mergeCell ref="A93:A95"/>
    <mergeCell ref="B27:E27"/>
    <mergeCell ref="A29:A44"/>
    <mergeCell ref="B49:E49"/>
    <mergeCell ref="A51:A55"/>
    <mergeCell ref="A60:F60"/>
    <mergeCell ref="B62:E62"/>
    <mergeCell ref="A2:F2"/>
    <mergeCell ref="B4:E4"/>
    <mergeCell ref="A6:A9"/>
    <mergeCell ref="B14:E14"/>
    <mergeCell ref="A16:A20"/>
    <mergeCell ref="A25:F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A498E-FCAC-419D-B2EB-F1B88C8EEB86}">
  <dimension ref="A1:K48"/>
  <sheetViews>
    <sheetView topLeftCell="A6" workbookViewId="0">
      <selection activeCell="Q13" sqref="Q13"/>
    </sheetView>
  </sheetViews>
  <sheetFormatPr baseColWidth="10" defaultColWidth="9.140625" defaultRowHeight="15"/>
  <cols>
    <col min="1" max="1" width="11.28515625" customWidth="1"/>
    <col min="2" max="2" width="54.5703125" bestFit="1" customWidth="1"/>
    <col min="3" max="3" width="5.28515625" customWidth="1"/>
    <col min="4" max="4" width="12.28515625" bestFit="1" customWidth="1"/>
    <col min="5" max="5" width="18.42578125" customWidth="1"/>
    <col min="6" max="6" width="15.140625" bestFit="1" customWidth="1"/>
    <col min="7" max="7" width="18.42578125" bestFit="1" customWidth="1"/>
    <col min="8" max="8" width="13.5703125" bestFit="1" customWidth="1"/>
    <col min="9" max="9" width="12" bestFit="1" customWidth="1"/>
    <col min="10" max="10" width="13.28515625" bestFit="1" customWidth="1"/>
    <col min="11" max="11" width="2.85546875" customWidth="1"/>
  </cols>
  <sheetData>
    <row r="1" spans="1:11">
      <c r="A1" s="498" t="s">
        <v>356</v>
      </c>
      <c r="B1" s="498"/>
      <c r="C1" s="498"/>
      <c r="D1" s="498"/>
      <c r="E1" s="498"/>
      <c r="F1" s="498"/>
      <c r="G1" s="498"/>
      <c r="H1" s="498"/>
      <c r="I1" s="498"/>
      <c r="J1" s="498"/>
      <c r="K1" s="499"/>
    </row>
    <row r="2" spans="1:11" ht="15.75" thickBot="1">
      <c r="A2" s="500"/>
      <c r="B2" s="501"/>
      <c r="C2" s="502"/>
      <c r="D2" s="503"/>
      <c r="E2" s="503"/>
      <c r="F2" s="504"/>
      <c r="G2" s="501"/>
      <c r="H2" s="504"/>
      <c r="I2" s="504"/>
      <c r="J2" s="505"/>
      <c r="K2" s="499"/>
    </row>
    <row r="3" spans="1:11">
      <c r="A3" s="506" t="s">
        <v>357</v>
      </c>
      <c r="B3" s="507"/>
      <c r="C3" s="508"/>
      <c r="D3" s="509" t="s">
        <v>358</v>
      </c>
      <c r="E3" s="510">
        <f>+'[1]PRESUPUESTO OFICIAL (Entidad)'!G97</f>
        <v>304058577</v>
      </c>
      <c r="F3" s="504"/>
      <c r="G3" s="511"/>
      <c r="H3" s="512"/>
      <c r="I3" s="504"/>
      <c r="J3" s="511"/>
      <c r="K3" s="499"/>
    </row>
    <row r="4" spans="1:11" ht="15.75" thickBot="1">
      <c r="A4" s="513" t="s">
        <v>359</v>
      </c>
      <c r="B4" s="514"/>
      <c r="C4" s="515"/>
      <c r="D4" s="516" t="s">
        <v>360</v>
      </c>
      <c r="E4" s="517">
        <v>2</v>
      </c>
      <c r="F4" s="504"/>
      <c r="G4" s="501"/>
      <c r="H4" s="504"/>
      <c r="I4" s="504"/>
      <c r="J4" s="511"/>
      <c r="K4" s="499"/>
    </row>
    <row r="5" spans="1:11" s="501" customFormat="1" ht="13.5" thickBot="1">
      <c r="A5" s="500"/>
      <c r="C5" s="502"/>
      <c r="D5" s="503"/>
      <c r="E5" s="503"/>
      <c r="F5" s="504"/>
      <c r="H5" s="504"/>
      <c r="I5" s="504"/>
      <c r="J5" s="511"/>
      <c r="K5" s="499"/>
    </row>
    <row r="6" spans="1:11" s="523" customFormat="1" ht="64.5" thickBot="1">
      <c r="A6" s="518" t="s">
        <v>361</v>
      </c>
      <c r="B6" s="519" t="s">
        <v>362</v>
      </c>
      <c r="C6" s="519" t="s">
        <v>25</v>
      </c>
      <c r="D6" s="518" t="s">
        <v>363</v>
      </c>
      <c r="E6" s="518" t="s">
        <v>364</v>
      </c>
      <c r="F6" s="520" t="s">
        <v>365</v>
      </c>
      <c r="G6" s="519" t="s">
        <v>366</v>
      </c>
      <c r="H6" s="520" t="s">
        <v>166</v>
      </c>
      <c r="I6" s="520" t="s">
        <v>367</v>
      </c>
      <c r="J6" s="521" t="s">
        <v>155</v>
      </c>
      <c r="K6" s="522"/>
    </row>
    <row r="7" spans="1:11" s="501" customFormat="1" ht="12.75">
      <c r="A7" s="524">
        <v>1</v>
      </c>
      <c r="B7" s="525" t="s">
        <v>368</v>
      </c>
      <c r="C7" s="526"/>
      <c r="D7" s="527"/>
      <c r="E7" s="527"/>
      <c r="F7" s="528"/>
      <c r="G7" s="529"/>
      <c r="H7" s="528"/>
      <c r="I7" s="528"/>
      <c r="J7" s="530">
        <f>+J8</f>
        <v>0.12898316958182698</v>
      </c>
      <c r="K7" s="499"/>
    </row>
    <row r="8" spans="1:11" s="501" customFormat="1" ht="12.75">
      <c r="A8" s="531">
        <v>1.1000000000000001</v>
      </c>
      <c r="B8" s="532" t="s">
        <v>369</v>
      </c>
      <c r="C8" s="533"/>
      <c r="D8" s="534"/>
      <c r="E8" s="534"/>
      <c r="F8" s="535"/>
      <c r="G8" s="536"/>
      <c r="H8" s="535"/>
      <c r="I8" s="537">
        <f>SUM(H9:H14)</f>
        <v>39218439</v>
      </c>
      <c r="J8" s="538">
        <f>+I8/$E$3</f>
        <v>0.12898316958182698</v>
      </c>
      <c r="K8" s="539"/>
    </row>
    <row r="9" spans="1:11" s="501" customFormat="1" ht="12.75">
      <c r="A9" s="531"/>
      <c r="B9" s="536" t="s">
        <v>370</v>
      </c>
      <c r="C9" s="533" t="s">
        <v>371</v>
      </c>
      <c r="D9" s="534">
        <v>1</v>
      </c>
      <c r="E9" s="540">
        <v>0.4</v>
      </c>
      <c r="F9" s="535">
        <v>6000000</v>
      </c>
      <c r="G9" s="541">
        <f>+'[3]Analisis Factor Prestacional'!$D$26</f>
        <v>0.54830000000000001</v>
      </c>
      <c r="H9" s="535">
        <f>+D9*E9*$E$4*F9*(1+G9)</f>
        <v>7431840</v>
      </c>
      <c r="I9" s="535"/>
      <c r="J9" s="542">
        <f>+H9/$E$3</f>
        <v>2.4442132411874044E-2</v>
      </c>
      <c r="K9" s="499"/>
    </row>
    <row r="10" spans="1:11" s="501" customFormat="1" ht="12.75">
      <c r="A10" s="531"/>
      <c r="B10" s="536" t="s">
        <v>372</v>
      </c>
      <c r="C10" s="533" t="s">
        <v>371</v>
      </c>
      <c r="D10" s="534">
        <v>1</v>
      </c>
      <c r="E10" s="540">
        <v>1</v>
      </c>
      <c r="F10" s="535">
        <v>4000000</v>
      </c>
      <c r="G10" s="541">
        <f>+'[3]Analisis Factor Prestacional'!$D$26</f>
        <v>0.54830000000000001</v>
      </c>
      <c r="H10" s="535">
        <f>+D10*E10*$E$4*F10*(1+G10)</f>
        <v>12386400</v>
      </c>
      <c r="I10" s="535"/>
      <c r="J10" s="542">
        <f>+H10/$E$3</f>
        <v>4.0736887353123405E-2</v>
      </c>
      <c r="K10" s="499"/>
    </row>
    <row r="11" spans="1:11" s="501" customFormat="1" ht="12.75">
      <c r="A11" s="531"/>
      <c r="B11" s="536" t="s">
        <v>373</v>
      </c>
      <c r="C11" s="533" t="s">
        <v>371</v>
      </c>
      <c r="D11" s="534">
        <v>1</v>
      </c>
      <c r="E11" s="543">
        <v>1</v>
      </c>
      <c r="F11" s="535">
        <v>3500000</v>
      </c>
      <c r="G11" s="541">
        <f>+'[3]Analisis Factor Prestacional'!$D$26</f>
        <v>0.54830000000000001</v>
      </c>
      <c r="H11" s="535">
        <f t="shared" ref="H11:H14" si="0">+D11*E11*$E$4*F11*(1+G11)</f>
        <v>10838100</v>
      </c>
      <c r="I11" s="535"/>
      <c r="J11" s="542">
        <f t="shared" ref="J11:J14" si="1">+H11/$E$3</f>
        <v>3.5644776433982985E-2</v>
      </c>
      <c r="K11" s="499"/>
    </row>
    <row r="12" spans="1:11" s="501" customFormat="1" ht="12.75">
      <c r="A12" s="531"/>
      <c r="B12" s="536" t="s">
        <v>374</v>
      </c>
      <c r="C12" s="533" t="s">
        <v>371</v>
      </c>
      <c r="D12" s="534">
        <v>1</v>
      </c>
      <c r="E12" s="543">
        <v>1</v>
      </c>
      <c r="F12" s="535">
        <v>2000000</v>
      </c>
      <c r="G12" s="541">
        <f>+'[3]Analisis Factor Prestacional'!$D$26</f>
        <v>0.54830000000000001</v>
      </c>
      <c r="H12" s="535">
        <f t="shared" si="0"/>
        <v>6193200</v>
      </c>
      <c r="I12" s="535"/>
      <c r="J12" s="542">
        <f t="shared" si="1"/>
        <v>2.0368443676561702E-2</v>
      </c>
      <c r="K12" s="499"/>
    </row>
    <row r="13" spans="1:11" s="501" customFormat="1" ht="12.75">
      <c r="A13" s="531"/>
      <c r="B13" s="536" t="s">
        <v>375</v>
      </c>
      <c r="C13" s="533" t="s">
        <v>371</v>
      </c>
      <c r="D13" s="534">
        <v>1</v>
      </c>
      <c r="E13" s="543">
        <v>0.3</v>
      </c>
      <c r="F13" s="535">
        <v>1700000</v>
      </c>
      <c r="G13" s="541">
        <f>+G11</f>
        <v>0.54830000000000001</v>
      </c>
      <c r="H13" s="535">
        <f t="shared" si="0"/>
        <v>1579266</v>
      </c>
      <c r="I13" s="535"/>
      <c r="J13" s="542">
        <f t="shared" si="1"/>
        <v>5.1939531375232344E-3</v>
      </c>
      <c r="K13" s="499"/>
    </row>
    <row r="14" spans="1:11" s="501" customFormat="1" ht="12.75">
      <c r="A14" s="531"/>
      <c r="B14" s="536" t="s">
        <v>376</v>
      </c>
      <c r="C14" s="533" t="s">
        <v>371</v>
      </c>
      <c r="D14" s="534">
        <v>1</v>
      </c>
      <c r="E14" s="543">
        <v>0.15</v>
      </c>
      <c r="F14" s="535">
        <f>+F13</f>
        <v>1700000</v>
      </c>
      <c r="G14" s="541">
        <f>+G13</f>
        <v>0.54830000000000001</v>
      </c>
      <c r="H14" s="535">
        <f t="shared" si="0"/>
        <v>789633</v>
      </c>
      <c r="I14" s="535"/>
      <c r="J14" s="542">
        <f t="shared" si="1"/>
        <v>2.5969765687616172E-3</v>
      </c>
      <c r="K14" s="539"/>
    </row>
    <row r="15" spans="1:11" s="501" customFormat="1" ht="12.75">
      <c r="A15" s="531">
        <v>2</v>
      </c>
      <c r="B15" s="544" t="s">
        <v>377</v>
      </c>
      <c r="C15" s="533"/>
      <c r="D15" s="534"/>
      <c r="E15" s="534"/>
      <c r="F15" s="535"/>
      <c r="G15" s="536"/>
      <c r="H15" s="535"/>
      <c r="I15" s="535"/>
      <c r="J15" s="545">
        <f>++J18+J25</f>
        <v>9.4141047000000005E-2</v>
      </c>
      <c r="K15" s="499"/>
    </row>
    <row r="16" spans="1:11" s="501" customFormat="1" ht="12.75">
      <c r="A16" s="531"/>
      <c r="B16" s="532" t="s">
        <v>378</v>
      </c>
      <c r="C16" s="533"/>
      <c r="D16" s="534"/>
      <c r="E16" s="534"/>
      <c r="F16" s="535"/>
      <c r="G16" s="536"/>
      <c r="H16" s="535"/>
      <c r="I16" s="535"/>
      <c r="J16" s="538"/>
      <c r="K16" s="499"/>
    </row>
    <row r="17" spans="1:11" s="501" customFormat="1" ht="12.75">
      <c r="A17" s="531"/>
      <c r="B17" s="536" t="s">
        <v>379</v>
      </c>
      <c r="C17" s="533"/>
      <c r="D17" s="534"/>
      <c r="E17" s="534"/>
      <c r="F17" s="535"/>
      <c r="G17" s="546">
        <v>1.2830999999999999</v>
      </c>
      <c r="H17" s="535"/>
      <c r="I17" s="535"/>
      <c r="J17" s="538"/>
      <c r="K17" s="499"/>
    </row>
    <row r="18" spans="1:11" s="501" customFormat="1" ht="12.75">
      <c r="A18" s="531">
        <v>2.2000000000000002</v>
      </c>
      <c r="B18" s="532" t="s">
        <v>380</v>
      </c>
      <c r="C18" s="533"/>
      <c r="D18" s="534"/>
      <c r="E18" s="534"/>
      <c r="F18" s="535"/>
      <c r="G18" s="547"/>
      <c r="H18" s="535"/>
      <c r="I18" s="537">
        <f>SUM(H19:H24)</f>
        <v>5461925.8420817992</v>
      </c>
      <c r="J18" s="538">
        <f>+I18/$E$3</f>
        <v>1.7963399999999997E-2</v>
      </c>
      <c r="K18" s="539"/>
    </row>
    <row r="19" spans="1:11" s="501" customFormat="1" ht="12.75">
      <c r="A19" s="531"/>
      <c r="B19" s="536" t="s">
        <v>381</v>
      </c>
      <c r="C19" s="533" t="s">
        <v>276</v>
      </c>
      <c r="D19" s="541">
        <v>2.0000000000000001E-4</v>
      </c>
      <c r="E19" s="534"/>
      <c r="F19" s="535">
        <f t="shared" ref="F19:F24" si="2">+$E$3</f>
        <v>304058577</v>
      </c>
      <c r="G19" s="547">
        <f>+G17</f>
        <v>1.2830999999999999</v>
      </c>
      <c r="H19" s="535">
        <f t="shared" ref="H19:H24" si="3">+F19*D19*G19</f>
        <v>78027.512029739999</v>
      </c>
      <c r="I19" s="535"/>
      <c r="J19" s="542">
        <f t="shared" ref="J19:J24" si="4">+H19/$E$3</f>
        <v>2.5661999999999999E-4</v>
      </c>
      <c r="K19" s="499"/>
    </row>
    <row r="20" spans="1:11" s="501" customFormat="1" ht="12.75">
      <c r="A20" s="531"/>
      <c r="B20" s="536" t="s">
        <v>382</v>
      </c>
      <c r="C20" s="533" t="s">
        <v>276</v>
      </c>
      <c r="D20" s="541">
        <v>8.9999999999999998E-4</v>
      </c>
      <c r="E20" s="534"/>
      <c r="F20" s="535">
        <f t="shared" si="2"/>
        <v>304058577</v>
      </c>
      <c r="G20" s="547">
        <f>+G19</f>
        <v>1.2830999999999999</v>
      </c>
      <c r="H20" s="535">
        <f t="shared" si="3"/>
        <v>351123.80413382995</v>
      </c>
      <c r="I20" s="535"/>
      <c r="J20" s="542">
        <f t="shared" si="4"/>
        <v>1.1547899999999999E-3</v>
      </c>
      <c r="K20" s="499"/>
    </row>
    <row r="21" spans="1:11" s="501" customFormat="1" ht="12.75">
      <c r="A21" s="531"/>
      <c r="B21" s="536" t="s">
        <v>383</v>
      </c>
      <c r="C21" s="533" t="s">
        <v>276</v>
      </c>
      <c r="D21" s="541">
        <v>5.7999999999999996E-3</v>
      </c>
      <c r="E21" s="534"/>
      <c r="F21" s="535">
        <f t="shared" si="2"/>
        <v>304058577</v>
      </c>
      <c r="G21" s="547">
        <f t="shared" ref="G21:G24" si="5">+G20</f>
        <v>1.2830999999999999</v>
      </c>
      <c r="H21" s="535">
        <f t="shared" si="3"/>
        <v>2262797.8488624599</v>
      </c>
      <c r="I21" s="535"/>
      <c r="J21" s="542">
        <f t="shared" si="4"/>
        <v>7.4419799999999999E-3</v>
      </c>
      <c r="K21" s="499"/>
    </row>
    <row r="22" spans="1:11" s="501" customFormat="1" ht="12.75">
      <c r="A22" s="531"/>
      <c r="B22" s="536" t="s">
        <v>384</v>
      </c>
      <c r="C22" s="533" t="s">
        <v>276</v>
      </c>
      <c r="D22" s="541">
        <v>2.3999999999999998E-3</v>
      </c>
      <c r="E22" s="534"/>
      <c r="F22" s="535">
        <f t="shared" si="2"/>
        <v>304058577</v>
      </c>
      <c r="G22" s="547">
        <f>+G21</f>
        <v>1.2830999999999999</v>
      </c>
      <c r="H22" s="535">
        <f t="shared" si="3"/>
        <v>936330.14435687987</v>
      </c>
      <c r="I22" s="535"/>
      <c r="J22" s="542">
        <f t="shared" si="4"/>
        <v>3.0794399999999997E-3</v>
      </c>
      <c r="K22" s="499"/>
    </row>
    <row r="23" spans="1:11" s="501" customFormat="1" ht="12.75">
      <c r="A23" s="531"/>
      <c r="B23" s="536" t="s">
        <v>385</v>
      </c>
      <c r="C23" s="533" t="s">
        <v>276</v>
      </c>
      <c r="D23" s="541">
        <v>2E-3</v>
      </c>
      <c r="E23" s="534"/>
      <c r="F23" s="535">
        <f t="shared" si="2"/>
        <v>304058577</v>
      </c>
      <c r="G23" s="547">
        <f t="shared" si="5"/>
        <v>1.2830999999999999</v>
      </c>
      <c r="H23" s="535">
        <f t="shared" si="3"/>
        <v>780275.12029739993</v>
      </c>
      <c r="I23" s="535"/>
      <c r="J23" s="542">
        <f t="shared" si="4"/>
        <v>2.5661999999999998E-3</v>
      </c>
      <c r="K23" s="499"/>
    </row>
    <row r="24" spans="1:11" s="501" customFormat="1" ht="12.75">
      <c r="A24" s="531"/>
      <c r="B24" s="536" t="s">
        <v>386</v>
      </c>
      <c r="C24" s="533" t="s">
        <v>276</v>
      </c>
      <c r="D24" s="541">
        <v>2.7000000000000001E-3</v>
      </c>
      <c r="E24" s="534"/>
      <c r="F24" s="535">
        <f t="shared" si="2"/>
        <v>304058577</v>
      </c>
      <c r="G24" s="547">
        <f t="shared" si="5"/>
        <v>1.2830999999999999</v>
      </c>
      <c r="H24" s="535">
        <f t="shared" si="3"/>
        <v>1053371.4124014899</v>
      </c>
      <c r="I24" s="535"/>
      <c r="J24" s="542">
        <f t="shared" si="4"/>
        <v>3.4643699999999996E-3</v>
      </c>
      <c r="K24" s="499"/>
    </row>
    <row r="25" spans="1:11" s="501" customFormat="1" ht="12.75">
      <c r="A25" s="531">
        <v>2.2999999999999998</v>
      </c>
      <c r="B25" s="532" t="s">
        <v>387</v>
      </c>
      <c r="C25" s="533"/>
      <c r="D25" s="534"/>
      <c r="E25" s="534"/>
      <c r="F25" s="535"/>
      <c r="G25" s="547"/>
      <c r="H25" s="535"/>
      <c r="I25" s="537">
        <f>SUM(H28:H31)</f>
        <v>23162466.946028318</v>
      </c>
      <c r="J25" s="538">
        <f>+I25/$E$3</f>
        <v>7.6177647000000001E-2</v>
      </c>
      <c r="K25" s="539"/>
    </row>
    <row r="26" spans="1:11" s="501" customFormat="1" ht="12.75" hidden="1">
      <c r="A26" s="531"/>
      <c r="B26" s="548" t="s">
        <v>388</v>
      </c>
      <c r="C26" s="533" t="s">
        <v>276</v>
      </c>
      <c r="D26" s="541">
        <v>0.02</v>
      </c>
      <c r="E26" s="534"/>
      <c r="F26" s="535">
        <f t="shared" ref="F26:F30" si="6">+$E$3</f>
        <v>304058577</v>
      </c>
      <c r="G26" s="547">
        <f>+G24</f>
        <v>1.2830999999999999</v>
      </c>
      <c r="H26" s="535"/>
      <c r="I26" s="535"/>
      <c r="J26" s="542">
        <f>+H26/$E$3</f>
        <v>0</v>
      </c>
      <c r="K26" s="499"/>
    </row>
    <row r="27" spans="1:11" s="501" customFormat="1" ht="12.75" hidden="1">
      <c r="A27" s="531"/>
      <c r="B27" s="548" t="s">
        <v>389</v>
      </c>
      <c r="C27" s="533" t="s">
        <v>276</v>
      </c>
      <c r="D27" s="541">
        <v>1.4999999999999999E-2</v>
      </c>
      <c r="E27" s="534"/>
      <c r="F27" s="535">
        <f t="shared" si="6"/>
        <v>304058577</v>
      </c>
      <c r="G27" s="547">
        <f>+G26</f>
        <v>1.2830999999999999</v>
      </c>
      <c r="H27" s="535"/>
      <c r="I27" s="535"/>
      <c r="J27" s="542">
        <f t="shared" ref="J27:J31" si="7">+H27/$E$3</f>
        <v>0</v>
      </c>
      <c r="K27" s="499"/>
    </row>
    <row r="28" spans="1:11" s="501" customFormat="1" ht="12.75">
      <c r="A28" s="531"/>
      <c r="B28" s="536" t="s">
        <v>390</v>
      </c>
      <c r="C28" s="533" t="s">
        <v>276</v>
      </c>
      <c r="D28" s="541">
        <v>5.0000000000000001E-3</v>
      </c>
      <c r="E28" s="534"/>
      <c r="F28" s="535">
        <f>+$E$3</f>
        <v>304058577</v>
      </c>
      <c r="G28" s="547">
        <f>+G26</f>
        <v>1.2830999999999999</v>
      </c>
      <c r="H28" s="535">
        <f t="shared" ref="H28:H30" si="8">+F28*D28*G28</f>
        <v>1950687.8007434998</v>
      </c>
      <c r="I28" s="535"/>
      <c r="J28" s="542">
        <f t="shared" si="7"/>
        <v>6.4154999999999993E-3</v>
      </c>
      <c r="K28" s="499"/>
    </row>
    <row r="29" spans="1:11" s="501" customFormat="1" ht="12.75">
      <c r="A29" s="531"/>
      <c r="B29" s="549" t="s">
        <v>391</v>
      </c>
      <c r="C29" s="533" t="s">
        <v>276</v>
      </c>
      <c r="D29" s="541">
        <v>4.0000000000000001E-3</v>
      </c>
      <c r="E29" s="534"/>
      <c r="F29" s="535">
        <f>+$E$3</f>
        <v>304058577</v>
      </c>
      <c r="G29" s="547">
        <f>+G27</f>
        <v>1.2830999999999999</v>
      </c>
      <c r="H29" s="535">
        <f t="shared" si="8"/>
        <v>1560550.2405947999</v>
      </c>
      <c r="I29" s="535"/>
      <c r="J29" s="542">
        <f t="shared" si="7"/>
        <v>5.1323999999999996E-3</v>
      </c>
      <c r="K29" s="499"/>
    </row>
    <row r="30" spans="1:11" s="501" customFormat="1" ht="12.75">
      <c r="A30" s="550"/>
      <c r="B30" s="536" t="s">
        <v>392</v>
      </c>
      <c r="C30" s="533" t="s">
        <v>276</v>
      </c>
      <c r="D30" s="541">
        <v>3.6999999999999999E-4</v>
      </c>
      <c r="E30" s="534"/>
      <c r="F30" s="535">
        <f t="shared" si="6"/>
        <v>304058577</v>
      </c>
      <c r="G30" s="547">
        <f>+G28</f>
        <v>1.2830999999999999</v>
      </c>
      <c r="H30" s="535">
        <f t="shared" si="8"/>
        <v>144350.89725501899</v>
      </c>
      <c r="I30" s="535"/>
      <c r="J30" s="542">
        <f t="shared" si="7"/>
        <v>4.7474699999999997E-4</v>
      </c>
      <c r="K30" s="499"/>
    </row>
    <row r="31" spans="1:11" s="501" customFormat="1" ht="13.5" thickBot="1">
      <c r="A31" s="551"/>
      <c r="B31" s="552" t="s">
        <v>393</v>
      </c>
      <c r="C31" s="533" t="s">
        <v>276</v>
      </c>
      <c r="D31" s="553">
        <v>0.05</v>
      </c>
      <c r="E31" s="554"/>
      <c r="F31" s="555">
        <f>+F30</f>
        <v>304058577</v>
      </c>
      <c r="G31" s="547">
        <f>+G30</f>
        <v>1.2830999999999999</v>
      </c>
      <c r="H31" s="535">
        <f>+F31*D31*G31</f>
        <v>19506878.007435001</v>
      </c>
      <c r="I31" s="504"/>
      <c r="J31" s="542">
        <f t="shared" si="7"/>
        <v>6.4155000000000004E-2</v>
      </c>
      <c r="K31" s="499"/>
    </row>
    <row r="32" spans="1:11" s="501" customFormat="1" ht="13.5" thickBot="1">
      <c r="A32" s="556"/>
      <c r="B32" s="557" t="s">
        <v>394</v>
      </c>
      <c r="C32" s="558"/>
      <c r="D32" s="559"/>
      <c r="E32" s="559"/>
      <c r="F32" s="560"/>
      <c r="G32" s="561"/>
      <c r="H32" s="562"/>
      <c r="I32" s="563">
        <f>SUM(I8:I30)</f>
        <v>67842831.788110122</v>
      </c>
      <c r="J32" s="564">
        <f>ROUND(SUM(J7:J31)/3,4)</f>
        <v>0.22309999999999999</v>
      </c>
      <c r="K32" s="539"/>
    </row>
    <row r="33" spans="1:11" s="501" customFormat="1" ht="12.75">
      <c r="A33" s="565"/>
      <c r="B33" s="566" t="s">
        <v>395</v>
      </c>
      <c r="C33" s="526"/>
      <c r="D33" s="527"/>
      <c r="E33" s="527"/>
      <c r="F33" s="528"/>
      <c r="G33" s="529"/>
      <c r="H33" s="528"/>
      <c r="I33" s="528"/>
      <c r="J33" s="567">
        <v>0</v>
      </c>
      <c r="K33" s="499"/>
    </row>
    <row r="34" spans="1:11" s="501" customFormat="1" ht="13.5" thickBot="1">
      <c r="A34" s="550"/>
      <c r="B34" s="568" t="s">
        <v>396</v>
      </c>
      <c r="C34" s="533"/>
      <c r="D34" s="534"/>
      <c r="E34" s="534"/>
      <c r="F34" s="535"/>
      <c r="G34" s="536"/>
      <c r="H34" s="535"/>
      <c r="I34" s="535"/>
      <c r="J34" s="542">
        <v>0.06</v>
      </c>
      <c r="K34" s="499"/>
    </row>
    <row r="35" spans="1:11" s="501" customFormat="1" ht="13.5" thickBot="1">
      <c r="A35" s="556"/>
      <c r="B35" s="557" t="s">
        <v>397</v>
      </c>
      <c r="C35" s="558"/>
      <c r="D35" s="559"/>
      <c r="E35" s="559"/>
      <c r="F35" s="560"/>
      <c r="G35" s="561"/>
      <c r="H35" s="562"/>
      <c r="I35" s="563"/>
      <c r="J35" s="564">
        <f>SUM(J32:J34)</f>
        <v>0.28310000000000002</v>
      </c>
      <c r="K35" s="539"/>
    </row>
    <row r="37" spans="1:11" s="501" customFormat="1" ht="12.75">
      <c r="A37" s="569"/>
      <c r="B37" s="569"/>
      <c r="C37" s="569"/>
      <c r="D37" s="503"/>
      <c r="E37" s="503"/>
      <c r="F37" s="504"/>
      <c r="H37" s="504"/>
      <c r="I37" s="504"/>
      <c r="J37" s="511"/>
      <c r="K37" s="499"/>
    </row>
    <row r="38" spans="1:11">
      <c r="I38" s="570" t="s">
        <v>398</v>
      </c>
      <c r="J38" s="571">
        <f>1+J35</f>
        <v>1.2831000000000001</v>
      </c>
    </row>
    <row r="39" spans="1:11" s="523" customFormat="1" ht="26.25" hidden="1" thickBot="1">
      <c r="A39" s="572"/>
      <c r="B39" s="519" t="s">
        <v>399</v>
      </c>
      <c r="C39" s="519"/>
      <c r="D39" s="518" t="s">
        <v>400</v>
      </c>
      <c r="E39" s="520" t="s">
        <v>401</v>
      </c>
      <c r="F39" s="519" t="s">
        <v>402</v>
      </c>
      <c r="H39" s="573"/>
      <c r="I39" s="573"/>
      <c r="J39" s="574"/>
      <c r="K39" s="522"/>
    </row>
    <row r="40" spans="1:11" s="501" customFormat="1" ht="12.75" hidden="1">
      <c r="A40" s="500"/>
      <c r="B40" s="575" t="s">
        <v>403</v>
      </c>
      <c r="C40" s="576"/>
      <c r="D40" s="577"/>
      <c r="E40" s="578">
        <v>0.02</v>
      </c>
      <c r="F40" s="577"/>
      <c r="H40" s="504"/>
      <c r="I40" s="504"/>
      <c r="J40" s="511"/>
      <c r="K40" s="499"/>
    </row>
    <row r="41" spans="1:11" s="501" customFormat="1" ht="12.75" hidden="1">
      <c r="A41" s="500"/>
      <c r="B41" s="579" t="s">
        <v>404</v>
      </c>
      <c r="C41" s="580"/>
      <c r="D41" s="581"/>
      <c r="E41" s="582">
        <v>0.01</v>
      </c>
      <c r="F41" s="581"/>
      <c r="H41" s="504"/>
      <c r="I41" s="504"/>
      <c r="J41" s="511"/>
      <c r="K41" s="499"/>
    </row>
    <row r="42" spans="1:11" s="501" customFormat="1" ht="12.75" hidden="1">
      <c r="A42" s="500"/>
      <c r="B42" s="579" t="s">
        <v>405</v>
      </c>
      <c r="C42" s="580"/>
      <c r="D42" s="581">
        <v>53000000</v>
      </c>
      <c r="E42" s="582">
        <v>7.4999999999999997E-3</v>
      </c>
      <c r="F42" s="581"/>
      <c r="H42" s="504"/>
      <c r="I42" s="504"/>
      <c r="J42" s="511"/>
      <c r="K42" s="499"/>
    </row>
    <row r="43" spans="1:11" s="501" customFormat="1" ht="12.75" hidden="1">
      <c r="A43" s="500"/>
      <c r="B43" s="579" t="s">
        <v>406</v>
      </c>
      <c r="C43" s="580"/>
      <c r="D43" s="581"/>
      <c r="E43" s="583">
        <v>0.01</v>
      </c>
      <c r="F43" s="581"/>
      <c r="H43" s="504"/>
      <c r="I43" s="504"/>
      <c r="J43" s="511"/>
      <c r="K43" s="499"/>
    </row>
    <row r="44" spans="1:11" s="501" customFormat="1" ht="12.75" hidden="1">
      <c r="A44" s="500"/>
      <c r="B44" s="579" t="s">
        <v>407</v>
      </c>
      <c r="C44" s="580"/>
      <c r="D44" s="581"/>
      <c r="E44" s="582"/>
      <c r="F44" s="581">
        <v>5530</v>
      </c>
      <c r="H44" s="504"/>
      <c r="I44" s="504"/>
      <c r="J44" s="511"/>
      <c r="K44" s="499"/>
    </row>
    <row r="45" spans="1:11" s="501" customFormat="1" ht="12.75" hidden="1">
      <c r="A45" s="500"/>
      <c r="B45" s="579" t="s">
        <v>408</v>
      </c>
      <c r="C45" s="580"/>
      <c r="D45" s="581"/>
      <c r="E45" s="582">
        <v>0.05</v>
      </c>
      <c r="F45" s="581"/>
      <c r="H45" s="504"/>
      <c r="I45" s="504"/>
      <c r="J45" s="511"/>
      <c r="K45" s="499"/>
    </row>
    <row r="46" spans="1:11" s="501" customFormat="1" ht="13.5" hidden="1" thickBot="1">
      <c r="A46" s="500"/>
      <c r="B46" s="584" t="s">
        <v>409</v>
      </c>
      <c r="C46" s="585"/>
      <c r="D46" s="586"/>
      <c r="E46" s="587">
        <v>4.0000000000000001E-3</v>
      </c>
      <c r="F46" s="586"/>
      <c r="H46" s="504"/>
      <c r="I46" s="504"/>
      <c r="J46" s="511"/>
      <c r="K46" s="499"/>
    </row>
    <row r="47" spans="1:11" s="500" customFormat="1">
      <c r="A47" s="588"/>
      <c r="B47" s="588"/>
      <c r="C47" s="588"/>
      <c r="D47" s="588"/>
      <c r="E47" s="588"/>
      <c r="F47" s="588"/>
      <c r="G47" s="588"/>
      <c r="H47" s="588"/>
      <c r="I47" s="588"/>
      <c r="J47" s="588"/>
      <c r="K47" s="588"/>
    </row>
    <row r="48" spans="1:11" s="588" customFormat="1"/>
  </sheetData>
  <mergeCells count="1">
    <mergeCell ref="A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E5E20-1EF6-44B7-A829-DC231C83CEC0}">
  <dimension ref="B1:P93"/>
  <sheetViews>
    <sheetView workbookViewId="0">
      <selection activeCell="U17" sqref="U17"/>
    </sheetView>
  </sheetViews>
  <sheetFormatPr baseColWidth="10" defaultColWidth="11.42578125" defaultRowHeight="14.25"/>
  <cols>
    <col min="1" max="2" width="3.140625" style="589" customWidth="1"/>
    <col min="3" max="3" width="14.7109375" style="589" customWidth="1"/>
    <col min="4" max="4" width="13" style="589" customWidth="1"/>
    <col min="5" max="11" width="11.42578125" style="589"/>
    <col min="12" max="12" width="12.85546875" style="589" customWidth="1"/>
    <col min="13" max="14" width="11.42578125" style="589"/>
    <col min="15" max="15" width="18.7109375" style="589" customWidth="1"/>
    <col min="16" max="17" width="3.140625" style="589" customWidth="1"/>
    <col min="18" max="16384" width="11.42578125" style="589"/>
  </cols>
  <sheetData>
    <row r="1" spans="2:16">
      <c r="B1" s="64" t="s">
        <v>410</v>
      </c>
      <c r="C1" s="64"/>
      <c r="D1" s="64"/>
      <c r="E1" s="64"/>
      <c r="F1" s="64"/>
      <c r="G1" s="64"/>
      <c r="H1" s="64"/>
      <c r="I1" s="64"/>
      <c r="J1" s="64"/>
      <c r="K1" s="64"/>
      <c r="L1" s="64"/>
    </row>
    <row r="2" spans="2:16">
      <c r="B2" s="64" t="s">
        <v>165</v>
      </c>
      <c r="C2" s="64"/>
      <c r="D2" s="64"/>
      <c r="E2" s="64"/>
    </row>
    <row r="3" spans="2:16" ht="15" thickBot="1"/>
    <row r="4" spans="2:16" ht="25.5" customHeight="1" thickTop="1">
      <c r="B4" s="590"/>
      <c r="C4" s="591"/>
      <c r="D4" s="591"/>
      <c r="E4" s="591"/>
      <c r="F4" s="591"/>
      <c r="G4" s="591"/>
      <c r="H4" s="591"/>
      <c r="I4" s="591"/>
      <c r="J4" s="591"/>
      <c r="K4" s="591"/>
      <c r="L4" s="591"/>
      <c r="M4" s="591"/>
      <c r="N4" s="591"/>
      <c r="O4" s="591"/>
      <c r="P4" s="592"/>
    </row>
    <row r="5" spans="2:16" ht="36.75" customHeight="1">
      <c r="B5" s="593"/>
      <c r="C5" s="594" t="s">
        <v>411</v>
      </c>
      <c r="D5" s="594"/>
      <c r="E5" s="594"/>
      <c r="F5" s="594"/>
      <c r="G5" s="594"/>
      <c r="H5" s="594"/>
      <c r="I5" s="594"/>
      <c r="J5" s="594"/>
      <c r="K5" s="594"/>
      <c r="L5" s="594"/>
      <c r="M5" s="594"/>
      <c r="N5" s="594"/>
      <c r="O5" s="594"/>
      <c r="P5" s="595"/>
    </row>
    <row r="6" spans="2:16" ht="15" thickBot="1">
      <c r="B6" s="593"/>
      <c r="P6" s="595"/>
    </row>
    <row r="7" spans="2:16">
      <c r="B7" s="593"/>
      <c r="C7" s="596"/>
      <c r="D7" s="597"/>
      <c r="E7" s="598"/>
      <c r="F7" s="598"/>
      <c r="G7" s="598"/>
      <c r="H7" s="598"/>
      <c r="I7" s="598"/>
      <c r="J7" s="598"/>
      <c r="K7" s="599"/>
      <c r="L7" s="600"/>
      <c r="M7" s="601"/>
      <c r="N7" s="601"/>
      <c r="O7" s="602"/>
      <c r="P7" s="595"/>
    </row>
    <row r="8" spans="2:16">
      <c r="B8" s="593"/>
      <c r="C8" s="603"/>
      <c r="D8" s="604" t="s">
        <v>412</v>
      </c>
      <c r="E8" s="605"/>
      <c r="F8" s="605"/>
      <c r="G8" s="605"/>
      <c r="H8" s="605"/>
      <c r="I8" s="605"/>
      <c r="J8" s="605"/>
      <c r="K8" s="606"/>
      <c r="L8" s="607"/>
      <c r="M8" s="608"/>
      <c r="N8" s="608"/>
      <c r="O8" s="609"/>
      <c r="P8" s="595"/>
    </row>
    <row r="9" spans="2:16">
      <c r="B9" s="593"/>
      <c r="C9" s="603"/>
      <c r="D9" s="604"/>
      <c r="E9" s="605"/>
      <c r="F9" s="605"/>
      <c r="G9" s="605"/>
      <c r="H9" s="605"/>
      <c r="I9" s="605"/>
      <c r="J9" s="605"/>
      <c r="K9" s="606"/>
      <c r="L9" s="610" t="s">
        <v>413</v>
      </c>
      <c r="M9" s="611"/>
      <c r="N9" s="612"/>
      <c r="O9" s="613"/>
      <c r="P9" s="595"/>
    </row>
    <row r="10" spans="2:16">
      <c r="B10" s="593"/>
      <c r="C10" s="603"/>
      <c r="D10" s="604" t="s">
        <v>414</v>
      </c>
      <c r="E10" s="605"/>
      <c r="F10" s="605"/>
      <c r="G10" s="605"/>
      <c r="H10" s="605"/>
      <c r="I10" s="605"/>
      <c r="J10" s="605"/>
      <c r="K10" s="606"/>
      <c r="L10" s="614"/>
      <c r="M10" s="615"/>
      <c r="N10" s="616"/>
      <c r="O10" s="617"/>
      <c r="P10" s="595"/>
    </row>
    <row r="11" spans="2:16" ht="12.75" customHeight="1">
      <c r="B11" s="593"/>
      <c r="C11" s="603"/>
      <c r="D11" s="618"/>
      <c r="E11" s="619"/>
      <c r="F11" s="619"/>
      <c r="G11" s="619"/>
      <c r="H11" s="619"/>
      <c r="I11" s="619"/>
      <c r="J11" s="619"/>
      <c r="K11" s="620"/>
      <c r="L11" s="610" t="s">
        <v>415</v>
      </c>
      <c r="M11" s="610">
        <v>1</v>
      </c>
      <c r="N11" s="610" t="s">
        <v>416</v>
      </c>
      <c r="O11" s="621">
        <v>1</v>
      </c>
      <c r="P11" s="595"/>
    </row>
    <row r="12" spans="2:16">
      <c r="B12" s="593"/>
      <c r="C12" s="603"/>
      <c r="D12" s="618"/>
      <c r="E12" s="619"/>
      <c r="F12" s="619"/>
      <c r="G12" s="619"/>
      <c r="H12" s="619"/>
      <c r="I12" s="619"/>
      <c r="J12" s="619"/>
      <c r="K12" s="620"/>
      <c r="L12" s="622"/>
      <c r="M12" s="622"/>
      <c r="N12" s="622"/>
      <c r="O12" s="623"/>
      <c r="P12" s="595"/>
    </row>
    <row r="13" spans="2:16">
      <c r="B13" s="593"/>
      <c r="C13" s="603"/>
      <c r="D13" s="604" t="s">
        <v>417</v>
      </c>
      <c r="E13" s="605"/>
      <c r="F13" s="605"/>
      <c r="G13" s="605"/>
      <c r="H13" s="605"/>
      <c r="I13" s="605"/>
      <c r="J13" s="605"/>
      <c r="K13" s="606"/>
      <c r="L13" s="622"/>
      <c r="M13" s="622"/>
      <c r="N13" s="622"/>
      <c r="O13" s="623"/>
      <c r="P13" s="595"/>
    </row>
    <row r="14" spans="2:16" ht="15" thickBot="1">
      <c r="B14" s="593"/>
      <c r="C14" s="624"/>
      <c r="D14" s="625"/>
      <c r="E14" s="625"/>
      <c r="F14" s="625"/>
      <c r="G14" s="625"/>
      <c r="H14" s="625"/>
      <c r="I14" s="625"/>
      <c r="J14" s="625"/>
      <c r="K14" s="625"/>
      <c r="L14" s="625"/>
      <c r="M14" s="626"/>
      <c r="N14" s="626"/>
      <c r="O14" s="627"/>
      <c r="P14" s="595"/>
    </row>
    <row r="15" spans="2:16">
      <c r="B15" s="593"/>
      <c r="C15" s="628"/>
      <c r="D15" s="629"/>
      <c r="E15" s="629"/>
      <c r="F15" s="629"/>
      <c r="G15" s="629"/>
      <c r="H15" s="629"/>
      <c r="I15" s="629"/>
      <c r="J15" s="629"/>
      <c r="K15" s="629"/>
      <c r="L15" s="630" t="s">
        <v>418</v>
      </c>
      <c r="M15" s="631" t="s">
        <v>419</v>
      </c>
      <c r="N15" s="631" t="s">
        <v>420</v>
      </c>
      <c r="O15" s="632" t="s">
        <v>421</v>
      </c>
      <c r="P15" s="595"/>
    </row>
    <row r="16" spans="2:16">
      <c r="B16" s="593"/>
      <c r="C16" s="633"/>
      <c r="D16" s="634"/>
      <c r="E16" s="634"/>
      <c r="F16" s="634"/>
      <c r="G16" s="634"/>
      <c r="H16" s="634"/>
      <c r="I16" s="634"/>
      <c r="J16" s="634"/>
      <c r="K16" s="634"/>
      <c r="L16" s="635"/>
      <c r="M16" s="636"/>
      <c r="N16" s="636"/>
      <c r="O16" s="637"/>
      <c r="P16" s="595"/>
    </row>
    <row r="17" spans="2:16" ht="18" customHeight="1">
      <c r="B17" s="593"/>
      <c r="C17" s="638" t="s">
        <v>422</v>
      </c>
      <c r="D17" s="639"/>
      <c r="E17" s="639"/>
      <c r="F17" s="639"/>
      <c r="G17" s="634"/>
      <c r="H17" s="634"/>
      <c r="I17" s="634" t="s">
        <v>423</v>
      </c>
      <c r="K17" s="634"/>
      <c r="L17" s="635"/>
      <c r="O17" s="640"/>
      <c r="P17" s="595"/>
    </row>
    <row r="18" spans="2:16">
      <c r="B18" s="593"/>
      <c r="C18" s="641"/>
      <c r="D18" s="642"/>
      <c r="E18" s="642"/>
      <c r="F18" s="642"/>
      <c r="G18" s="642"/>
      <c r="H18" s="642"/>
      <c r="I18" s="642"/>
      <c r="J18" s="642"/>
      <c r="K18" s="642"/>
      <c r="L18" s="642"/>
      <c r="M18" s="642"/>
      <c r="N18" s="642"/>
      <c r="O18" s="643"/>
      <c r="P18" s="595"/>
    </row>
    <row r="19" spans="2:16" ht="15" thickBot="1">
      <c r="B19" s="593"/>
      <c r="C19" s="644"/>
      <c r="D19" s="645"/>
      <c r="E19" s="645"/>
      <c r="F19" s="645"/>
      <c r="G19" s="645"/>
      <c r="H19" s="645"/>
      <c r="I19" s="645"/>
      <c r="J19" s="645"/>
      <c r="K19" s="645"/>
      <c r="L19" s="645"/>
      <c r="M19" s="645"/>
      <c r="N19" s="645"/>
      <c r="O19" s="646"/>
      <c r="P19" s="595"/>
    </row>
    <row r="20" spans="2:16" ht="15" thickBot="1">
      <c r="B20" s="593"/>
      <c r="C20" s="647"/>
      <c r="D20" s="648"/>
      <c r="E20" s="648"/>
      <c r="F20" s="648"/>
      <c r="G20" s="648"/>
      <c r="H20" s="648"/>
      <c r="K20" s="648"/>
      <c r="L20" s="648"/>
      <c r="M20" s="648"/>
      <c r="N20" s="648"/>
      <c r="O20" s="649"/>
      <c r="P20" s="595"/>
    </row>
    <row r="21" spans="2:16">
      <c r="B21" s="593"/>
      <c r="C21" s="650" t="s">
        <v>424</v>
      </c>
      <c r="D21" s="651"/>
      <c r="E21" s="651"/>
      <c r="F21" s="651"/>
      <c r="G21" s="651"/>
      <c r="H21" s="651"/>
      <c r="I21" s="651"/>
      <c r="J21" s="651"/>
      <c r="K21" s="651"/>
      <c r="L21" s="651"/>
      <c r="M21" s="651"/>
      <c r="N21" s="651"/>
      <c r="O21" s="652"/>
      <c r="P21" s="595"/>
    </row>
    <row r="22" spans="2:16" ht="15" thickBot="1">
      <c r="B22" s="593"/>
      <c r="C22" s="653"/>
      <c r="O22" s="654"/>
      <c r="P22" s="595"/>
    </row>
    <row r="23" spans="2:16">
      <c r="B23" s="593"/>
      <c r="C23" s="655" t="s">
        <v>168</v>
      </c>
      <c r="D23" s="656" t="s">
        <v>425</v>
      </c>
      <c r="E23" s="657"/>
      <c r="F23" s="657"/>
      <c r="G23" s="657"/>
      <c r="H23" s="657"/>
      <c r="I23" s="657"/>
      <c r="J23" s="657"/>
      <c r="K23" s="657"/>
      <c r="L23" s="658"/>
      <c r="M23" s="659" t="s">
        <v>208</v>
      </c>
      <c r="N23" s="660"/>
      <c r="O23" s="655" t="s">
        <v>9</v>
      </c>
      <c r="P23" s="595"/>
    </row>
    <row r="24" spans="2:16" ht="15" thickBot="1">
      <c r="B24" s="593"/>
      <c r="C24" s="661"/>
      <c r="D24" s="662"/>
      <c r="E24" s="663"/>
      <c r="F24" s="663"/>
      <c r="G24" s="663"/>
      <c r="H24" s="663"/>
      <c r="I24" s="663"/>
      <c r="J24" s="663"/>
      <c r="K24" s="663"/>
      <c r="L24" s="664"/>
      <c r="M24" s="662"/>
      <c r="N24" s="664"/>
      <c r="O24" s="665"/>
      <c r="P24" s="595"/>
    </row>
    <row r="25" spans="2:16">
      <c r="B25" s="593"/>
      <c r="C25" s="666" t="s">
        <v>426</v>
      </c>
      <c r="D25" s="667"/>
      <c r="E25" s="667"/>
      <c r="F25" s="667"/>
      <c r="G25" s="667"/>
      <c r="H25" s="667"/>
      <c r="I25" s="667"/>
      <c r="J25" s="667"/>
      <c r="K25" s="667"/>
      <c r="L25" s="667"/>
      <c r="M25" s="667"/>
      <c r="N25" s="667"/>
      <c r="O25" s="668"/>
      <c r="P25" s="595"/>
    </row>
    <row r="26" spans="2:16">
      <c r="B26" s="593"/>
      <c r="C26" s="669"/>
      <c r="D26" s="670"/>
      <c r="E26" s="670"/>
      <c r="F26" s="670"/>
      <c r="G26" s="670"/>
      <c r="H26" s="670"/>
      <c r="I26" s="670"/>
      <c r="J26" s="670"/>
      <c r="K26" s="670"/>
      <c r="L26" s="670"/>
      <c r="M26" s="670"/>
      <c r="N26" s="670"/>
      <c r="O26" s="671"/>
      <c r="P26" s="595"/>
    </row>
    <row r="27" spans="2:16" ht="15" thickBot="1">
      <c r="B27" s="593"/>
      <c r="C27" s="672"/>
      <c r="D27" s="673"/>
      <c r="E27" s="673"/>
      <c r="F27" s="673"/>
      <c r="G27" s="673"/>
      <c r="H27" s="673"/>
      <c r="I27" s="673"/>
      <c r="J27" s="673"/>
      <c r="K27" s="673"/>
      <c r="L27" s="673"/>
      <c r="M27" s="673"/>
      <c r="N27" s="673"/>
      <c r="O27" s="674"/>
      <c r="P27" s="595"/>
    </row>
    <row r="28" spans="2:16">
      <c r="B28" s="593"/>
      <c r="C28" s="675" t="s">
        <v>425</v>
      </c>
      <c r="D28" s="676"/>
      <c r="E28" s="676"/>
      <c r="F28" s="676"/>
      <c r="G28" s="677"/>
      <c r="H28" s="678" t="s">
        <v>427</v>
      </c>
      <c r="I28" s="676"/>
      <c r="J28" s="679" t="s">
        <v>428</v>
      </c>
      <c r="K28" s="680"/>
      <c r="L28" s="681" t="s">
        <v>429</v>
      </c>
      <c r="M28" s="678" t="s">
        <v>209</v>
      </c>
      <c r="N28" s="682"/>
      <c r="O28" s="683" t="s">
        <v>430</v>
      </c>
      <c r="P28" s="595"/>
    </row>
    <row r="29" spans="2:16">
      <c r="B29" s="593"/>
      <c r="C29" s="684"/>
      <c r="D29" s="685"/>
      <c r="E29" s="685"/>
      <c r="F29" s="685"/>
      <c r="G29" s="686"/>
      <c r="H29" s="687"/>
      <c r="I29" s="686"/>
      <c r="J29" s="687"/>
      <c r="K29" s="686"/>
      <c r="L29" s="688"/>
      <c r="M29" s="689"/>
      <c r="N29" s="690"/>
      <c r="O29" s="691"/>
      <c r="P29" s="595"/>
    </row>
    <row r="30" spans="2:16">
      <c r="B30" s="593"/>
      <c r="C30" s="692"/>
      <c r="D30" s="693"/>
      <c r="E30" s="693"/>
      <c r="F30" s="693"/>
      <c r="G30" s="694"/>
      <c r="H30" s="695"/>
      <c r="I30" s="694"/>
      <c r="J30" s="695"/>
      <c r="K30" s="694"/>
      <c r="L30" s="688"/>
      <c r="M30" s="689"/>
      <c r="N30" s="690"/>
      <c r="O30" s="691"/>
      <c r="P30" s="595"/>
    </row>
    <row r="31" spans="2:16" ht="15" thickBot="1">
      <c r="B31" s="593"/>
      <c r="C31" s="696"/>
      <c r="D31" s="697"/>
      <c r="E31" s="697"/>
      <c r="F31" s="697"/>
      <c r="G31" s="698"/>
      <c r="H31" s="699"/>
      <c r="I31" s="698"/>
      <c r="J31" s="699"/>
      <c r="K31" s="698"/>
      <c r="L31" s="700"/>
      <c r="M31" s="701"/>
      <c r="N31" s="702"/>
      <c r="O31" s="691"/>
      <c r="P31" s="595"/>
    </row>
    <row r="32" spans="2:16" ht="15" thickBot="1">
      <c r="B32" s="593"/>
      <c r="C32" s="703" t="s">
        <v>431</v>
      </c>
      <c r="D32" s="704"/>
      <c r="E32" s="704"/>
      <c r="F32" s="704"/>
      <c r="G32" s="704"/>
      <c r="H32" s="704"/>
      <c r="I32" s="704"/>
      <c r="J32" s="704"/>
      <c r="K32" s="704"/>
      <c r="L32" s="704"/>
      <c r="M32" s="704"/>
      <c r="N32" s="705"/>
      <c r="O32" s="706"/>
      <c r="P32" s="595"/>
    </row>
    <row r="33" spans="2:16" ht="13.5" customHeight="1">
      <c r="B33" s="593"/>
      <c r="C33" s="666" t="s">
        <v>432</v>
      </c>
      <c r="D33" s="667"/>
      <c r="E33" s="667"/>
      <c r="F33" s="667"/>
      <c r="G33" s="667"/>
      <c r="H33" s="667"/>
      <c r="I33" s="667"/>
      <c r="J33" s="667"/>
      <c r="K33" s="667"/>
      <c r="L33" s="667"/>
      <c r="M33" s="667"/>
      <c r="N33" s="667"/>
      <c r="O33" s="668"/>
      <c r="P33" s="595"/>
    </row>
    <row r="34" spans="2:16">
      <c r="B34" s="593"/>
      <c r="C34" s="669"/>
      <c r="D34" s="670"/>
      <c r="E34" s="670"/>
      <c r="F34" s="670"/>
      <c r="G34" s="670"/>
      <c r="H34" s="670"/>
      <c r="I34" s="670"/>
      <c r="J34" s="670"/>
      <c r="K34" s="670"/>
      <c r="L34" s="670"/>
      <c r="M34" s="670"/>
      <c r="N34" s="670"/>
      <c r="O34" s="671"/>
      <c r="P34" s="595"/>
    </row>
    <row r="35" spans="2:16" ht="15" thickBot="1">
      <c r="B35" s="593"/>
      <c r="C35" s="672"/>
      <c r="D35" s="673"/>
      <c r="E35" s="673"/>
      <c r="F35" s="673"/>
      <c r="G35" s="673"/>
      <c r="H35" s="673"/>
      <c r="I35" s="673"/>
      <c r="J35" s="673"/>
      <c r="K35" s="673"/>
      <c r="L35" s="673"/>
      <c r="M35" s="673"/>
      <c r="N35" s="673"/>
      <c r="O35" s="674"/>
      <c r="P35" s="595"/>
    </row>
    <row r="36" spans="2:16">
      <c r="B36" s="593"/>
      <c r="C36" s="675" t="s">
        <v>425</v>
      </c>
      <c r="D36" s="707"/>
      <c r="E36" s="707"/>
      <c r="F36" s="707"/>
      <c r="G36" s="707"/>
      <c r="H36" s="707"/>
      <c r="I36" s="707"/>
      <c r="J36" s="682"/>
      <c r="K36" s="708" t="s">
        <v>208</v>
      </c>
      <c r="L36" s="681" t="s">
        <v>9</v>
      </c>
      <c r="M36" s="678" t="s">
        <v>433</v>
      </c>
      <c r="N36" s="682"/>
      <c r="O36" s="683" t="s">
        <v>430</v>
      </c>
      <c r="P36" s="595"/>
    </row>
    <row r="37" spans="2:16">
      <c r="B37" s="593"/>
      <c r="C37" s="684"/>
      <c r="D37" s="685"/>
      <c r="E37" s="685"/>
      <c r="F37" s="685"/>
      <c r="G37" s="685"/>
      <c r="H37" s="685"/>
      <c r="I37" s="685"/>
      <c r="J37" s="686"/>
      <c r="K37" s="709"/>
      <c r="L37" s="710"/>
      <c r="M37" s="711"/>
      <c r="N37" s="712"/>
      <c r="O37" s="691"/>
      <c r="P37" s="595"/>
    </row>
    <row r="38" spans="2:16" ht="15" thickBot="1">
      <c r="B38" s="593"/>
      <c r="C38" s="696"/>
      <c r="D38" s="697"/>
      <c r="E38" s="697"/>
      <c r="F38" s="697"/>
      <c r="G38" s="697"/>
      <c r="H38" s="697"/>
      <c r="I38" s="697"/>
      <c r="J38" s="698"/>
      <c r="K38" s="693"/>
      <c r="L38" s="713"/>
      <c r="M38" s="714"/>
      <c r="N38" s="715"/>
      <c r="O38" s="716"/>
      <c r="P38" s="595"/>
    </row>
    <row r="39" spans="2:16" ht="15" thickBot="1">
      <c r="B39" s="593"/>
      <c r="C39" s="703" t="s">
        <v>431</v>
      </c>
      <c r="D39" s="704"/>
      <c r="E39" s="704"/>
      <c r="F39" s="704"/>
      <c r="G39" s="704"/>
      <c r="H39" s="704"/>
      <c r="I39" s="704"/>
      <c r="J39" s="704"/>
      <c r="K39" s="704"/>
      <c r="L39" s="704"/>
      <c r="M39" s="704"/>
      <c r="N39" s="705"/>
      <c r="O39" s="717">
        <v>0</v>
      </c>
      <c r="P39" s="595"/>
    </row>
    <row r="40" spans="2:16">
      <c r="B40" s="593"/>
      <c r="C40" s="666" t="s">
        <v>434</v>
      </c>
      <c r="D40" s="667"/>
      <c r="E40" s="667"/>
      <c r="F40" s="667"/>
      <c r="G40" s="667"/>
      <c r="H40" s="667"/>
      <c r="I40" s="667"/>
      <c r="J40" s="667"/>
      <c r="K40" s="667"/>
      <c r="L40" s="667"/>
      <c r="M40" s="667"/>
      <c r="N40" s="667"/>
      <c r="O40" s="668"/>
      <c r="P40" s="595"/>
    </row>
    <row r="41" spans="2:16">
      <c r="B41" s="593"/>
      <c r="C41" s="669"/>
      <c r="D41" s="670"/>
      <c r="E41" s="670"/>
      <c r="F41" s="670"/>
      <c r="G41" s="670"/>
      <c r="H41" s="670"/>
      <c r="I41" s="670"/>
      <c r="J41" s="670"/>
      <c r="K41" s="670"/>
      <c r="L41" s="670"/>
      <c r="M41" s="670"/>
      <c r="N41" s="670"/>
      <c r="O41" s="671"/>
      <c r="P41" s="595"/>
    </row>
    <row r="42" spans="2:16" ht="15" thickBot="1">
      <c r="B42" s="593"/>
      <c r="C42" s="672"/>
      <c r="D42" s="673"/>
      <c r="E42" s="673"/>
      <c r="F42" s="673"/>
      <c r="G42" s="673"/>
      <c r="H42" s="673"/>
      <c r="I42" s="673"/>
      <c r="J42" s="673"/>
      <c r="K42" s="673"/>
      <c r="L42" s="673"/>
      <c r="M42" s="673"/>
      <c r="N42" s="673"/>
      <c r="O42" s="674"/>
      <c r="P42" s="595"/>
    </row>
    <row r="43" spans="2:16" ht="15.75">
      <c r="B43" s="593"/>
      <c r="C43" s="675" t="s">
        <v>435</v>
      </c>
      <c r="D43" s="707"/>
      <c r="E43" s="707"/>
      <c r="F43" s="707"/>
      <c r="G43" s="707"/>
      <c r="H43" s="707"/>
      <c r="I43" s="707"/>
      <c r="J43" s="681" t="s">
        <v>436</v>
      </c>
      <c r="K43" s="718" t="s">
        <v>437</v>
      </c>
      <c r="L43" s="719" t="s">
        <v>438</v>
      </c>
      <c r="M43" s="678" t="s">
        <v>439</v>
      </c>
      <c r="N43" s="682"/>
      <c r="O43" s="683" t="s">
        <v>430</v>
      </c>
      <c r="P43" s="595"/>
    </row>
    <row r="44" spans="2:16">
      <c r="B44" s="593"/>
      <c r="C44" s="684"/>
      <c r="D44" s="685"/>
      <c r="E44" s="685"/>
      <c r="F44" s="685"/>
      <c r="G44" s="685"/>
      <c r="H44" s="685"/>
      <c r="I44" s="685"/>
      <c r="J44" s="720"/>
      <c r="K44" s="721"/>
      <c r="L44" s="720"/>
      <c r="M44" s="722"/>
      <c r="N44" s="723"/>
      <c r="O44" s="691"/>
      <c r="P44" s="595"/>
    </row>
    <row r="45" spans="2:16" ht="15" thickBot="1">
      <c r="B45" s="593"/>
      <c r="C45" s="696"/>
      <c r="D45" s="697"/>
      <c r="E45" s="697"/>
      <c r="F45" s="697"/>
      <c r="G45" s="697"/>
      <c r="H45" s="697"/>
      <c r="I45" s="697"/>
      <c r="J45" s="724"/>
      <c r="K45" s="725"/>
      <c r="L45" s="724"/>
      <c r="M45" s="714"/>
      <c r="N45" s="715"/>
      <c r="O45" s="726"/>
      <c r="P45" s="595"/>
    </row>
    <row r="46" spans="2:16" ht="15" thickBot="1">
      <c r="B46" s="593"/>
      <c r="C46" s="703" t="s">
        <v>431</v>
      </c>
      <c r="D46" s="704"/>
      <c r="E46" s="704"/>
      <c r="F46" s="704"/>
      <c r="G46" s="704"/>
      <c r="H46" s="704"/>
      <c r="I46" s="704"/>
      <c r="J46" s="704"/>
      <c r="K46" s="704"/>
      <c r="L46" s="704"/>
      <c r="M46" s="704"/>
      <c r="N46" s="705"/>
      <c r="O46" s="706"/>
      <c r="P46" s="595"/>
    </row>
    <row r="47" spans="2:16">
      <c r="B47" s="593"/>
      <c r="C47" s="666" t="s">
        <v>440</v>
      </c>
      <c r="D47" s="667"/>
      <c r="E47" s="667"/>
      <c r="F47" s="667"/>
      <c r="G47" s="667"/>
      <c r="H47" s="667"/>
      <c r="I47" s="667"/>
      <c r="J47" s="667"/>
      <c r="K47" s="667"/>
      <c r="L47" s="667"/>
      <c r="M47" s="667"/>
      <c r="N47" s="667"/>
      <c r="O47" s="668"/>
      <c r="P47" s="595"/>
    </row>
    <row r="48" spans="2:16">
      <c r="B48" s="593"/>
      <c r="C48" s="669"/>
      <c r="D48" s="670"/>
      <c r="E48" s="670"/>
      <c r="F48" s="670"/>
      <c r="G48" s="670"/>
      <c r="H48" s="670"/>
      <c r="I48" s="670"/>
      <c r="J48" s="670"/>
      <c r="K48" s="670"/>
      <c r="L48" s="670"/>
      <c r="M48" s="670"/>
      <c r="N48" s="670"/>
      <c r="O48" s="671"/>
      <c r="P48" s="595"/>
    </row>
    <row r="49" spans="2:16" ht="15" thickBot="1">
      <c r="B49" s="593"/>
      <c r="C49" s="672"/>
      <c r="D49" s="673"/>
      <c r="E49" s="673"/>
      <c r="F49" s="673"/>
      <c r="G49" s="673"/>
      <c r="H49" s="673"/>
      <c r="I49" s="673"/>
      <c r="J49" s="673"/>
      <c r="K49" s="673"/>
      <c r="L49" s="673"/>
      <c r="M49" s="673"/>
      <c r="N49" s="673"/>
      <c r="O49" s="674"/>
      <c r="P49" s="595"/>
    </row>
    <row r="50" spans="2:16" ht="31.5" customHeight="1">
      <c r="B50" s="593"/>
      <c r="C50" s="675" t="s">
        <v>441</v>
      </c>
      <c r="D50" s="707"/>
      <c r="E50" s="707"/>
      <c r="F50" s="707"/>
      <c r="G50" s="707"/>
      <c r="H50" s="707"/>
      <c r="I50" s="707"/>
      <c r="J50" s="681" t="s">
        <v>442</v>
      </c>
      <c r="K50" s="727" t="s">
        <v>443</v>
      </c>
      <c r="L50" s="728" t="s">
        <v>444</v>
      </c>
      <c r="M50" s="729" t="s">
        <v>209</v>
      </c>
      <c r="N50" s="730"/>
      <c r="O50" s="731" t="s">
        <v>430</v>
      </c>
      <c r="P50" s="595"/>
    </row>
    <row r="51" spans="2:16">
      <c r="B51" s="593"/>
      <c r="C51" s="732"/>
      <c r="D51" s="733"/>
      <c r="E51" s="733"/>
      <c r="F51" s="733"/>
      <c r="G51" s="733"/>
      <c r="H51" s="733"/>
      <c r="I51" s="733"/>
      <c r="J51" s="734"/>
      <c r="K51" s="735"/>
      <c r="L51" s="736"/>
      <c r="M51" s="737"/>
      <c r="N51" s="738"/>
      <c r="O51" s="739"/>
      <c r="P51" s="595"/>
    </row>
    <row r="52" spans="2:16">
      <c r="B52" s="593"/>
      <c r="C52" s="732"/>
      <c r="D52" s="733"/>
      <c r="E52" s="733"/>
      <c r="F52" s="733"/>
      <c r="G52" s="733"/>
      <c r="H52" s="733"/>
      <c r="I52" s="733"/>
      <c r="J52" s="734"/>
      <c r="K52" s="735"/>
      <c r="L52" s="736"/>
      <c r="M52" s="737"/>
      <c r="N52" s="738"/>
      <c r="O52" s="739"/>
      <c r="P52" s="595"/>
    </row>
    <row r="53" spans="2:16">
      <c r="B53" s="593"/>
      <c r="C53" s="732"/>
      <c r="D53" s="733"/>
      <c r="E53" s="733"/>
      <c r="F53" s="733"/>
      <c r="G53" s="733"/>
      <c r="H53" s="733"/>
      <c r="I53" s="733"/>
      <c r="J53" s="734"/>
      <c r="K53" s="735"/>
      <c r="L53" s="736"/>
      <c r="M53" s="722"/>
      <c r="N53" s="723"/>
      <c r="O53" s="739"/>
      <c r="P53" s="595"/>
    </row>
    <row r="54" spans="2:16" ht="15" thickBot="1">
      <c r="B54" s="593"/>
      <c r="C54" s="696"/>
      <c r="D54" s="697"/>
      <c r="E54" s="697"/>
      <c r="F54" s="697"/>
      <c r="G54" s="697"/>
      <c r="H54" s="697"/>
      <c r="I54" s="697"/>
      <c r="J54" s="724"/>
      <c r="K54" s="725"/>
      <c r="L54" s="724"/>
      <c r="M54" s="714"/>
      <c r="N54" s="715"/>
      <c r="O54" s="726"/>
      <c r="P54" s="595"/>
    </row>
    <row r="55" spans="2:16" ht="15" thickBot="1">
      <c r="B55" s="593"/>
      <c r="C55" s="703" t="s">
        <v>431</v>
      </c>
      <c r="D55" s="704"/>
      <c r="E55" s="704"/>
      <c r="F55" s="704"/>
      <c r="G55" s="704"/>
      <c r="H55" s="704"/>
      <c r="I55" s="704"/>
      <c r="J55" s="704"/>
      <c r="K55" s="704"/>
      <c r="L55" s="704"/>
      <c r="M55" s="704"/>
      <c r="N55" s="705"/>
      <c r="O55" s="717"/>
      <c r="P55" s="595"/>
    </row>
    <row r="56" spans="2:16" ht="15" thickBot="1">
      <c r="B56" s="593"/>
      <c r="C56" s="653"/>
      <c r="O56" s="654"/>
      <c r="P56" s="595"/>
    </row>
    <row r="57" spans="2:16" ht="15" thickBot="1">
      <c r="B57" s="593"/>
      <c r="C57" s="740" t="s">
        <v>445</v>
      </c>
      <c r="D57" s="741"/>
      <c r="E57" s="741"/>
      <c r="F57" s="741"/>
      <c r="G57" s="741"/>
      <c r="H57" s="741"/>
      <c r="I57" s="741"/>
      <c r="J57" s="741"/>
      <c r="K57" s="741"/>
      <c r="L57" s="741"/>
      <c r="M57" s="741"/>
      <c r="N57" s="742"/>
      <c r="O57" s="743"/>
      <c r="P57" s="595"/>
    </row>
    <row r="58" spans="2:16">
      <c r="B58" s="593"/>
      <c r="C58" s="666" t="s">
        <v>446</v>
      </c>
      <c r="D58" s="667"/>
      <c r="E58" s="667"/>
      <c r="F58" s="667"/>
      <c r="G58" s="667"/>
      <c r="H58" s="667"/>
      <c r="I58" s="667"/>
      <c r="J58" s="667"/>
      <c r="K58" s="667"/>
      <c r="L58" s="667"/>
      <c r="M58" s="667"/>
      <c r="N58" s="667"/>
      <c r="O58" s="668"/>
      <c r="P58" s="595"/>
    </row>
    <row r="59" spans="2:16">
      <c r="B59" s="593"/>
      <c r="C59" s="669"/>
      <c r="D59" s="670"/>
      <c r="E59" s="670"/>
      <c r="F59" s="670"/>
      <c r="G59" s="670"/>
      <c r="H59" s="670"/>
      <c r="I59" s="670"/>
      <c r="J59" s="670"/>
      <c r="K59" s="670"/>
      <c r="L59" s="670"/>
      <c r="M59" s="670"/>
      <c r="N59" s="670"/>
      <c r="O59" s="671"/>
      <c r="P59" s="595"/>
    </row>
    <row r="60" spans="2:16" ht="15" thickBot="1">
      <c r="B60" s="593"/>
      <c r="C60" s="672"/>
      <c r="D60" s="673"/>
      <c r="E60" s="673"/>
      <c r="F60" s="673"/>
      <c r="G60" s="673"/>
      <c r="H60" s="673"/>
      <c r="I60" s="673"/>
      <c r="J60" s="673"/>
      <c r="K60" s="673"/>
      <c r="L60" s="673"/>
      <c r="M60" s="673"/>
      <c r="N60" s="673"/>
      <c r="O60" s="674"/>
      <c r="P60" s="595"/>
    </row>
    <row r="61" spans="2:16" ht="28.5">
      <c r="B61" s="593"/>
      <c r="C61" s="675" t="s">
        <v>447</v>
      </c>
      <c r="D61" s="707"/>
      <c r="E61" s="707"/>
      <c r="F61" s="707"/>
      <c r="G61" s="707"/>
      <c r="H61" s="707"/>
      <c r="I61" s="707"/>
      <c r="J61" s="718"/>
      <c r="K61" s="744"/>
      <c r="L61" s="728" t="s">
        <v>401</v>
      </c>
      <c r="M61" s="729" t="s">
        <v>448</v>
      </c>
      <c r="N61" s="730"/>
      <c r="O61" s="731"/>
      <c r="P61" s="595"/>
    </row>
    <row r="62" spans="2:16">
      <c r="B62" s="593"/>
      <c r="C62" s="684" t="s">
        <v>150</v>
      </c>
      <c r="D62" s="685"/>
      <c r="E62" s="685"/>
      <c r="F62" s="685"/>
      <c r="G62" s="685"/>
      <c r="H62" s="685"/>
      <c r="I62" s="685"/>
      <c r="J62" s="745"/>
      <c r="K62" s="746"/>
      <c r="L62" s="747"/>
      <c r="M62" s="748"/>
      <c r="N62" s="749"/>
      <c r="O62" s="750"/>
      <c r="P62" s="595"/>
    </row>
    <row r="63" spans="2:16">
      <c r="B63" s="593"/>
      <c r="C63" s="692" t="s">
        <v>449</v>
      </c>
      <c r="D63" s="693"/>
      <c r="E63" s="693"/>
      <c r="F63" s="693"/>
      <c r="G63" s="693"/>
      <c r="H63" s="693"/>
      <c r="I63" s="693"/>
      <c r="J63" s="745"/>
      <c r="K63" s="746"/>
      <c r="L63" s="747"/>
      <c r="M63" s="748"/>
      <c r="N63" s="749"/>
      <c r="O63" s="750"/>
      <c r="P63" s="595"/>
    </row>
    <row r="64" spans="2:16" ht="15" thickBot="1">
      <c r="B64" s="593"/>
      <c r="C64" s="644" t="s">
        <v>151</v>
      </c>
      <c r="D64" s="645"/>
      <c r="E64" s="645"/>
      <c r="F64" s="645"/>
      <c r="G64" s="645"/>
      <c r="H64" s="645"/>
      <c r="I64" s="645"/>
      <c r="J64" s="751"/>
      <c r="K64" s="752"/>
      <c r="L64" s="747"/>
      <c r="M64" s="753"/>
      <c r="N64" s="754"/>
      <c r="O64" s="750"/>
      <c r="P64" s="595"/>
    </row>
    <row r="65" spans="2:16" ht="15" thickBot="1">
      <c r="B65" s="593"/>
      <c r="C65" s="703" t="s">
        <v>431</v>
      </c>
      <c r="D65" s="704"/>
      <c r="E65" s="704"/>
      <c r="F65" s="704"/>
      <c r="G65" s="704"/>
      <c r="H65" s="704"/>
      <c r="I65" s="704"/>
      <c r="J65" s="704"/>
      <c r="K65" s="704"/>
      <c r="L65" s="704"/>
      <c r="M65" s="704"/>
      <c r="N65" s="705"/>
      <c r="O65" s="755"/>
      <c r="P65" s="595"/>
    </row>
    <row r="66" spans="2:16" ht="15" thickBot="1">
      <c r="B66" s="593"/>
      <c r="C66" s="653"/>
      <c r="O66" s="654"/>
      <c r="P66" s="595"/>
    </row>
    <row r="67" spans="2:16" ht="15" thickBot="1">
      <c r="B67" s="593"/>
      <c r="C67" s="740" t="s">
        <v>450</v>
      </c>
      <c r="D67" s="741"/>
      <c r="E67" s="741"/>
      <c r="F67" s="741"/>
      <c r="G67" s="741"/>
      <c r="H67" s="741"/>
      <c r="I67" s="741"/>
      <c r="J67" s="741"/>
      <c r="K67" s="741"/>
      <c r="L67" s="741"/>
      <c r="M67" s="741"/>
      <c r="N67" s="742"/>
      <c r="O67" s="756"/>
      <c r="P67" s="595"/>
    </row>
    <row r="68" spans="2:16">
      <c r="B68" s="593"/>
      <c r="C68" s="647"/>
      <c r="D68" s="648"/>
      <c r="E68" s="648"/>
      <c r="F68" s="648"/>
      <c r="G68" s="648"/>
      <c r="H68" s="648"/>
      <c r="I68" s="648"/>
      <c r="J68" s="648"/>
      <c r="K68" s="648"/>
      <c r="L68" s="648"/>
      <c r="M68" s="648"/>
      <c r="N68" s="648"/>
      <c r="O68" s="649"/>
      <c r="P68" s="595"/>
    </row>
    <row r="69" spans="2:16">
      <c r="B69" s="593"/>
      <c r="C69" s="653"/>
      <c r="O69" s="654"/>
      <c r="P69" s="595"/>
    </row>
    <row r="70" spans="2:16">
      <c r="B70" s="593"/>
      <c r="C70" s="653"/>
      <c r="O70" s="654"/>
      <c r="P70" s="595"/>
    </row>
    <row r="71" spans="2:16">
      <c r="B71" s="593"/>
      <c r="C71" s="653"/>
      <c r="H71" s="757" t="s">
        <v>451</v>
      </c>
      <c r="I71" s="757"/>
      <c r="J71" s="757"/>
      <c r="K71" s="757"/>
      <c r="O71" s="654"/>
      <c r="P71" s="595"/>
    </row>
    <row r="72" spans="2:16">
      <c r="B72" s="593"/>
      <c r="C72" s="653"/>
      <c r="H72" s="757" t="s">
        <v>452</v>
      </c>
      <c r="O72" s="654"/>
      <c r="P72" s="595"/>
    </row>
    <row r="73" spans="2:16">
      <c r="B73" s="593"/>
      <c r="C73" s="653"/>
      <c r="H73" s="757" t="s">
        <v>453</v>
      </c>
      <c r="O73" s="654"/>
      <c r="P73" s="595"/>
    </row>
    <row r="74" spans="2:16">
      <c r="B74" s="593"/>
      <c r="C74" s="633"/>
      <c r="D74" s="758"/>
      <c r="E74" s="758"/>
      <c r="F74" s="758"/>
      <c r="G74" s="758"/>
      <c r="H74" s="757" t="s">
        <v>454</v>
      </c>
      <c r="I74" s="758"/>
      <c r="J74" s="758"/>
      <c r="K74" s="758"/>
      <c r="L74" s="758"/>
      <c r="M74" s="758"/>
      <c r="N74" s="758"/>
      <c r="O74" s="759"/>
      <c r="P74" s="595"/>
    </row>
    <row r="75" spans="2:16">
      <c r="B75" s="593"/>
      <c r="C75" s="653"/>
      <c r="H75" s="589" t="s">
        <v>455</v>
      </c>
      <c r="O75" s="654"/>
      <c r="P75" s="595"/>
    </row>
    <row r="76" spans="2:16">
      <c r="B76" s="593"/>
      <c r="C76" s="760" t="s">
        <v>456</v>
      </c>
      <c r="D76" s="761"/>
      <c r="E76" s="761"/>
      <c r="F76" s="761"/>
      <c r="G76" s="761"/>
      <c r="H76" s="761"/>
      <c r="I76" s="761"/>
      <c r="J76" s="761"/>
      <c r="K76" s="761"/>
      <c r="L76" s="761"/>
      <c r="M76" s="761"/>
      <c r="N76" s="761"/>
      <c r="O76" s="762"/>
      <c r="P76" s="595"/>
    </row>
    <row r="77" spans="2:16">
      <c r="B77" s="593"/>
      <c r="C77" s="763"/>
      <c r="D77" s="764"/>
      <c r="E77" s="764"/>
      <c r="F77" s="764"/>
      <c r="G77" s="764"/>
      <c r="H77" s="764"/>
      <c r="I77" s="764"/>
      <c r="J77" s="764"/>
      <c r="K77" s="764"/>
      <c r="L77" s="764"/>
      <c r="M77" s="764"/>
      <c r="N77" s="764"/>
      <c r="O77" s="765"/>
      <c r="P77" s="595"/>
    </row>
    <row r="78" spans="2:16">
      <c r="B78" s="593"/>
      <c r="C78" s="763"/>
      <c r="D78" s="764"/>
      <c r="E78" s="764"/>
      <c r="F78" s="764"/>
      <c r="G78" s="764"/>
      <c r="H78" s="764"/>
      <c r="I78" s="764"/>
      <c r="J78" s="764"/>
      <c r="K78" s="764"/>
      <c r="L78" s="764"/>
      <c r="M78" s="764"/>
      <c r="N78" s="764"/>
      <c r="O78" s="765"/>
      <c r="P78" s="595"/>
    </row>
    <row r="79" spans="2:16">
      <c r="B79" s="593"/>
      <c r="C79" s="633"/>
      <c r="D79" s="758"/>
      <c r="E79" s="758"/>
      <c r="F79" s="758"/>
      <c r="G79" s="758"/>
      <c r="H79" s="758"/>
      <c r="I79" s="758"/>
      <c r="J79" s="758"/>
      <c r="K79" s="758"/>
      <c r="L79" s="758"/>
      <c r="M79" s="758"/>
      <c r="N79" s="758"/>
      <c r="O79" s="759"/>
      <c r="P79" s="595"/>
    </row>
    <row r="80" spans="2:16">
      <c r="B80" s="593"/>
      <c r="C80" s="766" t="s">
        <v>457</v>
      </c>
      <c r="D80" s="758"/>
      <c r="E80" s="758"/>
      <c r="F80" s="758"/>
      <c r="G80" s="758"/>
      <c r="H80" s="758"/>
      <c r="I80" s="758"/>
      <c r="J80" s="758"/>
      <c r="K80" s="758"/>
      <c r="L80" s="758"/>
      <c r="M80" s="758"/>
      <c r="N80" s="758"/>
      <c r="O80" s="759"/>
      <c r="P80" s="595"/>
    </row>
    <row r="81" spans="2:16" ht="12.75" customHeight="1">
      <c r="B81" s="593"/>
      <c r="C81" s="767" t="s">
        <v>458</v>
      </c>
      <c r="D81" s="768"/>
      <c r="E81" s="768"/>
      <c r="F81" s="768"/>
      <c r="G81" s="768"/>
      <c r="H81" s="768"/>
      <c r="I81" s="768"/>
      <c r="J81" s="768"/>
      <c r="K81" s="768"/>
      <c r="L81" s="768"/>
      <c r="M81" s="768"/>
      <c r="N81" s="768"/>
      <c r="O81" s="769"/>
      <c r="P81" s="595"/>
    </row>
    <row r="82" spans="2:16">
      <c r="B82" s="593"/>
      <c r="C82" s="767"/>
      <c r="D82" s="768"/>
      <c r="E82" s="768"/>
      <c r="F82" s="768"/>
      <c r="G82" s="768"/>
      <c r="H82" s="768"/>
      <c r="I82" s="768"/>
      <c r="J82" s="768"/>
      <c r="K82" s="768"/>
      <c r="L82" s="768"/>
      <c r="M82" s="768"/>
      <c r="N82" s="768"/>
      <c r="O82" s="769"/>
      <c r="P82" s="595"/>
    </row>
    <row r="83" spans="2:16" ht="12.95" customHeight="1">
      <c r="B83" s="593"/>
      <c r="C83" s="767" t="s">
        <v>459</v>
      </c>
      <c r="D83" s="768"/>
      <c r="E83" s="768"/>
      <c r="F83" s="768"/>
      <c r="G83" s="768"/>
      <c r="H83" s="768"/>
      <c r="I83" s="768"/>
      <c r="J83" s="768"/>
      <c r="K83" s="768"/>
      <c r="L83" s="768"/>
      <c r="M83" s="768"/>
      <c r="N83" s="768"/>
      <c r="O83" s="769"/>
      <c r="P83" s="595"/>
    </row>
    <row r="84" spans="2:16">
      <c r="B84" s="593"/>
      <c r="C84" s="767"/>
      <c r="D84" s="768"/>
      <c r="E84" s="768"/>
      <c r="F84" s="768"/>
      <c r="G84" s="768"/>
      <c r="H84" s="768"/>
      <c r="I84" s="768"/>
      <c r="J84" s="768"/>
      <c r="K84" s="768"/>
      <c r="L84" s="768"/>
      <c r="M84" s="768"/>
      <c r="N84" s="768"/>
      <c r="O84" s="769"/>
      <c r="P84" s="595"/>
    </row>
    <row r="85" spans="2:16">
      <c r="B85" s="593"/>
      <c r="C85" s="633"/>
      <c r="D85" s="758"/>
      <c r="E85" s="758"/>
      <c r="F85" s="758"/>
      <c r="G85" s="758"/>
      <c r="H85" s="758"/>
      <c r="I85" s="758"/>
      <c r="J85" s="758"/>
      <c r="K85" s="758"/>
      <c r="L85" s="758"/>
      <c r="M85" s="758"/>
      <c r="N85" s="758"/>
      <c r="O85" s="759"/>
      <c r="P85" s="595"/>
    </row>
    <row r="86" spans="2:16">
      <c r="B86" s="593"/>
      <c r="C86" s="653"/>
      <c r="H86" s="757" t="s">
        <v>451</v>
      </c>
      <c r="O86" s="654"/>
      <c r="P86" s="595"/>
    </row>
    <row r="87" spans="2:16">
      <c r="B87" s="593"/>
      <c r="C87" s="653"/>
      <c r="H87" s="589" t="s">
        <v>452</v>
      </c>
      <c r="I87" s="693"/>
      <c r="J87" s="693"/>
      <c r="K87" s="693"/>
      <c r="O87" s="654"/>
      <c r="P87" s="595"/>
    </row>
    <row r="88" spans="2:16">
      <c r="B88" s="593"/>
      <c r="C88" s="653"/>
      <c r="H88" s="589" t="s">
        <v>460</v>
      </c>
      <c r="I88" s="770"/>
      <c r="J88" s="770"/>
      <c r="K88" s="770"/>
      <c r="O88" s="654"/>
      <c r="P88" s="595"/>
    </row>
    <row r="89" spans="2:16">
      <c r="B89" s="593"/>
      <c r="C89" s="771"/>
      <c r="D89" s="758"/>
      <c r="E89" s="758"/>
      <c r="F89" s="758"/>
      <c r="G89" s="758"/>
      <c r="H89" s="589" t="s">
        <v>454</v>
      </c>
      <c r="L89" s="758"/>
      <c r="M89" s="758"/>
      <c r="N89" s="758"/>
      <c r="O89" s="759"/>
      <c r="P89" s="595"/>
    </row>
    <row r="90" spans="2:16" ht="17.25" customHeight="1">
      <c r="B90" s="593"/>
      <c r="C90" s="771"/>
      <c r="D90" s="770"/>
      <c r="E90" s="770"/>
      <c r="K90" s="772"/>
      <c r="L90" s="772"/>
      <c r="M90" s="772"/>
      <c r="N90" s="772"/>
      <c r="O90" s="773"/>
      <c r="P90" s="595"/>
    </row>
    <row r="91" spans="2:16" ht="18.75" customHeight="1" thickBot="1">
      <c r="B91" s="593"/>
      <c r="C91" s="774"/>
      <c r="D91" s="775"/>
      <c r="E91" s="775"/>
      <c r="F91" s="725"/>
      <c r="G91" s="725"/>
      <c r="H91" s="725"/>
      <c r="I91" s="725"/>
      <c r="J91" s="725"/>
      <c r="K91" s="776"/>
      <c r="L91" s="776"/>
      <c r="M91" s="776"/>
      <c r="N91" s="776"/>
      <c r="O91" s="777"/>
      <c r="P91" s="595"/>
    </row>
    <row r="92" spans="2:16" ht="15" thickBot="1">
      <c r="B92" s="778"/>
      <c r="C92" s="779"/>
      <c r="D92" s="779"/>
      <c r="E92" s="779"/>
      <c r="F92" s="779"/>
      <c r="G92" s="779"/>
      <c r="H92" s="779"/>
      <c r="I92" s="779"/>
      <c r="J92" s="779"/>
      <c r="K92" s="779"/>
      <c r="L92" s="779"/>
      <c r="M92" s="779"/>
      <c r="N92" s="779"/>
      <c r="O92" s="779"/>
      <c r="P92" s="780"/>
    </row>
    <row r="93" spans="2:16" ht="15" thickTop="1"/>
  </sheetData>
  <mergeCells count="80">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M51:N51"/>
    <mergeCell ref="M52:N52"/>
    <mergeCell ref="M53:N53"/>
    <mergeCell ref="C54:I54"/>
    <mergeCell ref="M54:N54"/>
    <mergeCell ref="C55:N55"/>
    <mergeCell ref="C45:I45"/>
    <mergeCell ref="M45:N45"/>
    <mergeCell ref="C46:N46"/>
    <mergeCell ref="C47:O49"/>
    <mergeCell ref="C50:I50"/>
    <mergeCell ref="M50:N50"/>
    <mergeCell ref="C39:N39"/>
    <mergeCell ref="C40:O42"/>
    <mergeCell ref="C43:I43"/>
    <mergeCell ref="M43:N43"/>
    <mergeCell ref="C44:I44"/>
    <mergeCell ref="M44:N44"/>
    <mergeCell ref="C33:O35"/>
    <mergeCell ref="C36:J36"/>
    <mergeCell ref="M36:N36"/>
    <mergeCell ref="C37:J37"/>
    <mergeCell ref="M37:N37"/>
    <mergeCell ref="C38:J38"/>
    <mergeCell ref="M38:N38"/>
    <mergeCell ref="M30:N30"/>
    <mergeCell ref="C31:G31"/>
    <mergeCell ref="H31:I31"/>
    <mergeCell ref="J31:K31"/>
    <mergeCell ref="M31:N31"/>
    <mergeCell ref="C32:N32"/>
    <mergeCell ref="C25:O27"/>
    <mergeCell ref="C28:G28"/>
    <mergeCell ref="H28:I28"/>
    <mergeCell ref="J28:K28"/>
    <mergeCell ref="M28:N28"/>
    <mergeCell ref="C29:G29"/>
    <mergeCell ref="H29:I29"/>
    <mergeCell ref="J29:K29"/>
    <mergeCell ref="M29:N29"/>
    <mergeCell ref="C17:F17"/>
    <mergeCell ref="C21:O21"/>
    <mergeCell ref="D23:L23"/>
    <mergeCell ref="M23:N23"/>
    <mergeCell ref="D24:L24"/>
    <mergeCell ref="M24:N24"/>
    <mergeCell ref="M9:O10"/>
    <mergeCell ref="D10:K10"/>
    <mergeCell ref="D11:K12"/>
    <mergeCell ref="L11:L13"/>
    <mergeCell ref="M11:M13"/>
    <mergeCell ref="N11:N13"/>
    <mergeCell ref="O11:O13"/>
    <mergeCell ref="D13:K13"/>
    <mergeCell ref="B1:L1"/>
    <mergeCell ref="B2:E2"/>
    <mergeCell ref="B4:P4"/>
    <mergeCell ref="C5:O5"/>
    <mergeCell ref="C7:C13"/>
    <mergeCell ref="D7:K7"/>
    <mergeCell ref="L7:O8"/>
    <mergeCell ref="D8:K8"/>
    <mergeCell ref="D9:K9"/>
    <mergeCell ref="L9:L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Presupuesto oficial Entidad</vt:lpstr>
      <vt:lpstr>Oferta economica Proponente</vt:lpstr>
      <vt:lpstr>APU</vt:lpstr>
      <vt:lpstr>AIU</vt:lpstr>
      <vt:lpstr>Inicar codigo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Yaneth Valencia Gomez</dc:creator>
  <cp:lastModifiedBy>Luz Yaneth Valencia Gomez</cp:lastModifiedBy>
  <dcterms:created xsi:type="dcterms:W3CDTF">2026-09-25T19:59:11Z</dcterms:created>
  <dcterms:modified xsi:type="dcterms:W3CDTF">2026-09-25T20:07:20Z</dcterms:modified>
</cp:coreProperties>
</file>