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24226"/>
  <mc:AlternateContent xmlns:mc="http://schemas.openxmlformats.org/markup-compatibility/2006">
    <mc:Choice Requires="x15">
      <x15ac:absPath xmlns:x15ac="http://schemas.microsoft.com/office/spreadsheetml/2010/11/ac" url="D:\Documents\3. OCA\OCA 2026\7. SELECCION ABREVIADA\SVIV SAMC 013 DE 2026 MANO DE OBRA (proyeccion)\"/>
    </mc:Choice>
  </mc:AlternateContent>
  <xr:revisionPtr revIDLastSave="0" documentId="8_{5400D0E8-FED7-4EB0-A06E-8EDA2A34A0F0}" xr6:coauthVersionLast="47" xr6:coauthVersionMax="47" xr10:uidLastSave="{00000000-0000-0000-0000-000000000000}"/>
  <bookViews>
    <workbookView xWindow="-110" yWindow="-110" windowWidth="19420" windowHeight="10300" xr2:uid="{0F7916A5-ADD5-4F1F-99BC-E3DEC1F5A068}"/>
  </bookViews>
  <sheets>
    <sheet name="M.O. Calificada" sheetId="1" r:id="rId1"/>
  </sheets>
  <externalReferences>
    <externalReference r:id="rId2"/>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7" i="1" l="1"/>
  <c r="G156" i="1"/>
  <c r="H154" i="1"/>
  <c r="G149" i="1"/>
  <c r="G150" i="1"/>
  <c r="G151" i="1"/>
  <c r="G152" i="1"/>
  <c r="G153" i="1"/>
  <c r="G148" i="1"/>
  <c r="G137" i="1"/>
  <c r="G138" i="1"/>
  <c r="H146" i="1" s="1"/>
  <c r="G139" i="1"/>
  <c r="G140" i="1"/>
  <c r="G141" i="1"/>
  <c r="G142" i="1"/>
  <c r="G143" i="1"/>
  <c r="G144" i="1"/>
  <c r="G145" i="1"/>
  <c r="G136" i="1"/>
  <c r="G131" i="1"/>
  <c r="G132" i="1"/>
  <c r="G133" i="1"/>
  <c r="G130" i="1"/>
  <c r="H134" i="1" s="1"/>
  <c r="G126" i="1"/>
  <c r="H128" i="1" s="1"/>
  <c r="G127" i="1"/>
  <c r="G125" i="1"/>
  <c r="G121" i="1"/>
  <c r="G120" i="1"/>
  <c r="G119" i="1"/>
  <c r="G113" i="1"/>
  <c r="G114" i="1"/>
  <c r="G115" i="1"/>
  <c r="G112" i="1"/>
  <c r="H116" i="1" s="1"/>
  <c r="G118" i="1"/>
  <c r="H122" i="1" s="1"/>
  <c r="H110" i="1"/>
  <c r="G106" i="1"/>
  <c r="G107" i="1"/>
  <c r="G108" i="1"/>
  <c r="G109" i="1"/>
  <c r="G105" i="1"/>
  <c r="G99" i="1"/>
  <c r="G100" i="1"/>
  <c r="G101" i="1"/>
  <c r="G102" i="1"/>
  <c r="G98" i="1"/>
  <c r="H103" i="1" s="1"/>
  <c r="H96" i="1"/>
  <c r="G94" i="1"/>
  <c r="G95" i="1"/>
  <c r="G93" i="1"/>
  <c r="H91" i="1"/>
  <c r="G90" i="1"/>
  <c r="G89" i="1"/>
  <c r="F82" i="1"/>
  <c r="G82" i="1" s="1"/>
  <c r="H83" i="1" s="1"/>
  <c r="C82" i="1"/>
  <c r="C81" i="1"/>
  <c r="F79" i="1"/>
  <c r="E79" i="1"/>
  <c r="C79" i="1"/>
  <c r="F78" i="1"/>
  <c r="E78" i="1"/>
  <c r="G78" i="1" s="1"/>
  <c r="C78" i="1"/>
  <c r="F77" i="1"/>
  <c r="E77" i="1"/>
  <c r="C77" i="1"/>
  <c r="F76" i="1"/>
  <c r="E76" i="1"/>
  <c r="C76" i="1"/>
  <c r="F75" i="1"/>
  <c r="E75" i="1"/>
  <c r="C75" i="1"/>
  <c r="F74" i="1"/>
  <c r="E74" i="1"/>
  <c r="C74" i="1"/>
  <c r="C73" i="1"/>
  <c r="F71" i="1"/>
  <c r="E71" i="1"/>
  <c r="C71" i="1"/>
  <c r="F70" i="1"/>
  <c r="E70" i="1"/>
  <c r="C70" i="1"/>
  <c r="F69" i="1"/>
  <c r="E69" i="1"/>
  <c r="C69" i="1"/>
  <c r="F68" i="1"/>
  <c r="E68" i="1"/>
  <c r="G68" i="1" s="1"/>
  <c r="C68" i="1"/>
  <c r="F67" i="1"/>
  <c r="E67" i="1"/>
  <c r="G67" i="1" s="1"/>
  <c r="C67" i="1"/>
  <c r="F66" i="1"/>
  <c r="E66" i="1"/>
  <c r="C66" i="1"/>
  <c r="F65" i="1"/>
  <c r="E65" i="1"/>
  <c r="G65" i="1" s="1"/>
  <c r="F64" i="1"/>
  <c r="E64" i="1"/>
  <c r="G64" i="1" s="1"/>
  <c r="F63" i="1"/>
  <c r="E63" i="1"/>
  <c r="C63" i="1"/>
  <c r="F62" i="1"/>
  <c r="E62" i="1"/>
  <c r="C62" i="1"/>
  <c r="C61" i="1"/>
  <c r="F59" i="1"/>
  <c r="E59" i="1"/>
  <c r="C59" i="1"/>
  <c r="F58" i="1"/>
  <c r="E58" i="1"/>
  <c r="C58" i="1"/>
  <c r="F57" i="1"/>
  <c r="E57" i="1"/>
  <c r="C57" i="1"/>
  <c r="F56" i="1"/>
  <c r="E56" i="1"/>
  <c r="C56" i="1"/>
  <c r="C55" i="1"/>
  <c r="F53" i="1"/>
  <c r="E53" i="1"/>
  <c r="F52" i="1"/>
  <c r="E52" i="1"/>
  <c r="F51" i="1"/>
  <c r="E51" i="1"/>
  <c r="F50" i="1"/>
  <c r="E50" i="1"/>
  <c r="F47" i="1"/>
  <c r="C47" i="1"/>
  <c r="F46" i="1"/>
  <c r="C46" i="1"/>
  <c r="F45" i="1"/>
  <c r="E45" i="1"/>
  <c r="E47" i="1" s="1"/>
  <c r="G47" i="1" s="1"/>
  <c r="C45" i="1"/>
  <c r="F44" i="1"/>
  <c r="E44" i="1"/>
  <c r="C44" i="1"/>
  <c r="C43" i="1"/>
  <c r="F41" i="1"/>
  <c r="E41" i="1"/>
  <c r="C41" i="1"/>
  <c r="F40" i="1"/>
  <c r="E40" i="1"/>
  <c r="C40" i="1"/>
  <c r="F39" i="1"/>
  <c r="E39" i="1"/>
  <c r="C39" i="1"/>
  <c r="F38" i="1"/>
  <c r="E38" i="1"/>
  <c r="C38" i="1"/>
  <c r="C37" i="1"/>
  <c r="F35" i="1"/>
  <c r="E35" i="1"/>
  <c r="C35" i="1"/>
  <c r="F34" i="1"/>
  <c r="E34" i="1"/>
  <c r="C34" i="1"/>
  <c r="F33" i="1"/>
  <c r="F28" i="1" s="1"/>
  <c r="E33" i="1"/>
  <c r="C33" i="1"/>
  <c r="F32" i="1"/>
  <c r="E32" i="1"/>
  <c r="C32" i="1"/>
  <c r="F31" i="1"/>
  <c r="E31" i="1"/>
  <c r="G31" i="1" s="1"/>
  <c r="C31" i="1"/>
  <c r="C30" i="1"/>
  <c r="E28" i="1"/>
  <c r="C28" i="1"/>
  <c r="F27" i="1"/>
  <c r="E27" i="1"/>
  <c r="G27" i="1" s="1"/>
  <c r="C27" i="1"/>
  <c r="F26" i="1"/>
  <c r="E26" i="1"/>
  <c r="C26" i="1"/>
  <c r="F25" i="1"/>
  <c r="E25" i="1"/>
  <c r="C25" i="1"/>
  <c r="F24" i="1"/>
  <c r="E24" i="1"/>
  <c r="C24" i="1"/>
  <c r="C23" i="1"/>
  <c r="F21" i="1"/>
  <c r="E21" i="1"/>
  <c r="C21" i="1"/>
  <c r="F20" i="1"/>
  <c r="E20" i="1"/>
  <c r="C20" i="1"/>
  <c r="F19" i="1"/>
  <c r="E19" i="1"/>
  <c r="C19" i="1"/>
  <c r="C18" i="1"/>
  <c r="F16" i="1"/>
  <c r="E16" i="1"/>
  <c r="C16" i="1"/>
  <c r="F15" i="1"/>
  <c r="E15" i="1"/>
  <c r="C15" i="1"/>
  <c r="C14" i="1"/>
  <c r="B7" i="1"/>
  <c r="B5" i="1"/>
  <c r="B4" i="1"/>
  <c r="B2" i="1"/>
  <c r="B1" i="1"/>
  <c r="G59" i="1" l="1"/>
  <c r="G75" i="1"/>
  <c r="G69" i="1"/>
  <c r="G24" i="1"/>
  <c r="G56" i="1"/>
  <c r="G38" i="1"/>
  <c r="G62" i="1"/>
  <c r="H158" i="1"/>
  <c r="G32" i="1"/>
  <c r="G15" i="1"/>
  <c r="G21" i="1"/>
  <c r="G63" i="1"/>
  <c r="G25" i="1"/>
  <c r="G26" i="1"/>
  <c r="G57" i="1"/>
  <c r="G51" i="1"/>
  <c r="G39" i="1"/>
  <c r="G19" i="1"/>
  <c r="G40" i="1"/>
  <c r="G35" i="1"/>
  <c r="G77" i="1"/>
  <c r="E46" i="1"/>
  <c r="G46" i="1" s="1"/>
  <c r="G33" i="1"/>
  <c r="G66" i="1"/>
  <c r="G44" i="1"/>
  <c r="G50" i="1"/>
  <c r="G34" i="1"/>
  <c r="G74" i="1"/>
  <c r="G20" i="1"/>
  <c r="G45" i="1"/>
  <c r="G41" i="1"/>
  <c r="G52" i="1"/>
  <c r="G70" i="1"/>
  <c r="G79" i="1"/>
  <c r="G16" i="1"/>
  <c r="H17" i="1" s="1"/>
  <c r="G58" i="1"/>
  <c r="G76" i="1"/>
  <c r="G53" i="1"/>
  <c r="G71" i="1"/>
  <c r="G28" i="1"/>
  <c r="H29" i="1" s="1"/>
  <c r="H80" i="1" l="1"/>
  <c r="H36" i="1"/>
  <c r="H60" i="1"/>
  <c r="H72" i="1"/>
  <c r="H54" i="1"/>
  <c r="H42" i="1"/>
  <c r="H22" i="1"/>
  <c r="H48" i="1"/>
  <c r="H84" i="1" l="1"/>
  <c r="H160" i="1" s="1"/>
</calcChain>
</file>

<file path=xl/sharedStrings.xml><?xml version="1.0" encoding="utf-8"?>
<sst xmlns="http://schemas.openxmlformats.org/spreadsheetml/2006/main" count="300" uniqueCount="145">
  <si>
    <t>PRESUPUESTO GENERAL</t>
  </si>
  <si>
    <t>ÍTEMS</t>
  </si>
  <si>
    <t>DESCRIPCIÓN ACTIVIDADES</t>
  </si>
  <si>
    <t>UND</t>
  </si>
  <si>
    <t>CANT</t>
  </si>
  <si>
    <t>VR. UNIT.</t>
  </si>
  <si>
    <t>VR. PARCIAL</t>
  </si>
  <si>
    <t>VR. CAPITULO</t>
  </si>
  <si>
    <t>CONSTRUCCION DE SALÓN COMUNAL</t>
  </si>
  <si>
    <t>1.0</t>
  </si>
  <si>
    <t>M2</t>
  </si>
  <si>
    <t>1.2</t>
  </si>
  <si>
    <t>ML</t>
  </si>
  <si>
    <t>2.0</t>
  </si>
  <si>
    <t>2.1</t>
  </si>
  <si>
    <t>M3</t>
  </si>
  <si>
    <t>2.2</t>
  </si>
  <si>
    <t>2.3</t>
  </si>
  <si>
    <t>3.0</t>
  </si>
  <si>
    <t>3.1</t>
  </si>
  <si>
    <t>3.2</t>
  </si>
  <si>
    <t>3.3</t>
  </si>
  <si>
    <t>3.4</t>
  </si>
  <si>
    <t>3.6</t>
  </si>
  <si>
    <t>Kg</t>
  </si>
  <si>
    <t>4.0</t>
  </si>
  <si>
    <t>4.1</t>
  </si>
  <si>
    <t>4.2</t>
  </si>
  <si>
    <t>4.3</t>
  </si>
  <si>
    <t>KG</t>
  </si>
  <si>
    <t>4.5</t>
  </si>
  <si>
    <t>Ml</t>
  </si>
  <si>
    <t>4.7</t>
  </si>
  <si>
    <t>5.0</t>
  </si>
  <si>
    <t>5.1</t>
  </si>
  <si>
    <t>5.2</t>
  </si>
  <si>
    <t>5.3</t>
  </si>
  <si>
    <t>5.4</t>
  </si>
  <si>
    <t>6.0</t>
  </si>
  <si>
    <t>6.1</t>
  </si>
  <si>
    <t>6.2</t>
  </si>
  <si>
    <t>6.3</t>
  </si>
  <si>
    <t>6.4</t>
  </si>
  <si>
    <t>7.0</t>
  </si>
  <si>
    <t>7.1</t>
  </si>
  <si>
    <t>7.2</t>
  </si>
  <si>
    <t>7.3</t>
  </si>
  <si>
    <t>7.4</t>
  </si>
  <si>
    <t>8.0</t>
  </si>
  <si>
    <t>8.1</t>
  </si>
  <si>
    <t>8.2</t>
  </si>
  <si>
    <t>8.3</t>
  </si>
  <si>
    <t>8.4</t>
  </si>
  <si>
    <t>9.0</t>
  </si>
  <si>
    <t>9.1</t>
  </si>
  <si>
    <t>9.2</t>
  </si>
  <si>
    <t>9.3</t>
  </si>
  <si>
    <t>9.4</t>
  </si>
  <si>
    <t>9.5</t>
  </si>
  <si>
    <t>9.6</t>
  </si>
  <si>
    <t>9.7</t>
  </si>
  <si>
    <t xml:space="preserve">ML </t>
  </si>
  <si>
    <t>9.9</t>
  </si>
  <si>
    <t>9.11</t>
  </si>
  <si>
    <t>9.13</t>
  </si>
  <si>
    <t>10.0</t>
  </si>
  <si>
    <t>10.1</t>
  </si>
  <si>
    <t>10.2</t>
  </si>
  <si>
    <t>10.3</t>
  </si>
  <si>
    <t>10.4</t>
  </si>
  <si>
    <t>10.5</t>
  </si>
  <si>
    <t>10.6</t>
  </si>
  <si>
    <t>11.0</t>
  </si>
  <si>
    <t>11.1</t>
  </si>
  <si>
    <t>7.5</t>
  </si>
  <si>
    <t>MANO DE OBRA CALIFICADA</t>
  </si>
  <si>
    <t>Preliminares</t>
  </si>
  <si>
    <t>Localizacion, Nivelacion y Replanteo manual del proyecto</t>
  </si>
  <si>
    <t>Cerramiento en tela verde</t>
  </si>
  <si>
    <t>Excavaciones y Rellenos</t>
  </si>
  <si>
    <t>Excavación en material Comun</t>
  </si>
  <si>
    <t>Relleno con material seleccionado compactacion manual</t>
  </si>
  <si>
    <t>Retiro manual de material sobrante de excavacion</t>
  </si>
  <si>
    <t>Cimentacion</t>
  </si>
  <si>
    <t>Solado en concreto pobre 14 Mpa e: 0.07mts</t>
  </si>
  <si>
    <t>Concreto para zaptas 21 Mpa H=0,4mts</t>
  </si>
  <si>
    <t>Concreto Para Pedestales 21Mpa H=0,3mts</t>
  </si>
  <si>
    <t>Viga de cimentación en concreto 21 Mpa  0.3x0.3 mts</t>
  </si>
  <si>
    <t>Acero figurado de 60.000 PSI  estructural (75 kg / m3 de conc)</t>
  </si>
  <si>
    <t>Estructuras en Concreto Reforzado</t>
  </si>
  <si>
    <t>Columna en concreto 21 Mpa - 0.20x0.25 mts</t>
  </si>
  <si>
    <t>Viga aerea en concreto  21 Mpa seccion  de 0.3x0.3 mts</t>
  </si>
  <si>
    <t>Dintel en concreto e=0,06mts</t>
  </si>
  <si>
    <t>Placa maciza para tanque aereo en concreto de 21 Mpa e= 0.10m</t>
  </si>
  <si>
    <t>Pisos y Enchapes</t>
  </si>
  <si>
    <t>Antepiso en concreto rigido 2500psi  e=0,07mts</t>
  </si>
  <si>
    <t>Piso en Baldosa tablon de gres antideslizante - D= 30x30 Cms</t>
  </si>
  <si>
    <t>Guardaescoba en tableta gres vitrificada 8x25 Cms.</t>
  </si>
  <si>
    <t>Enchape para piso baños y paredes tableta de 20x20cms</t>
  </si>
  <si>
    <t>Mamposteria y Acabados</t>
  </si>
  <si>
    <t>Muros en ladrillo a la vista vitrificado mortero 1:4</t>
  </si>
  <si>
    <t>Pañete liso sobre muros incluye filos y dilataciones</t>
  </si>
  <si>
    <t>Pintura a base de agua para uso interior Vinilo Tipo 1 cualquier color</t>
  </si>
  <si>
    <t>Estuco plastico incluye filos y dilataciones</t>
  </si>
  <si>
    <t>Carpinteria Metalica</t>
  </si>
  <si>
    <t xml:space="preserve">Cubierta </t>
  </si>
  <si>
    <t>Cubierta en Teja plástica perfil trapezoidal (ajota) 0,82 x3,00m</t>
  </si>
  <si>
    <t>Perfil en C dimensión 220 x 80 mm espesor 2.0 mm x 6 metros</t>
  </si>
  <si>
    <t>Tubo rectangular espesor 2,0mm 90 mm x 50 mmx 6 m</t>
  </si>
  <si>
    <t>Caballete cubierta termo acústica A-360 trapezoidal 0.80 x 0.60 m x 2 ml cualquier color</t>
  </si>
  <si>
    <t>Instalaciones Hidraulicas y Sanitarias</t>
  </si>
  <si>
    <t>Tuberia de aguas servidas de Pvc 4"</t>
  </si>
  <si>
    <t>Caja de inspecion de 75x75cm</t>
  </si>
  <si>
    <t>Tuberia de aguas servidas 2"</t>
  </si>
  <si>
    <t>Punto hidraulico Pvc 1/2"</t>
  </si>
  <si>
    <t>Red de suministro Pvc 1/2"</t>
  </si>
  <si>
    <t>Punto sanitario 2"</t>
  </si>
  <si>
    <t>Punto sanitario 4"</t>
  </si>
  <si>
    <t>Tanque pastico de 1000lts inclue accesorios</t>
  </si>
  <si>
    <t>Instalciones electricas</t>
  </si>
  <si>
    <t>Tablero de 4 circuitos bifasico con puerta</t>
  </si>
  <si>
    <t>Salida de iluminacion led con lampara rectangular 36w</t>
  </si>
  <si>
    <t>Salida de tomacorriente doble con polo a tierra</t>
  </si>
  <si>
    <t>Salida para interruptor sencillo</t>
  </si>
  <si>
    <t>Salida para interruptor doble</t>
  </si>
  <si>
    <t>Sistema de puesta a tierra con cuatro varillas de 5/8 de 1,2 mts con hidrosolta o similar</t>
  </si>
  <si>
    <t>Otros.</t>
  </si>
  <si>
    <t>Limpieza y aseos general.</t>
  </si>
  <si>
    <t>MANO DE OBRA NO CALIFICADA</t>
  </si>
  <si>
    <t xml:space="preserve">SUBTOTAL </t>
  </si>
  <si>
    <t>SUBTOTAL</t>
  </si>
  <si>
    <t>VALOR TOTAL</t>
  </si>
  <si>
    <t>Instalacion de aparato sanitaro incluye accesorios</t>
  </si>
  <si>
    <t>Instalacion de lavamanos incluye accesorios</t>
  </si>
  <si>
    <t>Instalación Ventana en aluminio corrediza, incluye vidrio de 4mm</t>
  </si>
  <si>
    <t>Instalación Puerta en lamina cal.20 e=0.15 incluye anticorrosivo, dimension 0,6*2,20m, de 1 abra incluye chapa, pasador, y marco metaico calibre 20</t>
  </si>
  <si>
    <t>Instalación Puerta en lamina cal.20 e=0.15 incluye anticorrosivo, dimension 1*2,20m, de 1 abra incluye chapa, pasador, y marco metaico calibre 20</t>
  </si>
  <si>
    <t>Instalación Puerta en lamina cal.20 e=0.15 incluye anticorrosivo, dimension 2x2,2m, de 2 abras incluye chapa, pasador, y marco metaico calibre 20</t>
  </si>
  <si>
    <t>NOTA 1:  Se debe tener en cuenta que el PRECIO UNITARIO incluye el valor de A.I.U.</t>
  </si>
  <si>
    <t xml:space="preserve">ADMINISTRACIÓN </t>
  </si>
  <si>
    <t xml:space="preserve">NOTA 2: Cuando la fracción decimal del peso sea  igual o superior a 5 se aproximará por exceso al número entero siguiente del peso y cuando la fracción decimal del peso sea inferior a 5 se aproximará por defecto al número entero del peso. </t>
  </si>
  <si>
    <t>UTILIDAD</t>
  </si>
  <si>
    <t xml:space="preserve">NOTA 3: El A.I.U y su discriminación deben estar en porcentaje (%). </t>
  </si>
  <si>
    <t>IMPREVISTOS</t>
  </si>
  <si>
    <t xml:space="preserve"> TOTAL AIU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</si>
</sst>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quot;$&quot;\ * #,##0.00_-;_-&quot;$&quot;\ * &quot;-&quot;_-;_-@_-"/>
  </numFmts>
  <fonts count="9" x14ac:knownFonts="1">
    <font>
      <sz val="10"/>
      <name val="Arial"/>
    </font>
    <font>
      <sz val="10"/>
      <name val="Arial Narrow"/>
      <family val="2"/>
    </font>
    <font>
      <b/>
      <sz val="14"/>
      <name val="Arial Narrow"/>
      <family val="2"/>
    </font>
    <font>
      <sz val="10"/>
      <name val="Arial"/>
      <family val="2"/>
    </font>
    <font>
      <b/>
      <sz val="12"/>
      <name val="Arial Narrow"/>
      <family val="2"/>
    </font>
    <font>
      <b/>
      <sz val="10"/>
      <name val="Arial Narrow"/>
      <family val="2"/>
    </font>
    <font>
      <sz val="12"/>
      <name val="Arial Narrow"/>
      <family val="2"/>
    </font>
    <font>
      <sz val="10"/>
      <name val="Century Gothic"/>
      <family val="2"/>
    </font>
    <font>
      <b/>
      <sz val="10"/>
      <name val="Century Gothic"/>
      <family val="2"/>
    </font>
  </fonts>
  <fills count="4">
    <fill>
      <patternFill patternType="none"/>
    </fill>
    <fill>
      <patternFill patternType="gray125"/>
    </fill>
    <fill>
      <patternFill patternType="solid">
        <fgColor theme="0"/>
        <bgColor indexed="64"/>
      </patternFill>
    </fill>
    <fill>
      <patternFill patternType="solid">
        <fgColor theme="6" tint="0.59999389629810485"/>
        <bgColor indexed="64"/>
      </patternFill>
    </fill>
  </fills>
  <borders count="2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42" fontId="3" fillId="0" borderId="0" applyFont="0" applyFill="0" applyBorder="0" applyAlignment="0" applyProtection="0"/>
  </cellStyleXfs>
  <cellXfs count="80">
    <xf numFmtId="0" fontId="0" fillId="0" borderId="0" xfId="0"/>
    <xf numFmtId="0" fontId="1" fillId="0" borderId="0" xfId="0" applyFont="1" applyAlignment="1">
      <alignment vertical="center"/>
    </xf>
    <xf numFmtId="0" fontId="2" fillId="0" borderId="0" xfId="0" applyFont="1" applyAlignment="1">
      <alignment horizontal="center" vertical="center"/>
    </xf>
    <xf numFmtId="42" fontId="1" fillId="0" borderId="0" xfId="1" applyFont="1" applyAlignment="1">
      <alignment vertical="center"/>
    </xf>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42" fontId="1" fillId="0" borderId="0" xfId="1" applyFont="1" applyFill="1" applyAlignment="1">
      <alignment vertical="center"/>
    </xf>
    <xf numFmtId="0" fontId="4" fillId="0" borderId="0" xfId="0" applyFont="1" applyAlignment="1">
      <alignment horizontal="justify" vertical="center" wrapText="1"/>
    </xf>
    <xf numFmtId="42" fontId="6" fillId="0" borderId="0" xfId="1" applyFont="1" applyFill="1" applyAlignment="1">
      <alignment vertical="center"/>
    </xf>
    <xf numFmtId="0" fontId="1" fillId="0" borderId="0" xfId="0" applyFont="1" applyAlignment="1">
      <alignment horizontal="justify" vertical="center"/>
    </xf>
    <xf numFmtId="42" fontId="1" fillId="0" borderId="0" xfId="1" applyFont="1" applyAlignment="1">
      <alignment horizontal="justify"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1" fontId="2" fillId="0" borderId="0" xfId="0" applyNumberFormat="1" applyFont="1" applyAlignment="1">
      <alignment horizontal="center" vertical="center" wrapText="1"/>
    </xf>
    <xf numFmtId="0" fontId="6" fillId="0" borderId="0" xfId="0" applyFont="1" applyAlignment="1">
      <alignment horizontal="justify" vertical="center" wrapText="1"/>
    </xf>
    <xf numFmtId="0" fontId="7" fillId="0" borderId="0" xfId="0" applyFont="1" applyAlignment="1">
      <alignment vertical="center"/>
    </xf>
    <xf numFmtId="42" fontId="7" fillId="0" borderId="0" xfId="1" applyFont="1" applyAlignment="1">
      <alignment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0" borderId="18" xfId="0" applyFont="1" applyBorder="1" applyAlignment="1">
      <alignment horizontal="center" vertical="center"/>
    </xf>
    <xf numFmtId="0" fontId="8" fillId="0" borderId="14" xfId="0" applyFont="1" applyBorder="1" applyAlignment="1">
      <alignment horizontal="center" vertical="center"/>
    </xf>
    <xf numFmtId="42" fontId="8" fillId="0" borderId="14" xfId="1" applyFont="1" applyBorder="1" applyAlignment="1">
      <alignment horizontal="center" vertical="center"/>
    </xf>
    <xf numFmtId="42" fontId="8" fillId="0" borderId="19" xfId="1" applyFont="1" applyBorder="1" applyAlignment="1">
      <alignment horizontal="center" vertical="center"/>
    </xf>
    <xf numFmtId="0" fontId="7" fillId="0" borderId="0" xfId="0" applyFont="1" applyAlignment="1">
      <alignment horizontal="center" vertical="center"/>
    </xf>
    <xf numFmtId="42" fontId="7" fillId="0" borderId="0" xfId="1" applyFont="1" applyBorder="1" applyAlignment="1">
      <alignment vertical="center"/>
    </xf>
    <xf numFmtId="0" fontId="8" fillId="0" borderId="4" xfId="0" applyFont="1" applyBorder="1" applyAlignment="1">
      <alignment horizontal="center" vertical="center"/>
    </xf>
    <xf numFmtId="0" fontId="7" fillId="0" borderId="5" xfId="0" applyFont="1" applyBorder="1" applyAlignment="1">
      <alignment horizontal="center" vertical="center"/>
    </xf>
    <xf numFmtId="0" fontId="7" fillId="0" borderId="5" xfId="0" applyFont="1" applyBorder="1" applyAlignment="1">
      <alignment vertical="center"/>
    </xf>
    <xf numFmtId="42" fontId="7" fillId="0" borderId="5" xfId="1" applyFont="1" applyBorder="1" applyAlignment="1">
      <alignment vertical="center"/>
    </xf>
    <xf numFmtId="42" fontId="7" fillId="0" borderId="6" xfId="1" applyFont="1" applyBorder="1" applyAlignment="1">
      <alignment vertical="center"/>
    </xf>
    <xf numFmtId="0" fontId="8"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lignment vertical="center"/>
    </xf>
    <xf numFmtId="42" fontId="7" fillId="0" borderId="8" xfId="1" applyFont="1" applyBorder="1" applyAlignment="1">
      <alignment vertical="center"/>
    </xf>
    <xf numFmtId="42" fontId="7" fillId="0" borderId="9" xfId="1" applyFont="1" applyBorder="1" applyAlignment="1">
      <alignment vertical="center"/>
    </xf>
    <xf numFmtId="0" fontId="7" fillId="0" borderId="7" xfId="0" applyFont="1" applyBorder="1" applyAlignment="1">
      <alignment horizontal="center" vertical="center"/>
    </xf>
    <xf numFmtId="4" fontId="7" fillId="0" borderId="8" xfId="0" applyNumberFormat="1" applyFont="1" applyBorder="1" applyAlignment="1">
      <alignment vertical="center"/>
    </xf>
    <xf numFmtId="42" fontId="7" fillId="0" borderId="8" xfId="1" applyFont="1" applyFill="1" applyBorder="1" applyAlignment="1">
      <alignment horizontal="right" vertical="center"/>
    </xf>
    <xf numFmtId="42" fontId="8" fillId="0" borderId="9" xfId="1" applyFont="1" applyFill="1" applyBorder="1" applyAlignment="1">
      <alignment horizontal="right" vertical="center"/>
    </xf>
    <xf numFmtId="0" fontId="7" fillId="2" borderId="8" xfId="0" applyFont="1" applyFill="1" applyBorder="1" applyAlignment="1">
      <alignment horizontal="center" vertical="center"/>
    </xf>
    <xf numFmtId="4" fontId="7" fillId="2" borderId="8" xfId="0" applyNumberFormat="1" applyFont="1" applyFill="1" applyBorder="1" applyAlignment="1">
      <alignment vertical="center"/>
    </xf>
    <xf numFmtId="42" fontId="7" fillId="2" borderId="8" xfId="1" applyFont="1" applyFill="1" applyBorder="1" applyAlignment="1">
      <alignment horizontal="right" vertical="center"/>
    </xf>
    <xf numFmtId="42" fontId="7" fillId="0" borderId="9" xfId="1" applyFont="1" applyFill="1" applyBorder="1" applyAlignment="1">
      <alignment horizontal="righ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4" fontId="7" fillId="0" borderId="11" xfId="0" applyNumberFormat="1" applyFont="1" applyBorder="1" applyAlignment="1">
      <alignment vertical="center"/>
    </xf>
    <xf numFmtId="42" fontId="7" fillId="0" borderId="11" xfId="1" applyFont="1" applyFill="1" applyBorder="1" applyAlignment="1">
      <alignment horizontal="right" vertical="center"/>
    </xf>
    <xf numFmtId="42" fontId="7" fillId="0" borderId="12" xfId="1" applyFont="1" applyFill="1" applyBorder="1" applyAlignment="1">
      <alignment horizontal="right" vertical="center"/>
    </xf>
    <xf numFmtId="3" fontId="7" fillId="0" borderId="8" xfId="0" applyNumberFormat="1" applyFont="1" applyBorder="1" applyAlignment="1">
      <alignment vertical="center"/>
    </xf>
    <xf numFmtId="42" fontId="8" fillId="0" borderId="12" xfId="1" applyFont="1" applyFill="1" applyBorder="1" applyAlignment="1">
      <alignment horizontal="right" vertical="center"/>
    </xf>
    <xf numFmtId="0" fontId="7" fillId="0" borderId="13" xfId="0" applyFont="1" applyBorder="1" applyAlignment="1">
      <alignment vertical="center"/>
    </xf>
    <xf numFmtId="21" fontId="7" fillId="0" borderId="14" xfId="0" applyNumberFormat="1" applyFont="1" applyBorder="1" applyAlignment="1">
      <alignment vertical="center"/>
    </xf>
    <xf numFmtId="0" fontId="7" fillId="0" borderId="14" xfId="0" applyFont="1" applyBorder="1" applyAlignment="1">
      <alignment horizontal="center" vertical="center"/>
    </xf>
    <xf numFmtId="4" fontId="7" fillId="0" borderId="14" xfId="0" applyNumberFormat="1" applyFont="1" applyBorder="1" applyAlignment="1">
      <alignment vertical="center"/>
    </xf>
    <xf numFmtId="42" fontId="7" fillId="0" borderId="14" xfId="1" applyFont="1" applyBorder="1" applyAlignment="1">
      <alignment vertical="center"/>
    </xf>
    <xf numFmtId="42" fontId="7" fillId="0" borderId="14" xfId="1" applyFont="1" applyFill="1" applyBorder="1" applyAlignment="1">
      <alignment horizontal="right" vertical="center"/>
    </xf>
    <xf numFmtId="42" fontId="8" fillId="0" borderId="15" xfId="1" applyFont="1" applyBorder="1" applyAlignment="1">
      <alignment vertical="center"/>
    </xf>
    <xf numFmtId="0" fontId="8" fillId="0" borderId="16" xfId="0" applyFont="1" applyBorder="1" applyAlignment="1">
      <alignment horizontal="right" vertical="center"/>
    </xf>
    <xf numFmtId="0" fontId="8" fillId="0" borderId="17" xfId="0" applyFont="1" applyBorder="1" applyAlignment="1">
      <alignment horizontal="right" vertical="center"/>
    </xf>
    <xf numFmtId="0" fontId="8" fillId="0" borderId="20" xfId="0" applyFont="1" applyBorder="1" applyAlignment="1">
      <alignment horizontal="right" vertical="center"/>
    </xf>
    <xf numFmtId="164" fontId="8" fillId="0" borderId="3" xfId="1" applyNumberFormat="1" applyFont="1" applyFill="1" applyBorder="1" applyAlignment="1">
      <alignment horizontal="right" vertical="center"/>
    </xf>
    <xf numFmtId="0" fontId="8" fillId="0" borderId="10" xfId="0" applyFont="1" applyBorder="1" applyAlignment="1">
      <alignment horizontal="center" vertical="center"/>
    </xf>
    <xf numFmtId="0" fontId="7" fillId="0" borderId="11" xfId="0" applyFont="1" applyBorder="1" applyAlignment="1">
      <alignment vertical="center"/>
    </xf>
    <xf numFmtId="42" fontId="7" fillId="0" borderId="11" xfId="1" applyFont="1" applyBorder="1" applyAlignment="1">
      <alignment vertical="center"/>
    </xf>
    <xf numFmtId="42" fontId="7" fillId="0" borderId="12" xfId="1" applyFont="1" applyBorder="1" applyAlignment="1">
      <alignment vertical="center"/>
    </xf>
    <xf numFmtId="0" fontId="8" fillId="0" borderId="5" xfId="0" applyFont="1" applyBorder="1" applyAlignment="1">
      <alignment vertical="center" wrapText="1"/>
    </xf>
    <xf numFmtId="0" fontId="8" fillId="0" borderId="8" xfId="0" applyFont="1" applyBorder="1" applyAlignment="1">
      <alignment vertical="center" wrapText="1"/>
    </xf>
    <xf numFmtId="0" fontId="7" fillId="0" borderId="8" xfId="0" applyFont="1" applyBorder="1" applyAlignment="1">
      <alignment vertical="center" wrapText="1"/>
    </xf>
    <xf numFmtId="21" fontId="7" fillId="0" borderId="14" xfId="0" applyNumberFormat="1" applyFont="1" applyBorder="1" applyAlignment="1">
      <alignment vertical="center" wrapText="1"/>
    </xf>
    <xf numFmtId="0" fontId="8" fillId="0" borderId="11" xfId="0" applyFont="1" applyBorder="1" applyAlignment="1">
      <alignment vertical="center" wrapText="1"/>
    </xf>
    <xf numFmtId="0" fontId="8" fillId="0" borderId="21" xfId="0" applyFont="1" applyBorder="1" applyAlignment="1">
      <alignment horizontal="center" vertical="center"/>
    </xf>
    <xf numFmtId="42" fontId="8" fillId="0" borderId="22" xfId="1" applyFont="1" applyBorder="1" applyAlignment="1">
      <alignment vertical="center"/>
    </xf>
    <xf numFmtId="42" fontId="7" fillId="0" borderId="8" xfId="1" applyFont="1" applyBorder="1" applyAlignment="1">
      <alignment horizontal="center" vertical="center"/>
    </xf>
    <xf numFmtId="9" fontId="7" fillId="0" borderId="8" xfId="1" applyNumberFormat="1" applyFont="1" applyBorder="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VIVIENDA%20OCA&#209;A\2026\CONTRATACI&#211;N\MANO%20DE%20OBRA%20LA%20UNI&#211;N\VF%20hay%20que%20remplazarloPRESUPUESTO%20SAL&#211;N%20COMUNAL-1.xlsx" TargetMode="External"/><Relationship Id="rId1" Type="http://schemas.openxmlformats.org/officeDocument/2006/relationships/externalLinkPath" Target="/VIVIENDA%20OCA&#209;A/2026/CONTRATACI&#211;N/MANO%20DE%20OBRA%20LA%20UNI&#211;N/VF%20hay%20que%20remplazarloPRESUPUESTO%20SAL&#211;N%20COMUNAL-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costos"/>
      <sheetName val="Base de datos"/>
      <sheetName val="PRESUPUESTO GENERAL"/>
      <sheetName val="M.O. Calificada"/>
      <sheetName val="M.O. No calificada"/>
      <sheetName val="Analisis basicos"/>
      <sheetName val="PRELIMINARES"/>
      <sheetName val="EXCAVACION  Y RELLENOS"/>
      <sheetName val="CIMENTACION"/>
      <sheetName val="EST CTO REFORZADO"/>
      <sheetName val="PISOS Y ENCHAPES"/>
      <sheetName val="MAMPOSTERIA Y ACABADOS"/>
      <sheetName val="CARP. METALICA"/>
      <sheetName val="CUBIERTA"/>
      <sheetName val="INST. HIDRAULICAS Y SANITARIAS"/>
      <sheetName val="INST. ELECTRICAS"/>
      <sheetName val="PPTO MATERIALES"/>
      <sheetName val="Analisis materiales elaborados"/>
    </sheetNames>
    <sheetDataSet>
      <sheetData sheetId="0">
        <row r="4">
          <cell r="B4" t="str">
            <v>PROYECTO: CONSTRUCCIÓN DE SALÓN COMUNAL PARA EL SECTOR LA UNION VEREDA LLANO DE LOS TRIGOS, MUNICIPIO DE OCAÑA, NORTE DE SANTANDER</v>
          </cell>
        </row>
      </sheetData>
      <sheetData sheetId="1"/>
      <sheetData sheetId="2">
        <row r="1">
          <cell r="B1" t="str">
            <v>MUNICIPIO DE OCAÑA - NORTE DE SANTANDER</v>
          </cell>
        </row>
        <row r="2">
          <cell r="B2" t="str">
            <v>SECRETARIA DE VIAS E INFRAESTRUCTURA</v>
          </cell>
        </row>
        <row r="5">
          <cell r="B5" t="str">
            <v>COMPONENTES DEL PROYECTO: Estará conformado por salon de actos, tarima,baterias sanitarias externas y andenes perimetrales.</v>
          </cell>
        </row>
        <row r="7">
          <cell r="B7" t="str">
            <v>ESPECIFICACIONES GENERALES:  Se replanteara la obra según el plano de ejes y cimientos, con lo cual se iniciaran las excavaciones respectivas con una profundidad de especificada en los planos de diseño, se fundiran dos tipos de zapatas de 0,8mx0,8m y de 1,5m x 0,8 m en concreto de 21 Mpa , sobre está se conformara la viga de cimentación en concreto reforzado con una sección de 0,20m x 0,25m, con 4 varillas de Ø1/2" y flejes de Ø3/8" cada 20 Cms. El Acero de las columnas, se anclara en la viga de cimentación reforzada y estará conformada por 4 varillas de Ø1/2" y flejes de 3/8" cada 20 Cms, con una sección de 0,20mx0,25m. Las Columnas tendrán una altura libre de 2,60 Mts como mínimo, comprendida desde la viga de cimiento reforzada hasta la viga dintel. Sobre las columnas ya fundidas, se construira la viga aerea de sección 0,20mx0,25m, con 4 varillas de Ø1/2" y flejes de 3/8" cada 20 Cms. Antes de fundir la viga áerea, se conformara la mampostería en ladrillo a la vista vitrificado y con un espesos de 12 Cms.  En el centro de la zona del comedor, se conformara una viga aerea de culata con una sección 0,20m x 0,25m, con 6 varillas de Ø1/2" y flejes de 3/8" cada 20 Cms, con el propósito de conformar sobre ellas las culatas para conformar la cubierta.</v>
          </cell>
        </row>
        <row r="14">
          <cell r="C14" t="str">
            <v>Preliminares</v>
          </cell>
        </row>
        <row r="15">
          <cell r="C15" t="str">
            <v>Localizacion, Nivelacion y Replanteo manual del proyecto</v>
          </cell>
        </row>
        <row r="16">
          <cell r="C16" t="str">
            <v>Cerramiento en tela verde</v>
          </cell>
        </row>
        <row r="18">
          <cell r="C18" t="str">
            <v>Excavaciones y Rellenos</v>
          </cell>
        </row>
        <row r="19">
          <cell r="C19" t="str">
            <v>Excavación en material Comun</v>
          </cell>
        </row>
        <row r="20">
          <cell r="C20" t="str">
            <v>Relleno con material seleccionado compactacion manual</v>
          </cell>
        </row>
        <row r="21">
          <cell r="C21" t="str">
            <v>Retiro manual de material sobrante de excavacion</v>
          </cell>
        </row>
        <row r="23">
          <cell r="C23" t="str">
            <v>Cimentacion</v>
          </cell>
        </row>
        <row r="24">
          <cell r="C24" t="str">
            <v>Solado en concreto pobre 14 Mpa e: 0.07mts</v>
          </cell>
        </row>
        <row r="25">
          <cell r="C25" t="str">
            <v>Concreto para zaptas 21 Mpa H=0,4mts</v>
          </cell>
        </row>
        <row r="26">
          <cell r="C26" t="str">
            <v>Concreto Para Pedestales 21Mpa H=0,3mts</v>
          </cell>
        </row>
        <row r="27">
          <cell r="C27" t="str">
            <v>Viga de cimentación en concreto 21 Mpa  0.3x0.3 mts</v>
          </cell>
        </row>
        <row r="28">
          <cell r="C28" t="str">
            <v>Acero figurado de 60.000 PSI  estructural (75 kg / m3 de conc)</v>
          </cell>
        </row>
        <row r="30">
          <cell r="C30" t="str">
            <v>Estructuras en Concreto Reforzado</v>
          </cell>
        </row>
        <row r="31">
          <cell r="C31" t="str">
            <v>Columna en concreto 21 Mpa - 0.20x0.25 mts</v>
          </cell>
        </row>
        <row r="32">
          <cell r="C32" t="str">
            <v>Viga aerea en concreto  21 Mpa seccion  de 0.3x0.3 mts</v>
          </cell>
        </row>
        <row r="33">
          <cell r="C33" t="str">
            <v>Acero figurado de 60.000 PSI  estructural (75 kg / m3 de conc)</v>
          </cell>
        </row>
        <row r="34">
          <cell r="C34" t="str">
            <v>Dintel en concreto e=0,06mts</v>
          </cell>
        </row>
        <row r="35">
          <cell r="C35" t="str">
            <v>Placa maciza para tanque aereo en concreto de 21 Mpa e= 0.10m</v>
          </cell>
        </row>
        <row r="37">
          <cell r="C37" t="str">
            <v>Pisos y Enchapes</v>
          </cell>
        </row>
        <row r="38">
          <cell r="C38" t="str">
            <v>Antepiso en concreto rigido 2500psi  e=0,07mts</v>
          </cell>
        </row>
        <row r="39">
          <cell r="C39" t="str">
            <v>Piso en Baldosa tablon de gres antideslizante - D= 30x30 Cms</v>
          </cell>
        </row>
        <row r="40">
          <cell r="C40" t="str">
            <v>Guardaescoba en tableta gres vitrificada 8x25 Cms.</v>
          </cell>
        </row>
        <row r="41">
          <cell r="C41" t="str">
            <v>Enchape para piso baños y paredes tableta de 20x20cms</v>
          </cell>
        </row>
        <row r="43">
          <cell r="C43" t="str">
            <v>Mamposteria y Acabados</v>
          </cell>
        </row>
        <row r="44">
          <cell r="C44" t="str">
            <v>Muros en ladrillo a la vista vitrificado mortero 1:4</v>
          </cell>
        </row>
        <row r="45">
          <cell r="C45" t="str">
            <v>Pañete liso sobre muros incluye filos y dilataciones</v>
          </cell>
        </row>
        <row r="46">
          <cell r="C46" t="str">
            <v>Pintura a base de agua para uso interior Vinilo Tipo 1 cualquier color</v>
          </cell>
        </row>
        <row r="47">
          <cell r="C47" t="str">
            <v>Estuco plastico incluye filos y dilataciones</v>
          </cell>
        </row>
        <row r="55">
          <cell r="C55" t="str">
            <v xml:space="preserve">Cubierta </v>
          </cell>
        </row>
        <row r="56">
          <cell r="C56" t="str">
            <v>Cubierta en Teja plástica perfil trapezoidal (ajota) 0,82 x3,00m</v>
          </cell>
        </row>
        <row r="57">
          <cell r="C57" t="str">
            <v>Perfil en C dimensión 220 x 80 mm espesor 2.0 mm x 6 metros</v>
          </cell>
        </row>
        <row r="58">
          <cell r="C58" t="str">
            <v>Tubo rectangular espesor 2,0mm 90 mm x 50 mmx 6 m</v>
          </cell>
        </row>
        <row r="59">
          <cell r="C59" t="str">
            <v>Caballete cubierta termo acústica A-360 trapezoidal 0.80 x 0.60 m x 2 ml cualquier color</v>
          </cell>
        </row>
        <row r="61">
          <cell r="C61" t="str">
            <v>Instalaciones Hidraulicas y Sanitarias</v>
          </cell>
        </row>
        <row r="62">
          <cell r="C62" t="str">
            <v>Tuberia de aguas servidas de Pvc 4"</v>
          </cell>
        </row>
        <row r="63">
          <cell r="C63" t="str">
            <v>Caja de inspecion de 75x75cm</v>
          </cell>
        </row>
        <row r="66">
          <cell r="C66" t="str">
            <v>Tuberia de aguas servidas 2"</v>
          </cell>
        </row>
        <row r="67">
          <cell r="C67" t="str">
            <v>Punto hidraulico Pvc 1/2"</v>
          </cell>
        </row>
        <row r="68">
          <cell r="C68" t="str">
            <v>Red de suministro Pvc 1/2"</v>
          </cell>
        </row>
        <row r="69">
          <cell r="C69" t="str">
            <v>Punto sanitario 2"</v>
          </cell>
        </row>
        <row r="70">
          <cell r="C70" t="str">
            <v>Punto sanitario 4"</v>
          </cell>
        </row>
        <row r="71">
          <cell r="C71" t="str">
            <v>Tanque pastico de 1000lts inclue accesorios</v>
          </cell>
        </row>
        <row r="73">
          <cell r="C73" t="str">
            <v>Instalciones electricas</v>
          </cell>
        </row>
        <row r="74">
          <cell r="C74" t="str">
            <v>Tablero de 4 circuitos bifasico con puerta</v>
          </cell>
        </row>
        <row r="75">
          <cell r="C75" t="str">
            <v>Salida de iluminacion led con lampara rectangular 36w</v>
          </cell>
        </row>
        <row r="76">
          <cell r="C76" t="str">
            <v>Salida de tomacorriente doble con polo a tierra</v>
          </cell>
        </row>
        <row r="77">
          <cell r="C77" t="str">
            <v>Salida para interruptor sencillo</v>
          </cell>
        </row>
        <row r="78">
          <cell r="C78" t="str">
            <v>Salida para interruptor doble</v>
          </cell>
        </row>
        <row r="79">
          <cell r="C79" t="str">
            <v>Sistema de puesta a tierra con cuatro varillas de 5/8 de 1,2 mts con hidrosolta o similar</v>
          </cell>
        </row>
        <row r="81">
          <cell r="C81" t="str">
            <v>Otros.</v>
          </cell>
        </row>
        <row r="82">
          <cell r="C82" t="str">
            <v>Limpieza y aseos general.</v>
          </cell>
        </row>
      </sheetData>
      <sheetData sheetId="3"/>
      <sheetData sheetId="4"/>
      <sheetData sheetId="5">
        <row r="28">
          <cell r="G28">
            <v>2333.40144342952</v>
          </cell>
        </row>
        <row r="40">
          <cell r="G40">
            <v>1108.7168526762853</v>
          </cell>
        </row>
        <row r="72">
          <cell r="G72">
            <v>16187.5</v>
          </cell>
        </row>
        <row r="84">
          <cell r="G84">
            <v>2910.9221428571432</v>
          </cell>
        </row>
        <row r="117">
          <cell r="G117">
            <v>86333.333333333328</v>
          </cell>
        </row>
        <row r="129">
          <cell r="G129">
            <v>14663.47</v>
          </cell>
        </row>
        <row r="162">
          <cell r="G162">
            <v>32375</v>
          </cell>
        </row>
        <row r="174">
          <cell r="G174">
            <v>10627.387107843137</v>
          </cell>
        </row>
        <row r="207">
          <cell r="G207">
            <v>37975</v>
          </cell>
        </row>
        <row r="219">
          <cell r="G219">
            <v>5565.7968333333338</v>
          </cell>
        </row>
        <row r="251">
          <cell r="G251">
            <v>161875</v>
          </cell>
        </row>
        <row r="263">
          <cell r="G263">
            <v>30311.948809523812</v>
          </cell>
        </row>
        <row r="297">
          <cell r="G297">
            <v>161875</v>
          </cell>
        </row>
        <row r="309">
          <cell r="G309">
            <v>34080.784226190481</v>
          </cell>
        </row>
        <row r="341">
          <cell r="G341">
            <v>129500</v>
          </cell>
        </row>
        <row r="353">
          <cell r="G353">
            <v>13258.903750000001</v>
          </cell>
        </row>
        <row r="386">
          <cell r="G386">
            <v>32375</v>
          </cell>
        </row>
        <row r="398">
          <cell r="G398">
            <v>5557.0082142857145</v>
          </cell>
        </row>
        <row r="428">
          <cell r="G428">
            <v>43166.666666666664</v>
          </cell>
        </row>
        <row r="440">
          <cell r="G440">
            <v>6419.6345833333335</v>
          </cell>
        </row>
        <row r="474">
          <cell r="G474">
            <v>43166.666666666664</v>
          </cell>
        </row>
        <row r="486">
          <cell r="G486">
            <v>5419.6345833333335</v>
          </cell>
        </row>
        <row r="566">
          <cell r="G566">
            <v>1850</v>
          </cell>
        </row>
        <row r="578">
          <cell r="G578">
            <v>434.16872847792456</v>
          </cell>
        </row>
        <row r="659">
          <cell r="G659">
            <v>32375</v>
          </cell>
        </row>
        <row r="671">
          <cell r="G671">
            <v>3126.2841666666668</v>
          </cell>
        </row>
        <row r="705">
          <cell r="G705">
            <v>129500</v>
          </cell>
        </row>
        <row r="717">
          <cell r="G717">
            <v>19005.136666666665</v>
          </cell>
        </row>
        <row r="750">
          <cell r="G750">
            <v>21583.333333333332</v>
          </cell>
        </row>
        <row r="762">
          <cell r="G762">
            <v>1461.56845</v>
          </cell>
        </row>
        <row r="795">
          <cell r="G795">
            <v>37975</v>
          </cell>
        </row>
        <row r="807">
          <cell r="G807">
            <v>2048.6597999999999</v>
          </cell>
        </row>
        <row r="841">
          <cell r="G841">
            <v>16187.5</v>
          </cell>
        </row>
        <row r="853">
          <cell r="G853">
            <v>711.75512500000002</v>
          </cell>
        </row>
        <row r="887">
          <cell r="G887">
            <v>32375</v>
          </cell>
        </row>
        <row r="899">
          <cell r="G899">
            <v>1746.5532857142857</v>
          </cell>
        </row>
        <row r="932">
          <cell r="G932">
            <v>32375</v>
          </cell>
        </row>
        <row r="944">
          <cell r="G944">
            <v>1649.6403749999999</v>
          </cell>
        </row>
        <row r="976">
          <cell r="G976">
            <v>26061.11155188255</v>
          </cell>
        </row>
        <row r="988">
          <cell r="G988">
            <v>1121.0285340564762</v>
          </cell>
        </row>
        <row r="1020">
          <cell r="G1020">
            <v>18500</v>
          </cell>
        </row>
        <row r="1032">
          <cell r="G1032">
            <v>1581.1301250000001</v>
          </cell>
        </row>
        <row r="1062">
          <cell r="G1062">
            <v>32375</v>
          </cell>
        </row>
        <row r="1074">
          <cell r="G1074">
            <v>2042.6061500000001</v>
          </cell>
        </row>
        <row r="1111">
          <cell r="G1111">
            <v>150343.33333333334</v>
          </cell>
        </row>
        <row r="1119">
          <cell r="G1119">
            <v>4510.3</v>
          </cell>
        </row>
        <row r="1152">
          <cell r="G1152">
            <v>173768.41786653074</v>
          </cell>
        </row>
        <row r="1164">
          <cell r="G1164">
            <v>6045.552535995922</v>
          </cell>
        </row>
        <row r="1198">
          <cell r="G1198">
            <v>33300</v>
          </cell>
        </row>
        <row r="1210">
          <cell r="G1210">
            <v>21541.712299999999</v>
          </cell>
        </row>
        <row r="1245">
          <cell r="G1245">
            <v>27750</v>
          </cell>
        </row>
        <row r="1257">
          <cell r="G1257">
            <v>21248.75</v>
          </cell>
        </row>
        <row r="1290">
          <cell r="G1290">
            <v>16187.5</v>
          </cell>
        </row>
        <row r="1302">
          <cell r="G1302">
            <v>3164.0153749999999</v>
          </cell>
        </row>
        <row r="1334">
          <cell r="G1334">
            <v>16187.5</v>
          </cell>
        </row>
        <row r="1346">
          <cell r="G1346">
            <v>32824.820187500001</v>
          </cell>
        </row>
        <row r="1382">
          <cell r="G1382">
            <v>16187.5</v>
          </cell>
        </row>
        <row r="1394">
          <cell r="G1394">
            <v>1374.7003125000001</v>
          </cell>
        </row>
        <row r="1427">
          <cell r="G1427">
            <v>185000</v>
          </cell>
        </row>
        <row r="1439">
          <cell r="G1439">
            <v>15710.860714285714</v>
          </cell>
        </row>
        <row r="1470">
          <cell r="G1470">
            <v>129500</v>
          </cell>
        </row>
        <row r="1481">
          <cell r="G1481">
            <v>10997.602500000001</v>
          </cell>
        </row>
        <row r="1516">
          <cell r="G1516">
            <v>64750</v>
          </cell>
        </row>
        <row r="1527">
          <cell r="G1527">
            <v>5498.8012500000004</v>
          </cell>
        </row>
        <row r="1560">
          <cell r="G1560">
            <v>25900</v>
          </cell>
        </row>
        <row r="1572">
          <cell r="G1572">
            <v>2199.5205000000001</v>
          </cell>
        </row>
        <row r="1605">
          <cell r="G1605">
            <v>18500</v>
          </cell>
        </row>
        <row r="1617">
          <cell r="G1617">
            <v>1571.0860714285716</v>
          </cell>
        </row>
        <row r="1651">
          <cell r="G1651">
            <v>21583.333333333332</v>
          </cell>
        </row>
        <row r="1663">
          <cell r="G1663">
            <v>1832.9337499999999</v>
          </cell>
        </row>
        <row r="1697">
          <cell r="G1697">
            <v>18987.5</v>
          </cell>
        </row>
        <row r="1744">
          <cell r="G1744">
            <v>21583.333333333332</v>
          </cell>
        </row>
        <row r="1756">
          <cell r="G1756">
            <v>1832.9337499999999</v>
          </cell>
        </row>
        <row r="1788">
          <cell r="G1788">
            <v>129500</v>
          </cell>
        </row>
        <row r="1800">
          <cell r="G1800">
            <v>10997.602500000001</v>
          </cell>
        </row>
        <row r="1834">
          <cell r="G1834">
            <v>151900</v>
          </cell>
        </row>
        <row r="1846">
          <cell r="G1846">
            <v>7054.5</v>
          </cell>
        </row>
        <row r="1877">
          <cell r="G1877">
            <v>64750</v>
          </cell>
        </row>
        <row r="1887">
          <cell r="G1887">
            <v>3191.25</v>
          </cell>
        </row>
        <row r="1918">
          <cell r="G1918">
            <v>64750</v>
          </cell>
        </row>
        <row r="1928">
          <cell r="G1928">
            <v>3191.25</v>
          </cell>
        </row>
        <row r="1959">
          <cell r="G1959">
            <v>64750</v>
          </cell>
        </row>
        <row r="1969">
          <cell r="G1969">
            <v>3191.25</v>
          </cell>
        </row>
        <row r="2001">
          <cell r="G2001">
            <v>64750</v>
          </cell>
        </row>
        <row r="2011">
          <cell r="G2011">
            <v>3191.25</v>
          </cell>
        </row>
        <row r="2042">
          <cell r="G2042">
            <v>253166.66666666669</v>
          </cell>
        </row>
        <row r="2052">
          <cell r="G2052">
            <v>12477.5</v>
          </cell>
        </row>
        <row r="2084">
          <cell r="G2084">
            <v>1618.75</v>
          </cell>
        </row>
      </sheetData>
      <sheetData sheetId="6">
        <row r="14">
          <cell r="P14">
            <v>89</v>
          </cell>
        </row>
        <row r="20">
          <cell r="P20">
            <v>45</v>
          </cell>
        </row>
      </sheetData>
      <sheetData sheetId="7">
        <row r="18">
          <cell r="P18">
            <v>14</v>
          </cell>
        </row>
        <row r="26">
          <cell r="P26">
            <v>7</v>
          </cell>
        </row>
        <row r="36">
          <cell r="P36">
            <v>18</v>
          </cell>
        </row>
      </sheetData>
      <sheetData sheetId="8">
        <row r="14">
          <cell r="P14">
            <v>1</v>
          </cell>
        </row>
        <row r="20">
          <cell r="P20">
            <v>4</v>
          </cell>
        </row>
        <row r="28">
          <cell r="P28">
            <v>1</v>
          </cell>
        </row>
        <row r="36">
          <cell r="P36">
            <v>36</v>
          </cell>
        </row>
        <row r="48">
          <cell r="P48">
            <v>778</v>
          </cell>
        </row>
      </sheetData>
      <sheetData sheetId="9">
        <row r="13">
          <cell r="P13">
            <v>26</v>
          </cell>
        </row>
        <row r="21">
          <cell r="P21">
            <v>36</v>
          </cell>
        </row>
        <row r="33">
          <cell r="P33">
            <v>1418</v>
          </cell>
        </row>
        <row r="39">
          <cell r="P39">
            <v>25</v>
          </cell>
        </row>
        <row r="45">
          <cell r="P45">
            <v>4</v>
          </cell>
        </row>
      </sheetData>
      <sheetData sheetId="10">
        <row r="16">
          <cell r="P16">
            <v>119</v>
          </cell>
        </row>
        <row r="23">
          <cell r="P23">
            <v>115</v>
          </cell>
        </row>
        <row r="28">
          <cell r="P28">
            <v>36</v>
          </cell>
        </row>
        <row r="34">
          <cell r="P34">
            <v>13</v>
          </cell>
        </row>
      </sheetData>
      <sheetData sheetId="11">
        <row r="15">
          <cell r="P15">
            <v>95</v>
          </cell>
        </row>
        <row r="21">
          <cell r="P21">
            <v>24</v>
          </cell>
        </row>
      </sheetData>
      <sheetData sheetId="12">
        <row r="13">
          <cell r="P13">
            <v>14</v>
          </cell>
        </row>
        <row r="20">
          <cell r="P20">
            <v>3</v>
          </cell>
        </row>
        <row r="26">
          <cell r="P26">
            <v>3</v>
          </cell>
        </row>
        <row r="31">
          <cell r="P31">
            <v>5</v>
          </cell>
        </row>
      </sheetData>
      <sheetData sheetId="13">
        <row r="13">
          <cell r="P13">
            <v>99</v>
          </cell>
        </row>
        <row r="19">
          <cell r="P19">
            <v>84</v>
          </cell>
        </row>
        <row r="25">
          <cell r="P25">
            <v>108</v>
          </cell>
        </row>
        <row r="31">
          <cell r="P31">
            <v>11</v>
          </cell>
        </row>
      </sheetData>
      <sheetData sheetId="14">
        <row r="13">
          <cell r="P13">
            <v>4</v>
          </cell>
        </row>
        <row r="18">
          <cell r="P18">
            <v>1</v>
          </cell>
        </row>
        <row r="23">
          <cell r="P23">
            <v>2</v>
          </cell>
        </row>
        <row r="28">
          <cell r="P28">
            <v>2</v>
          </cell>
        </row>
        <row r="33">
          <cell r="P33">
            <v>1</v>
          </cell>
        </row>
        <row r="38">
          <cell r="P38">
            <v>4</v>
          </cell>
        </row>
        <row r="43">
          <cell r="P43">
            <v>8</v>
          </cell>
        </row>
        <row r="48">
          <cell r="P48">
            <v>2</v>
          </cell>
        </row>
        <row r="53">
          <cell r="P53">
            <v>2</v>
          </cell>
        </row>
        <row r="58">
          <cell r="P58">
            <v>1</v>
          </cell>
        </row>
      </sheetData>
      <sheetData sheetId="15">
        <row r="13">
          <cell r="P13">
            <v>1</v>
          </cell>
        </row>
        <row r="20">
          <cell r="P20">
            <v>10</v>
          </cell>
        </row>
        <row r="25">
          <cell r="P25">
            <v>4</v>
          </cell>
        </row>
        <row r="31">
          <cell r="P31">
            <v>3</v>
          </cell>
        </row>
        <row r="36">
          <cell r="P36">
            <v>1</v>
          </cell>
        </row>
        <row r="41">
          <cell r="P41">
            <v>1</v>
          </cell>
        </row>
      </sheetData>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F8C71-D03A-4714-AA50-3F454786ACCB}">
  <dimension ref="A1:J164"/>
  <sheetViews>
    <sheetView tabSelected="1" topLeftCell="A151" zoomScale="80" zoomScaleNormal="80" workbookViewId="0">
      <selection activeCell="H172" sqref="H172"/>
    </sheetView>
  </sheetViews>
  <sheetFormatPr baseColWidth="10" defaultColWidth="11.453125" defaultRowHeight="13" x14ac:dyDescent="0.25"/>
  <cols>
    <col min="1" max="1" width="2.7265625" style="1" customWidth="1"/>
    <col min="2" max="2" width="6.7265625" style="1" customWidth="1"/>
    <col min="3" max="3" width="73.81640625" style="1" customWidth="1"/>
    <col min="4" max="4" width="5.7265625" style="1" customWidth="1"/>
    <col min="5" max="5" width="9.1796875" style="1" bestFit="1" customWidth="1"/>
    <col min="6" max="7" width="18.1796875" style="3" customWidth="1"/>
    <col min="8" max="8" width="20" style="3" customWidth="1"/>
    <col min="9" max="9" width="3.54296875" style="1" customWidth="1"/>
    <col min="10" max="10" width="15.1796875" style="3" customWidth="1"/>
    <col min="11" max="11" width="13.26953125" style="1" bestFit="1" customWidth="1"/>
    <col min="12" max="16384" width="11.453125" style="1"/>
  </cols>
  <sheetData>
    <row r="1" spans="1:10" ht="25" customHeight="1" x14ac:dyDescent="0.25">
      <c r="B1" s="13" t="str">
        <f>+'[1]PRESUPUESTO GENERAL'!B1:H1</f>
        <v>MUNICIPIO DE OCAÑA - NORTE DE SANTANDER</v>
      </c>
      <c r="C1" s="13"/>
      <c r="D1" s="13"/>
      <c r="E1" s="13"/>
      <c r="F1" s="13"/>
      <c r="G1" s="13"/>
      <c r="H1" s="13"/>
      <c r="I1" s="2"/>
    </row>
    <row r="2" spans="1:10" ht="20.149999999999999" customHeight="1" x14ac:dyDescent="0.25">
      <c r="B2" s="14" t="str">
        <f>+'[1]PRESUPUESTO GENERAL'!B2:H2</f>
        <v>SECRETARIA DE VIAS E INFRAESTRUCTURA</v>
      </c>
      <c r="C2" s="14"/>
      <c r="D2" s="14"/>
      <c r="E2" s="14"/>
      <c r="F2" s="14"/>
      <c r="G2" s="14"/>
      <c r="H2" s="14"/>
      <c r="I2" s="4"/>
    </row>
    <row r="3" spans="1:10" x14ac:dyDescent="0.25">
      <c r="B3" s="5"/>
      <c r="C3" s="5"/>
      <c r="D3" s="5"/>
    </row>
    <row r="4" spans="1:10" ht="42.75" customHeight="1" x14ac:dyDescent="0.25">
      <c r="B4" s="15" t="str">
        <f>'[1]Resumen costos'!B4:G4</f>
        <v>PROYECTO: CONSTRUCCIÓN DE SALÓN COMUNAL PARA EL SECTOR LA UNION VEREDA LLANO DE LOS TRIGOS, MUNICIPIO DE OCAÑA, NORTE DE SANTANDER</v>
      </c>
      <c r="C4" s="15"/>
      <c r="D4" s="15"/>
      <c r="E4" s="15"/>
      <c r="F4" s="15"/>
      <c r="G4" s="15"/>
      <c r="H4" s="15"/>
    </row>
    <row r="5" spans="1:10" ht="20.149999999999999" customHeight="1" x14ac:dyDescent="0.25">
      <c r="B5" s="6" t="str">
        <f>+'[1]PRESUPUESTO GENERAL'!B5</f>
        <v>COMPONENTES DEL PROYECTO: Estará conformado por salon de actos, tarima,baterias sanitarias externas y andenes perimetrales.</v>
      </c>
      <c r="C5" s="5"/>
      <c r="D5" s="5"/>
      <c r="F5" s="7"/>
      <c r="G5" s="7"/>
      <c r="H5" s="7"/>
      <c r="J5" s="7"/>
    </row>
    <row r="6" spans="1:10" x14ac:dyDescent="0.25">
      <c r="B6" s="5"/>
      <c r="C6" s="5"/>
      <c r="D6" s="5"/>
      <c r="F6" s="7"/>
      <c r="G6" s="7"/>
      <c r="H6" s="7"/>
      <c r="J6" s="7"/>
    </row>
    <row r="7" spans="1:10" s="6" customFormat="1" ht="156" customHeight="1" x14ac:dyDescent="0.25">
      <c r="B7" s="16" t="str">
        <f>+'[1]PRESUPUESTO GENERAL'!B7:H7</f>
        <v>ESPECIFICACIONES GENERALES:  Se replanteara la obra según el plano de ejes y cimientos, con lo cual se iniciaran las excavaciones respectivas con una profundidad de especificada en los planos de diseño, se fundiran dos tipos de zapatas de 0,8mx0,8m y de 1,5m x 0,8 m en concreto de 21 Mpa , sobre está se conformara la viga de cimentación en concreto reforzado con una sección de 0,20m x 0,25m, con 4 varillas de Ø1/2" y flejes de Ø3/8" cada 20 Cms. El Acero de las columnas, se anclara en la viga de cimentación reforzada y estará conformada por 4 varillas de Ø1/2" y flejes de 3/8" cada 20 Cms, con una sección de 0,20mx0,25m. Las Columnas tendrán una altura libre de 2,60 Mts como mínimo, comprendida desde la viga de cimiento reforzada hasta la viga dintel. Sobre las columnas ya fundidas, se construira la viga aerea de sección 0,20mx0,25m, con 4 varillas de Ø1/2" y flejes de 3/8" cada 20 Cms. Antes de fundir la viga áerea, se conformara la mampostería en ladrillo a la vista vitrificado y con un espesos de 12 Cms.  En el centro de la zona del comedor, se conformara una viga aerea de culata con una sección 0,20m x 0,25m, con 6 varillas de Ø1/2" y flejes de 3/8" cada 20 Cms, con el propósito de conformar sobre ellas las culatas para conformar la cubierta.</v>
      </c>
      <c r="C7" s="16"/>
      <c r="D7" s="16"/>
      <c r="E7" s="16"/>
      <c r="F7" s="16"/>
      <c r="G7" s="16"/>
      <c r="H7" s="16"/>
      <c r="I7" s="8"/>
      <c r="J7" s="9"/>
    </row>
    <row r="8" spans="1:10" ht="13.5" thickBot="1" x14ac:dyDescent="0.3">
      <c r="B8" s="10"/>
      <c r="C8" s="10"/>
      <c r="D8" s="10"/>
      <c r="E8" s="10"/>
      <c r="F8" s="11"/>
      <c r="G8" s="11"/>
    </row>
    <row r="9" spans="1:10" ht="25" customHeight="1" thickBot="1" x14ac:dyDescent="0.3">
      <c r="B9" s="19" t="s">
        <v>0</v>
      </c>
      <c r="C9" s="20"/>
      <c r="D9" s="20"/>
      <c r="E9" s="20"/>
      <c r="F9" s="20"/>
      <c r="G9" s="20"/>
      <c r="H9" s="21"/>
      <c r="I9" s="4"/>
    </row>
    <row r="10" spans="1:10" ht="23.25" customHeight="1" thickBot="1" x14ac:dyDescent="0.3">
      <c r="B10" s="22" t="s">
        <v>75</v>
      </c>
      <c r="C10" s="23"/>
      <c r="D10" s="23"/>
      <c r="E10" s="23"/>
      <c r="F10" s="23"/>
      <c r="G10" s="23"/>
      <c r="H10" s="24"/>
    </row>
    <row r="11" spans="1:10" ht="16" thickBot="1" x14ac:dyDescent="0.3">
      <c r="A11" s="6"/>
      <c r="B11" s="25" t="s">
        <v>1</v>
      </c>
      <c r="C11" s="26" t="s">
        <v>2</v>
      </c>
      <c r="D11" s="26" t="s">
        <v>3</v>
      </c>
      <c r="E11" s="26" t="s">
        <v>4</v>
      </c>
      <c r="F11" s="27" t="s">
        <v>5</v>
      </c>
      <c r="G11" s="27" t="s">
        <v>6</v>
      </c>
      <c r="H11" s="28" t="s">
        <v>7</v>
      </c>
    </row>
    <row r="12" spans="1:10" ht="16" thickBot="1" x14ac:dyDescent="0.3">
      <c r="A12" s="6"/>
      <c r="B12" s="29"/>
      <c r="C12" s="17"/>
      <c r="D12" s="29"/>
      <c r="E12" s="17"/>
      <c r="F12" s="30"/>
      <c r="G12" s="30"/>
      <c r="H12" s="30"/>
    </row>
    <row r="13" spans="1:10" ht="15.5" x14ac:dyDescent="0.25">
      <c r="A13" s="6"/>
      <c r="B13" s="31"/>
      <c r="C13" s="71" t="s">
        <v>8</v>
      </c>
      <c r="D13" s="32"/>
      <c r="E13" s="33"/>
      <c r="F13" s="34"/>
      <c r="G13" s="34"/>
      <c r="H13" s="35"/>
    </row>
    <row r="14" spans="1:10" ht="15.5" x14ac:dyDescent="0.25">
      <c r="A14" s="6"/>
      <c r="B14" s="36" t="s">
        <v>9</v>
      </c>
      <c r="C14" s="72" t="str">
        <f>+'[1]PRESUPUESTO GENERAL'!C14</f>
        <v>Preliminares</v>
      </c>
      <c r="D14" s="37"/>
      <c r="E14" s="38"/>
      <c r="F14" s="39"/>
      <c r="G14" s="39"/>
      <c r="H14" s="40"/>
    </row>
    <row r="15" spans="1:10" ht="15.5" x14ac:dyDescent="0.25">
      <c r="A15" s="6"/>
      <c r="B15" s="41">
        <v>1.1000000000000001</v>
      </c>
      <c r="C15" s="73" t="str">
        <f>+'[1]PRESUPUESTO GENERAL'!C15</f>
        <v>Localizacion, Nivelacion y Replanteo manual del proyecto</v>
      </c>
      <c r="D15" s="37" t="s">
        <v>10</v>
      </c>
      <c r="E15" s="42">
        <f>+[1]PRELIMINARES!P14</f>
        <v>89</v>
      </c>
      <c r="F15" s="43">
        <f>+'[1]Analisis basicos'!G28+'[1]Analisis basicos'!G40</f>
        <v>3442.1182961058053</v>
      </c>
      <c r="G15" s="43">
        <f>+E15*F15</f>
        <v>306348.52835341665</v>
      </c>
      <c r="H15" s="44"/>
    </row>
    <row r="16" spans="1:10" ht="15.5" x14ac:dyDescent="0.25">
      <c r="A16" s="6"/>
      <c r="B16" s="41" t="s">
        <v>11</v>
      </c>
      <c r="C16" s="73" t="str">
        <f>+'[1]PRESUPUESTO GENERAL'!C16</f>
        <v>Cerramiento en tela verde</v>
      </c>
      <c r="D16" s="37" t="s">
        <v>12</v>
      </c>
      <c r="E16" s="42">
        <f>+[1]PRELIMINARES!P20</f>
        <v>45</v>
      </c>
      <c r="F16" s="43">
        <f>+'[1]Analisis basicos'!G72+'[1]Analisis basicos'!G84</f>
        <v>19098.422142857144</v>
      </c>
      <c r="G16" s="43">
        <f>+E16*F16</f>
        <v>859428.99642857141</v>
      </c>
      <c r="H16" s="44"/>
    </row>
    <row r="17" spans="1:8" ht="15.5" x14ac:dyDescent="0.25">
      <c r="A17" s="6"/>
      <c r="B17" s="41"/>
      <c r="C17" s="72"/>
      <c r="D17" s="37"/>
      <c r="E17" s="42"/>
      <c r="F17" s="43"/>
      <c r="G17" s="43"/>
      <c r="H17" s="44">
        <f>SUM(G15:G16)</f>
        <v>1165777.524781988</v>
      </c>
    </row>
    <row r="18" spans="1:8" ht="15.5" x14ac:dyDescent="0.25">
      <c r="A18" s="6"/>
      <c r="B18" s="36" t="s">
        <v>13</v>
      </c>
      <c r="C18" s="72" t="str">
        <f>+'[1]PRESUPUESTO GENERAL'!C18</f>
        <v>Excavaciones y Rellenos</v>
      </c>
      <c r="D18" s="37"/>
      <c r="E18" s="42"/>
      <c r="F18" s="39"/>
      <c r="G18" s="43"/>
      <c r="H18" s="40"/>
    </row>
    <row r="19" spans="1:8" ht="15.5" x14ac:dyDescent="0.25">
      <c r="A19" s="6"/>
      <c r="B19" s="41" t="s">
        <v>14</v>
      </c>
      <c r="C19" s="73" t="str">
        <f>+'[1]PRESUPUESTO GENERAL'!C19</f>
        <v>Excavación en material Comun</v>
      </c>
      <c r="D19" s="37" t="s">
        <v>15</v>
      </c>
      <c r="E19" s="42">
        <f>+'[1]EXCAVACION  Y RELLENOS'!P18</f>
        <v>14</v>
      </c>
      <c r="F19" s="43">
        <f>'[1]Analisis basicos'!G117+'[1]Analisis basicos'!G129</f>
        <v>100996.80333333333</v>
      </c>
      <c r="G19" s="43">
        <f>+E19*F19</f>
        <v>1413955.2466666666</v>
      </c>
      <c r="H19" s="40"/>
    </row>
    <row r="20" spans="1:8" ht="15.5" x14ac:dyDescent="0.25">
      <c r="A20" s="6"/>
      <c r="B20" s="41" t="s">
        <v>16</v>
      </c>
      <c r="C20" s="73" t="str">
        <f>+'[1]PRESUPUESTO GENERAL'!C20</f>
        <v>Relleno con material seleccionado compactacion manual</v>
      </c>
      <c r="D20" s="37" t="s">
        <v>15</v>
      </c>
      <c r="E20" s="42">
        <f>+'[1]EXCAVACION  Y RELLENOS'!P26</f>
        <v>7</v>
      </c>
      <c r="F20" s="43">
        <f>+'[1]Analisis basicos'!G162+'[1]Analisis basicos'!G174</f>
        <v>43002.38710784314</v>
      </c>
      <c r="G20" s="43">
        <f t="shared" ref="G20:G21" si="0">+E20*F20</f>
        <v>301016.709754902</v>
      </c>
      <c r="H20" s="40"/>
    </row>
    <row r="21" spans="1:8" ht="15.5" x14ac:dyDescent="0.25">
      <c r="A21" s="6"/>
      <c r="B21" s="41" t="s">
        <v>17</v>
      </c>
      <c r="C21" s="73" t="str">
        <f>+'[1]PRESUPUESTO GENERAL'!C21</f>
        <v>Retiro manual de material sobrante de excavacion</v>
      </c>
      <c r="D21" s="37" t="s">
        <v>15</v>
      </c>
      <c r="E21" s="42">
        <f>+'[1]EXCAVACION  Y RELLENOS'!P36</f>
        <v>18</v>
      </c>
      <c r="F21" s="43">
        <f>'[1]Analisis basicos'!G207+'[1]Analisis basicos'!G219</f>
        <v>43540.796833333334</v>
      </c>
      <c r="G21" s="43">
        <f t="shared" si="0"/>
        <v>783734.34299999999</v>
      </c>
      <c r="H21" s="40"/>
    </row>
    <row r="22" spans="1:8" ht="15.5" x14ac:dyDescent="0.25">
      <c r="A22" s="6"/>
      <c r="B22" s="41"/>
      <c r="C22" s="72"/>
      <c r="D22" s="45"/>
      <c r="E22" s="46"/>
      <c r="F22" s="47"/>
      <c r="G22" s="47"/>
      <c r="H22" s="44">
        <f>SUM(G19:G21)</f>
        <v>2498706.2994215684</v>
      </c>
    </row>
    <row r="23" spans="1:8" ht="15.5" x14ac:dyDescent="0.25">
      <c r="A23" s="6"/>
      <c r="B23" s="36" t="s">
        <v>18</v>
      </c>
      <c r="C23" s="72" t="str">
        <f>+'[1]PRESUPUESTO GENERAL'!C23</f>
        <v>Cimentacion</v>
      </c>
      <c r="D23" s="37"/>
      <c r="E23" s="42"/>
      <c r="F23" s="39"/>
      <c r="G23" s="43"/>
      <c r="H23" s="48"/>
    </row>
    <row r="24" spans="1:8" ht="15.5" x14ac:dyDescent="0.25">
      <c r="A24" s="6"/>
      <c r="B24" s="41" t="s">
        <v>19</v>
      </c>
      <c r="C24" s="73" t="str">
        <f>+'[1]PRESUPUESTO GENERAL'!C24</f>
        <v>Solado en concreto pobre 14 Mpa e: 0.07mts</v>
      </c>
      <c r="D24" s="37" t="s">
        <v>15</v>
      </c>
      <c r="E24" s="42">
        <f>+[1]CIMENTACION!P14</f>
        <v>1</v>
      </c>
      <c r="F24" s="43">
        <f>'[1]Analisis basicos'!G341+'[1]Analisis basicos'!G353</f>
        <v>142758.90375</v>
      </c>
      <c r="G24" s="43">
        <f>+E24*F24</f>
        <v>142758.90375</v>
      </c>
      <c r="H24" s="48"/>
    </row>
    <row r="25" spans="1:8" ht="15.5" x14ac:dyDescent="0.25">
      <c r="A25" s="6"/>
      <c r="B25" s="41" t="s">
        <v>20</v>
      </c>
      <c r="C25" s="73" t="str">
        <f>+'[1]PRESUPUESTO GENERAL'!C25</f>
        <v>Concreto para zaptas 21 Mpa H=0,4mts</v>
      </c>
      <c r="D25" s="37" t="s">
        <v>15</v>
      </c>
      <c r="E25" s="42">
        <f>+[1]CIMENTACION!P20</f>
        <v>4</v>
      </c>
      <c r="F25" s="43">
        <f>'[1]Analisis basicos'!G251+'[1]Analisis basicos'!G263</f>
        <v>192186.9488095238</v>
      </c>
      <c r="G25" s="43">
        <f t="shared" ref="G25:G28" si="1">+E25*F25</f>
        <v>768747.79523809522</v>
      </c>
      <c r="H25" s="48"/>
    </row>
    <row r="26" spans="1:8" ht="15.5" x14ac:dyDescent="0.25">
      <c r="A26" s="6"/>
      <c r="B26" s="41" t="s">
        <v>21</v>
      </c>
      <c r="C26" s="73" t="str">
        <f>+'[1]PRESUPUESTO GENERAL'!C26</f>
        <v>Concreto Para Pedestales 21Mpa H=0,3mts</v>
      </c>
      <c r="D26" s="45" t="s">
        <v>15</v>
      </c>
      <c r="E26" s="46">
        <f>+[1]CIMENTACION!P28</f>
        <v>1</v>
      </c>
      <c r="F26" s="47">
        <f>'[1]Analisis basicos'!G297+'[1]Analisis basicos'!G309</f>
        <v>195955.78422619047</v>
      </c>
      <c r="G26" s="43">
        <f t="shared" si="1"/>
        <v>195955.78422619047</v>
      </c>
      <c r="H26" s="48"/>
    </row>
    <row r="27" spans="1:8" ht="15.5" x14ac:dyDescent="0.25">
      <c r="A27" s="6"/>
      <c r="B27" s="49" t="s">
        <v>22</v>
      </c>
      <c r="C27" s="73" t="str">
        <f>+'[1]PRESUPUESTO GENERAL'!C27</f>
        <v>Viga de cimentación en concreto 21 Mpa  0.3x0.3 mts</v>
      </c>
      <c r="D27" s="50" t="s">
        <v>12</v>
      </c>
      <c r="E27" s="51">
        <f>+[1]CIMENTACION!P36</f>
        <v>36</v>
      </c>
      <c r="F27" s="52">
        <f>'[1]Analisis basicos'!G386+'[1]Analisis basicos'!G398</f>
        <v>37932.008214285714</v>
      </c>
      <c r="G27" s="43">
        <f t="shared" si="1"/>
        <v>1365552.2957142857</v>
      </c>
      <c r="H27" s="53"/>
    </row>
    <row r="28" spans="1:8" ht="15.5" x14ac:dyDescent="0.25">
      <c r="A28" s="6"/>
      <c r="B28" s="49" t="s">
        <v>23</v>
      </c>
      <c r="C28" s="73" t="str">
        <f>+'[1]PRESUPUESTO GENERAL'!C28</f>
        <v>Acero figurado de 60.000 PSI  estructural (75 kg / m3 de conc)</v>
      </c>
      <c r="D28" s="50" t="s">
        <v>24</v>
      </c>
      <c r="E28" s="51">
        <f>+[1]CIMENTACION!P48</f>
        <v>778</v>
      </c>
      <c r="F28" s="52">
        <f>+F33</f>
        <v>2284.1687284779246</v>
      </c>
      <c r="G28" s="43">
        <f t="shared" si="1"/>
        <v>1777083.2707558253</v>
      </c>
      <c r="H28" s="53"/>
    </row>
    <row r="29" spans="1:8" ht="15.5" x14ac:dyDescent="0.25">
      <c r="A29" s="6"/>
      <c r="B29" s="41"/>
      <c r="C29" s="72"/>
      <c r="D29" s="37"/>
      <c r="E29" s="42"/>
      <c r="F29" s="43"/>
      <c r="G29" s="43"/>
      <c r="H29" s="44">
        <f>SUM(G24:G28)</f>
        <v>4250098.0496843969</v>
      </c>
    </row>
    <row r="30" spans="1:8" ht="15.5" x14ac:dyDescent="0.25">
      <c r="A30" s="6"/>
      <c r="B30" s="36" t="s">
        <v>25</v>
      </c>
      <c r="C30" s="72" t="str">
        <f>+'[1]PRESUPUESTO GENERAL'!C30</f>
        <v>Estructuras en Concreto Reforzado</v>
      </c>
      <c r="D30" s="37"/>
      <c r="E30" s="42"/>
      <c r="F30" s="43"/>
      <c r="G30" s="43"/>
      <c r="H30" s="48"/>
    </row>
    <row r="31" spans="1:8" ht="15.5" x14ac:dyDescent="0.25">
      <c r="A31" s="6"/>
      <c r="B31" s="41" t="s">
        <v>26</v>
      </c>
      <c r="C31" s="73" t="str">
        <f>+'[1]PRESUPUESTO GENERAL'!C31</f>
        <v>Columna en concreto 21 Mpa - 0.20x0.25 mts</v>
      </c>
      <c r="D31" s="37" t="s">
        <v>12</v>
      </c>
      <c r="E31" s="42">
        <f>+'[1]EST CTO REFORZADO'!P13</f>
        <v>26</v>
      </c>
      <c r="F31" s="43">
        <f>'[1]Analisis basicos'!G428+'[1]Analisis basicos'!G440</f>
        <v>49586.301249999997</v>
      </c>
      <c r="G31" s="43">
        <f>+E31*F31</f>
        <v>1289243.8325</v>
      </c>
      <c r="H31" s="48"/>
    </row>
    <row r="32" spans="1:8" ht="15.5" x14ac:dyDescent="0.25">
      <c r="A32" s="6"/>
      <c r="B32" s="41" t="s">
        <v>27</v>
      </c>
      <c r="C32" s="73" t="str">
        <f>+'[1]PRESUPUESTO GENERAL'!C32</f>
        <v>Viga aerea en concreto  21 Mpa seccion  de 0.3x0.3 mts</v>
      </c>
      <c r="D32" s="37" t="s">
        <v>12</v>
      </c>
      <c r="E32" s="42">
        <f>+'[1]EST CTO REFORZADO'!P21</f>
        <v>36</v>
      </c>
      <c r="F32" s="43">
        <f>'[1]Analisis basicos'!G474+'[1]Analisis basicos'!G486</f>
        <v>48586.301249999997</v>
      </c>
      <c r="G32" s="43">
        <f t="shared" ref="G32:G34" si="2">+E32*F32</f>
        <v>1749106.845</v>
      </c>
      <c r="H32" s="48"/>
    </row>
    <row r="33" spans="1:8" ht="15.5" x14ac:dyDescent="0.25">
      <c r="A33" s="6"/>
      <c r="B33" s="41" t="s">
        <v>28</v>
      </c>
      <c r="C33" s="73" t="str">
        <f>+'[1]PRESUPUESTO GENERAL'!C33</f>
        <v>Acero figurado de 60.000 PSI  estructural (75 kg / m3 de conc)</v>
      </c>
      <c r="D33" s="37" t="s">
        <v>29</v>
      </c>
      <c r="E33" s="54">
        <f>+'[1]EST CTO REFORZADO'!P33</f>
        <v>1418</v>
      </c>
      <c r="F33" s="43">
        <f>'[1]Analisis basicos'!G566+'[1]Analisis basicos'!G578</f>
        <v>2284.1687284779246</v>
      </c>
      <c r="G33" s="43">
        <f t="shared" si="2"/>
        <v>3238951.2569816969</v>
      </c>
      <c r="H33" s="48"/>
    </row>
    <row r="34" spans="1:8" ht="15.5" x14ac:dyDescent="0.25">
      <c r="A34" s="6"/>
      <c r="B34" s="41" t="s">
        <v>30</v>
      </c>
      <c r="C34" s="73" t="str">
        <f>+'[1]PRESUPUESTO GENERAL'!C34</f>
        <v>Dintel en concreto e=0,06mts</v>
      </c>
      <c r="D34" s="37" t="s">
        <v>31</v>
      </c>
      <c r="E34" s="42">
        <f>+'[1]EST CTO REFORZADO'!P39</f>
        <v>25</v>
      </c>
      <c r="F34" s="43">
        <f>+'[1]Analisis basicos'!G659+'[1]Analisis basicos'!G671</f>
        <v>35501.284166666665</v>
      </c>
      <c r="G34" s="43">
        <f t="shared" si="2"/>
        <v>887532.10416666663</v>
      </c>
      <c r="H34" s="48"/>
    </row>
    <row r="35" spans="1:8" ht="15.5" x14ac:dyDescent="0.25">
      <c r="A35" s="6"/>
      <c r="B35" s="41" t="s">
        <v>32</v>
      </c>
      <c r="C35" s="73" t="str">
        <f>+'[1]PRESUPUESTO GENERAL'!C35</f>
        <v>Placa maciza para tanque aereo en concreto de 21 Mpa e= 0.10m</v>
      </c>
      <c r="D35" s="37" t="s">
        <v>10</v>
      </c>
      <c r="E35" s="42">
        <f>'[1]EST CTO REFORZADO'!P45</f>
        <v>4</v>
      </c>
      <c r="F35" s="43">
        <f>+'[1]Analisis basicos'!G705+'[1]Analisis basicos'!G717</f>
        <v>148505.13666666666</v>
      </c>
      <c r="G35" s="43">
        <f>+E35*F35</f>
        <v>594020.54666666663</v>
      </c>
      <c r="H35" s="48"/>
    </row>
    <row r="36" spans="1:8" ht="15.5" x14ac:dyDescent="0.25">
      <c r="A36" s="6"/>
      <c r="B36" s="41"/>
      <c r="C36" s="72"/>
      <c r="D36" s="37"/>
      <c r="E36" s="42"/>
      <c r="F36" s="43"/>
      <c r="G36" s="43"/>
      <c r="H36" s="44">
        <f>SUM(G31:G35)</f>
        <v>7758854.585315031</v>
      </c>
    </row>
    <row r="37" spans="1:8" ht="15.5" x14ac:dyDescent="0.25">
      <c r="A37" s="6"/>
      <c r="B37" s="36" t="s">
        <v>33</v>
      </c>
      <c r="C37" s="72" t="str">
        <f>+'[1]PRESUPUESTO GENERAL'!C37</f>
        <v>Pisos y Enchapes</v>
      </c>
      <c r="D37" s="37"/>
      <c r="E37" s="42"/>
      <c r="F37" s="43"/>
      <c r="G37" s="43"/>
      <c r="H37" s="48"/>
    </row>
    <row r="38" spans="1:8" ht="15.5" x14ac:dyDescent="0.25">
      <c r="A38" s="6"/>
      <c r="B38" s="41" t="s">
        <v>34</v>
      </c>
      <c r="C38" s="73" t="str">
        <f>+'[1]PRESUPUESTO GENERAL'!C38</f>
        <v>Antepiso en concreto rigido 2500psi  e=0,07mts</v>
      </c>
      <c r="D38" s="37" t="s">
        <v>10</v>
      </c>
      <c r="E38" s="42">
        <f>+'[1]PISOS Y ENCHAPES'!P16</f>
        <v>119</v>
      </c>
      <c r="F38" s="43">
        <f>+'[1]Analisis basicos'!G750+'[1]Analisis basicos'!G762</f>
        <v>23044.901783333331</v>
      </c>
      <c r="G38" s="43">
        <f>+E38*F38</f>
        <v>2742343.3122166665</v>
      </c>
      <c r="H38" s="48"/>
    </row>
    <row r="39" spans="1:8" ht="15.5" x14ac:dyDescent="0.25">
      <c r="A39" s="6"/>
      <c r="B39" s="41" t="s">
        <v>35</v>
      </c>
      <c r="C39" s="73" t="str">
        <f>+'[1]PRESUPUESTO GENERAL'!C39</f>
        <v>Piso en Baldosa tablon de gres antideslizante - D= 30x30 Cms</v>
      </c>
      <c r="D39" s="37" t="s">
        <v>10</v>
      </c>
      <c r="E39" s="42">
        <f>+'[1]PISOS Y ENCHAPES'!P23</f>
        <v>115</v>
      </c>
      <c r="F39" s="43">
        <f>+'[1]Analisis basicos'!G795+'[1]Analisis basicos'!G807</f>
        <v>40023.659800000001</v>
      </c>
      <c r="G39" s="43">
        <f t="shared" ref="G39:G41" si="3">+E39*F39</f>
        <v>4602720.8770000003</v>
      </c>
      <c r="H39" s="48"/>
    </row>
    <row r="40" spans="1:8" ht="15.5" x14ac:dyDescent="0.25">
      <c r="A40" s="6"/>
      <c r="B40" s="41" t="s">
        <v>36</v>
      </c>
      <c r="C40" s="73" t="str">
        <f>+'[1]PRESUPUESTO GENERAL'!C40</f>
        <v>Guardaescoba en tableta gres vitrificada 8x25 Cms.</v>
      </c>
      <c r="D40" s="37" t="s">
        <v>12</v>
      </c>
      <c r="E40" s="42">
        <f>+'[1]PISOS Y ENCHAPES'!P28</f>
        <v>36</v>
      </c>
      <c r="F40" s="43">
        <f>+'[1]Analisis basicos'!G841+'[1]Analisis basicos'!G853</f>
        <v>16899.255125</v>
      </c>
      <c r="G40" s="43">
        <f t="shared" si="3"/>
        <v>608373.18449999997</v>
      </c>
      <c r="H40" s="44"/>
    </row>
    <row r="41" spans="1:8" ht="15.5" x14ac:dyDescent="0.25">
      <c r="A41" s="6"/>
      <c r="B41" s="41" t="s">
        <v>37</v>
      </c>
      <c r="C41" s="73" t="str">
        <f>+'[1]PRESUPUESTO GENERAL'!C41</f>
        <v>Enchape para piso baños y paredes tableta de 20x20cms</v>
      </c>
      <c r="D41" s="37" t="s">
        <v>10</v>
      </c>
      <c r="E41" s="42">
        <f>+'[1]PISOS Y ENCHAPES'!P34</f>
        <v>13</v>
      </c>
      <c r="F41" s="43">
        <f>+'[1]Analisis basicos'!G887+'[1]Analisis basicos'!G899</f>
        <v>34121.553285714283</v>
      </c>
      <c r="G41" s="43">
        <f t="shared" si="3"/>
        <v>443580.19271428569</v>
      </c>
      <c r="H41" s="44"/>
    </row>
    <row r="42" spans="1:8" ht="15.5" x14ac:dyDescent="0.25">
      <c r="A42" s="6"/>
      <c r="B42" s="41"/>
      <c r="C42" s="72"/>
      <c r="D42" s="37"/>
      <c r="E42" s="42"/>
      <c r="F42" s="43"/>
      <c r="G42" s="43"/>
      <c r="H42" s="44">
        <f>SUM(G38:G41)</f>
        <v>8397017.5664309524</v>
      </c>
    </row>
    <row r="43" spans="1:8" ht="15.5" x14ac:dyDescent="0.25">
      <c r="A43" s="6"/>
      <c r="B43" s="36" t="s">
        <v>38</v>
      </c>
      <c r="C43" s="72" t="str">
        <f>+'[1]PRESUPUESTO GENERAL'!C43</f>
        <v>Mamposteria y Acabados</v>
      </c>
      <c r="D43" s="37"/>
      <c r="E43" s="42"/>
      <c r="F43" s="43"/>
      <c r="G43" s="43"/>
      <c r="H43" s="44"/>
    </row>
    <row r="44" spans="1:8" ht="15.5" x14ac:dyDescent="0.25">
      <c r="A44" s="6"/>
      <c r="B44" s="41" t="s">
        <v>39</v>
      </c>
      <c r="C44" s="73" t="str">
        <f>+'[1]PRESUPUESTO GENERAL'!C44</f>
        <v>Muros en ladrillo a la vista vitrificado mortero 1:4</v>
      </c>
      <c r="D44" s="37" t="s">
        <v>10</v>
      </c>
      <c r="E44" s="42">
        <f>+'[1]MAMPOSTERIA Y ACABADOS'!P15</f>
        <v>95</v>
      </c>
      <c r="F44" s="43">
        <f>'[1]Analisis basicos'!G932+'[1]Analisis basicos'!G944</f>
        <v>34024.640375000003</v>
      </c>
      <c r="G44" s="43">
        <f>+E44*F44</f>
        <v>3232340.8356250003</v>
      </c>
      <c r="H44" s="44"/>
    </row>
    <row r="45" spans="1:8" ht="15.5" x14ac:dyDescent="0.25">
      <c r="A45" s="6"/>
      <c r="B45" s="41" t="s">
        <v>40</v>
      </c>
      <c r="C45" s="73" t="str">
        <f>+'[1]PRESUPUESTO GENERAL'!C45</f>
        <v>Pañete liso sobre muros incluye filos y dilataciones</v>
      </c>
      <c r="D45" s="37" t="s">
        <v>10</v>
      </c>
      <c r="E45" s="42">
        <f>+'[1]MAMPOSTERIA Y ACABADOS'!P21</f>
        <v>24</v>
      </c>
      <c r="F45" s="43">
        <f>'[1]Analisis basicos'!G976+'[1]Analisis basicos'!G988</f>
        <v>27182.140085939027</v>
      </c>
      <c r="G45" s="43">
        <f t="shared" ref="G45:G47" si="4">+E45*F45</f>
        <v>652371.36206253665</v>
      </c>
      <c r="H45" s="44"/>
    </row>
    <row r="46" spans="1:8" ht="15.5" x14ac:dyDescent="0.25">
      <c r="A46" s="6"/>
      <c r="B46" s="41" t="s">
        <v>41</v>
      </c>
      <c r="C46" s="73" t="str">
        <f>+'[1]PRESUPUESTO GENERAL'!C46</f>
        <v>Pintura a base de agua para uso interior Vinilo Tipo 1 cualquier color</v>
      </c>
      <c r="D46" s="37" t="s">
        <v>10</v>
      </c>
      <c r="E46" s="42">
        <f>+E45</f>
        <v>24</v>
      </c>
      <c r="F46" s="43">
        <f>'[1]Analisis basicos'!G1020+'[1]Analisis basicos'!G1032</f>
        <v>20081.130125</v>
      </c>
      <c r="G46" s="43">
        <f t="shared" si="4"/>
        <v>481947.12300000002</v>
      </c>
      <c r="H46" s="44"/>
    </row>
    <row r="47" spans="1:8" ht="15.5" x14ac:dyDescent="0.25">
      <c r="A47" s="6"/>
      <c r="B47" s="41" t="s">
        <v>42</v>
      </c>
      <c r="C47" s="73" t="str">
        <f>+'[1]PRESUPUESTO GENERAL'!C47</f>
        <v>Estuco plastico incluye filos y dilataciones</v>
      </c>
      <c r="D47" s="37" t="s">
        <v>10</v>
      </c>
      <c r="E47" s="42">
        <f>E45</f>
        <v>24</v>
      </c>
      <c r="F47" s="43">
        <f>+'[1]Analisis basicos'!G1062+'[1]Analisis basicos'!G1074</f>
        <v>34417.60615</v>
      </c>
      <c r="G47" s="43">
        <f t="shared" si="4"/>
        <v>826022.54759999993</v>
      </c>
      <c r="H47" s="44"/>
    </row>
    <row r="48" spans="1:8" ht="15.5" x14ac:dyDescent="0.25">
      <c r="A48" s="6"/>
      <c r="B48" s="41"/>
      <c r="C48" s="72"/>
      <c r="D48" s="37"/>
      <c r="E48" s="42"/>
      <c r="F48" s="43"/>
      <c r="G48" s="43"/>
      <c r="H48" s="44">
        <f>SUM(G44:G47)</f>
        <v>5192681.8682875372</v>
      </c>
    </row>
    <row r="49" spans="1:8" ht="15.5" x14ac:dyDescent="0.25">
      <c r="A49" s="6"/>
      <c r="B49" s="36" t="s">
        <v>43</v>
      </c>
      <c r="C49" s="72" t="s">
        <v>104</v>
      </c>
      <c r="D49" s="37"/>
      <c r="E49" s="42"/>
      <c r="F49" s="43"/>
      <c r="G49" s="43"/>
      <c r="H49" s="44"/>
    </row>
    <row r="50" spans="1:8" ht="15.5" x14ac:dyDescent="0.25">
      <c r="A50" s="6"/>
      <c r="B50" s="41" t="s">
        <v>44</v>
      </c>
      <c r="C50" s="73" t="s">
        <v>134</v>
      </c>
      <c r="D50" s="37" t="s">
        <v>10</v>
      </c>
      <c r="E50" s="42">
        <f>+'[1]CARP. METALICA'!P13</f>
        <v>14</v>
      </c>
      <c r="F50" s="43">
        <f>+'[1]Analisis basicos'!G1111+'[1]Analisis basicos'!G1119</f>
        <v>154853.63333333333</v>
      </c>
      <c r="G50" s="43">
        <f>+E50*F50</f>
        <v>2167950.8666666667</v>
      </c>
      <c r="H50" s="44"/>
    </row>
    <row r="51" spans="1:8" ht="25" x14ac:dyDescent="0.25">
      <c r="A51" s="6"/>
      <c r="B51" s="41" t="s">
        <v>45</v>
      </c>
      <c r="C51" s="73" t="s">
        <v>135</v>
      </c>
      <c r="D51" s="37" t="s">
        <v>10</v>
      </c>
      <c r="E51" s="42">
        <f>+'[1]CARP. METALICA'!P20</f>
        <v>3</v>
      </c>
      <c r="F51" s="43">
        <f>+'[1]Analisis basicos'!G1152+'[1]Analisis basicos'!G1164</f>
        <v>179813.97040252667</v>
      </c>
      <c r="G51" s="43">
        <f t="shared" ref="G51:G53" si="5">+E51*F51</f>
        <v>539441.91120758001</v>
      </c>
      <c r="H51" s="44"/>
    </row>
    <row r="52" spans="1:8" ht="25" x14ac:dyDescent="0.25">
      <c r="A52" s="6"/>
      <c r="B52" s="41" t="s">
        <v>46</v>
      </c>
      <c r="C52" s="73" t="s">
        <v>136</v>
      </c>
      <c r="D52" s="37" t="s">
        <v>10</v>
      </c>
      <c r="E52" s="42">
        <f>+'[1]CARP. METALICA'!P26</f>
        <v>3</v>
      </c>
      <c r="F52" s="43">
        <f>+'[1]Analisis basicos'!G1152+'[1]Analisis basicos'!G1164</f>
        <v>179813.97040252667</v>
      </c>
      <c r="G52" s="43">
        <f t="shared" si="5"/>
        <v>539441.91120758001</v>
      </c>
      <c r="H52" s="44"/>
    </row>
    <row r="53" spans="1:8" ht="25" x14ac:dyDescent="0.25">
      <c r="A53" s="6"/>
      <c r="B53" s="41" t="s">
        <v>47</v>
      </c>
      <c r="C53" s="73" t="s">
        <v>137</v>
      </c>
      <c r="D53" s="37" t="s">
        <v>10</v>
      </c>
      <c r="E53" s="42">
        <f>+'[1]CARP. METALICA'!P31</f>
        <v>5</v>
      </c>
      <c r="F53" s="43">
        <f>+'[1]Analisis basicos'!G1152+'[1]Analisis basicos'!G1164</f>
        <v>179813.97040252667</v>
      </c>
      <c r="G53" s="43">
        <f t="shared" si="5"/>
        <v>899069.85201263335</v>
      </c>
      <c r="H53" s="44"/>
    </row>
    <row r="54" spans="1:8" ht="15.5" x14ac:dyDescent="0.25">
      <c r="A54" s="6"/>
      <c r="B54" s="41"/>
      <c r="C54" s="72"/>
      <c r="D54" s="37"/>
      <c r="E54" s="42"/>
      <c r="F54" s="43"/>
      <c r="G54" s="43"/>
      <c r="H54" s="44">
        <f>SUM(G50:G53)</f>
        <v>4145904.5410944601</v>
      </c>
    </row>
    <row r="55" spans="1:8" ht="15.5" x14ac:dyDescent="0.25">
      <c r="A55" s="6"/>
      <c r="B55" s="36" t="s">
        <v>48</v>
      </c>
      <c r="C55" s="72" t="str">
        <f>+'[1]PRESUPUESTO GENERAL'!C55</f>
        <v xml:space="preserve">Cubierta </v>
      </c>
      <c r="D55" s="37"/>
      <c r="E55" s="42"/>
      <c r="F55" s="43"/>
      <c r="G55" s="43"/>
      <c r="H55" s="48"/>
    </row>
    <row r="56" spans="1:8" ht="15.5" x14ac:dyDescent="0.25">
      <c r="A56" s="6"/>
      <c r="B56" s="41" t="s">
        <v>49</v>
      </c>
      <c r="C56" s="73" t="str">
        <f>+'[1]PRESUPUESTO GENERAL'!C56</f>
        <v>Cubierta en Teja plástica perfil trapezoidal (ajota) 0,82 x3,00m</v>
      </c>
      <c r="D56" s="37" t="s">
        <v>10</v>
      </c>
      <c r="E56" s="42">
        <f>+[1]CUBIERTA!P13</f>
        <v>99</v>
      </c>
      <c r="F56" s="43">
        <f>'[1]Analisis basicos'!G1290+'[1]Analisis basicos'!G1302</f>
        <v>19351.515374999999</v>
      </c>
      <c r="G56" s="43">
        <f>+E56*F56</f>
        <v>1915800.0221249999</v>
      </c>
      <c r="H56" s="48"/>
    </row>
    <row r="57" spans="1:8" ht="15.5" x14ac:dyDescent="0.25">
      <c r="A57" s="6"/>
      <c r="B57" s="41" t="s">
        <v>50</v>
      </c>
      <c r="C57" s="73" t="str">
        <f>+'[1]PRESUPUESTO GENERAL'!C57</f>
        <v>Perfil en C dimensión 220 x 80 mm espesor 2.0 mm x 6 metros</v>
      </c>
      <c r="D57" s="37" t="s">
        <v>12</v>
      </c>
      <c r="E57" s="42">
        <f>+[1]CUBIERTA!P19</f>
        <v>84</v>
      </c>
      <c r="F57" s="43">
        <f>'[1]Analisis basicos'!G1245+'[1]Analisis basicos'!G1257</f>
        <v>48998.75</v>
      </c>
      <c r="G57" s="43">
        <f t="shared" ref="G57:G59" si="6">+E57*F57</f>
        <v>4115895</v>
      </c>
      <c r="H57" s="48"/>
    </row>
    <row r="58" spans="1:8" ht="15.5" x14ac:dyDescent="0.25">
      <c r="A58" s="6"/>
      <c r="B58" s="41" t="s">
        <v>51</v>
      </c>
      <c r="C58" s="73" t="str">
        <f>+'[1]PRESUPUESTO GENERAL'!C58</f>
        <v>Tubo rectangular espesor 2,0mm 90 mm x 50 mmx 6 m</v>
      </c>
      <c r="D58" s="37" t="s">
        <v>12</v>
      </c>
      <c r="E58" s="42">
        <f>+[1]CUBIERTA!P25</f>
        <v>108</v>
      </c>
      <c r="F58" s="43">
        <f>'[1]Analisis basicos'!G1198+'[1]Analisis basicos'!G1210</f>
        <v>54841.712299999999</v>
      </c>
      <c r="G58" s="43">
        <f t="shared" si="6"/>
        <v>5922904.9283999996</v>
      </c>
      <c r="H58" s="48"/>
    </row>
    <row r="59" spans="1:8" ht="30" customHeight="1" x14ac:dyDescent="0.25">
      <c r="A59" s="6"/>
      <c r="B59" s="41" t="s">
        <v>52</v>
      </c>
      <c r="C59" s="73" t="str">
        <f>+'[1]PRESUPUESTO GENERAL'!C59</f>
        <v>Caballete cubierta termo acústica A-360 trapezoidal 0.80 x 0.60 m x 2 ml cualquier color</v>
      </c>
      <c r="D59" s="37" t="s">
        <v>12</v>
      </c>
      <c r="E59" s="42">
        <f>+[1]CUBIERTA!P31</f>
        <v>11</v>
      </c>
      <c r="F59" s="43">
        <f>'[1]Analisis basicos'!G1334+'[1]Analisis basicos'!G1346</f>
        <v>49012.320187500001</v>
      </c>
      <c r="G59" s="43">
        <f t="shared" si="6"/>
        <v>539135.52206250001</v>
      </c>
      <c r="H59" s="44"/>
    </row>
    <row r="60" spans="1:8" ht="15.5" x14ac:dyDescent="0.25">
      <c r="A60" s="6"/>
      <c r="B60" s="41"/>
      <c r="C60" s="72"/>
      <c r="D60" s="37"/>
      <c r="E60" s="42"/>
      <c r="F60" s="43"/>
      <c r="G60" s="43"/>
      <c r="H60" s="44">
        <f>SUM(G56:G59)</f>
        <v>12493735.4725875</v>
      </c>
    </row>
    <row r="61" spans="1:8" ht="15.5" x14ac:dyDescent="0.25">
      <c r="A61" s="6"/>
      <c r="B61" s="36" t="s">
        <v>53</v>
      </c>
      <c r="C61" s="72" t="str">
        <f>+'[1]PRESUPUESTO GENERAL'!C61</f>
        <v>Instalaciones Hidraulicas y Sanitarias</v>
      </c>
      <c r="D61" s="37"/>
      <c r="E61" s="42"/>
      <c r="F61" s="43"/>
      <c r="G61" s="43"/>
      <c r="H61" s="44"/>
    </row>
    <row r="62" spans="1:8" ht="15.5" x14ac:dyDescent="0.25">
      <c r="A62" s="6"/>
      <c r="B62" s="41" t="s">
        <v>54</v>
      </c>
      <c r="C62" s="73" t="str">
        <f>+'[1]PRESUPUESTO GENERAL'!C62</f>
        <v>Tuberia de aguas servidas de Pvc 4"</v>
      </c>
      <c r="D62" s="37" t="s">
        <v>12</v>
      </c>
      <c r="E62" s="42">
        <f>+'[1]INST. HIDRAULICAS Y SANITARIAS'!P13</f>
        <v>4</v>
      </c>
      <c r="F62" s="43">
        <f>'[1]Analisis basicos'!G1382+'[1]Analisis basicos'!G1394</f>
        <v>17562.200312500001</v>
      </c>
      <c r="G62" s="43">
        <f>+E62*F62</f>
        <v>70248.801250000004</v>
      </c>
      <c r="H62" s="44"/>
    </row>
    <row r="63" spans="1:8" ht="15.5" x14ac:dyDescent="0.25">
      <c r="A63" s="6"/>
      <c r="B63" s="41" t="s">
        <v>55</v>
      </c>
      <c r="C63" s="73" t="str">
        <f>+'[1]PRESUPUESTO GENERAL'!C63</f>
        <v>Caja de inspecion de 75x75cm</v>
      </c>
      <c r="D63" s="37" t="s">
        <v>3</v>
      </c>
      <c r="E63" s="42">
        <f>+'[1]INST. HIDRAULICAS Y SANITARIAS'!P18</f>
        <v>1</v>
      </c>
      <c r="F63" s="43">
        <f>+'[1]Analisis basicos'!G1427+'[1]Analisis basicos'!G1439</f>
        <v>200710.86071428572</v>
      </c>
      <c r="G63" s="43">
        <f t="shared" ref="G63:G71" si="7">+E63*F63</f>
        <v>200710.86071428572</v>
      </c>
      <c r="H63" s="44"/>
    </row>
    <row r="64" spans="1:8" ht="15.5" x14ac:dyDescent="0.25">
      <c r="A64" s="6"/>
      <c r="B64" s="41" t="s">
        <v>56</v>
      </c>
      <c r="C64" s="73" t="s">
        <v>132</v>
      </c>
      <c r="D64" s="37" t="s">
        <v>3</v>
      </c>
      <c r="E64" s="42">
        <f>+'[1]INST. HIDRAULICAS Y SANITARIAS'!P23</f>
        <v>2</v>
      </c>
      <c r="F64" s="43">
        <f>'[1]Analisis basicos'!G1470+'[1]Analisis basicos'!G1481</f>
        <v>140497.60250000001</v>
      </c>
      <c r="G64" s="43">
        <f t="shared" si="7"/>
        <v>280995.20500000002</v>
      </c>
      <c r="H64" s="44"/>
    </row>
    <row r="65" spans="1:8" ht="15.5" x14ac:dyDescent="0.25">
      <c r="A65" s="6"/>
      <c r="B65" s="41" t="s">
        <v>57</v>
      </c>
      <c r="C65" s="73" t="s">
        <v>133</v>
      </c>
      <c r="D65" s="37" t="s">
        <v>3</v>
      </c>
      <c r="E65" s="42">
        <f>+'[1]INST. HIDRAULICAS Y SANITARIAS'!P28</f>
        <v>2</v>
      </c>
      <c r="F65" s="43">
        <f>'[1]Analisis basicos'!G1516+'[1]Analisis basicos'!G1527</f>
        <v>70248.801250000004</v>
      </c>
      <c r="G65" s="43">
        <f t="shared" si="7"/>
        <v>140497.60250000001</v>
      </c>
      <c r="H65" s="44"/>
    </row>
    <row r="66" spans="1:8" ht="15.5" x14ac:dyDescent="0.25">
      <c r="A66" s="6"/>
      <c r="B66" s="41" t="s">
        <v>58</v>
      </c>
      <c r="C66" s="73" t="str">
        <f>+'[1]PRESUPUESTO GENERAL'!C66</f>
        <v>Tuberia de aguas servidas 2"</v>
      </c>
      <c r="D66" s="37" t="s">
        <v>12</v>
      </c>
      <c r="E66" s="42">
        <f>+'[1]INST. HIDRAULICAS Y SANITARIAS'!P33</f>
        <v>1</v>
      </c>
      <c r="F66" s="43">
        <f>+'[1]Analisis basicos'!G1605+'[1]Analisis basicos'!G1617</f>
        <v>20071.08607142857</v>
      </c>
      <c r="G66" s="43">
        <f t="shared" si="7"/>
        <v>20071.08607142857</v>
      </c>
      <c r="H66" s="44"/>
    </row>
    <row r="67" spans="1:8" ht="15.5" x14ac:dyDescent="0.25">
      <c r="A67" s="6"/>
      <c r="B67" s="41" t="s">
        <v>59</v>
      </c>
      <c r="C67" s="73" t="str">
        <f>+'[1]PRESUPUESTO GENERAL'!C67</f>
        <v>Punto hidraulico Pvc 1/2"</v>
      </c>
      <c r="D67" s="37" t="s">
        <v>3</v>
      </c>
      <c r="E67" s="42">
        <f>+'[1]INST. HIDRAULICAS Y SANITARIAS'!P38</f>
        <v>4</v>
      </c>
      <c r="F67" s="43">
        <f>'[1]Analisis basicos'!G1651+'[1]Analisis basicos'!G1663</f>
        <v>23416.267083333332</v>
      </c>
      <c r="G67" s="43">
        <f t="shared" si="7"/>
        <v>93665.068333333329</v>
      </c>
      <c r="H67" s="44"/>
    </row>
    <row r="68" spans="1:8" ht="15.5" x14ac:dyDescent="0.25">
      <c r="A68" s="6"/>
      <c r="B68" s="41" t="s">
        <v>60</v>
      </c>
      <c r="C68" s="73" t="str">
        <f>+'[1]PRESUPUESTO GENERAL'!C68</f>
        <v>Red de suministro Pvc 1/2"</v>
      </c>
      <c r="D68" s="37" t="s">
        <v>61</v>
      </c>
      <c r="E68" s="42">
        <f>+'[1]INST. HIDRAULICAS Y SANITARIAS'!P43</f>
        <v>8</v>
      </c>
      <c r="F68" s="43">
        <f>'[1]Analisis basicos'!G1697</f>
        <v>18987.5</v>
      </c>
      <c r="G68" s="43">
        <f t="shared" si="7"/>
        <v>151900</v>
      </c>
      <c r="H68" s="44"/>
    </row>
    <row r="69" spans="1:8" ht="15.5" x14ac:dyDescent="0.25">
      <c r="A69" s="6"/>
      <c r="B69" s="41" t="s">
        <v>62</v>
      </c>
      <c r="C69" s="73" t="str">
        <f>+'[1]PRESUPUESTO GENERAL'!C69</f>
        <v>Punto sanitario 2"</v>
      </c>
      <c r="D69" s="37" t="s">
        <v>3</v>
      </c>
      <c r="E69" s="42">
        <f>+'[1]INST. HIDRAULICAS Y SANITARIAS'!P48</f>
        <v>2</v>
      </c>
      <c r="F69" s="43">
        <f>'[1]Analisis basicos'!G1560+'[1]Analisis basicos'!G1572</f>
        <v>28099.520499999999</v>
      </c>
      <c r="G69" s="43">
        <f t="shared" si="7"/>
        <v>56199.040999999997</v>
      </c>
      <c r="H69" s="44"/>
    </row>
    <row r="70" spans="1:8" ht="15.5" x14ac:dyDescent="0.25">
      <c r="A70" s="6"/>
      <c r="B70" s="41" t="s">
        <v>63</v>
      </c>
      <c r="C70" s="73" t="str">
        <f>+'[1]PRESUPUESTO GENERAL'!C70</f>
        <v>Punto sanitario 4"</v>
      </c>
      <c r="D70" s="37" t="s">
        <v>3</v>
      </c>
      <c r="E70" s="42">
        <f>+'[1]INST. HIDRAULICAS Y SANITARIAS'!P53</f>
        <v>2</v>
      </c>
      <c r="F70" s="43">
        <f>+'[1]Analisis basicos'!G1744+'[1]Analisis basicos'!G1756</f>
        <v>23416.267083333332</v>
      </c>
      <c r="G70" s="43">
        <f t="shared" si="7"/>
        <v>46832.534166666665</v>
      </c>
      <c r="H70" s="44"/>
    </row>
    <row r="71" spans="1:8" ht="15.5" x14ac:dyDescent="0.25">
      <c r="A71" s="6"/>
      <c r="B71" s="41" t="s">
        <v>64</v>
      </c>
      <c r="C71" s="73" t="str">
        <f>+'[1]PRESUPUESTO GENERAL'!C71</f>
        <v>Tanque pastico de 1000lts inclue accesorios</v>
      </c>
      <c r="D71" s="37" t="s">
        <v>3</v>
      </c>
      <c r="E71" s="42">
        <f>+'[1]INST. HIDRAULICAS Y SANITARIAS'!P58</f>
        <v>1</v>
      </c>
      <c r="F71" s="43">
        <f>+'[1]Analisis basicos'!G1788+'[1]Analisis basicos'!G1800</f>
        <v>140497.60250000001</v>
      </c>
      <c r="G71" s="43">
        <f t="shared" si="7"/>
        <v>140497.60250000001</v>
      </c>
      <c r="H71" s="44"/>
    </row>
    <row r="72" spans="1:8" ht="15.5" x14ac:dyDescent="0.25">
      <c r="A72" s="6"/>
      <c r="B72" s="41"/>
      <c r="C72" s="72"/>
      <c r="D72" s="37"/>
      <c r="E72" s="42"/>
      <c r="F72" s="43"/>
      <c r="G72" s="43"/>
      <c r="H72" s="44">
        <f>SUM(G62:G71)</f>
        <v>1201617.8015357144</v>
      </c>
    </row>
    <row r="73" spans="1:8" ht="15.5" x14ac:dyDescent="0.25">
      <c r="A73" s="6"/>
      <c r="B73" s="36" t="s">
        <v>65</v>
      </c>
      <c r="C73" s="72" t="str">
        <f>+'[1]PRESUPUESTO GENERAL'!C73</f>
        <v>Instalciones electricas</v>
      </c>
      <c r="D73" s="37"/>
      <c r="E73" s="42"/>
      <c r="F73" s="43"/>
      <c r="G73" s="43"/>
      <c r="H73" s="48"/>
    </row>
    <row r="74" spans="1:8" ht="15.5" x14ac:dyDescent="0.25">
      <c r="A74" s="6"/>
      <c r="B74" s="41" t="s">
        <v>66</v>
      </c>
      <c r="C74" s="73" t="str">
        <f>+'[1]PRESUPUESTO GENERAL'!C74</f>
        <v>Tablero de 4 circuitos bifasico con puerta</v>
      </c>
      <c r="D74" s="37" t="s">
        <v>3</v>
      </c>
      <c r="E74" s="42">
        <f>+'[1]INST. ELECTRICAS'!P13</f>
        <v>1</v>
      </c>
      <c r="F74" s="43">
        <f>'[1]Analisis basicos'!G1834+'[1]Analisis basicos'!G1846</f>
        <v>158954.5</v>
      </c>
      <c r="G74" s="43">
        <f>+E74*F74</f>
        <v>158954.5</v>
      </c>
      <c r="H74" s="48"/>
    </row>
    <row r="75" spans="1:8" ht="15.5" x14ac:dyDescent="0.25">
      <c r="A75" s="6"/>
      <c r="B75" s="41" t="s">
        <v>67</v>
      </c>
      <c r="C75" s="73" t="str">
        <f>+'[1]PRESUPUESTO GENERAL'!C75</f>
        <v>Salida de iluminacion led con lampara rectangular 36w</v>
      </c>
      <c r="D75" s="37" t="s">
        <v>3</v>
      </c>
      <c r="E75" s="42">
        <f>+'[1]INST. ELECTRICAS'!P20</f>
        <v>10</v>
      </c>
      <c r="F75" s="43">
        <f>'[1]Analisis basicos'!G1877+'[1]Analisis basicos'!G1887</f>
        <v>67941.25</v>
      </c>
      <c r="G75" s="43">
        <f t="shared" ref="G75:G79" si="8">+E75*F75</f>
        <v>679412.5</v>
      </c>
      <c r="H75" s="44"/>
    </row>
    <row r="76" spans="1:8" ht="15.5" x14ac:dyDescent="0.25">
      <c r="A76" s="6"/>
      <c r="B76" s="41" t="s">
        <v>68</v>
      </c>
      <c r="C76" s="73" t="str">
        <f>+'[1]PRESUPUESTO GENERAL'!C76</f>
        <v>Salida de tomacorriente doble con polo a tierra</v>
      </c>
      <c r="D76" s="50" t="s">
        <v>3</v>
      </c>
      <c r="E76" s="51">
        <f>+'[1]INST. ELECTRICAS'!P25</f>
        <v>4</v>
      </c>
      <c r="F76" s="52">
        <f>'[1]Analisis basicos'!G1918+'[1]Analisis basicos'!G1928</f>
        <v>67941.25</v>
      </c>
      <c r="G76" s="43">
        <f t="shared" si="8"/>
        <v>271765</v>
      </c>
      <c r="H76" s="55"/>
    </row>
    <row r="77" spans="1:8" ht="15.5" x14ac:dyDescent="0.25">
      <c r="A77" s="6"/>
      <c r="B77" s="41" t="s">
        <v>69</v>
      </c>
      <c r="C77" s="73" t="str">
        <f>+'[1]PRESUPUESTO GENERAL'!C77</f>
        <v>Salida para interruptor sencillo</v>
      </c>
      <c r="D77" s="50" t="s">
        <v>3</v>
      </c>
      <c r="E77" s="51">
        <f>+'[1]INST. ELECTRICAS'!P31</f>
        <v>3</v>
      </c>
      <c r="F77" s="52">
        <f>'[1]Analisis basicos'!G1959+'[1]Analisis basicos'!G1969</f>
        <v>67941.25</v>
      </c>
      <c r="G77" s="43">
        <f t="shared" si="8"/>
        <v>203823.75</v>
      </c>
      <c r="H77" s="55"/>
    </row>
    <row r="78" spans="1:8" ht="15.5" x14ac:dyDescent="0.25">
      <c r="A78" s="6"/>
      <c r="B78" s="41" t="s">
        <v>70</v>
      </c>
      <c r="C78" s="73" t="str">
        <f>+'[1]PRESUPUESTO GENERAL'!C78</f>
        <v>Salida para interruptor doble</v>
      </c>
      <c r="D78" s="50" t="s">
        <v>3</v>
      </c>
      <c r="E78" s="51">
        <f>+'[1]INST. ELECTRICAS'!P36</f>
        <v>1</v>
      </c>
      <c r="F78" s="52">
        <f>'[1]Analisis basicos'!G2001+'[1]Analisis basicos'!G2011</f>
        <v>67941.25</v>
      </c>
      <c r="G78" s="43">
        <f t="shared" si="8"/>
        <v>67941.25</v>
      </c>
      <c r="H78" s="55"/>
    </row>
    <row r="79" spans="1:8" ht="15.5" x14ac:dyDescent="0.25">
      <c r="A79" s="6"/>
      <c r="B79" s="41" t="s">
        <v>71</v>
      </c>
      <c r="C79" s="73" t="str">
        <f>+'[1]PRESUPUESTO GENERAL'!C79</f>
        <v>Sistema de puesta a tierra con cuatro varillas de 5/8 de 1,2 mts con hidrosolta o similar</v>
      </c>
      <c r="D79" s="50" t="s">
        <v>3</v>
      </c>
      <c r="E79" s="51">
        <f>+'[1]INST. ELECTRICAS'!P41</f>
        <v>1</v>
      </c>
      <c r="F79" s="52">
        <f>+'[1]Analisis basicos'!G2042+'[1]Analisis basicos'!G2052</f>
        <v>265644.16666666669</v>
      </c>
      <c r="G79" s="43">
        <f t="shared" si="8"/>
        <v>265644.16666666669</v>
      </c>
      <c r="H79" s="55"/>
    </row>
    <row r="80" spans="1:8" ht="15.5" x14ac:dyDescent="0.25">
      <c r="A80" s="6"/>
      <c r="B80" s="41"/>
      <c r="C80" s="72"/>
      <c r="D80" s="37"/>
      <c r="E80" s="42"/>
      <c r="F80" s="43"/>
      <c r="G80" s="43"/>
      <c r="H80" s="44">
        <f>SUM(G74:G79)</f>
        <v>1647541.1666666667</v>
      </c>
    </row>
    <row r="81" spans="1:8" ht="15.5" x14ac:dyDescent="0.25">
      <c r="A81" s="6"/>
      <c r="B81" s="36" t="s">
        <v>72</v>
      </c>
      <c r="C81" s="72" t="str">
        <f>+'[1]PRESUPUESTO GENERAL'!C81</f>
        <v>Otros.</v>
      </c>
      <c r="D81" s="37"/>
      <c r="E81" s="42"/>
      <c r="F81" s="43"/>
      <c r="G81" s="43"/>
      <c r="H81" s="40"/>
    </row>
    <row r="82" spans="1:8" ht="15.5" x14ac:dyDescent="0.25">
      <c r="A82" s="6"/>
      <c r="B82" s="41" t="s">
        <v>73</v>
      </c>
      <c r="C82" s="73" t="str">
        <f>+'[1]PRESUPUESTO GENERAL'!C82</f>
        <v>Limpieza y aseos general.</v>
      </c>
      <c r="D82" s="37" t="s">
        <v>10</v>
      </c>
      <c r="E82" s="42">
        <v>115</v>
      </c>
      <c r="F82" s="43">
        <f>'[1]Analisis basicos'!G2084</f>
        <v>1618.75</v>
      </c>
      <c r="G82" s="43">
        <f>+E82*F82</f>
        <v>186156.25</v>
      </c>
      <c r="H82" s="44"/>
    </row>
    <row r="83" spans="1:8" ht="16" thickBot="1" x14ac:dyDescent="0.3">
      <c r="A83" s="6"/>
      <c r="B83" s="56"/>
      <c r="C83" s="74"/>
      <c r="D83" s="58"/>
      <c r="E83" s="59"/>
      <c r="F83" s="60"/>
      <c r="G83" s="61"/>
      <c r="H83" s="62">
        <f>SUM(G82)</f>
        <v>186156.25</v>
      </c>
    </row>
    <row r="84" spans="1:8" ht="18.5" thickBot="1" x14ac:dyDescent="0.3">
      <c r="A84" s="12"/>
      <c r="B84" s="63" t="s">
        <v>129</v>
      </c>
      <c r="C84" s="64"/>
      <c r="D84" s="64"/>
      <c r="E84" s="64"/>
      <c r="F84" s="64"/>
      <c r="G84" s="65"/>
      <c r="H84" s="66">
        <f>ROUND(SUM(H15:H83),0)</f>
        <v>48938091</v>
      </c>
    </row>
    <row r="85" spans="1:8" ht="13.5" thickBot="1" x14ac:dyDescent="0.3">
      <c r="B85" s="17"/>
      <c r="C85" s="17"/>
      <c r="D85" s="17"/>
      <c r="E85" s="17"/>
      <c r="F85" s="18"/>
      <c r="G85" s="18"/>
      <c r="H85" s="18"/>
    </row>
    <row r="86" spans="1:8" ht="13.5" thickBot="1" x14ac:dyDescent="0.3">
      <c r="B86" s="22" t="s">
        <v>128</v>
      </c>
      <c r="C86" s="23"/>
      <c r="D86" s="23"/>
      <c r="E86" s="23"/>
      <c r="F86" s="23"/>
      <c r="G86" s="23"/>
      <c r="H86" s="24"/>
    </row>
    <row r="87" spans="1:8" x14ac:dyDescent="0.25">
      <c r="B87" s="67"/>
      <c r="C87" s="75" t="s">
        <v>8</v>
      </c>
      <c r="D87" s="50"/>
      <c r="E87" s="68"/>
      <c r="F87" s="69"/>
      <c r="G87" s="69"/>
      <c r="H87" s="70"/>
    </row>
    <row r="88" spans="1:8" x14ac:dyDescent="0.25">
      <c r="B88" s="36" t="s">
        <v>9</v>
      </c>
      <c r="C88" s="72" t="s">
        <v>76</v>
      </c>
      <c r="D88" s="37"/>
      <c r="E88" s="38"/>
      <c r="F88" s="39"/>
      <c r="G88" s="39"/>
      <c r="H88" s="40"/>
    </row>
    <row r="89" spans="1:8" x14ac:dyDescent="0.25">
      <c r="B89" s="41">
        <v>1.1000000000000001</v>
      </c>
      <c r="C89" s="73" t="s">
        <v>77</v>
      </c>
      <c r="D89" s="37" t="s">
        <v>10</v>
      </c>
      <c r="E89" s="42">
        <v>89</v>
      </c>
      <c r="F89" s="43">
        <v>753.76708333333329</v>
      </c>
      <c r="G89" s="43">
        <f>+E89*F89</f>
        <v>67085.270416666666</v>
      </c>
      <c r="H89" s="44"/>
    </row>
    <row r="90" spans="1:8" x14ac:dyDescent="0.25">
      <c r="B90" s="41" t="s">
        <v>11</v>
      </c>
      <c r="C90" s="73" t="s">
        <v>78</v>
      </c>
      <c r="D90" s="37" t="s">
        <v>12</v>
      </c>
      <c r="E90" s="42">
        <v>45</v>
      </c>
      <c r="F90" s="43">
        <v>12921.721428571427</v>
      </c>
      <c r="G90" s="43">
        <f>+E90*F90</f>
        <v>581477.4642857142</v>
      </c>
      <c r="H90" s="44"/>
    </row>
    <row r="91" spans="1:8" x14ac:dyDescent="0.25">
      <c r="B91" s="41"/>
      <c r="C91" s="73"/>
      <c r="D91" s="37"/>
      <c r="E91" s="42"/>
      <c r="F91" s="43"/>
      <c r="G91" s="43"/>
      <c r="H91" s="44">
        <f>+SUM(G89:G90)</f>
        <v>648562.73470238084</v>
      </c>
    </row>
    <row r="92" spans="1:8" x14ac:dyDescent="0.25">
      <c r="B92" s="36" t="s">
        <v>13</v>
      </c>
      <c r="C92" s="72" t="s">
        <v>79</v>
      </c>
      <c r="D92" s="37"/>
      <c r="E92" s="42"/>
      <c r="F92" s="39"/>
      <c r="G92" s="43"/>
      <c r="H92" s="40"/>
    </row>
    <row r="93" spans="1:8" x14ac:dyDescent="0.25">
      <c r="B93" s="41" t="s">
        <v>14</v>
      </c>
      <c r="C93" s="73" t="s">
        <v>80</v>
      </c>
      <c r="D93" s="37" t="s">
        <v>15</v>
      </c>
      <c r="E93" s="42">
        <v>14</v>
      </c>
      <c r="F93" s="43">
        <v>60301.366666666661</v>
      </c>
      <c r="G93" s="43">
        <f>+E93*F93</f>
        <v>844219.1333333333</v>
      </c>
      <c r="H93" s="40"/>
    </row>
    <row r="94" spans="1:8" x14ac:dyDescent="0.25">
      <c r="B94" s="41" t="s">
        <v>16</v>
      </c>
      <c r="C94" s="73" t="s">
        <v>81</v>
      </c>
      <c r="D94" s="37" t="s">
        <v>15</v>
      </c>
      <c r="E94" s="42">
        <v>7</v>
      </c>
      <c r="F94" s="43">
        <v>15075.341666666665</v>
      </c>
      <c r="G94" s="43">
        <f t="shared" ref="G94:G95" si="9">+E94*F94</f>
        <v>105527.39166666666</v>
      </c>
      <c r="H94" s="40"/>
    </row>
    <row r="95" spans="1:8" x14ac:dyDescent="0.25">
      <c r="B95" s="41" t="s">
        <v>17</v>
      </c>
      <c r="C95" s="73" t="s">
        <v>82</v>
      </c>
      <c r="D95" s="37" t="s">
        <v>15</v>
      </c>
      <c r="E95" s="42">
        <v>18</v>
      </c>
      <c r="F95" s="43">
        <v>17682.968333333334</v>
      </c>
      <c r="G95" s="43">
        <f t="shared" si="9"/>
        <v>318293.43</v>
      </c>
      <c r="H95" s="40"/>
    </row>
    <row r="96" spans="1:8" x14ac:dyDescent="0.25">
      <c r="B96" s="41"/>
      <c r="C96" s="72"/>
      <c r="D96" s="45"/>
      <c r="E96" s="46"/>
      <c r="F96" s="47"/>
      <c r="G96" s="47"/>
      <c r="H96" s="44">
        <f>+SUM(G93:G95)</f>
        <v>1268039.9549999998</v>
      </c>
    </row>
    <row r="97" spans="2:8" x14ac:dyDescent="0.25">
      <c r="B97" s="36" t="s">
        <v>18</v>
      </c>
      <c r="C97" s="72" t="s">
        <v>83</v>
      </c>
      <c r="D97" s="37"/>
      <c r="E97" s="42"/>
      <c r="F97" s="39"/>
      <c r="G97" s="43"/>
      <c r="H97" s="48"/>
    </row>
    <row r="98" spans="2:8" x14ac:dyDescent="0.25">
      <c r="B98" s="41" t="s">
        <v>19</v>
      </c>
      <c r="C98" s="73" t="s">
        <v>84</v>
      </c>
      <c r="D98" s="37" t="s">
        <v>15</v>
      </c>
      <c r="E98" s="42">
        <v>1</v>
      </c>
      <c r="F98" s="43">
        <v>135678.07500000001</v>
      </c>
      <c r="G98" s="43">
        <f>+E98*F98</f>
        <v>135678.07500000001</v>
      </c>
      <c r="H98" s="48"/>
    </row>
    <row r="99" spans="2:8" x14ac:dyDescent="0.25">
      <c r="B99" s="41" t="s">
        <v>20</v>
      </c>
      <c r="C99" s="73" t="s">
        <v>85</v>
      </c>
      <c r="D99" s="37" t="s">
        <v>15</v>
      </c>
      <c r="E99" s="42">
        <v>4</v>
      </c>
      <c r="F99" s="43">
        <v>301506.83333333331</v>
      </c>
      <c r="G99" s="43">
        <f t="shared" ref="G99:G102" si="10">+E99*F99</f>
        <v>1206027.3333333333</v>
      </c>
      <c r="H99" s="48"/>
    </row>
    <row r="100" spans="2:8" x14ac:dyDescent="0.25">
      <c r="B100" s="41" t="s">
        <v>21</v>
      </c>
      <c r="C100" s="73" t="s">
        <v>86</v>
      </c>
      <c r="D100" s="45" t="s">
        <v>15</v>
      </c>
      <c r="E100" s="46">
        <v>1</v>
      </c>
      <c r="F100" s="47">
        <v>376883.54166666669</v>
      </c>
      <c r="G100" s="43">
        <f t="shared" si="10"/>
        <v>376883.54166666669</v>
      </c>
      <c r="H100" s="48"/>
    </row>
    <row r="101" spans="2:8" x14ac:dyDescent="0.25">
      <c r="B101" s="49" t="s">
        <v>22</v>
      </c>
      <c r="C101" s="73" t="s">
        <v>87</v>
      </c>
      <c r="D101" s="50" t="s">
        <v>12</v>
      </c>
      <c r="E101" s="51">
        <v>36</v>
      </c>
      <c r="F101" s="52">
        <v>38765.164285714287</v>
      </c>
      <c r="G101" s="43">
        <f t="shared" si="10"/>
        <v>1395545.9142857143</v>
      </c>
      <c r="H101" s="53"/>
    </row>
    <row r="102" spans="2:8" x14ac:dyDescent="0.25">
      <c r="B102" s="49" t="s">
        <v>23</v>
      </c>
      <c r="C102" s="73" t="s">
        <v>88</v>
      </c>
      <c r="D102" s="50" t="s">
        <v>24</v>
      </c>
      <c r="E102" s="51">
        <v>778</v>
      </c>
      <c r="F102" s="52">
        <v>1833.3745695584903</v>
      </c>
      <c r="G102" s="43">
        <f t="shared" si="10"/>
        <v>1426365.4151165055</v>
      </c>
      <c r="H102" s="53"/>
    </row>
    <row r="103" spans="2:8" x14ac:dyDescent="0.25">
      <c r="B103" s="41"/>
      <c r="C103" s="73"/>
      <c r="D103" s="37"/>
      <c r="E103" s="42"/>
      <c r="F103" s="43"/>
      <c r="G103" s="43"/>
      <c r="H103" s="44">
        <f>+SUM(G98:G102)</f>
        <v>4540500.2794022197</v>
      </c>
    </row>
    <row r="104" spans="2:8" x14ac:dyDescent="0.25">
      <c r="B104" s="36" t="s">
        <v>25</v>
      </c>
      <c r="C104" s="72" t="s">
        <v>89</v>
      </c>
      <c r="D104" s="37"/>
      <c r="E104" s="42"/>
      <c r="F104" s="43"/>
      <c r="G104" s="43"/>
      <c r="H104" s="48"/>
    </row>
    <row r="105" spans="2:8" x14ac:dyDescent="0.25">
      <c r="B105" s="41" t="s">
        <v>26</v>
      </c>
      <c r="C105" s="73" t="s">
        <v>90</v>
      </c>
      <c r="D105" s="37" t="s">
        <v>12</v>
      </c>
      <c r="E105" s="42">
        <v>26</v>
      </c>
      <c r="F105" s="43">
        <v>45226.025000000001</v>
      </c>
      <c r="G105" s="43">
        <f>+E105*F105</f>
        <v>1175876.6500000001</v>
      </c>
      <c r="H105" s="48"/>
    </row>
    <row r="106" spans="2:8" x14ac:dyDescent="0.25">
      <c r="B106" s="41" t="s">
        <v>27</v>
      </c>
      <c r="C106" s="73" t="s">
        <v>91</v>
      </c>
      <c r="D106" s="37" t="s">
        <v>12</v>
      </c>
      <c r="E106" s="42">
        <v>36</v>
      </c>
      <c r="F106" s="43">
        <v>45226.025000000001</v>
      </c>
      <c r="G106" s="43">
        <f t="shared" ref="G106:G109" si="11">+E106*F106</f>
        <v>1628136.9000000001</v>
      </c>
      <c r="H106" s="48"/>
    </row>
    <row r="107" spans="2:8" x14ac:dyDescent="0.25">
      <c r="B107" s="41" t="s">
        <v>28</v>
      </c>
      <c r="C107" s="73" t="s">
        <v>88</v>
      </c>
      <c r="D107" s="37" t="s">
        <v>29</v>
      </c>
      <c r="E107" s="54">
        <v>1418</v>
      </c>
      <c r="F107" s="43">
        <v>1833.3745695584903</v>
      </c>
      <c r="G107" s="43">
        <f t="shared" si="11"/>
        <v>2599725.1396339391</v>
      </c>
      <c r="H107" s="48"/>
    </row>
    <row r="108" spans="2:8" x14ac:dyDescent="0.25">
      <c r="B108" s="41" t="s">
        <v>30</v>
      </c>
      <c r="C108" s="73" t="s">
        <v>92</v>
      </c>
      <c r="D108" s="37" t="s">
        <v>31</v>
      </c>
      <c r="E108" s="42">
        <v>25</v>
      </c>
      <c r="F108" s="43">
        <v>30150.683333333331</v>
      </c>
      <c r="G108" s="43">
        <f t="shared" si="11"/>
        <v>753767.08333333326</v>
      </c>
      <c r="H108" s="48"/>
    </row>
    <row r="109" spans="2:8" x14ac:dyDescent="0.25">
      <c r="B109" s="41" t="s">
        <v>32</v>
      </c>
      <c r="C109" s="73" t="s">
        <v>93</v>
      </c>
      <c r="D109" s="37" t="s">
        <v>10</v>
      </c>
      <c r="E109" s="42">
        <v>4</v>
      </c>
      <c r="F109" s="43">
        <v>120602.73333333332</v>
      </c>
      <c r="G109" s="43">
        <f t="shared" si="11"/>
        <v>482410.93333333329</v>
      </c>
      <c r="H109" s="48"/>
    </row>
    <row r="110" spans="2:8" x14ac:dyDescent="0.25">
      <c r="B110" s="41"/>
      <c r="C110" s="72"/>
      <c r="D110" s="37"/>
      <c r="E110" s="42"/>
      <c r="F110" s="43"/>
      <c r="G110" s="43"/>
      <c r="H110" s="44">
        <f>+SUM(G105:G109)</f>
        <v>6639916.706300606</v>
      </c>
    </row>
    <row r="111" spans="2:8" x14ac:dyDescent="0.25">
      <c r="B111" s="36" t="s">
        <v>33</v>
      </c>
      <c r="C111" s="72" t="s">
        <v>94</v>
      </c>
      <c r="D111" s="37"/>
      <c r="E111" s="42"/>
      <c r="F111" s="43"/>
      <c r="G111" s="43"/>
      <c r="H111" s="48"/>
    </row>
    <row r="112" spans="2:8" x14ac:dyDescent="0.25">
      <c r="B112" s="41" t="s">
        <v>34</v>
      </c>
      <c r="C112" s="73" t="s">
        <v>95</v>
      </c>
      <c r="D112" s="37" t="s">
        <v>10</v>
      </c>
      <c r="E112" s="42">
        <v>119</v>
      </c>
      <c r="F112" s="43">
        <v>27135.615000000002</v>
      </c>
      <c r="G112" s="43">
        <f t="shared" ref="G112:G115" si="12">+E112*F112</f>
        <v>3229138.1850000001</v>
      </c>
      <c r="H112" s="48"/>
    </row>
    <row r="113" spans="2:8" x14ac:dyDescent="0.25">
      <c r="B113" s="41" t="s">
        <v>35</v>
      </c>
      <c r="C113" s="73" t="s">
        <v>96</v>
      </c>
      <c r="D113" s="37" t="s">
        <v>10</v>
      </c>
      <c r="E113" s="42">
        <v>115</v>
      </c>
      <c r="F113" s="43">
        <v>30313.66</v>
      </c>
      <c r="G113" s="43">
        <f t="shared" si="12"/>
        <v>3486070.9</v>
      </c>
      <c r="H113" s="48"/>
    </row>
    <row r="114" spans="2:8" x14ac:dyDescent="0.25">
      <c r="B114" s="41" t="s">
        <v>36</v>
      </c>
      <c r="C114" s="73" t="s">
        <v>97</v>
      </c>
      <c r="D114" s="37" t="s">
        <v>12</v>
      </c>
      <c r="E114" s="42">
        <v>36</v>
      </c>
      <c r="F114" s="43">
        <v>7537.6708333333327</v>
      </c>
      <c r="G114" s="43">
        <f t="shared" si="12"/>
        <v>271356.14999999997</v>
      </c>
      <c r="H114" s="44"/>
    </row>
    <row r="115" spans="2:8" x14ac:dyDescent="0.25">
      <c r="B115" s="41" t="s">
        <v>37</v>
      </c>
      <c r="C115" s="73" t="s">
        <v>98</v>
      </c>
      <c r="D115" s="37" t="s">
        <v>10</v>
      </c>
      <c r="E115" s="42">
        <v>13</v>
      </c>
      <c r="F115" s="43">
        <v>25843.442857142854</v>
      </c>
      <c r="G115" s="43">
        <f t="shared" si="12"/>
        <v>335964.75714285712</v>
      </c>
      <c r="H115" s="44"/>
    </row>
    <row r="116" spans="2:8" x14ac:dyDescent="0.25">
      <c r="B116" s="41"/>
      <c r="C116" s="72"/>
      <c r="D116" s="37"/>
      <c r="E116" s="42"/>
      <c r="F116" s="43"/>
      <c r="G116" s="43"/>
      <c r="H116" s="44">
        <f>+SUM(G112:G115)</f>
        <v>7322529.9921428571</v>
      </c>
    </row>
    <row r="117" spans="2:8" x14ac:dyDescent="0.25">
      <c r="B117" s="36" t="s">
        <v>38</v>
      </c>
      <c r="C117" s="72" t="s">
        <v>99</v>
      </c>
      <c r="D117" s="37"/>
      <c r="E117" s="42"/>
      <c r="F117" s="43"/>
      <c r="G117" s="43"/>
      <c r="H117" s="44"/>
    </row>
    <row r="118" spans="2:8" x14ac:dyDescent="0.25">
      <c r="B118" s="41" t="s">
        <v>39</v>
      </c>
      <c r="C118" s="73" t="s">
        <v>100</v>
      </c>
      <c r="D118" s="37" t="s">
        <v>10</v>
      </c>
      <c r="E118" s="42">
        <v>95</v>
      </c>
      <c r="F118" s="43">
        <v>22613.012499999997</v>
      </c>
      <c r="G118" s="43">
        <f t="shared" ref="G118:G121" si="13">+E118*F118</f>
        <v>2148236.1874999995</v>
      </c>
      <c r="H118" s="44"/>
    </row>
    <row r="119" spans="2:8" x14ac:dyDescent="0.25">
      <c r="B119" s="41" t="s">
        <v>40</v>
      </c>
      <c r="C119" s="73" t="s">
        <v>101</v>
      </c>
      <c r="D119" s="37" t="s">
        <v>10</v>
      </c>
      <c r="E119" s="42">
        <v>24</v>
      </c>
      <c r="F119" s="43">
        <v>11306.506249999999</v>
      </c>
      <c r="G119" s="43">
        <f t="shared" si="13"/>
        <v>271356.14999999997</v>
      </c>
      <c r="H119" s="44"/>
    </row>
    <row r="120" spans="2:8" x14ac:dyDescent="0.25">
      <c r="B120" s="41" t="s">
        <v>41</v>
      </c>
      <c r="C120" s="73" t="s">
        <v>102</v>
      </c>
      <c r="D120" s="37" t="s">
        <v>10</v>
      </c>
      <c r="E120" s="42">
        <v>24</v>
      </c>
      <c r="F120" s="43">
        <v>7537.6708333333327</v>
      </c>
      <c r="G120" s="43">
        <f t="shared" si="13"/>
        <v>180904.09999999998</v>
      </c>
      <c r="H120" s="44"/>
    </row>
    <row r="121" spans="2:8" x14ac:dyDescent="0.25">
      <c r="B121" s="41" t="s">
        <v>42</v>
      </c>
      <c r="C121" s="73" t="s">
        <v>103</v>
      </c>
      <c r="D121" s="37" t="s">
        <v>10</v>
      </c>
      <c r="E121" s="42">
        <v>24</v>
      </c>
      <c r="F121" s="43">
        <v>9045.2049999999981</v>
      </c>
      <c r="G121" s="43">
        <f t="shared" si="13"/>
        <v>217084.91999999995</v>
      </c>
      <c r="H121" s="44"/>
    </row>
    <row r="122" spans="2:8" x14ac:dyDescent="0.25">
      <c r="B122" s="41"/>
      <c r="C122" s="72"/>
      <c r="D122" s="37"/>
      <c r="E122" s="42"/>
      <c r="F122" s="43"/>
      <c r="G122" s="43"/>
      <c r="H122" s="44">
        <f>+SUM(G118:G121)</f>
        <v>2817581.3574999995</v>
      </c>
    </row>
    <row r="123" spans="2:8" x14ac:dyDescent="0.25">
      <c r="B123" s="36" t="s">
        <v>43</v>
      </c>
      <c r="C123" s="72" t="s">
        <v>104</v>
      </c>
      <c r="D123" s="37"/>
      <c r="E123" s="42"/>
      <c r="F123" s="43"/>
      <c r="G123" s="43"/>
      <c r="H123" s="44"/>
    </row>
    <row r="124" spans="2:8" x14ac:dyDescent="0.25">
      <c r="B124" s="41" t="s">
        <v>44</v>
      </c>
      <c r="C124" s="73" t="s">
        <v>134</v>
      </c>
      <c r="D124" s="37" t="s">
        <v>10</v>
      </c>
      <c r="E124" s="42">
        <v>14</v>
      </c>
      <c r="F124" s="43">
        <v>0</v>
      </c>
      <c r="G124" s="43">
        <v>0</v>
      </c>
      <c r="H124" s="44"/>
    </row>
    <row r="125" spans="2:8" ht="25" x14ac:dyDescent="0.25">
      <c r="B125" s="41" t="s">
        <v>46</v>
      </c>
      <c r="C125" s="73" t="s">
        <v>135</v>
      </c>
      <c r="D125" s="37" t="s">
        <v>10</v>
      </c>
      <c r="E125" s="42">
        <v>3</v>
      </c>
      <c r="F125" s="43">
        <v>27750</v>
      </c>
      <c r="G125" s="43">
        <f t="shared" ref="G125:G127" si="14">+E125*F125</f>
        <v>83250</v>
      </c>
      <c r="H125" s="44"/>
    </row>
    <row r="126" spans="2:8" ht="25" x14ac:dyDescent="0.25">
      <c r="B126" s="41" t="s">
        <v>47</v>
      </c>
      <c r="C126" s="73" t="s">
        <v>136</v>
      </c>
      <c r="D126" s="37" t="s">
        <v>10</v>
      </c>
      <c r="E126" s="42">
        <v>3</v>
      </c>
      <c r="F126" s="43">
        <v>27750</v>
      </c>
      <c r="G126" s="43">
        <f t="shared" si="14"/>
        <v>83250</v>
      </c>
      <c r="H126" s="44"/>
    </row>
    <row r="127" spans="2:8" ht="25" x14ac:dyDescent="0.25">
      <c r="B127" s="41" t="s">
        <v>74</v>
      </c>
      <c r="C127" s="73" t="s">
        <v>137</v>
      </c>
      <c r="D127" s="37" t="s">
        <v>10</v>
      </c>
      <c r="E127" s="42">
        <v>5</v>
      </c>
      <c r="F127" s="43">
        <v>27750</v>
      </c>
      <c r="G127" s="43">
        <f t="shared" si="14"/>
        <v>138750</v>
      </c>
      <c r="H127" s="44"/>
    </row>
    <row r="128" spans="2:8" x14ac:dyDescent="0.25">
      <c r="B128" s="41"/>
      <c r="C128" s="73"/>
      <c r="D128" s="37"/>
      <c r="E128" s="42"/>
      <c r="F128" s="43"/>
      <c r="G128" s="43"/>
      <c r="H128" s="44">
        <f>+SUM(G124:G127)</f>
        <v>305250</v>
      </c>
    </row>
    <row r="129" spans="2:8" x14ac:dyDescent="0.25">
      <c r="B129" s="36" t="s">
        <v>48</v>
      </c>
      <c r="C129" s="72" t="s">
        <v>105</v>
      </c>
      <c r="D129" s="37"/>
      <c r="E129" s="42"/>
      <c r="F129" s="43"/>
      <c r="G129" s="43"/>
      <c r="H129" s="48"/>
    </row>
    <row r="130" spans="2:8" x14ac:dyDescent="0.25">
      <c r="B130" s="41" t="s">
        <v>49</v>
      </c>
      <c r="C130" s="73" t="s">
        <v>106</v>
      </c>
      <c r="D130" s="37" t="s">
        <v>10</v>
      </c>
      <c r="E130" s="42">
        <v>99</v>
      </c>
      <c r="F130" s="43">
        <v>22613.012499999997</v>
      </c>
      <c r="G130" s="43">
        <f t="shared" ref="G130:G133" si="15">+E130*F130</f>
        <v>2238688.2374999998</v>
      </c>
      <c r="H130" s="48"/>
    </row>
    <row r="131" spans="2:8" x14ac:dyDescent="0.25">
      <c r="B131" s="41" t="s">
        <v>50</v>
      </c>
      <c r="C131" s="73" t="s">
        <v>107</v>
      </c>
      <c r="D131" s="37" t="s">
        <v>12</v>
      </c>
      <c r="E131" s="42">
        <v>84</v>
      </c>
      <c r="F131" s="43">
        <v>13875</v>
      </c>
      <c r="G131" s="43">
        <f t="shared" si="15"/>
        <v>1165500</v>
      </c>
      <c r="H131" s="48"/>
    </row>
    <row r="132" spans="2:8" x14ac:dyDescent="0.25">
      <c r="B132" s="41" t="s">
        <v>51</v>
      </c>
      <c r="C132" s="73" t="s">
        <v>108</v>
      </c>
      <c r="D132" s="37" t="s">
        <v>12</v>
      </c>
      <c r="E132" s="42">
        <v>108</v>
      </c>
      <c r="F132" s="43">
        <v>18090.409999999996</v>
      </c>
      <c r="G132" s="43">
        <f t="shared" si="15"/>
        <v>1953764.2799999996</v>
      </c>
      <c r="H132" s="48"/>
    </row>
    <row r="133" spans="2:8" ht="25" x14ac:dyDescent="0.25">
      <c r="B133" s="41" t="s">
        <v>52</v>
      </c>
      <c r="C133" s="73" t="s">
        <v>109</v>
      </c>
      <c r="D133" s="37" t="s">
        <v>12</v>
      </c>
      <c r="E133" s="42">
        <v>11</v>
      </c>
      <c r="F133" s="43">
        <v>11306.506249999999</v>
      </c>
      <c r="G133" s="43">
        <f t="shared" si="15"/>
        <v>124371.56874999998</v>
      </c>
      <c r="H133" s="44"/>
    </row>
    <row r="134" spans="2:8" x14ac:dyDescent="0.25">
      <c r="B134" s="41"/>
      <c r="C134" s="72"/>
      <c r="D134" s="37"/>
      <c r="E134" s="42"/>
      <c r="F134" s="43"/>
      <c r="G134" s="43"/>
      <c r="H134" s="44">
        <f>+SUM(G130:G133)</f>
        <v>5482324.0862499988</v>
      </c>
    </row>
    <row r="135" spans="2:8" x14ac:dyDescent="0.25">
      <c r="B135" s="36" t="s">
        <v>53</v>
      </c>
      <c r="C135" s="72" t="s">
        <v>110</v>
      </c>
      <c r="D135" s="37"/>
      <c r="E135" s="42"/>
      <c r="F135" s="43"/>
      <c r="G135" s="43"/>
      <c r="H135" s="44"/>
    </row>
    <row r="136" spans="2:8" x14ac:dyDescent="0.25">
      <c r="B136" s="41" t="s">
        <v>54</v>
      </c>
      <c r="C136" s="73" t="s">
        <v>111</v>
      </c>
      <c r="D136" s="37" t="s">
        <v>12</v>
      </c>
      <c r="E136" s="42">
        <v>4</v>
      </c>
      <c r="F136" s="43">
        <v>11306.506249999999</v>
      </c>
      <c r="G136" s="43">
        <f t="shared" ref="G136:G145" si="16">+E136*F136</f>
        <v>45226.024999999994</v>
      </c>
      <c r="H136" s="44"/>
    </row>
    <row r="137" spans="2:8" x14ac:dyDescent="0.25">
      <c r="B137" s="41" t="s">
        <v>55</v>
      </c>
      <c r="C137" s="73" t="s">
        <v>112</v>
      </c>
      <c r="D137" s="37" t="s">
        <v>3</v>
      </c>
      <c r="E137" s="42">
        <v>1</v>
      </c>
      <c r="F137" s="43">
        <v>129217.21428571428</v>
      </c>
      <c r="G137" s="43">
        <f t="shared" si="16"/>
        <v>129217.21428571428</v>
      </c>
      <c r="H137" s="44"/>
    </row>
    <row r="138" spans="2:8" x14ac:dyDescent="0.25">
      <c r="B138" s="41" t="s">
        <v>56</v>
      </c>
      <c r="C138" s="73" t="s">
        <v>132</v>
      </c>
      <c r="D138" s="37" t="s">
        <v>3</v>
      </c>
      <c r="E138" s="42">
        <v>2</v>
      </c>
      <c r="F138" s="43">
        <v>90452.049999999988</v>
      </c>
      <c r="G138" s="43">
        <f t="shared" si="16"/>
        <v>180904.09999999998</v>
      </c>
      <c r="H138" s="44"/>
    </row>
    <row r="139" spans="2:8" x14ac:dyDescent="0.25">
      <c r="B139" s="41" t="s">
        <v>57</v>
      </c>
      <c r="C139" s="73" t="s">
        <v>133</v>
      </c>
      <c r="D139" s="37" t="s">
        <v>3</v>
      </c>
      <c r="E139" s="42">
        <v>2</v>
      </c>
      <c r="F139" s="43">
        <v>45226.024999999994</v>
      </c>
      <c r="G139" s="43">
        <f t="shared" si="16"/>
        <v>90452.049999999988</v>
      </c>
      <c r="H139" s="44"/>
    </row>
    <row r="140" spans="2:8" x14ac:dyDescent="0.25">
      <c r="B140" s="41" t="s">
        <v>58</v>
      </c>
      <c r="C140" s="73" t="s">
        <v>113</v>
      </c>
      <c r="D140" s="37" t="s">
        <v>12</v>
      </c>
      <c r="E140" s="42">
        <v>1</v>
      </c>
      <c r="F140" s="43">
        <v>12921.721428571427</v>
      </c>
      <c r="G140" s="43">
        <f t="shared" si="16"/>
        <v>12921.721428571427</v>
      </c>
      <c r="H140" s="44"/>
    </row>
    <row r="141" spans="2:8" x14ac:dyDescent="0.25">
      <c r="B141" s="41" t="s">
        <v>59</v>
      </c>
      <c r="C141" s="73" t="s">
        <v>114</v>
      </c>
      <c r="D141" s="37" t="s">
        <v>3</v>
      </c>
      <c r="E141" s="42">
        <v>4</v>
      </c>
      <c r="F141" s="43">
        <v>15075.341666666665</v>
      </c>
      <c r="G141" s="43">
        <f t="shared" si="16"/>
        <v>60301.366666666661</v>
      </c>
      <c r="H141" s="44"/>
    </row>
    <row r="142" spans="2:8" x14ac:dyDescent="0.25">
      <c r="B142" s="41" t="s">
        <v>60</v>
      </c>
      <c r="C142" s="73" t="s">
        <v>115</v>
      </c>
      <c r="D142" s="37" t="s">
        <v>61</v>
      </c>
      <c r="E142" s="42">
        <v>8</v>
      </c>
      <c r="F142" s="43">
        <v>13262.22625</v>
      </c>
      <c r="G142" s="43">
        <f t="shared" si="16"/>
        <v>106097.81</v>
      </c>
      <c r="H142" s="44"/>
    </row>
    <row r="143" spans="2:8" x14ac:dyDescent="0.25">
      <c r="B143" s="41" t="s">
        <v>62</v>
      </c>
      <c r="C143" s="73" t="s">
        <v>116</v>
      </c>
      <c r="D143" s="37" t="s">
        <v>3</v>
      </c>
      <c r="E143" s="42">
        <v>2</v>
      </c>
      <c r="F143" s="43">
        <v>18090.409999999996</v>
      </c>
      <c r="G143" s="43">
        <f t="shared" si="16"/>
        <v>36180.819999999992</v>
      </c>
      <c r="H143" s="44"/>
    </row>
    <row r="144" spans="2:8" x14ac:dyDescent="0.25">
      <c r="B144" s="41" t="s">
        <v>63</v>
      </c>
      <c r="C144" s="73" t="s">
        <v>117</v>
      </c>
      <c r="D144" s="37" t="s">
        <v>3</v>
      </c>
      <c r="E144" s="42">
        <v>2</v>
      </c>
      <c r="F144" s="43">
        <v>15075.341666666665</v>
      </c>
      <c r="G144" s="43">
        <f t="shared" si="16"/>
        <v>30150.683333333331</v>
      </c>
      <c r="H144" s="44"/>
    </row>
    <row r="145" spans="2:8" x14ac:dyDescent="0.25">
      <c r="B145" s="41" t="s">
        <v>64</v>
      </c>
      <c r="C145" s="73" t="s">
        <v>118</v>
      </c>
      <c r="D145" s="37" t="s">
        <v>3</v>
      </c>
      <c r="E145" s="42">
        <v>1</v>
      </c>
      <c r="F145" s="43">
        <v>90452.049999999988</v>
      </c>
      <c r="G145" s="43">
        <f t="shared" si="16"/>
        <v>90452.049999999988</v>
      </c>
      <c r="H145" s="44"/>
    </row>
    <row r="146" spans="2:8" x14ac:dyDescent="0.25">
      <c r="B146" s="41"/>
      <c r="C146" s="72"/>
      <c r="D146" s="37"/>
      <c r="E146" s="42"/>
      <c r="F146" s="43"/>
      <c r="G146" s="43"/>
      <c r="H146" s="44">
        <f>+SUM(G136:G145)</f>
        <v>781903.84071428562</v>
      </c>
    </row>
    <row r="147" spans="2:8" x14ac:dyDescent="0.25">
      <c r="B147" s="36" t="s">
        <v>65</v>
      </c>
      <c r="C147" s="72" t="s">
        <v>119</v>
      </c>
      <c r="D147" s="37"/>
      <c r="E147" s="42"/>
      <c r="F147" s="43"/>
      <c r="G147" s="43"/>
      <c r="H147" s="48"/>
    </row>
    <row r="148" spans="2:8" x14ac:dyDescent="0.25">
      <c r="B148" s="41" t="s">
        <v>66</v>
      </c>
      <c r="C148" s="73" t="s">
        <v>120</v>
      </c>
      <c r="D148" s="37" t="s">
        <v>3</v>
      </c>
      <c r="E148" s="42">
        <v>1</v>
      </c>
      <c r="F148" s="43">
        <v>83250</v>
      </c>
      <c r="G148" s="43">
        <f t="shared" ref="G148:G153" si="17">+E148*F148</f>
        <v>83250</v>
      </c>
      <c r="H148" s="48"/>
    </row>
    <row r="149" spans="2:8" x14ac:dyDescent="0.25">
      <c r="B149" s="41" t="s">
        <v>67</v>
      </c>
      <c r="C149" s="73" t="s">
        <v>121</v>
      </c>
      <c r="D149" s="37" t="s">
        <v>3</v>
      </c>
      <c r="E149" s="42">
        <v>10</v>
      </c>
      <c r="F149" s="43">
        <v>41625</v>
      </c>
      <c r="G149" s="43">
        <f t="shared" si="17"/>
        <v>416250</v>
      </c>
      <c r="H149" s="44"/>
    </row>
    <row r="150" spans="2:8" x14ac:dyDescent="0.25">
      <c r="B150" s="41" t="s">
        <v>68</v>
      </c>
      <c r="C150" s="73" t="s">
        <v>122</v>
      </c>
      <c r="D150" s="50" t="s">
        <v>3</v>
      </c>
      <c r="E150" s="51">
        <v>4</v>
      </c>
      <c r="F150" s="52">
        <v>41625</v>
      </c>
      <c r="G150" s="43">
        <f t="shared" si="17"/>
        <v>166500</v>
      </c>
      <c r="H150" s="55"/>
    </row>
    <row r="151" spans="2:8" x14ac:dyDescent="0.25">
      <c r="B151" s="41" t="s">
        <v>69</v>
      </c>
      <c r="C151" s="73" t="s">
        <v>123</v>
      </c>
      <c r="D151" s="50" t="s">
        <v>3</v>
      </c>
      <c r="E151" s="51">
        <v>3</v>
      </c>
      <c r="F151" s="52">
        <v>41625</v>
      </c>
      <c r="G151" s="43">
        <f t="shared" si="17"/>
        <v>124875</v>
      </c>
      <c r="H151" s="55"/>
    </row>
    <row r="152" spans="2:8" x14ac:dyDescent="0.25">
      <c r="B152" s="41" t="s">
        <v>70</v>
      </c>
      <c r="C152" s="73" t="s">
        <v>124</v>
      </c>
      <c r="D152" s="50" t="s">
        <v>3</v>
      </c>
      <c r="E152" s="51">
        <v>1</v>
      </c>
      <c r="F152" s="52">
        <v>41625</v>
      </c>
      <c r="G152" s="43">
        <f t="shared" si="17"/>
        <v>41625</v>
      </c>
      <c r="H152" s="55"/>
    </row>
    <row r="153" spans="2:8" ht="25" x14ac:dyDescent="0.25">
      <c r="B153" s="41" t="s">
        <v>71</v>
      </c>
      <c r="C153" s="73" t="s">
        <v>125</v>
      </c>
      <c r="D153" s="50" t="s">
        <v>3</v>
      </c>
      <c r="E153" s="51">
        <v>1</v>
      </c>
      <c r="F153" s="52">
        <v>162750</v>
      </c>
      <c r="G153" s="43">
        <f t="shared" si="17"/>
        <v>162750</v>
      </c>
      <c r="H153" s="55"/>
    </row>
    <row r="154" spans="2:8" x14ac:dyDescent="0.25">
      <c r="B154" s="41"/>
      <c r="C154" s="73"/>
      <c r="D154" s="37"/>
      <c r="E154" s="42"/>
      <c r="F154" s="43"/>
      <c r="G154" s="43"/>
      <c r="H154" s="44">
        <f>+SUM(G148:G153)</f>
        <v>995250</v>
      </c>
    </row>
    <row r="155" spans="2:8" x14ac:dyDescent="0.25">
      <c r="B155" s="36" t="s">
        <v>72</v>
      </c>
      <c r="C155" s="72" t="s">
        <v>126</v>
      </c>
      <c r="D155" s="37"/>
      <c r="E155" s="42"/>
      <c r="F155" s="43"/>
      <c r="G155" s="43"/>
      <c r="H155" s="40"/>
    </row>
    <row r="156" spans="2:8" x14ac:dyDescent="0.25">
      <c r="B156" s="41" t="s">
        <v>73</v>
      </c>
      <c r="C156" s="73" t="s">
        <v>127</v>
      </c>
      <c r="D156" s="37" t="s">
        <v>10</v>
      </c>
      <c r="E156" s="42">
        <v>115</v>
      </c>
      <c r="F156" s="43">
        <v>2261.3012499999995</v>
      </c>
      <c r="G156" s="43">
        <f t="shared" ref="G156" si="18">+E156*F156</f>
        <v>260049.64374999996</v>
      </c>
      <c r="H156" s="44"/>
    </row>
    <row r="157" spans="2:8" ht="13.5" thickBot="1" x14ac:dyDescent="0.3">
      <c r="B157" s="56"/>
      <c r="C157" s="57"/>
      <c r="D157" s="58"/>
      <c r="E157" s="59"/>
      <c r="F157" s="60"/>
      <c r="G157" s="61"/>
      <c r="H157" s="44">
        <f>+SUM(G156)</f>
        <v>260049.64374999996</v>
      </c>
    </row>
    <row r="158" spans="2:8" ht="13.5" thickBot="1" x14ac:dyDescent="0.3">
      <c r="B158" s="63" t="s">
        <v>130</v>
      </c>
      <c r="C158" s="64"/>
      <c r="D158" s="64"/>
      <c r="E158" s="64"/>
      <c r="F158" s="64"/>
      <c r="G158" s="65"/>
      <c r="H158" s="66">
        <f>+SUM(H91:H157)</f>
        <v>31061908.59576235</v>
      </c>
    </row>
    <row r="159" spans="2:8" ht="13.5" thickBot="1" x14ac:dyDescent="0.3">
      <c r="B159" s="17"/>
      <c r="C159" s="17"/>
      <c r="D159" s="17"/>
      <c r="E159" s="17"/>
      <c r="F159" s="18"/>
      <c r="G159" s="18"/>
      <c r="H159" s="18"/>
    </row>
    <row r="160" spans="2:8" ht="18" customHeight="1" thickBot="1" x14ac:dyDescent="0.3">
      <c r="B160" s="19" t="s">
        <v>131</v>
      </c>
      <c r="C160" s="20"/>
      <c r="D160" s="20"/>
      <c r="E160" s="20"/>
      <c r="F160" s="76"/>
      <c r="G160" s="76"/>
      <c r="H160" s="77">
        <f>+H84+H158</f>
        <v>79999999.595762342</v>
      </c>
    </row>
    <row r="161" spans="2:8" x14ac:dyDescent="0.25">
      <c r="B161" s="17" t="s">
        <v>138</v>
      </c>
      <c r="C161" s="17"/>
      <c r="D161" s="17"/>
      <c r="E161" s="17"/>
      <c r="F161" s="78" t="s">
        <v>139</v>
      </c>
      <c r="G161" s="78"/>
      <c r="H161" s="79">
        <v>0.25</v>
      </c>
    </row>
    <row r="162" spans="2:8" x14ac:dyDescent="0.25">
      <c r="B162" s="17" t="s">
        <v>140</v>
      </c>
      <c r="C162" s="17"/>
      <c r="D162" s="17"/>
      <c r="E162" s="17"/>
      <c r="F162" s="78" t="s">
        <v>141</v>
      </c>
      <c r="G162" s="78"/>
      <c r="H162" s="79">
        <v>0.04</v>
      </c>
    </row>
    <row r="163" spans="2:8" x14ac:dyDescent="0.25">
      <c r="B163" s="17" t="s">
        <v>142</v>
      </c>
      <c r="C163" s="17"/>
      <c r="D163" s="17"/>
      <c r="E163" s="17"/>
      <c r="F163" s="78" t="s">
        <v>143</v>
      </c>
      <c r="G163" s="78"/>
      <c r="H163" s="79">
        <v>0.01</v>
      </c>
    </row>
    <row r="164" spans="2:8" x14ac:dyDescent="0.25">
      <c r="B164" s="17"/>
      <c r="C164" s="17"/>
      <c r="D164" s="17"/>
      <c r="E164" s="17"/>
      <c r="F164" s="78" t="s">
        <v>144</v>
      </c>
      <c r="G164" s="78"/>
      <c r="H164" s="79">
        <v>0.3</v>
      </c>
    </row>
  </sheetData>
  <mergeCells count="10">
    <mergeCell ref="B86:H86"/>
    <mergeCell ref="B84:G84"/>
    <mergeCell ref="B158:G158"/>
    <mergeCell ref="B160:G160"/>
    <mergeCell ref="B1:H1"/>
    <mergeCell ref="B2:H2"/>
    <mergeCell ref="B4:H4"/>
    <mergeCell ref="B7:H7"/>
    <mergeCell ref="B9:H9"/>
    <mergeCell ref="B10:H10"/>
  </mergeCells>
  <pageMargins left="0.59055118110236227" right="0.19685039370078741" top="0.78740157480314965" bottom="0.78740157480314965" header="0.31496062992125984" footer="0.31496062992125984"/>
  <pageSetup scale="8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M.O. Calificada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EDWIN EDGARDO BERMUDEZ PINTO</cp:lastModifiedBy>
  <dcterms:created xsi:type="dcterms:W3CDTF">2026-09-22T20:31:14Z</dcterms:created>
  <dcterms:modified xsi:type="dcterms:W3CDTF">2026-09-25T15:39:55Z</dcterms:modified>
</cp:coreProperties>
</file>