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P\Documents\2. DOCUMENTOS EMAVI\EMAVI 2026\2. MINIMAS EMAVI 2026\11. REN0CACION LICENCIAS en ajustes 3092026\7. SEPTIMA VERIFICACION\ECONOMICO\"/>
    </mc:Choice>
  </mc:AlternateContent>
  <bookViews>
    <workbookView xWindow="0" yWindow="0" windowWidth="11340" windowHeight="7584"/>
  </bookViews>
  <sheets>
    <sheet name="Estudio de Mercado" sheetId="3" r:id="rId1"/>
  </sheets>
  <definedNames>
    <definedName name="_xlnm._FilterDatabase" localSheetId="0" hidden="1">'Estudio de Mercado'!$A$1:$Q$5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23" i="3" l="1"/>
  <c r="P14" i="3"/>
  <c r="P27" i="3"/>
  <c r="P28" i="3" s="1"/>
  <c r="P7" i="3"/>
  <c r="P5" i="3"/>
  <c r="P6" i="3"/>
  <c r="P21" i="3"/>
  <c r="G5" i="3" l="1"/>
  <c r="O21" i="3" l="1"/>
  <c r="N21" i="3"/>
  <c r="L21" i="3"/>
  <c r="K21" i="3"/>
  <c r="I21" i="3"/>
  <c r="H21" i="3"/>
  <c r="G21" i="3"/>
  <c r="R72" i="3"/>
  <c r="R73" i="3" s="1"/>
  <c r="J21" i="3" l="1"/>
  <c r="M21" i="3"/>
  <c r="E8" i="3"/>
  <c r="F8" i="3" l="1"/>
  <c r="K13" i="3"/>
  <c r="I13" i="3"/>
  <c r="H13" i="3"/>
  <c r="G13" i="3"/>
  <c r="P13" i="3" s="1"/>
  <c r="G7" i="3"/>
  <c r="O6" i="3"/>
  <c r="O7" i="3"/>
  <c r="N6" i="3"/>
  <c r="N7" i="3"/>
  <c r="L6" i="3"/>
  <c r="L7" i="3"/>
  <c r="K6" i="3"/>
  <c r="K7" i="3"/>
  <c r="I6" i="3"/>
  <c r="I7" i="3"/>
  <c r="H6" i="3"/>
  <c r="H7" i="3"/>
  <c r="G6" i="3"/>
  <c r="O13" i="3"/>
  <c r="N13" i="3"/>
  <c r="L13" i="3"/>
  <c r="J6" i="3" l="1"/>
  <c r="M7" i="3"/>
  <c r="J7" i="3"/>
  <c r="M6" i="3"/>
  <c r="J13" i="3"/>
  <c r="M13" i="3"/>
  <c r="L5" i="3"/>
  <c r="M5" i="3" l="1"/>
  <c r="O5" i="3" l="1"/>
  <c r="N5" i="3"/>
  <c r="K5" i="3"/>
  <c r="P8" i="3" s="1"/>
  <c r="I5" i="3"/>
  <c r="H5" i="3"/>
  <c r="J5" i="3" s="1"/>
</calcChain>
</file>

<file path=xl/sharedStrings.xml><?xml version="1.0" encoding="utf-8"?>
<sst xmlns="http://schemas.openxmlformats.org/spreadsheetml/2006/main" count="74" uniqueCount="48">
  <si>
    <r>
      <t>ITEM</t>
    </r>
    <r>
      <rPr>
        <sz val="10"/>
        <color theme="1"/>
        <rFont val="Arial"/>
        <family val="2"/>
      </rPr>
      <t> </t>
    </r>
  </si>
  <si>
    <t xml:space="preserve">DESCRIPCION DEL SERVICIO </t>
  </si>
  <si>
    <t>VALOR UNITARIO INCLUIDO IVA</t>
  </si>
  <si>
    <t xml:space="preserve"> MEDIA ARITMETICA/PROMEDIO  </t>
  </si>
  <si>
    <t xml:space="preserve"> VALOR  COTIZADO  MAS BAJO  </t>
  </si>
  <si>
    <t xml:space="preserve"> VALOR  UNITARIO MAS ALTO </t>
  </si>
  <si>
    <t xml:space="preserve"> MAB - MEDIA ARITMETICA BAJA </t>
  </si>
  <si>
    <t xml:space="preserve"> MEDIA ARMONICA </t>
  </si>
  <si>
    <t xml:space="preserve"> DESVIACION ESTANDAR </t>
  </si>
  <si>
    <t xml:space="preserve">% DISPERSION </t>
  </si>
  <si>
    <t>MEDIA GOMETRICA</t>
  </si>
  <si>
    <t xml:space="preserve">MEDIANA </t>
  </si>
  <si>
    <t>PRECIO DE REFERENCIA</t>
  </si>
  <si>
    <t xml:space="preserve">METRICA APLICADA </t>
  </si>
  <si>
    <t>CANT</t>
  </si>
  <si>
    <t>UND</t>
  </si>
  <si>
    <t>FUENTE 1  GRUPO ABSTRACT</t>
  </si>
  <si>
    <t>FUENTE  2   VIAS3D</t>
  </si>
  <si>
    <t xml:space="preserve"> VALOR UNITARIO </t>
  </si>
  <si>
    <t xml:space="preserve"> VALOR UNITARIO  </t>
  </si>
  <si>
    <t>PROMEDIO</t>
  </si>
  <si>
    <t>TOTAL COTIZACIONES</t>
  </si>
  <si>
    <t>TOTAL LOTE 1</t>
  </si>
  <si>
    <t xml:space="preserve">ITEM </t>
  </si>
  <si>
    <t>FUENTE 1 JCAD</t>
  </si>
  <si>
    <t>FUENTE 2 MCAD</t>
  </si>
  <si>
    <t>TOTAL LOTE  2</t>
  </si>
  <si>
    <t>LOTE 3 34.171.875</t>
  </si>
  <si>
    <t>FUENTE 1 GRUPO ABSTRACT</t>
  </si>
  <si>
    <t>FUENTE 2 VIAS 3D</t>
  </si>
  <si>
    <t>PAQUETE</t>
  </si>
  <si>
    <t>TOTAL LOTE 3</t>
  </si>
  <si>
    <t>NOTA: Todos los valores relacionados NO LES APLICA IVA de acuerdo a lo señalado en el artículo 477  literal n) del  del Estatuto Tributario,</t>
  </si>
  <si>
    <t xml:space="preserve">total valor estimado </t>
  </si>
  <si>
    <t xml:space="preserve">VALOR CDP </t>
  </si>
  <si>
    <t xml:space="preserve">VALOR ESTIMADO ESTUDIO DE MERCADO </t>
  </si>
  <si>
    <t>SOBRA</t>
  </si>
  <si>
    <t>DIFERENCIA</t>
  </si>
  <si>
    <t>Adquisición: (01) Suscripción de la Colección Product Design &amp; Manufacturing (incluye AutoCAD e Inventor Nastran) por un periodo de un (1) año.</t>
  </si>
  <si>
    <t>Adquisición de licencias educativas SOLIDWORKS para los programas de Ingeniería de la Escuela Militar de Aviación – EMAVI.</t>
  </si>
  <si>
    <t xml:space="preserve">*Nota: Por la renovación y soporte de la licencia hay un cobro adicional el cual corresponde a un retroactivo </t>
  </si>
  <si>
    <t>Renovación y Soporte: (01) Suscripción de Servicio para Licencias SOLIDWORKS Professional Desktop Research Network por un periodo de dos (2) años*.</t>
  </si>
  <si>
    <t xml:space="preserve">Adquisición: (01) Licencia SOLIDWORKS Premium Desktop Research Network (Initial Subscription) por un periodo de un (1) año.
</t>
  </si>
  <si>
    <t xml:space="preserve"> VALOR UNITARIO I</t>
  </si>
  <si>
    <t xml:space="preserve"> VALOR UNITARIO I </t>
  </si>
  <si>
    <t>LOTE 1 $31.766.293</t>
  </si>
  <si>
    <t>A-02-01-01-006-002 PRODUCTOS DE PROPIEDAD INTELECTUAL</t>
  </si>
  <si>
    <t>LOTE 2 $13.068,000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</si>
</sst>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-* #,##0_-;\-* #,##0_-;_-* &quot;-&quot;??_-;_-@_-"/>
  </numFmts>
  <fonts count="13" x14ac:knownFonts="1"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color rgb="FF000000"/>
      <name val="Arial"/>
      <family val="2"/>
    </font>
    <font>
      <b/>
      <sz val="10"/>
      <color theme="1"/>
      <name val="Calibri"/>
      <family val="2"/>
      <scheme val="minor"/>
    </font>
    <font>
      <b/>
      <sz val="10"/>
      <color rgb="FF000000"/>
      <name val="Calibri"/>
      <family val="2"/>
    </font>
    <font>
      <sz val="11"/>
      <color rgb="FF000000"/>
      <name val="Arial Narrow"/>
      <family val="2"/>
    </font>
    <font>
      <b/>
      <sz val="11"/>
      <color theme="1"/>
      <name val="Calibri"/>
      <family val="2"/>
      <scheme val="minor"/>
    </font>
    <font>
      <sz val="10"/>
      <color rgb="FFFF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142">
    <xf numFmtId="0" fontId="0" fillId="0" borderId="0" xfId="0"/>
    <xf numFmtId="44" fontId="1" fillId="3" borderId="2" xfId="1" applyFont="1" applyFill="1" applyBorder="1" applyAlignment="1">
      <alignment horizontal="center" vertical="center" wrapText="1"/>
    </xf>
    <xf numFmtId="44" fontId="5" fillId="0" borderId="4" xfId="1" applyFont="1" applyBorder="1" applyAlignment="1">
      <alignment horizontal="center" vertical="center" wrapText="1"/>
    </xf>
    <xf numFmtId="9" fontId="1" fillId="3" borderId="2" xfId="2" applyFont="1" applyFill="1" applyBorder="1" applyAlignment="1">
      <alignment horizontal="center" vertical="center" wrapText="1"/>
    </xf>
    <xf numFmtId="43" fontId="3" fillId="0" borderId="2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3" fontId="4" fillId="0" borderId="12" xfId="0" applyNumberFormat="1" applyFont="1" applyBorder="1" applyAlignment="1">
      <alignment horizontal="center" vertical="center" wrapText="1"/>
    </xf>
    <xf numFmtId="43" fontId="4" fillId="0" borderId="13" xfId="0" applyNumberFormat="1" applyFont="1" applyBorder="1" applyAlignment="1">
      <alignment horizontal="center" vertical="center" wrapText="1"/>
    </xf>
    <xf numFmtId="165" fontId="7" fillId="0" borderId="1" xfId="0" applyNumberFormat="1" applyFont="1" applyBorder="1" applyAlignment="1">
      <alignment horizontal="center" vertical="center" wrapText="1"/>
    </xf>
    <xf numFmtId="43" fontId="4" fillId="0" borderId="1" xfId="0" applyNumberFormat="1" applyFont="1" applyBorder="1" applyAlignment="1">
      <alignment horizontal="center" vertical="center" wrapText="1"/>
    </xf>
    <xf numFmtId="43" fontId="7" fillId="0" borderId="2" xfId="0" applyNumberFormat="1" applyFont="1" applyBorder="1" applyAlignment="1">
      <alignment horizontal="center" vertical="center" wrapText="1"/>
    </xf>
    <xf numFmtId="43" fontId="4" fillId="0" borderId="2" xfId="0" applyNumberFormat="1" applyFont="1" applyBorder="1" applyAlignment="1">
      <alignment horizontal="center" vertical="center" wrapText="1"/>
    </xf>
    <xf numFmtId="44" fontId="4" fillId="4" borderId="1" xfId="1" applyFont="1" applyFill="1" applyBorder="1" applyAlignment="1">
      <alignment horizontal="center" vertical="center" wrapText="1"/>
    </xf>
    <xf numFmtId="44" fontId="4" fillId="5" borderId="1" xfId="1" applyFont="1" applyFill="1" applyBorder="1" applyAlignment="1">
      <alignment horizontal="center" vertical="center" wrapText="1"/>
    </xf>
    <xf numFmtId="44" fontId="4" fillId="5" borderId="2" xfId="1" applyFont="1" applyFill="1" applyBorder="1" applyAlignment="1">
      <alignment horizontal="center" vertical="center" wrapText="1"/>
    </xf>
    <xf numFmtId="44" fontId="4" fillId="4" borderId="2" xfId="1" applyFont="1" applyFill="1" applyBorder="1" applyAlignment="1">
      <alignment horizontal="center" vertical="center" wrapText="1"/>
    </xf>
    <xf numFmtId="165" fontId="1" fillId="0" borderId="2" xfId="0" applyNumberFormat="1" applyFont="1" applyBorder="1" applyAlignment="1">
      <alignment horizontal="center" vertical="center" wrapText="1"/>
    </xf>
    <xf numFmtId="44" fontId="5" fillId="0" borderId="2" xfId="1" applyFont="1" applyBorder="1" applyAlignment="1">
      <alignment horizontal="center" vertical="center" wrapText="1"/>
    </xf>
    <xf numFmtId="44" fontId="6" fillId="0" borderId="2" xfId="1" applyFont="1" applyFill="1" applyBorder="1" applyAlignment="1">
      <alignment horizontal="center" vertical="center" wrapText="1"/>
    </xf>
    <xf numFmtId="9" fontId="5" fillId="0" borderId="2" xfId="2" applyFont="1" applyBorder="1" applyAlignment="1">
      <alignment horizontal="center" vertical="center" wrapText="1"/>
    </xf>
    <xf numFmtId="44" fontId="5" fillId="0" borderId="3" xfId="1" applyFont="1" applyBorder="1" applyAlignment="1">
      <alignment horizontal="center" vertical="center" wrapText="1"/>
    </xf>
    <xf numFmtId="44" fontId="5" fillId="0" borderId="1" xfId="1" applyFont="1" applyBorder="1" applyAlignment="1">
      <alignment horizontal="center" vertical="center" wrapText="1"/>
    </xf>
    <xf numFmtId="44" fontId="6" fillId="0" borderId="2" xfId="1" applyFont="1" applyBorder="1" applyAlignment="1">
      <alignment horizontal="center" vertical="center" wrapText="1"/>
    </xf>
    <xf numFmtId="165" fontId="5" fillId="0" borderId="0" xfId="0" applyNumberFormat="1" applyFont="1" applyAlignment="1">
      <alignment horizontal="center" vertical="center" wrapText="1"/>
    </xf>
    <xf numFmtId="44" fontId="5" fillId="0" borderId="0" xfId="1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44" fontId="3" fillId="3" borderId="2" xfId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164" fontId="5" fillId="0" borderId="0" xfId="1" applyNumberFormat="1" applyFont="1" applyFill="1" applyAlignment="1">
      <alignment horizontal="center" vertical="center" wrapText="1"/>
    </xf>
    <xf numFmtId="44" fontId="6" fillId="0" borderId="0" xfId="1" applyFont="1" applyAlignment="1">
      <alignment horizontal="center" vertical="center" wrapText="1"/>
    </xf>
    <xf numFmtId="9" fontId="5" fillId="0" borderId="0" xfId="2" applyFont="1" applyAlignment="1">
      <alignment horizontal="center" vertical="center" wrapText="1"/>
    </xf>
    <xf numFmtId="44" fontId="5" fillId="0" borderId="0" xfId="1" applyFont="1" applyFill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165" fontId="1" fillId="0" borderId="9" xfId="0" applyNumberFormat="1" applyFont="1" applyBorder="1" applyAlignment="1">
      <alignment horizontal="left" vertical="center" wrapText="1"/>
    </xf>
    <xf numFmtId="165" fontId="1" fillId="0" borderId="10" xfId="0" applyNumberFormat="1" applyFont="1" applyBorder="1" applyAlignment="1">
      <alignment horizontal="left" vertical="center" wrapText="1"/>
    </xf>
    <xf numFmtId="43" fontId="8" fillId="0" borderId="1" xfId="0" applyNumberFormat="1" applyFont="1" applyBorder="1" applyAlignment="1">
      <alignment horizontal="center" vertical="center" wrapText="1"/>
    </xf>
    <xf numFmtId="44" fontId="8" fillId="0" borderId="3" xfId="1" applyFont="1" applyFill="1" applyBorder="1" applyAlignment="1">
      <alignment horizontal="center" vertical="center" wrapText="1"/>
    </xf>
    <xf numFmtId="165" fontId="1" fillId="0" borderId="15" xfId="0" applyNumberFormat="1" applyFont="1" applyBorder="1" applyAlignment="1">
      <alignment horizontal="center" vertical="center" wrapText="1"/>
    </xf>
    <xf numFmtId="43" fontId="1" fillId="0" borderId="15" xfId="0" applyNumberFormat="1" applyFont="1" applyBorder="1" applyAlignment="1">
      <alignment horizontal="center" vertical="center" wrapText="1"/>
    </xf>
    <xf numFmtId="43" fontId="3" fillId="0" borderId="15" xfId="0" applyNumberFormat="1" applyFont="1" applyBorder="1" applyAlignment="1">
      <alignment horizontal="center" vertical="center" wrapText="1"/>
    </xf>
    <xf numFmtId="44" fontId="3" fillId="4" borderId="15" xfId="1" applyFont="1" applyFill="1" applyBorder="1" applyAlignment="1">
      <alignment horizontal="center" vertical="center" wrapText="1"/>
    </xf>
    <xf numFmtId="44" fontId="3" fillId="5" borderId="15" xfId="1" applyFont="1" applyFill="1" applyBorder="1" applyAlignment="1">
      <alignment horizontal="center" vertical="center" wrapText="1"/>
    </xf>
    <xf numFmtId="44" fontId="5" fillId="0" borderId="8" xfId="1" applyFont="1" applyBorder="1" applyAlignment="1">
      <alignment horizontal="center" vertical="center" wrapText="1"/>
    </xf>
    <xf numFmtId="44" fontId="5" fillId="0" borderId="16" xfId="1" applyFont="1" applyBorder="1" applyAlignment="1">
      <alignment horizontal="center" vertical="center" wrapText="1"/>
    </xf>
    <xf numFmtId="44" fontId="5" fillId="0" borderId="15" xfId="1" applyFont="1" applyBorder="1" applyAlignment="1">
      <alignment horizontal="center" vertical="center" wrapText="1"/>
    </xf>
    <xf numFmtId="44" fontId="6" fillId="0" borderId="15" xfId="1" applyFont="1" applyBorder="1" applyAlignment="1">
      <alignment horizontal="center" vertical="center" wrapText="1"/>
    </xf>
    <xf numFmtId="9" fontId="5" fillId="0" borderId="15" xfId="2" applyFont="1" applyBorder="1" applyAlignment="1">
      <alignment horizontal="center" vertical="center" wrapText="1"/>
    </xf>
    <xf numFmtId="44" fontId="5" fillId="0" borderId="15" xfId="1" applyFont="1" applyFill="1" applyBorder="1" applyAlignment="1">
      <alignment horizontal="center" vertical="center" wrapText="1"/>
    </xf>
    <xf numFmtId="44" fontId="5" fillId="6" borderId="20" xfId="1" applyFont="1" applyFill="1" applyBorder="1" applyAlignment="1">
      <alignment horizontal="center" vertical="center" wrapText="1"/>
    </xf>
    <xf numFmtId="44" fontId="5" fillId="6" borderId="21" xfId="1" applyFont="1" applyFill="1" applyBorder="1" applyAlignment="1">
      <alignment horizontal="center" vertical="center" wrapText="1"/>
    </xf>
    <xf numFmtId="44" fontId="5" fillId="6" borderId="13" xfId="1" applyFont="1" applyFill="1" applyBorder="1" applyAlignment="1">
      <alignment horizontal="center" vertical="center" wrapText="1"/>
    </xf>
    <xf numFmtId="43" fontId="3" fillId="0" borderId="3" xfId="0" applyNumberFormat="1" applyFont="1" applyBorder="1" applyAlignment="1">
      <alignment horizontal="center" vertical="center" wrapText="1"/>
    </xf>
    <xf numFmtId="44" fontId="3" fillId="4" borderId="3" xfId="1" applyFont="1" applyFill="1" applyBorder="1" applyAlignment="1">
      <alignment horizontal="center" vertical="center" wrapText="1"/>
    </xf>
    <xf numFmtId="44" fontId="1" fillId="3" borderId="3" xfId="1" applyFont="1" applyFill="1" applyBorder="1" applyAlignment="1">
      <alignment horizontal="center" vertical="center" wrapText="1"/>
    </xf>
    <xf numFmtId="9" fontId="1" fillId="3" borderId="3" xfId="2" applyFont="1" applyFill="1" applyBorder="1" applyAlignment="1">
      <alignment horizontal="center" vertical="center" wrapText="1"/>
    </xf>
    <xf numFmtId="165" fontId="1" fillId="0" borderId="7" xfId="0" applyNumberFormat="1" applyFont="1" applyBorder="1" applyAlignment="1">
      <alignment horizontal="left" vertical="center" wrapText="1"/>
    </xf>
    <xf numFmtId="0" fontId="0" fillId="0" borderId="16" xfId="0" applyBorder="1" applyAlignment="1">
      <alignment horizontal="center" vertical="center" wrapText="1"/>
    </xf>
    <xf numFmtId="43" fontId="4" fillId="0" borderId="6" xfId="0" applyNumberFormat="1" applyFont="1" applyBorder="1" applyAlignment="1">
      <alignment horizontal="center" vertical="center" wrapText="1"/>
    </xf>
    <xf numFmtId="43" fontId="4" fillId="0" borderId="28" xfId="0" applyNumberFormat="1" applyFont="1" applyBorder="1" applyAlignment="1">
      <alignment horizontal="center" vertical="center" wrapText="1"/>
    </xf>
    <xf numFmtId="44" fontId="4" fillId="4" borderId="28" xfId="1" applyFont="1" applyFill="1" applyBorder="1" applyAlignment="1">
      <alignment horizontal="center" vertical="center" wrapText="1"/>
    </xf>
    <xf numFmtId="44" fontId="4" fillId="5" borderId="28" xfId="1" applyFont="1" applyFill="1" applyBorder="1" applyAlignment="1">
      <alignment horizontal="center" vertical="center" wrapText="1"/>
    </xf>
    <xf numFmtId="44" fontId="6" fillId="0" borderId="15" xfId="1" applyFont="1" applyFill="1" applyBorder="1" applyAlignment="1">
      <alignment horizontal="center" vertical="center" wrapText="1"/>
    </xf>
    <xf numFmtId="43" fontId="8" fillId="0" borderId="16" xfId="0" applyNumberFormat="1" applyFont="1" applyBorder="1" applyAlignment="1">
      <alignment horizontal="center" vertical="center" wrapText="1"/>
    </xf>
    <xf numFmtId="44" fontId="3" fillId="4" borderId="1" xfId="1" applyFont="1" applyFill="1" applyBorder="1" applyAlignment="1">
      <alignment horizontal="center" vertical="center" wrapText="1"/>
    </xf>
    <xf numFmtId="44" fontId="3" fillId="5" borderId="1" xfId="1" applyFont="1" applyFill="1" applyBorder="1" applyAlignment="1">
      <alignment horizontal="center" vertical="center" wrapText="1"/>
    </xf>
    <xf numFmtId="44" fontId="8" fillId="0" borderId="5" xfId="1" applyFont="1" applyFill="1" applyBorder="1" applyAlignment="1">
      <alignment horizontal="center" vertical="center" wrapText="1"/>
    </xf>
    <xf numFmtId="44" fontId="8" fillId="0" borderId="1" xfId="1" applyFont="1" applyBorder="1" applyAlignment="1">
      <alignment horizontal="center" vertical="center" wrapText="1"/>
    </xf>
    <xf numFmtId="44" fontId="5" fillId="7" borderId="8" xfId="1" applyFont="1" applyFill="1" applyBorder="1" applyAlignment="1">
      <alignment horizontal="center" vertical="center" wrapText="1"/>
    </xf>
    <xf numFmtId="44" fontId="5" fillId="7" borderId="4" xfId="1" applyFont="1" applyFill="1" applyBorder="1" applyAlignment="1">
      <alignment horizontal="center" vertical="center" wrapText="1"/>
    </xf>
    <xf numFmtId="9" fontId="5" fillId="0" borderId="0" xfId="2" applyFont="1" applyBorder="1" applyAlignment="1">
      <alignment horizontal="center" vertical="center" wrapText="1"/>
    </xf>
    <xf numFmtId="44" fontId="5" fillId="0" borderId="0" xfId="1" applyFont="1" applyBorder="1" applyAlignment="1">
      <alignment horizontal="center" vertical="center" wrapText="1"/>
    </xf>
    <xf numFmtId="44" fontId="5" fillId="0" borderId="0" xfId="1" applyFont="1" applyFill="1" applyBorder="1" applyAlignment="1">
      <alignment horizontal="center" vertical="center" wrapText="1"/>
    </xf>
    <xf numFmtId="44" fontId="8" fillId="0" borderId="0" xfId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44" fontId="5" fillId="7" borderId="3" xfId="1" applyFont="1" applyFill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43" fontId="8" fillId="0" borderId="32" xfId="0" applyNumberFormat="1" applyFont="1" applyBorder="1" applyAlignment="1">
      <alignment horizontal="center" vertical="center" wrapText="1"/>
    </xf>
    <xf numFmtId="44" fontId="8" fillId="0" borderId="15" xfId="1" applyFont="1" applyFill="1" applyBorder="1" applyAlignment="1">
      <alignment horizontal="center" vertical="center" wrapText="1"/>
    </xf>
    <xf numFmtId="44" fontId="8" fillId="0" borderId="37" xfId="1" applyFont="1" applyBorder="1" applyAlignment="1">
      <alignment horizontal="center" vertical="center" wrapText="1"/>
    </xf>
    <xf numFmtId="0" fontId="8" fillId="0" borderId="33" xfId="0" applyFont="1" applyBorder="1" applyAlignment="1">
      <alignment horizontal="center" vertical="center" wrapText="1"/>
    </xf>
    <xf numFmtId="44" fontId="8" fillId="7" borderId="34" xfId="1" applyFont="1" applyFill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44" fontId="5" fillId="7" borderId="39" xfId="1" applyFont="1" applyFill="1" applyBorder="1" applyAlignment="1">
      <alignment horizontal="center" vertical="center" wrapText="1"/>
    </xf>
    <xf numFmtId="43" fontId="8" fillId="0" borderId="35" xfId="0" applyNumberFormat="1" applyFont="1" applyBorder="1" applyAlignment="1">
      <alignment horizontal="center" vertical="center" wrapText="1"/>
    </xf>
    <xf numFmtId="44" fontId="8" fillId="0" borderId="36" xfId="1" applyFont="1" applyBorder="1" applyAlignment="1">
      <alignment horizontal="center" vertical="center" wrapText="1"/>
    </xf>
    <xf numFmtId="44" fontId="8" fillId="7" borderId="40" xfId="1" applyFont="1" applyFill="1" applyBorder="1" applyAlignment="1">
      <alignment horizontal="center" vertical="center" wrapText="1"/>
    </xf>
    <xf numFmtId="0" fontId="8" fillId="0" borderId="41" xfId="0" applyFont="1" applyBorder="1" applyAlignment="1">
      <alignment horizontal="center" vertical="center" wrapText="1"/>
    </xf>
    <xf numFmtId="165" fontId="1" fillId="0" borderId="3" xfId="0" applyNumberFormat="1" applyFont="1" applyBorder="1" applyAlignment="1">
      <alignment horizontal="center" vertical="center" wrapText="1"/>
    </xf>
    <xf numFmtId="43" fontId="7" fillId="0" borderId="3" xfId="0" applyNumberFormat="1" applyFont="1" applyBorder="1" applyAlignment="1">
      <alignment horizontal="center" vertical="center" wrapText="1"/>
    </xf>
    <xf numFmtId="44" fontId="4" fillId="4" borderId="3" xfId="1" applyFont="1" applyFill="1" applyBorder="1" applyAlignment="1">
      <alignment horizontal="center" vertical="center" wrapText="1"/>
    </xf>
    <xf numFmtId="44" fontId="4" fillId="5" borderId="3" xfId="1" applyFont="1" applyFill="1" applyBorder="1" applyAlignment="1">
      <alignment horizontal="center" vertical="center" wrapText="1"/>
    </xf>
    <xf numFmtId="44" fontId="5" fillId="0" borderId="39" xfId="1" applyFont="1" applyBorder="1" applyAlignment="1">
      <alignment horizontal="center" vertical="center" wrapText="1"/>
    </xf>
    <xf numFmtId="44" fontId="5" fillId="0" borderId="32" xfId="1" applyFont="1" applyBorder="1" applyAlignment="1">
      <alignment horizontal="center" vertical="center" wrapText="1"/>
    </xf>
    <xf numFmtId="44" fontId="6" fillId="0" borderId="3" xfId="1" applyFont="1" applyBorder="1" applyAlignment="1">
      <alignment horizontal="center" vertical="center" wrapText="1"/>
    </xf>
    <xf numFmtId="9" fontId="5" fillId="0" borderId="3" xfId="2" applyFont="1" applyBorder="1" applyAlignment="1">
      <alignment horizontal="center" vertical="center" wrapText="1"/>
    </xf>
    <xf numFmtId="0" fontId="8" fillId="0" borderId="42" xfId="0" applyFont="1" applyBorder="1" applyAlignment="1">
      <alignment horizontal="center" vertical="center" wrapText="1"/>
    </xf>
    <xf numFmtId="0" fontId="12" fillId="0" borderId="36" xfId="0" applyFont="1" applyBorder="1" applyAlignment="1">
      <alignment horizontal="center" vertical="center" wrapText="1"/>
    </xf>
    <xf numFmtId="44" fontId="12" fillId="0" borderId="38" xfId="0" applyNumberFormat="1" applyFont="1" applyBorder="1" applyAlignment="1">
      <alignment horizontal="center" vertical="center" wrapText="1"/>
    </xf>
    <xf numFmtId="44" fontId="5" fillId="8" borderId="1" xfId="1" applyFont="1" applyFill="1" applyBorder="1" applyAlignment="1">
      <alignment horizontal="center" vertical="center" wrapText="1"/>
    </xf>
    <xf numFmtId="44" fontId="8" fillId="8" borderId="5" xfId="1" applyFont="1" applyFill="1" applyBorder="1" applyAlignment="1">
      <alignment horizontal="center" vertical="center" wrapText="1"/>
    </xf>
    <xf numFmtId="44" fontId="3" fillId="9" borderId="3" xfId="1" applyFont="1" applyFill="1" applyBorder="1" applyAlignment="1">
      <alignment horizontal="center" vertical="center" wrapText="1"/>
    </xf>
    <xf numFmtId="43" fontId="4" fillId="0" borderId="3" xfId="0" applyNumberFormat="1" applyFont="1" applyBorder="1" applyAlignment="1">
      <alignment horizontal="center" vertical="center" wrapText="1"/>
    </xf>
    <xf numFmtId="44" fontId="1" fillId="7" borderId="2" xfId="1" applyFont="1" applyFill="1" applyBorder="1" applyAlignment="1">
      <alignment horizontal="center" vertical="center" wrapText="1"/>
    </xf>
    <xf numFmtId="44" fontId="1" fillId="7" borderId="3" xfId="1" applyFont="1" applyFill="1" applyBorder="1" applyAlignment="1">
      <alignment horizontal="center" vertical="center" wrapText="1"/>
    </xf>
    <xf numFmtId="44" fontId="5" fillId="6" borderId="20" xfId="1" applyFont="1" applyFill="1" applyBorder="1" applyAlignment="1">
      <alignment horizontal="center" vertical="center" wrapText="1"/>
    </xf>
    <xf numFmtId="44" fontId="5" fillId="6" borderId="21" xfId="1" applyFont="1" applyFill="1" applyBorder="1" applyAlignment="1">
      <alignment horizontal="center" vertical="center" wrapText="1"/>
    </xf>
    <xf numFmtId="44" fontId="5" fillId="6" borderId="13" xfId="1" applyFont="1" applyFill="1" applyBorder="1" applyAlignment="1">
      <alignment horizontal="center" vertical="center" wrapText="1"/>
    </xf>
    <xf numFmtId="44" fontId="5" fillId="6" borderId="25" xfId="1" applyFont="1" applyFill="1" applyBorder="1" applyAlignment="1">
      <alignment horizontal="center" vertical="center" wrapText="1"/>
    </xf>
    <xf numFmtId="44" fontId="5" fillId="6" borderId="26" xfId="1" applyFont="1" applyFill="1" applyBorder="1" applyAlignment="1">
      <alignment horizontal="center" vertical="center" wrapText="1"/>
    </xf>
    <xf numFmtId="44" fontId="5" fillId="6" borderId="27" xfId="1" applyFont="1" applyFill="1" applyBorder="1" applyAlignment="1">
      <alignment horizontal="center" vertical="center" wrapText="1"/>
    </xf>
    <xf numFmtId="0" fontId="11" fillId="0" borderId="9" xfId="0" applyFont="1" applyBorder="1" applyAlignment="1">
      <alignment horizontal="right" vertical="center" wrapText="1"/>
    </xf>
    <xf numFmtId="0" fontId="11" fillId="0" borderId="31" xfId="0" applyFont="1" applyBorder="1" applyAlignment="1">
      <alignment horizontal="right" vertical="center" wrapText="1"/>
    </xf>
    <xf numFmtId="0" fontId="11" fillId="0" borderId="12" xfId="0" applyFont="1" applyBorder="1" applyAlignment="1">
      <alignment horizontal="right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165" fontId="1" fillId="0" borderId="7" xfId="0" applyNumberFormat="1" applyFont="1" applyBorder="1" applyAlignment="1">
      <alignment horizontal="center" vertical="center" wrapText="1"/>
    </xf>
    <xf numFmtId="165" fontId="1" fillId="0" borderId="0" xfId="0" applyNumberFormat="1" applyFont="1" applyAlignment="1">
      <alignment horizontal="center" vertical="center" wrapText="1"/>
    </xf>
    <xf numFmtId="165" fontId="1" fillId="0" borderId="14" xfId="0" applyNumberFormat="1" applyFont="1" applyBorder="1" applyAlignment="1">
      <alignment horizontal="center" vertical="center" wrapText="1"/>
    </xf>
    <xf numFmtId="165" fontId="1" fillId="0" borderId="11" xfId="0" applyNumberFormat="1" applyFont="1" applyBorder="1" applyAlignment="1">
      <alignment horizontal="center" vertical="center" wrapText="1"/>
    </xf>
    <xf numFmtId="43" fontId="3" fillId="0" borderId="2" xfId="0" applyNumberFormat="1" applyFont="1" applyBorder="1" applyAlignment="1">
      <alignment horizontal="center" vertical="center" wrapText="1"/>
    </xf>
    <xf numFmtId="43" fontId="3" fillId="6" borderId="17" xfId="0" applyNumberFormat="1" applyFont="1" applyFill="1" applyBorder="1" applyAlignment="1">
      <alignment horizontal="center" vertical="center" wrapText="1"/>
    </xf>
    <xf numFmtId="43" fontId="3" fillId="6" borderId="18" xfId="0" applyNumberFormat="1" applyFont="1" applyFill="1" applyBorder="1" applyAlignment="1">
      <alignment horizontal="center" vertical="center" wrapText="1"/>
    </xf>
    <xf numFmtId="43" fontId="3" fillId="6" borderId="19" xfId="0" applyNumberFormat="1" applyFont="1" applyFill="1" applyBorder="1" applyAlignment="1">
      <alignment horizontal="center" vertical="center" wrapText="1"/>
    </xf>
    <xf numFmtId="165" fontId="3" fillId="0" borderId="2" xfId="0" applyNumberFormat="1" applyFont="1" applyBorder="1" applyAlignment="1">
      <alignment horizontal="center" vertical="center" wrapText="1"/>
    </xf>
    <xf numFmtId="165" fontId="3" fillId="0" borderId="3" xfId="0" applyNumberFormat="1" applyFont="1" applyBorder="1" applyAlignment="1">
      <alignment horizontal="center" vertical="center" wrapText="1"/>
    </xf>
    <xf numFmtId="43" fontId="3" fillId="0" borderId="3" xfId="0" applyNumberFormat="1" applyFont="1" applyBorder="1" applyAlignment="1">
      <alignment horizontal="center" vertical="center" wrapText="1"/>
    </xf>
    <xf numFmtId="43" fontId="3" fillId="6" borderId="29" xfId="0" applyNumberFormat="1" applyFont="1" applyFill="1" applyBorder="1" applyAlignment="1">
      <alignment horizontal="center" vertical="center" wrapText="1"/>
    </xf>
    <xf numFmtId="43" fontId="3" fillId="6" borderId="30" xfId="0" applyNumberFormat="1" applyFont="1" applyFill="1" applyBorder="1" applyAlignment="1">
      <alignment horizontal="center" vertical="center" wrapText="1"/>
    </xf>
    <xf numFmtId="43" fontId="3" fillId="6" borderId="22" xfId="0" applyNumberFormat="1" applyFont="1" applyFill="1" applyBorder="1" applyAlignment="1">
      <alignment horizontal="center" vertical="center" wrapText="1"/>
    </xf>
    <xf numFmtId="43" fontId="3" fillId="6" borderId="23" xfId="0" applyNumberFormat="1" applyFont="1" applyFill="1" applyBorder="1" applyAlignment="1">
      <alignment horizontal="center" vertical="center" wrapText="1"/>
    </xf>
    <xf numFmtId="43" fontId="3" fillId="6" borderId="24" xfId="0" applyNumberFormat="1" applyFont="1" applyFill="1" applyBorder="1" applyAlignment="1">
      <alignment horizontal="center" vertical="center" wrapText="1"/>
    </xf>
    <xf numFmtId="165" fontId="1" fillId="0" borderId="6" xfId="0" applyNumberFormat="1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R76"/>
  <sheetViews>
    <sheetView tabSelected="1" topLeftCell="A13" zoomScale="70" zoomScaleNormal="70" workbookViewId="0">
      <selection activeCell="A19" sqref="A19:F19"/>
    </sheetView>
  </sheetViews>
  <sheetFormatPr baseColWidth="10" defaultColWidth="9.33203125" defaultRowHeight="13.8" x14ac:dyDescent="0.3"/>
  <cols>
    <col min="1" max="1" width="7.6640625" style="23" customWidth="1"/>
    <col min="2" max="2" width="71.109375" style="27" customWidth="1"/>
    <col min="3" max="3" width="10.88671875" style="27" customWidth="1"/>
    <col min="4" max="4" width="13" style="27" customWidth="1"/>
    <col min="5" max="5" width="23" style="36" bestFit="1" customWidth="1"/>
    <col min="6" max="6" width="27.5546875" style="36" customWidth="1"/>
    <col min="7" max="9" width="30.88671875" style="24" bestFit="1" customWidth="1"/>
    <col min="10" max="10" width="17.44140625" style="24" bestFit="1" customWidth="1"/>
    <col min="11" max="11" width="18.33203125" style="24" bestFit="1" customWidth="1"/>
    <col min="12" max="12" width="30.88671875" style="34" bestFit="1" customWidth="1"/>
    <col min="13" max="13" width="16.33203125" style="35" customWidth="1"/>
    <col min="14" max="14" width="23.44140625" style="24" customWidth="1"/>
    <col min="15" max="15" width="30.33203125" style="24" customWidth="1"/>
    <col min="16" max="16" width="21.6640625" style="36" customWidth="1"/>
    <col min="17" max="17" width="25.44140625" style="37" customWidth="1"/>
    <col min="18" max="16384" width="9.33203125" style="27"/>
  </cols>
  <sheetData>
    <row r="1" spans="1:96" s="29" customFormat="1" ht="39.75" customHeight="1" x14ac:dyDescent="0.3">
      <c r="A1" s="129" t="s">
        <v>0</v>
      </c>
      <c r="B1" s="125" t="s">
        <v>1</v>
      </c>
      <c r="C1" s="4"/>
      <c r="D1" s="4"/>
      <c r="E1" s="125" t="s">
        <v>2</v>
      </c>
      <c r="F1" s="125"/>
      <c r="G1" s="1" t="s">
        <v>3</v>
      </c>
      <c r="H1" s="1" t="s">
        <v>4</v>
      </c>
      <c r="I1" s="1" t="s">
        <v>5</v>
      </c>
      <c r="J1" s="1" t="s">
        <v>6</v>
      </c>
      <c r="K1" s="1" t="s">
        <v>7</v>
      </c>
      <c r="L1" s="1" t="s">
        <v>8</v>
      </c>
      <c r="M1" s="3" t="s">
        <v>9</v>
      </c>
      <c r="N1" s="1" t="s">
        <v>10</v>
      </c>
      <c r="O1" s="26" t="s">
        <v>11</v>
      </c>
      <c r="P1" s="108" t="s">
        <v>12</v>
      </c>
      <c r="Q1" s="119" t="s">
        <v>13</v>
      </c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27"/>
      <c r="AK1" s="27"/>
      <c r="AL1" s="27"/>
      <c r="AM1" s="27"/>
      <c r="AN1" s="27"/>
      <c r="AO1" s="27"/>
      <c r="AP1" s="27"/>
      <c r="AQ1" s="27"/>
      <c r="AR1" s="27"/>
      <c r="AS1" s="27"/>
      <c r="AT1" s="27"/>
      <c r="AU1" s="27"/>
      <c r="AV1" s="27"/>
      <c r="AW1" s="27"/>
      <c r="AX1" s="27"/>
      <c r="AY1" s="27"/>
      <c r="AZ1" s="27"/>
      <c r="BA1" s="27"/>
      <c r="BB1" s="27"/>
      <c r="BC1" s="27"/>
      <c r="BD1" s="27"/>
      <c r="BE1" s="27"/>
      <c r="BF1" s="27"/>
      <c r="BG1" s="27"/>
      <c r="BH1" s="27"/>
      <c r="BI1" s="27"/>
      <c r="BJ1" s="27"/>
      <c r="BK1" s="27"/>
      <c r="BL1" s="27"/>
      <c r="BM1" s="27"/>
      <c r="BN1" s="27"/>
      <c r="BO1" s="27"/>
      <c r="BP1" s="27"/>
      <c r="BQ1" s="27"/>
      <c r="BR1" s="27"/>
      <c r="BS1" s="27"/>
      <c r="BT1" s="27"/>
      <c r="BU1" s="27"/>
      <c r="BV1" s="27"/>
      <c r="BW1" s="27"/>
      <c r="BX1" s="27"/>
      <c r="BY1" s="27"/>
      <c r="BZ1" s="27"/>
      <c r="CA1" s="27"/>
      <c r="CB1" s="27"/>
      <c r="CC1" s="27"/>
      <c r="CD1" s="27"/>
      <c r="CE1" s="27"/>
      <c r="CF1" s="27"/>
      <c r="CG1" s="27"/>
      <c r="CH1" s="27"/>
      <c r="CI1" s="27"/>
      <c r="CJ1" s="27"/>
      <c r="CK1" s="27"/>
      <c r="CL1" s="27"/>
      <c r="CM1" s="27"/>
      <c r="CN1" s="27"/>
      <c r="CO1" s="27"/>
      <c r="CP1" s="27"/>
      <c r="CQ1" s="27"/>
      <c r="CR1" s="28"/>
    </row>
    <row r="2" spans="1:96" s="29" customFormat="1" ht="56.25" customHeight="1" x14ac:dyDescent="0.3">
      <c r="A2" s="130"/>
      <c r="B2" s="131"/>
      <c r="C2" s="56" t="s">
        <v>14</v>
      </c>
      <c r="D2" s="56" t="s">
        <v>15</v>
      </c>
      <c r="E2" s="57" t="s">
        <v>16</v>
      </c>
      <c r="F2" s="106" t="s">
        <v>17</v>
      </c>
      <c r="G2" s="58" t="s">
        <v>18</v>
      </c>
      <c r="H2" s="58" t="s">
        <v>19</v>
      </c>
      <c r="I2" s="58" t="s">
        <v>43</v>
      </c>
      <c r="J2" s="58" t="s">
        <v>18</v>
      </c>
      <c r="K2" s="58" t="s">
        <v>18</v>
      </c>
      <c r="L2" s="58" t="s">
        <v>18</v>
      </c>
      <c r="M2" s="59" t="s">
        <v>44</v>
      </c>
      <c r="N2" s="58" t="s">
        <v>18</v>
      </c>
      <c r="O2" s="58" t="s">
        <v>43</v>
      </c>
      <c r="P2" s="109" t="s">
        <v>18</v>
      </c>
      <c r="Q2" s="120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  <c r="AI2" s="27"/>
      <c r="AJ2" s="27"/>
      <c r="AK2" s="27"/>
      <c r="AL2" s="27"/>
      <c r="AM2" s="27"/>
      <c r="AN2" s="27"/>
      <c r="AO2" s="27"/>
      <c r="AP2" s="27"/>
      <c r="AQ2" s="27"/>
      <c r="AR2" s="27"/>
      <c r="AS2" s="27"/>
      <c r="AT2" s="27"/>
      <c r="AU2" s="27"/>
      <c r="AV2" s="27"/>
      <c r="AW2" s="27"/>
      <c r="AX2" s="27"/>
      <c r="AY2" s="27"/>
      <c r="AZ2" s="27"/>
      <c r="BA2" s="27"/>
      <c r="BB2" s="27"/>
      <c r="BC2" s="27"/>
      <c r="BD2" s="27"/>
      <c r="BE2" s="27"/>
      <c r="BF2" s="27"/>
      <c r="BG2" s="27"/>
      <c r="BH2" s="27"/>
      <c r="BI2" s="27"/>
      <c r="BJ2" s="27"/>
      <c r="BK2" s="27"/>
      <c r="BL2" s="27"/>
      <c r="BM2" s="27"/>
      <c r="BN2" s="27"/>
      <c r="BO2" s="27"/>
      <c r="BP2" s="27"/>
      <c r="BQ2" s="27"/>
      <c r="BR2" s="27"/>
      <c r="BS2" s="27"/>
      <c r="BT2" s="27"/>
      <c r="BU2" s="27"/>
      <c r="BV2" s="27"/>
      <c r="BW2" s="27"/>
      <c r="BX2" s="27"/>
      <c r="BY2" s="27"/>
      <c r="BZ2" s="27"/>
      <c r="CA2" s="27"/>
      <c r="CB2" s="27"/>
      <c r="CC2" s="27"/>
      <c r="CD2" s="27"/>
      <c r="CE2" s="27"/>
      <c r="CF2" s="27"/>
      <c r="CG2" s="27"/>
      <c r="CH2" s="27"/>
      <c r="CI2" s="27"/>
      <c r="CJ2" s="27"/>
      <c r="CK2" s="27"/>
      <c r="CL2" s="27"/>
      <c r="CM2" s="27"/>
      <c r="CN2" s="27"/>
      <c r="CO2" s="27"/>
      <c r="CP2" s="27"/>
      <c r="CQ2" s="27"/>
      <c r="CR2" s="28"/>
    </row>
    <row r="3" spans="1:96" s="31" customFormat="1" ht="31.2" customHeight="1" x14ac:dyDescent="0.3">
      <c r="A3" s="132" t="s">
        <v>46</v>
      </c>
      <c r="B3" s="133"/>
      <c r="C3" s="133"/>
      <c r="D3" s="133"/>
      <c r="E3" s="133"/>
      <c r="F3" s="133"/>
      <c r="G3" s="110"/>
      <c r="H3" s="111"/>
      <c r="I3" s="111"/>
      <c r="J3" s="111"/>
      <c r="K3" s="111"/>
      <c r="L3" s="111"/>
      <c r="M3" s="111"/>
      <c r="N3" s="111"/>
      <c r="O3" s="111"/>
      <c r="P3" s="111"/>
      <c r="Q3" s="112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27"/>
      <c r="CN3" s="27"/>
      <c r="CO3" s="27"/>
      <c r="CP3" s="27"/>
      <c r="CQ3" s="27"/>
      <c r="CR3" s="30"/>
    </row>
    <row r="4" spans="1:96" s="31" customFormat="1" ht="31.2" customHeight="1" x14ac:dyDescent="0.3">
      <c r="A4" s="134" t="s">
        <v>45</v>
      </c>
      <c r="B4" s="135"/>
      <c r="C4" s="135"/>
      <c r="D4" s="135"/>
      <c r="E4" s="135"/>
      <c r="F4" s="136"/>
      <c r="G4" s="113"/>
      <c r="H4" s="114"/>
      <c r="I4" s="114"/>
      <c r="J4" s="114"/>
      <c r="K4" s="114"/>
      <c r="L4" s="114"/>
      <c r="M4" s="114"/>
      <c r="N4" s="114"/>
      <c r="O4" s="114"/>
      <c r="P4" s="114"/>
      <c r="Q4" s="115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7"/>
      <c r="AR4" s="27"/>
      <c r="AS4" s="27"/>
      <c r="AT4" s="27"/>
      <c r="AU4" s="27"/>
      <c r="AV4" s="27"/>
      <c r="AW4" s="27"/>
      <c r="AX4" s="27"/>
      <c r="AY4" s="27"/>
      <c r="AZ4" s="27"/>
      <c r="BA4" s="27"/>
      <c r="BB4" s="27"/>
      <c r="BC4" s="27"/>
      <c r="BD4" s="27"/>
      <c r="BE4" s="27"/>
      <c r="BF4" s="27"/>
      <c r="BG4" s="27"/>
      <c r="BH4" s="27"/>
      <c r="BI4" s="27"/>
      <c r="BJ4" s="27"/>
      <c r="BK4" s="27"/>
      <c r="BL4" s="27"/>
      <c r="BM4" s="27"/>
      <c r="BN4" s="27"/>
      <c r="BO4" s="27"/>
      <c r="BP4" s="27"/>
      <c r="BQ4" s="27"/>
      <c r="BR4" s="27"/>
      <c r="BS4" s="27"/>
      <c r="BT4" s="27"/>
      <c r="BU4" s="27"/>
      <c r="BV4" s="27"/>
      <c r="BW4" s="27"/>
      <c r="BX4" s="27"/>
      <c r="BY4" s="27"/>
      <c r="BZ4" s="27"/>
      <c r="CA4" s="27"/>
      <c r="CB4" s="27"/>
      <c r="CC4" s="27"/>
      <c r="CD4" s="27"/>
      <c r="CE4" s="27"/>
      <c r="CF4" s="27"/>
      <c r="CG4" s="27"/>
      <c r="CH4" s="27"/>
      <c r="CI4" s="27"/>
      <c r="CJ4" s="27"/>
      <c r="CK4" s="27"/>
      <c r="CL4" s="27"/>
      <c r="CM4" s="27"/>
      <c r="CN4" s="27"/>
      <c r="CO4" s="27"/>
      <c r="CP4" s="27"/>
      <c r="CQ4" s="27"/>
      <c r="CR4" s="30"/>
    </row>
    <row r="5" spans="1:96" s="31" customFormat="1" ht="59.4" customHeight="1" x14ac:dyDescent="0.3">
      <c r="A5" s="60">
        <v>1</v>
      </c>
      <c r="B5" s="61" t="s">
        <v>41</v>
      </c>
      <c r="C5" s="62">
        <v>1</v>
      </c>
      <c r="D5" s="63" t="s">
        <v>15</v>
      </c>
      <c r="E5" s="64">
        <v>21077987.5</v>
      </c>
      <c r="F5" s="65">
        <v>34494969.25</v>
      </c>
      <c r="G5" s="49">
        <f>+ROUND(AVERAGE(E5:F5),0)</f>
        <v>27786478</v>
      </c>
      <c r="H5" s="49">
        <f>MIN(E5:F5)</f>
        <v>21077987.5</v>
      </c>
      <c r="I5" s="49">
        <f>MAX(E5:F5)</f>
        <v>34494969.25</v>
      </c>
      <c r="J5" s="49">
        <f>+(G5+H5)/2</f>
        <v>24432232.75</v>
      </c>
      <c r="K5" s="49">
        <f>HARMEAN(E5:F5)</f>
        <v>26166847.084823661</v>
      </c>
      <c r="L5" s="66">
        <f>STDEVA(E5:F5)</f>
        <v>9487238.77848115</v>
      </c>
      <c r="M5" s="51">
        <f>+L5/G5</f>
        <v>0.34143365627270755</v>
      </c>
      <c r="N5" s="49">
        <f>GEOMEAN(E5:F5)</f>
        <v>26964505.014266152</v>
      </c>
      <c r="O5" s="49">
        <f>MEDIAN(E5:F5)</f>
        <v>27786478.375</v>
      </c>
      <c r="P5" s="72">
        <f>ROUND(+K5,0)</f>
        <v>26166847</v>
      </c>
      <c r="Q5" s="67" t="s">
        <v>7</v>
      </c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  <c r="AR5" s="27"/>
      <c r="AS5" s="27"/>
      <c r="AT5" s="27"/>
      <c r="AU5" s="27"/>
      <c r="AV5" s="27"/>
      <c r="AW5" s="27"/>
      <c r="AX5" s="27"/>
      <c r="AY5" s="27"/>
      <c r="AZ5" s="27"/>
      <c r="BA5" s="27"/>
      <c r="BB5" s="27"/>
      <c r="BC5" s="27"/>
      <c r="BD5" s="27"/>
      <c r="BE5" s="27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27"/>
      <c r="BR5" s="27"/>
      <c r="BS5" s="27"/>
      <c r="BT5" s="27"/>
      <c r="BU5" s="27"/>
      <c r="BV5" s="27"/>
      <c r="BW5" s="27"/>
      <c r="BX5" s="27"/>
      <c r="BY5" s="27"/>
      <c r="BZ5" s="27"/>
      <c r="CA5" s="27"/>
      <c r="CB5" s="27"/>
      <c r="CC5" s="27"/>
      <c r="CD5" s="27"/>
      <c r="CE5" s="27"/>
      <c r="CF5" s="27"/>
      <c r="CG5" s="27"/>
      <c r="CH5" s="27"/>
      <c r="CI5" s="27"/>
      <c r="CJ5" s="27"/>
      <c r="CK5" s="27"/>
      <c r="CL5" s="27"/>
      <c r="CM5" s="27"/>
      <c r="CN5" s="27"/>
      <c r="CO5" s="27"/>
      <c r="CP5" s="27"/>
      <c r="CQ5" s="27"/>
      <c r="CR5" s="30"/>
    </row>
    <row r="6" spans="1:96" s="31" customFormat="1" ht="57.6" x14ac:dyDescent="0.3">
      <c r="A6" s="38">
        <v>2</v>
      </c>
      <c r="B6" s="5" t="s">
        <v>42</v>
      </c>
      <c r="C6" s="6">
        <v>1</v>
      </c>
      <c r="D6" s="9" t="s">
        <v>15</v>
      </c>
      <c r="E6" s="12">
        <v>4726350</v>
      </c>
      <c r="F6" s="13">
        <v>2948910.3</v>
      </c>
      <c r="G6" s="17">
        <f>+ROUND(AVERAGE(E6:F6),0)</f>
        <v>3837630</v>
      </c>
      <c r="H6" s="17">
        <f>MIN(E6:F6)</f>
        <v>2948910.3</v>
      </c>
      <c r="I6" s="17">
        <f>MAX(E6:F6)</f>
        <v>4726350</v>
      </c>
      <c r="J6" s="17">
        <f t="shared" ref="J6:J7" si="0">+(G6+H6)/2</f>
        <v>3393270.15</v>
      </c>
      <c r="K6" s="17">
        <f>HARMEAN(E6:F6)</f>
        <v>3631820.069061371</v>
      </c>
      <c r="L6" s="18">
        <f>STDEVA(E6:F6)</f>
        <v>1256839.6650201834</v>
      </c>
      <c r="M6" s="19">
        <f t="shared" ref="M6:M7" si="1">+L6/G6</f>
        <v>0.32750412755273006</v>
      </c>
      <c r="N6" s="17">
        <f>GEOMEAN(E6:F6)</f>
        <v>3733307.1393075869</v>
      </c>
      <c r="O6" s="17">
        <f>MEDIAN(E6:F6)</f>
        <v>3837630.15</v>
      </c>
      <c r="P6" s="73">
        <f>ROUND(+K6,0)</f>
        <v>3631820</v>
      </c>
      <c r="Q6" s="40" t="s">
        <v>7</v>
      </c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  <c r="BB6" s="27"/>
      <c r="BC6" s="27"/>
      <c r="BD6" s="27"/>
      <c r="BE6" s="27"/>
      <c r="BF6" s="27"/>
      <c r="BG6" s="27"/>
      <c r="BH6" s="27"/>
      <c r="BI6" s="27"/>
      <c r="BJ6" s="27"/>
      <c r="BK6" s="27"/>
      <c r="BL6" s="27"/>
      <c r="BM6" s="27"/>
      <c r="BN6" s="27"/>
      <c r="BO6" s="27"/>
      <c r="BP6" s="27"/>
      <c r="BQ6" s="27"/>
      <c r="BR6" s="27"/>
      <c r="BS6" s="27"/>
      <c r="BT6" s="27"/>
      <c r="BU6" s="27"/>
      <c r="BV6" s="27"/>
      <c r="BW6" s="27"/>
      <c r="BX6" s="27"/>
      <c r="BY6" s="27"/>
      <c r="BZ6" s="27"/>
      <c r="CA6" s="27"/>
      <c r="CB6" s="27"/>
      <c r="CC6" s="27"/>
      <c r="CD6" s="27"/>
      <c r="CE6" s="27"/>
      <c r="CF6" s="27"/>
      <c r="CG6" s="27"/>
      <c r="CH6" s="27"/>
      <c r="CI6" s="27"/>
      <c r="CJ6" s="27"/>
      <c r="CK6" s="27"/>
      <c r="CL6" s="27"/>
      <c r="CM6" s="27"/>
      <c r="CN6" s="27"/>
      <c r="CO6" s="27"/>
      <c r="CP6" s="27"/>
      <c r="CQ6" s="27"/>
      <c r="CR6" s="30"/>
    </row>
    <row r="7" spans="1:96" s="31" customFormat="1" ht="29.4" thickBot="1" x14ac:dyDescent="0.35">
      <c r="A7" s="39">
        <v>3</v>
      </c>
      <c r="B7" s="5" t="s">
        <v>40</v>
      </c>
      <c r="C7" s="7">
        <v>1</v>
      </c>
      <c r="D7" s="9" t="s">
        <v>15</v>
      </c>
      <c r="E7" s="12">
        <v>1969312.5</v>
      </c>
      <c r="F7" s="13">
        <v>1965940.24</v>
      </c>
      <c r="G7" s="17">
        <f>+ROUND(AVERAGE(E7:F7),0)</f>
        <v>1967626</v>
      </c>
      <c r="H7" s="17">
        <f>MIN(E7:F7)</f>
        <v>1965940.24</v>
      </c>
      <c r="I7" s="17">
        <f>MAX(E7:F7)</f>
        <v>1969312.5</v>
      </c>
      <c r="J7" s="17">
        <f t="shared" si="0"/>
        <v>1966783.12</v>
      </c>
      <c r="K7" s="17">
        <f>HARMEAN(E7:F7)</f>
        <v>1967624.9250943917</v>
      </c>
      <c r="L7" s="18">
        <f>STDEVA(E7:F7)</f>
        <v>2384.5479139241534</v>
      </c>
      <c r="M7" s="19">
        <f t="shared" si="1"/>
        <v>1.2118908338902582E-3</v>
      </c>
      <c r="N7" s="17">
        <f>GEOMEAN(E7:F7)</f>
        <v>1967625.6475470634</v>
      </c>
      <c r="O7" s="20">
        <f>MEDIAN(E7:F7)</f>
        <v>1967626.37</v>
      </c>
      <c r="P7" s="88">
        <f>ROUND(+G7,0)</f>
        <v>1967626</v>
      </c>
      <c r="Q7" s="82" t="s">
        <v>20</v>
      </c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7"/>
      <c r="BB7" s="27"/>
      <c r="BC7" s="27"/>
      <c r="BD7" s="27"/>
      <c r="BE7" s="27"/>
      <c r="BF7" s="27"/>
      <c r="BG7" s="27"/>
      <c r="BH7" s="27"/>
      <c r="BI7" s="27"/>
      <c r="BJ7" s="27"/>
      <c r="BK7" s="27"/>
      <c r="BL7" s="27"/>
      <c r="BM7" s="27"/>
      <c r="BN7" s="27"/>
      <c r="BO7" s="27"/>
      <c r="BP7" s="27"/>
      <c r="BQ7" s="27"/>
      <c r="BR7" s="27"/>
      <c r="BS7" s="27"/>
      <c r="BT7" s="27"/>
      <c r="BU7" s="27"/>
      <c r="BV7" s="27"/>
      <c r="BW7" s="27"/>
      <c r="BX7" s="27"/>
      <c r="BY7" s="27"/>
      <c r="BZ7" s="27"/>
      <c r="CA7" s="27"/>
      <c r="CB7" s="27"/>
      <c r="CC7" s="27"/>
      <c r="CD7" s="27"/>
      <c r="CE7" s="27"/>
      <c r="CF7" s="27"/>
      <c r="CG7" s="27"/>
      <c r="CH7" s="27"/>
      <c r="CI7" s="27"/>
      <c r="CJ7" s="27"/>
      <c r="CK7" s="27"/>
      <c r="CL7" s="27"/>
      <c r="CM7" s="27"/>
      <c r="CN7" s="27"/>
      <c r="CO7" s="27"/>
      <c r="CP7" s="27"/>
      <c r="CQ7" s="27"/>
      <c r="CR7" s="30"/>
    </row>
    <row r="8" spans="1:96" s="31" customFormat="1" ht="32.4" customHeight="1" thickBot="1" x14ac:dyDescent="0.35">
      <c r="A8" s="8"/>
      <c r="B8" s="116" t="s">
        <v>21</v>
      </c>
      <c r="C8" s="117"/>
      <c r="D8" s="118"/>
      <c r="E8" s="68">
        <f>E5+E6+E7</f>
        <v>27773650</v>
      </c>
      <c r="F8" s="69">
        <f>F5+F6+F7</f>
        <v>39409819.789999999</v>
      </c>
      <c r="G8" s="17"/>
      <c r="H8" s="20"/>
      <c r="I8" s="17"/>
      <c r="J8" s="17"/>
      <c r="K8" s="17"/>
      <c r="L8" s="18"/>
      <c r="M8" s="19"/>
      <c r="N8" s="2"/>
      <c r="O8" s="90" t="s">
        <v>22</v>
      </c>
      <c r="P8" s="91">
        <f>SUM(P5:P7)</f>
        <v>31766293</v>
      </c>
      <c r="Q8" s="89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  <c r="AF8" s="27"/>
      <c r="AG8" s="27"/>
      <c r="AH8" s="27"/>
      <c r="AI8" s="27"/>
      <c r="AJ8" s="27"/>
      <c r="AK8" s="27"/>
      <c r="AL8" s="27"/>
      <c r="AM8" s="27"/>
      <c r="AN8" s="27"/>
      <c r="AO8" s="27"/>
      <c r="AP8" s="27"/>
      <c r="AQ8" s="27"/>
      <c r="AR8" s="27"/>
      <c r="AS8" s="27"/>
      <c r="AT8" s="27"/>
      <c r="AU8" s="27"/>
      <c r="AV8" s="27"/>
      <c r="AW8" s="27"/>
      <c r="AX8" s="27"/>
      <c r="AY8" s="27"/>
      <c r="AZ8" s="27"/>
      <c r="BA8" s="27"/>
      <c r="BB8" s="27"/>
      <c r="BC8" s="27"/>
      <c r="BD8" s="27"/>
      <c r="BE8" s="27"/>
      <c r="BF8" s="27"/>
      <c r="BG8" s="27"/>
      <c r="BH8" s="27"/>
      <c r="BI8" s="27"/>
      <c r="BJ8" s="27"/>
      <c r="BK8" s="27"/>
      <c r="BL8" s="27"/>
      <c r="BM8" s="27"/>
      <c r="BN8" s="27"/>
      <c r="BO8" s="27"/>
      <c r="BP8" s="27"/>
      <c r="BQ8" s="27"/>
      <c r="BR8" s="27"/>
      <c r="BS8" s="27"/>
      <c r="BT8" s="27"/>
      <c r="BU8" s="27"/>
      <c r="BV8" s="27"/>
      <c r="BW8" s="27"/>
      <c r="BX8" s="27"/>
      <c r="BY8" s="27"/>
      <c r="BZ8" s="27"/>
      <c r="CA8" s="27"/>
      <c r="CB8" s="27"/>
      <c r="CC8" s="27"/>
      <c r="CD8" s="27"/>
      <c r="CE8" s="27"/>
      <c r="CF8" s="27"/>
      <c r="CG8" s="27"/>
      <c r="CH8" s="27"/>
      <c r="CI8" s="27"/>
      <c r="CJ8" s="27"/>
      <c r="CK8" s="27"/>
      <c r="CL8" s="27"/>
      <c r="CM8" s="27"/>
      <c r="CN8" s="27"/>
      <c r="CO8" s="27"/>
      <c r="CP8" s="27"/>
      <c r="CQ8" s="27"/>
      <c r="CR8" s="30"/>
    </row>
    <row r="9" spans="1:96" s="31" customFormat="1" ht="24.6" customHeight="1" x14ac:dyDescent="0.3">
      <c r="A9" s="121"/>
      <c r="B9" s="122"/>
      <c r="C9" s="122"/>
      <c r="D9" s="122"/>
      <c r="E9" s="122"/>
      <c r="F9" s="122"/>
      <c r="G9" s="123"/>
      <c r="H9" s="123"/>
      <c r="I9" s="123"/>
      <c r="J9" s="123"/>
      <c r="K9" s="123"/>
      <c r="L9" s="123"/>
      <c r="M9" s="123"/>
      <c r="N9" s="123"/>
      <c r="O9" s="124"/>
      <c r="P9" s="41"/>
      <c r="Q9" s="32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27"/>
      <c r="AK9" s="27"/>
      <c r="AL9" s="27"/>
      <c r="AM9" s="27"/>
      <c r="AN9" s="27"/>
      <c r="AO9" s="27"/>
      <c r="AP9" s="27"/>
      <c r="AQ9" s="27"/>
      <c r="AR9" s="27"/>
      <c r="AS9" s="27"/>
      <c r="AT9" s="27"/>
      <c r="AU9" s="27"/>
      <c r="AV9" s="27"/>
      <c r="AW9" s="27"/>
      <c r="AX9" s="27"/>
      <c r="AY9" s="27"/>
      <c r="AZ9" s="27"/>
      <c r="BA9" s="27"/>
      <c r="BB9" s="27"/>
      <c r="BC9" s="27"/>
      <c r="BD9" s="27"/>
      <c r="BE9" s="27"/>
      <c r="BF9" s="27"/>
      <c r="BG9" s="27"/>
      <c r="BH9" s="27"/>
      <c r="BI9" s="27"/>
      <c r="BJ9" s="27"/>
      <c r="BK9" s="27"/>
      <c r="BL9" s="27"/>
      <c r="BM9" s="27"/>
      <c r="BN9" s="27"/>
      <c r="BO9" s="27"/>
      <c r="BP9" s="27"/>
      <c r="BQ9" s="27"/>
      <c r="BR9" s="27"/>
      <c r="BS9" s="27"/>
      <c r="BT9" s="27"/>
      <c r="BU9" s="27"/>
      <c r="BV9" s="27"/>
      <c r="BW9" s="27"/>
      <c r="BX9" s="27"/>
      <c r="BY9" s="27"/>
      <c r="BZ9" s="27"/>
      <c r="CA9" s="27"/>
      <c r="CB9" s="27"/>
      <c r="CC9" s="27"/>
      <c r="CD9" s="27"/>
      <c r="CE9" s="27"/>
      <c r="CF9" s="27"/>
      <c r="CG9" s="27"/>
      <c r="CH9" s="27"/>
      <c r="CI9" s="27"/>
      <c r="CJ9" s="27"/>
      <c r="CK9" s="27"/>
      <c r="CL9" s="27"/>
      <c r="CM9" s="27"/>
      <c r="CN9" s="27"/>
      <c r="CO9" s="27"/>
      <c r="CP9" s="27"/>
      <c r="CQ9" s="27"/>
      <c r="CR9" s="30"/>
    </row>
    <row r="10" spans="1:96" s="31" customFormat="1" ht="50.25" customHeight="1" x14ac:dyDescent="0.3">
      <c r="A10" s="126" t="s">
        <v>46</v>
      </c>
      <c r="B10" s="127"/>
      <c r="C10" s="127"/>
      <c r="D10" s="127"/>
      <c r="E10" s="127"/>
      <c r="F10" s="128"/>
      <c r="G10" s="53"/>
      <c r="H10" s="54"/>
      <c r="I10" s="54"/>
      <c r="J10" s="54"/>
      <c r="K10" s="54"/>
      <c r="L10" s="54"/>
      <c r="M10" s="54"/>
      <c r="N10" s="54"/>
      <c r="O10" s="54"/>
      <c r="P10" s="54"/>
      <c r="Q10" s="55"/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27"/>
      <c r="AC10" s="27"/>
      <c r="AD10" s="27"/>
      <c r="AE10" s="27"/>
      <c r="AF10" s="27"/>
      <c r="AG10" s="27"/>
      <c r="AH10" s="27"/>
      <c r="AI10" s="27"/>
      <c r="AJ10" s="27"/>
      <c r="AK10" s="27"/>
      <c r="AL10" s="27"/>
      <c r="AM10" s="27"/>
      <c r="AN10" s="27"/>
      <c r="AO10" s="27"/>
      <c r="AP10" s="27"/>
      <c r="AQ10" s="27"/>
      <c r="AR10" s="27"/>
      <c r="AS10" s="27"/>
      <c r="AT10" s="27"/>
      <c r="AU10" s="27"/>
      <c r="AV10" s="27"/>
      <c r="AW10" s="27"/>
      <c r="AX10" s="27"/>
      <c r="AY10" s="27"/>
      <c r="AZ10" s="27"/>
      <c r="BA10" s="27"/>
      <c r="BB10" s="27"/>
      <c r="BC10" s="27"/>
      <c r="BD10" s="27"/>
      <c r="BE10" s="27"/>
      <c r="BF10" s="27"/>
      <c r="BG10" s="27"/>
      <c r="BH10" s="27"/>
      <c r="BI10" s="27"/>
      <c r="BJ10" s="27"/>
      <c r="BK10" s="27"/>
      <c r="BL10" s="27"/>
      <c r="BM10" s="27"/>
      <c r="BN10" s="27"/>
      <c r="BO10" s="27"/>
      <c r="BP10" s="27"/>
      <c r="BQ10" s="27"/>
      <c r="BR10" s="27"/>
      <c r="BS10" s="27"/>
      <c r="BT10" s="27"/>
      <c r="BU10" s="27"/>
      <c r="BV10" s="27"/>
      <c r="BW10" s="27"/>
      <c r="BX10" s="27"/>
      <c r="BY10" s="27"/>
      <c r="BZ10" s="27"/>
      <c r="CA10" s="27"/>
      <c r="CB10" s="27"/>
      <c r="CC10" s="27"/>
      <c r="CD10" s="27"/>
      <c r="CE10" s="27"/>
      <c r="CF10" s="27"/>
      <c r="CG10" s="27"/>
      <c r="CH10" s="27"/>
      <c r="CI10" s="27"/>
      <c r="CJ10" s="27"/>
      <c r="CK10" s="27"/>
      <c r="CL10" s="27"/>
      <c r="CM10" s="27"/>
      <c r="CN10" s="27"/>
      <c r="CO10" s="27"/>
      <c r="CP10" s="27"/>
      <c r="CQ10" s="27"/>
      <c r="CR10" s="30"/>
    </row>
    <row r="11" spans="1:96" s="31" customFormat="1" ht="50.25" customHeight="1" x14ac:dyDescent="0.3">
      <c r="A11" s="134" t="s">
        <v>47</v>
      </c>
      <c r="B11" s="135"/>
      <c r="C11" s="135"/>
      <c r="D11" s="135"/>
      <c r="E11" s="135"/>
      <c r="F11" s="136"/>
      <c r="G11" s="113"/>
      <c r="H11" s="114"/>
      <c r="I11" s="114"/>
      <c r="J11" s="114"/>
      <c r="K11" s="114"/>
      <c r="L11" s="114"/>
      <c r="M11" s="114"/>
      <c r="N11" s="114"/>
      <c r="O11" s="114"/>
      <c r="P11" s="114"/>
      <c r="Q11" s="115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27"/>
      <c r="BA11" s="27"/>
      <c r="BB11" s="27"/>
      <c r="BC11" s="27"/>
      <c r="BD11" s="27"/>
      <c r="BE11" s="27"/>
      <c r="BF11" s="27"/>
      <c r="BG11" s="27"/>
      <c r="BH11" s="27"/>
      <c r="BI11" s="27"/>
      <c r="BJ11" s="27"/>
      <c r="BK11" s="27"/>
      <c r="BL11" s="27"/>
      <c r="BM11" s="27"/>
      <c r="BN11" s="27"/>
      <c r="BO11" s="27"/>
      <c r="BP11" s="27"/>
      <c r="BQ11" s="27"/>
      <c r="BR11" s="27"/>
      <c r="BS11" s="27"/>
      <c r="BT11" s="27"/>
      <c r="BU11" s="27"/>
      <c r="BV11" s="27"/>
      <c r="BW11" s="27"/>
      <c r="BX11" s="27"/>
      <c r="BY11" s="27"/>
      <c r="BZ11" s="27"/>
      <c r="CA11" s="27"/>
      <c r="CB11" s="27"/>
      <c r="CC11" s="27"/>
      <c r="CD11" s="27"/>
      <c r="CE11" s="27"/>
      <c r="CF11" s="27"/>
      <c r="CG11" s="27"/>
      <c r="CH11" s="27"/>
      <c r="CI11" s="27"/>
      <c r="CJ11" s="27"/>
      <c r="CK11" s="27"/>
      <c r="CL11" s="27"/>
      <c r="CM11" s="27"/>
      <c r="CN11" s="27"/>
      <c r="CO11" s="27"/>
      <c r="CP11" s="27"/>
      <c r="CQ11" s="27"/>
      <c r="CR11" s="30"/>
    </row>
    <row r="12" spans="1:96" s="31" customFormat="1" ht="48" customHeight="1" x14ac:dyDescent="0.3">
      <c r="A12" s="42" t="s">
        <v>23</v>
      </c>
      <c r="B12" s="43" t="s">
        <v>1</v>
      </c>
      <c r="C12" s="44" t="s">
        <v>14</v>
      </c>
      <c r="D12" s="44" t="s">
        <v>15</v>
      </c>
      <c r="E12" s="45" t="s">
        <v>24</v>
      </c>
      <c r="F12" s="46" t="s">
        <v>25</v>
      </c>
      <c r="G12" s="47"/>
      <c r="H12" s="48"/>
      <c r="I12" s="49"/>
      <c r="J12" s="49"/>
      <c r="K12" s="49"/>
      <c r="L12" s="50"/>
      <c r="M12" s="51"/>
      <c r="N12" s="49"/>
      <c r="O12" s="49"/>
      <c r="P12" s="52"/>
      <c r="Q12" s="32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  <c r="AF12" s="27"/>
      <c r="AG12" s="27"/>
      <c r="AH12" s="27"/>
      <c r="AI12" s="27"/>
      <c r="AJ12" s="27"/>
      <c r="AK12" s="27"/>
      <c r="AL12" s="27"/>
      <c r="AM12" s="27"/>
      <c r="AN12" s="27"/>
      <c r="AO12" s="27"/>
      <c r="AP12" s="27"/>
      <c r="AQ12" s="27"/>
      <c r="AR12" s="27"/>
      <c r="AS12" s="27"/>
      <c r="AT12" s="27"/>
      <c r="AU12" s="27"/>
      <c r="AV12" s="27"/>
      <c r="AW12" s="27"/>
      <c r="AX12" s="27"/>
      <c r="AY12" s="27"/>
      <c r="AZ12" s="27"/>
      <c r="BA12" s="27"/>
      <c r="BB12" s="27"/>
      <c r="BC12" s="27"/>
      <c r="BD12" s="27"/>
      <c r="BE12" s="27"/>
      <c r="BF12" s="27"/>
      <c r="BG12" s="27"/>
      <c r="BH12" s="27"/>
      <c r="BI12" s="27"/>
      <c r="BJ12" s="27"/>
      <c r="BK12" s="27"/>
      <c r="BL12" s="27"/>
      <c r="BM12" s="27"/>
      <c r="BN12" s="27"/>
      <c r="BO12" s="27"/>
      <c r="BP12" s="27"/>
      <c r="BQ12" s="27"/>
      <c r="BR12" s="27"/>
      <c r="BS12" s="27"/>
      <c r="BT12" s="27"/>
      <c r="BU12" s="27"/>
      <c r="BV12" s="27"/>
      <c r="BW12" s="27"/>
      <c r="BX12" s="27"/>
      <c r="BY12" s="27"/>
      <c r="BZ12" s="27"/>
      <c r="CA12" s="27"/>
      <c r="CB12" s="27"/>
      <c r="CC12" s="27"/>
      <c r="CD12" s="27"/>
      <c r="CE12" s="27"/>
      <c r="CF12" s="27"/>
      <c r="CG12" s="27"/>
      <c r="CH12" s="27"/>
      <c r="CI12" s="27"/>
      <c r="CJ12" s="27"/>
      <c r="CK12" s="27"/>
      <c r="CL12" s="27"/>
      <c r="CM12" s="27"/>
      <c r="CN12" s="27"/>
      <c r="CO12" s="27"/>
      <c r="CP12" s="27"/>
      <c r="CQ12" s="27"/>
      <c r="CR12" s="30"/>
    </row>
    <row r="13" spans="1:96" s="31" customFormat="1" ht="48" customHeight="1" thickBot="1" x14ac:dyDescent="0.35">
      <c r="A13" s="16">
        <v>1</v>
      </c>
      <c r="B13" s="10" t="s">
        <v>38</v>
      </c>
      <c r="C13" s="11">
        <v>1</v>
      </c>
      <c r="D13" s="10" t="s">
        <v>15</v>
      </c>
      <c r="E13" s="15">
        <v>11410000</v>
      </c>
      <c r="F13" s="14">
        <v>14726000</v>
      </c>
      <c r="G13" s="2">
        <f>+ROUND(AVERAGE(E13:F13),0)</f>
        <v>13068000</v>
      </c>
      <c r="H13" s="21">
        <f>MIN(E13:F13)</f>
        <v>11410000</v>
      </c>
      <c r="I13" s="17">
        <f>MAX(E13:F13)</f>
        <v>14726000</v>
      </c>
      <c r="J13" s="17">
        <f>+(G13+H13)/2</f>
        <v>12239000</v>
      </c>
      <c r="K13" s="17">
        <f>HARMEAN(E13:F13)</f>
        <v>12857641.567187022</v>
      </c>
      <c r="L13" s="22">
        <f>+STDEVA(E13:F13)</f>
        <v>2344766.0864145914</v>
      </c>
      <c r="M13" s="19">
        <f t="shared" ref="M13" si="2">+L13/G13</f>
        <v>0.17942807517711903</v>
      </c>
      <c r="N13" s="17">
        <f>GEOMEAN(E13:F13)</f>
        <v>12962394.068998212</v>
      </c>
      <c r="O13" s="20">
        <f>MEDIAN(E13:F13)</f>
        <v>13068000</v>
      </c>
      <c r="P13" s="80">
        <f>ROUND(+G13,0)</f>
        <v>13068000</v>
      </c>
      <c r="Q13" s="82" t="s">
        <v>20</v>
      </c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M13" s="27"/>
      <c r="AN13" s="27"/>
      <c r="AO13" s="27"/>
      <c r="AP13" s="27"/>
      <c r="AQ13" s="27"/>
      <c r="AR13" s="27"/>
      <c r="AS13" s="27"/>
      <c r="AT13" s="27"/>
      <c r="AU13" s="27"/>
      <c r="AV13" s="27"/>
      <c r="AW13" s="27"/>
      <c r="AX13" s="27"/>
      <c r="AY13" s="27"/>
      <c r="AZ13" s="27"/>
      <c r="BA13" s="27"/>
      <c r="BB13" s="27"/>
      <c r="BC13" s="27"/>
      <c r="BD13" s="27"/>
      <c r="BE13" s="27"/>
      <c r="BF13" s="27"/>
      <c r="BG13" s="27"/>
      <c r="BH13" s="27"/>
      <c r="BI13" s="27"/>
      <c r="BJ13" s="27"/>
      <c r="BK13" s="27"/>
      <c r="BL13" s="27"/>
      <c r="BM13" s="27"/>
      <c r="BN13" s="27"/>
      <c r="BO13" s="27"/>
      <c r="BP13" s="27"/>
      <c r="BQ13" s="27"/>
      <c r="BR13" s="27"/>
      <c r="BS13" s="27"/>
      <c r="BT13" s="27"/>
      <c r="BU13" s="27"/>
      <c r="BV13" s="27"/>
      <c r="BW13" s="27"/>
      <c r="BX13" s="27"/>
      <c r="BY13" s="27"/>
      <c r="BZ13" s="27"/>
      <c r="CA13" s="27"/>
      <c r="CB13" s="27"/>
      <c r="CC13" s="27"/>
      <c r="CD13" s="27"/>
      <c r="CE13" s="27"/>
      <c r="CF13" s="27"/>
      <c r="CG13" s="27"/>
      <c r="CH13" s="27"/>
      <c r="CI13" s="27"/>
      <c r="CJ13" s="27"/>
      <c r="CK13" s="27"/>
      <c r="CL13" s="27"/>
      <c r="CM13" s="27"/>
      <c r="CN13" s="27"/>
      <c r="CO13" s="27"/>
      <c r="CP13" s="27"/>
      <c r="CQ13" s="27"/>
      <c r="CR13" s="30"/>
    </row>
    <row r="14" spans="1:96" s="79" customFormat="1" ht="68.400000000000006" customHeight="1" thickBot="1" x14ac:dyDescent="0.35">
      <c r="A14" s="138"/>
      <c r="B14" s="139"/>
      <c r="C14" s="139"/>
      <c r="D14" s="139"/>
      <c r="E14" s="139"/>
      <c r="F14" s="139"/>
      <c r="G14" s="139"/>
      <c r="H14" s="139"/>
      <c r="I14" s="139"/>
      <c r="J14" s="139"/>
      <c r="K14" s="139"/>
      <c r="L14" s="139"/>
      <c r="M14" s="139"/>
      <c r="N14" s="139"/>
      <c r="O14" s="85" t="s">
        <v>26</v>
      </c>
      <c r="P14" s="86">
        <f>P13</f>
        <v>13068000</v>
      </c>
      <c r="Q14" s="8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7"/>
      <c r="AG14" s="27"/>
      <c r="AH14" s="27"/>
      <c r="AI14" s="27"/>
      <c r="AJ14" s="27"/>
      <c r="AK14" s="27"/>
      <c r="AL14" s="27"/>
      <c r="AM14" s="27"/>
      <c r="AN14" s="27"/>
      <c r="AO14" s="27"/>
      <c r="AP14" s="27"/>
      <c r="AQ14" s="27"/>
      <c r="AR14" s="27"/>
      <c r="AS14" s="27"/>
      <c r="AT14" s="27"/>
      <c r="AU14" s="27"/>
      <c r="AV14" s="27"/>
      <c r="AW14" s="27"/>
      <c r="AX14" s="27"/>
      <c r="AY14" s="27"/>
      <c r="AZ14" s="27"/>
      <c r="BA14" s="27"/>
      <c r="BB14" s="27"/>
      <c r="BC14" s="27"/>
      <c r="BD14" s="27"/>
      <c r="BE14" s="27"/>
      <c r="BF14" s="27"/>
      <c r="BG14" s="27"/>
      <c r="BH14" s="27"/>
      <c r="BI14" s="27"/>
      <c r="BJ14" s="27"/>
      <c r="BK14" s="27"/>
      <c r="BL14" s="27"/>
      <c r="BM14" s="27"/>
      <c r="BN14" s="27"/>
      <c r="BO14" s="27"/>
      <c r="BP14" s="27"/>
      <c r="BQ14" s="27"/>
      <c r="BR14" s="27"/>
      <c r="BS14" s="27"/>
      <c r="BT14" s="27"/>
      <c r="BU14" s="27"/>
      <c r="BV14" s="27"/>
      <c r="BW14" s="27"/>
      <c r="BX14" s="27"/>
      <c r="BY14" s="27"/>
      <c r="BZ14" s="27"/>
      <c r="CA14" s="27"/>
      <c r="CB14" s="27"/>
      <c r="CC14" s="27"/>
      <c r="CD14" s="27"/>
      <c r="CE14" s="27"/>
      <c r="CF14" s="27"/>
      <c r="CG14" s="27"/>
      <c r="CH14" s="27"/>
      <c r="CI14" s="27"/>
      <c r="CJ14" s="27"/>
      <c r="CK14" s="27"/>
      <c r="CL14" s="27"/>
      <c r="CM14" s="27"/>
      <c r="CN14" s="27"/>
      <c r="CO14" s="27"/>
      <c r="CP14" s="27"/>
      <c r="CQ14" s="27"/>
      <c r="CR14" s="81"/>
    </row>
    <row r="15" spans="1:96" ht="36" customHeight="1" x14ac:dyDescent="0.3">
      <c r="A15" s="122"/>
      <c r="B15" s="122"/>
      <c r="C15" s="122"/>
      <c r="D15" s="122"/>
      <c r="E15" s="122"/>
      <c r="F15" s="122"/>
      <c r="G15" s="122"/>
      <c r="H15" s="122"/>
      <c r="I15" s="122"/>
      <c r="J15" s="122"/>
      <c r="K15" s="122"/>
      <c r="L15" s="122"/>
      <c r="M15" s="122"/>
      <c r="N15" s="122"/>
      <c r="O15" s="122"/>
      <c r="P15" s="77"/>
      <c r="Q15" s="78"/>
    </row>
    <row r="17" spans="1:96" x14ac:dyDescent="0.3">
      <c r="E17" s="33"/>
      <c r="F17" s="33"/>
    </row>
    <row r="18" spans="1:96" s="31" customFormat="1" ht="50.25" customHeight="1" x14ac:dyDescent="0.3">
      <c r="A18" s="126" t="s">
        <v>46</v>
      </c>
      <c r="B18" s="127"/>
      <c r="C18" s="127"/>
      <c r="D18" s="127"/>
      <c r="E18" s="127"/>
      <c r="F18" s="128"/>
      <c r="G18" s="53"/>
      <c r="H18" s="54"/>
      <c r="I18" s="54"/>
      <c r="J18" s="54"/>
      <c r="K18" s="54"/>
      <c r="L18" s="54"/>
      <c r="M18" s="54"/>
      <c r="N18" s="54"/>
      <c r="O18" s="54"/>
      <c r="P18" s="54"/>
      <c r="Q18" s="55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7"/>
      <c r="AK18" s="27"/>
      <c r="AL18" s="27"/>
      <c r="AM18" s="27"/>
      <c r="AN18" s="27"/>
      <c r="AO18" s="27"/>
      <c r="AP18" s="27"/>
      <c r="AQ18" s="27"/>
      <c r="AR18" s="27"/>
      <c r="AS18" s="27"/>
      <c r="AT18" s="27"/>
      <c r="AU18" s="27"/>
      <c r="AV18" s="27"/>
      <c r="AW18" s="27"/>
      <c r="AX18" s="27"/>
      <c r="AY18" s="27"/>
      <c r="AZ18" s="27"/>
      <c r="BA18" s="27"/>
      <c r="BB18" s="27"/>
      <c r="BC18" s="27"/>
      <c r="BD18" s="27"/>
      <c r="BE18" s="27"/>
      <c r="BF18" s="27"/>
      <c r="BG18" s="27"/>
      <c r="BH18" s="27"/>
      <c r="BI18" s="27"/>
      <c r="BJ18" s="27"/>
      <c r="BK18" s="27"/>
      <c r="BL18" s="27"/>
      <c r="BM18" s="27"/>
      <c r="BN18" s="27"/>
      <c r="BO18" s="27"/>
      <c r="BP18" s="27"/>
      <c r="BQ18" s="27"/>
      <c r="BR18" s="27"/>
      <c r="BS18" s="27"/>
      <c r="BT18" s="27"/>
      <c r="BU18" s="27"/>
      <c r="BV18" s="27"/>
      <c r="BW18" s="27"/>
      <c r="BX18" s="27"/>
      <c r="BY18" s="27"/>
      <c r="BZ18" s="27"/>
      <c r="CA18" s="27"/>
      <c r="CB18" s="27"/>
      <c r="CC18" s="27"/>
      <c r="CD18" s="27"/>
      <c r="CE18" s="27"/>
      <c r="CF18" s="27"/>
      <c r="CG18" s="27"/>
      <c r="CH18" s="27"/>
      <c r="CI18" s="27"/>
      <c r="CJ18" s="27"/>
      <c r="CK18" s="27"/>
      <c r="CL18" s="27"/>
      <c r="CM18" s="27"/>
      <c r="CN18" s="27"/>
      <c r="CO18" s="27"/>
      <c r="CP18" s="27"/>
      <c r="CQ18" s="27"/>
      <c r="CR18" s="30"/>
    </row>
    <row r="19" spans="1:96" s="31" customFormat="1" ht="50.25" customHeight="1" x14ac:dyDescent="0.3">
      <c r="A19" s="134" t="s">
        <v>27</v>
      </c>
      <c r="B19" s="135"/>
      <c r="C19" s="135"/>
      <c r="D19" s="135"/>
      <c r="E19" s="135"/>
      <c r="F19" s="136"/>
      <c r="G19" s="113"/>
      <c r="H19" s="114"/>
      <c r="I19" s="114"/>
      <c r="J19" s="114"/>
      <c r="K19" s="114"/>
      <c r="L19" s="114"/>
      <c r="M19" s="114"/>
      <c r="N19" s="114"/>
      <c r="O19" s="114"/>
      <c r="P19" s="114"/>
      <c r="Q19" s="115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7"/>
      <c r="AK19" s="27"/>
      <c r="AL19" s="27"/>
      <c r="AM19" s="27"/>
      <c r="AN19" s="27"/>
      <c r="AO19" s="27"/>
      <c r="AP19" s="27"/>
      <c r="AQ19" s="27"/>
      <c r="AR19" s="27"/>
      <c r="AS19" s="27"/>
      <c r="AT19" s="27"/>
      <c r="AU19" s="27"/>
      <c r="AV19" s="27"/>
      <c r="AW19" s="27"/>
      <c r="AX19" s="27"/>
      <c r="AY19" s="27"/>
      <c r="AZ19" s="27"/>
      <c r="BA19" s="27"/>
      <c r="BB19" s="27"/>
      <c r="BC19" s="27"/>
      <c r="BD19" s="27"/>
      <c r="BE19" s="27"/>
      <c r="BF19" s="27"/>
      <c r="BG19" s="27"/>
      <c r="BH19" s="27"/>
      <c r="BI19" s="27"/>
      <c r="BJ19" s="27"/>
      <c r="BK19" s="27"/>
      <c r="BL19" s="27"/>
      <c r="BM19" s="27"/>
      <c r="BN19" s="27"/>
      <c r="BO19" s="27"/>
      <c r="BP19" s="27"/>
      <c r="BQ19" s="27"/>
      <c r="BR19" s="27"/>
      <c r="BS19" s="27"/>
      <c r="BT19" s="27"/>
      <c r="BU19" s="27"/>
      <c r="BV19" s="27"/>
      <c r="BW19" s="27"/>
      <c r="BX19" s="27"/>
      <c r="BY19" s="27"/>
      <c r="BZ19" s="27"/>
      <c r="CA19" s="27"/>
      <c r="CB19" s="27"/>
      <c r="CC19" s="27"/>
      <c r="CD19" s="27"/>
      <c r="CE19" s="27"/>
      <c r="CF19" s="27"/>
      <c r="CG19" s="27"/>
      <c r="CH19" s="27"/>
      <c r="CI19" s="27"/>
      <c r="CJ19" s="27"/>
      <c r="CK19" s="27"/>
      <c r="CL19" s="27"/>
      <c r="CM19" s="27"/>
      <c r="CN19" s="27"/>
      <c r="CO19" s="27"/>
      <c r="CP19" s="27"/>
      <c r="CQ19" s="27"/>
      <c r="CR19" s="30"/>
    </row>
    <row r="20" spans="1:96" s="31" customFormat="1" ht="48" customHeight="1" x14ac:dyDescent="0.3">
      <c r="A20" s="42" t="s">
        <v>23</v>
      </c>
      <c r="B20" s="43" t="s">
        <v>1</v>
      </c>
      <c r="C20" s="44" t="s">
        <v>14</v>
      </c>
      <c r="D20" s="44" t="s">
        <v>15</v>
      </c>
      <c r="E20" s="45" t="s">
        <v>28</v>
      </c>
      <c r="F20" s="46" t="s">
        <v>29</v>
      </c>
      <c r="G20" s="47"/>
      <c r="H20" s="48"/>
      <c r="I20" s="49"/>
      <c r="J20" s="49"/>
      <c r="K20" s="49"/>
      <c r="L20" s="50"/>
      <c r="M20" s="51"/>
      <c r="N20" s="49"/>
      <c r="O20" s="49"/>
      <c r="P20" s="52"/>
      <c r="Q20" s="32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27"/>
      <c r="AI20" s="27"/>
      <c r="AJ20" s="27"/>
      <c r="AK20" s="27"/>
      <c r="AL20" s="27"/>
      <c r="AM20" s="27"/>
      <c r="AN20" s="27"/>
      <c r="AO20" s="27"/>
      <c r="AP20" s="27"/>
      <c r="AQ20" s="27"/>
      <c r="AR20" s="27"/>
      <c r="AS20" s="27"/>
      <c r="AT20" s="27"/>
      <c r="AU20" s="27"/>
      <c r="AV20" s="27"/>
      <c r="AW20" s="27"/>
      <c r="AX20" s="27"/>
      <c r="AY20" s="27"/>
      <c r="AZ20" s="27"/>
      <c r="BA20" s="27"/>
      <c r="BB20" s="27"/>
      <c r="BC20" s="27"/>
      <c r="BD20" s="27"/>
      <c r="BE20" s="27"/>
      <c r="BF20" s="27"/>
      <c r="BG20" s="27"/>
      <c r="BH20" s="27"/>
      <c r="BI20" s="27"/>
      <c r="BJ20" s="27"/>
      <c r="BK20" s="27"/>
      <c r="BL20" s="27"/>
      <c r="BM20" s="27"/>
      <c r="BN20" s="27"/>
      <c r="BO20" s="27"/>
      <c r="BP20" s="27"/>
      <c r="BQ20" s="27"/>
      <c r="BR20" s="27"/>
      <c r="BS20" s="27"/>
      <c r="BT20" s="27"/>
      <c r="BU20" s="27"/>
      <c r="BV20" s="27"/>
      <c r="BW20" s="27"/>
      <c r="BX20" s="27"/>
      <c r="BY20" s="27"/>
      <c r="BZ20" s="27"/>
      <c r="CA20" s="27"/>
      <c r="CB20" s="27"/>
      <c r="CC20" s="27"/>
      <c r="CD20" s="27"/>
      <c r="CE20" s="27"/>
      <c r="CF20" s="27"/>
      <c r="CG20" s="27"/>
      <c r="CH20" s="27"/>
      <c r="CI20" s="27"/>
      <c r="CJ20" s="27"/>
      <c r="CK20" s="27"/>
      <c r="CL20" s="27"/>
      <c r="CM20" s="27"/>
      <c r="CN20" s="27"/>
      <c r="CO20" s="27"/>
      <c r="CP20" s="27"/>
      <c r="CQ20" s="27"/>
      <c r="CR20" s="30"/>
    </row>
    <row r="21" spans="1:96" s="31" customFormat="1" ht="48" customHeight="1" thickBot="1" x14ac:dyDescent="0.35">
      <c r="A21" s="93">
        <v>1</v>
      </c>
      <c r="B21" s="94" t="s">
        <v>39</v>
      </c>
      <c r="C21" s="107">
        <v>100</v>
      </c>
      <c r="D21" s="94" t="s">
        <v>30</v>
      </c>
      <c r="E21" s="95">
        <v>34931250</v>
      </c>
      <c r="F21" s="96">
        <v>33412500</v>
      </c>
      <c r="G21" s="97">
        <f>+ROUND(AVERAGE(E21:F21),0)</f>
        <v>34171875</v>
      </c>
      <c r="H21" s="98">
        <f>MIN(E21:F21)</f>
        <v>33412500</v>
      </c>
      <c r="I21" s="20">
        <f>MAX(E21:F21)</f>
        <v>34931250</v>
      </c>
      <c r="J21" s="20">
        <f>+(G21+H21)/2</f>
        <v>33792187.5</v>
      </c>
      <c r="K21" s="20">
        <f>HARMEAN(E21:F21)</f>
        <v>34155000</v>
      </c>
      <c r="L21" s="99">
        <f>+STDEVA(E21:F21)</f>
        <v>1073918.4239270689</v>
      </c>
      <c r="M21" s="100">
        <f t="shared" ref="M21" si="3">+L21/G21</f>
        <v>3.1426968052735441E-2</v>
      </c>
      <c r="N21" s="20">
        <f>GEOMEAN(E21:F21)</f>
        <v>34163436.458076052</v>
      </c>
      <c r="O21" s="20">
        <f>MEDIAN(E21:F21)</f>
        <v>34171875</v>
      </c>
      <c r="P21" s="80">
        <f>ROUND(+G21,0)</f>
        <v>34171875</v>
      </c>
      <c r="Q21" s="82" t="s">
        <v>20</v>
      </c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27"/>
      <c r="AI21" s="27"/>
      <c r="AJ21" s="27"/>
      <c r="AK21" s="27"/>
      <c r="AL21" s="27"/>
      <c r="AM21" s="27"/>
      <c r="AN21" s="27"/>
      <c r="AO21" s="27"/>
      <c r="AP21" s="27"/>
      <c r="AQ21" s="27"/>
      <c r="AR21" s="27"/>
      <c r="AS21" s="27"/>
      <c r="AT21" s="27"/>
      <c r="AU21" s="27"/>
      <c r="AV21" s="27"/>
      <c r="AW21" s="27"/>
      <c r="AX21" s="27"/>
      <c r="AY21" s="27"/>
      <c r="AZ21" s="27"/>
      <c r="BA21" s="27"/>
      <c r="BB21" s="27"/>
      <c r="BC21" s="27"/>
      <c r="BD21" s="27"/>
      <c r="BE21" s="27"/>
      <c r="BF21" s="27"/>
      <c r="BG21" s="27"/>
      <c r="BH21" s="27"/>
      <c r="BI21" s="27"/>
      <c r="BJ21" s="27"/>
      <c r="BK21" s="27"/>
      <c r="BL21" s="27"/>
      <c r="BM21" s="27"/>
      <c r="BN21" s="27"/>
      <c r="BO21" s="27"/>
      <c r="BP21" s="27"/>
      <c r="BQ21" s="27"/>
      <c r="BR21" s="27"/>
      <c r="BS21" s="27"/>
      <c r="BT21" s="27"/>
      <c r="BU21" s="27"/>
      <c r="BV21" s="27"/>
      <c r="BW21" s="27"/>
      <c r="BX21" s="27"/>
      <c r="BY21" s="27"/>
      <c r="BZ21" s="27"/>
      <c r="CA21" s="27"/>
      <c r="CB21" s="27"/>
      <c r="CC21" s="27"/>
      <c r="CD21" s="27"/>
      <c r="CE21" s="27"/>
      <c r="CF21" s="27"/>
      <c r="CG21" s="27"/>
      <c r="CH21" s="27"/>
      <c r="CI21" s="27"/>
      <c r="CJ21" s="27"/>
      <c r="CK21" s="27"/>
      <c r="CL21" s="27"/>
      <c r="CM21" s="27"/>
      <c r="CN21" s="27"/>
      <c r="CO21" s="27"/>
      <c r="CP21" s="27"/>
      <c r="CQ21" s="27"/>
      <c r="CR21" s="30"/>
    </row>
    <row r="22" spans="1:96" s="31" customFormat="1" ht="48" customHeight="1" thickBot="1" x14ac:dyDescent="0.35">
      <c r="A22" s="93"/>
      <c r="B22" s="94"/>
      <c r="C22" s="107"/>
      <c r="D22" s="94"/>
      <c r="E22" s="95"/>
      <c r="F22" s="96"/>
      <c r="G22" s="97"/>
      <c r="H22" s="98"/>
      <c r="I22" s="20"/>
      <c r="J22" s="20"/>
      <c r="K22" s="20"/>
      <c r="L22" s="99"/>
      <c r="M22" s="100"/>
      <c r="N22" s="20"/>
      <c r="O22" s="92" t="s">
        <v>31</v>
      </c>
      <c r="P22" s="84">
        <v>34171875</v>
      </c>
      <c r="Q22" s="82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  <c r="AI22" s="27"/>
      <c r="AJ22" s="27"/>
      <c r="AK22" s="27"/>
      <c r="AL22" s="27"/>
      <c r="AM22" s="27"/>
      <c r="AN22" s="27"/>
      <c r="AO22" s="27"/>
      <c r="AP22" s="27"/>
      <c r="AQ22" s="27"/>
      <c r="AR22" s="27"/>
      <c r="AS22" s="27"/>
      <c r="AT22" s="27"/>
      <c r="AU22" s="27"/>
      <c r="AV22" s="27"/>
      <c r="AW22" s="27"/>
      <c r="AX22" s="27"/>
      <c r="AY22" s="27"/>
      <c r="AZ22" s="27"/>
      <c r="BA22" s="27"/>
      <c r="BB22" s="27"/>
      <c r="BC22" s="27"/>
      <c r="BD22" s="27"/>
      <c r="BE22" s="27"/>
      <c r="BF22" s="27"/>
      <c r="BG22" s="27"/>
      <c r="BH22" s="27"/>
      <c r="BI22" s="27"/>
      <c r="BJ22" s="27"/>
      <c r="BK22" s="27"/>
      <c r="BL22" s="27"/>
      <c r="BM22" s="27"/>
      <c r="BN22" s="27"/>
      <c r="BO22" s="27"/>
      <c r="BP22" s="27"/>
      <c r="BQ22" s="27"/>
      <c r="BR22" s="27"/>
      <c r="BS22" s="27"/>
      <c r="BT22" s="27"/>
      <c r="BU22" s="27"/>
      <c r="BV22" s="27"/>
      <c r="BW22" s="27"/>
      <c r="BX22" s="27"/>
      <c r="BY22" s="27"/>
      <c r="BZ22" s="27"/>
      <c r="CA22" s="27"/>
      <c r="CB22" s="27"/>
      <c r="CC22" s="27"/>
      <c r="CD22" s="27"/>
      <c r="CE22" s="27"/>
      <c r="CF22" s="27"/>
      <c r="CG22" s="27"/>
      <c r="CH22" s="27"/>
      <c r="CI22" s="27"/>
      <c r="CJ22" s="27"/>
      <c r="CK22" s="27"/>
      <c r="CL22" s="27"/>
      <c r="CM22" s="27"/>
      <c r="CN22" s="27"/>
      <c r="CO22" s="27"/>
      <c r="CP22" s="27"/>
      <c r="CQ22" s="27"/>
      <c r="CR22" s="30"/>
    </row>
    <row r="23" spans="1:96" s="31" customFormat="1" ht="68.400000000000006" customHeight="1" thickBot="1" x14ac:dyDescent="0.35">
      <c r="A23" s="140" t="s">
        <v>32</v>
      </c>
      <c r="B23" s="140"/>
      <c r="C23" s="140"/>
      <c r="D23" s="140"/>
      <c r="E23" s="140"/>
      <c r="F23" s="140"/>
      <c r="G23" s="140"/>
      <c r="H23" s="140"/>
      <c r="I23" s="140"/>
      <c r="J23" s="140"/>
      <c r="K23" s="140"/>
      <c r="L23" s="140"/>
      <c r="M23" s="140"/>
      <c r="N23" s="141"/>
      <c r="O23" s="102" t="s">
        <v>33</v>
      </c>
      <c r="P23" s="103">
        <f>P8+P14+P22</f>
        <v>79006168</v>
      </c>
      <c r="Q23" s="101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  <c r="AK23" s="27"/>
      <c r="AL23" s="27"/>
      <c r="AM23" s="27"/>
      <c r="AN23" s="27"/>
      <c r="AO23" s="27"/>
      <c r="AP23" s="27"/>
      <c r="AQ23" s="27"/>
      <c r="AR23" s="27"/>
      <c r="AS23" s="27"/>
      <c r="AT23" s="27"/>
      <c r="AU23" s="27"/>
      <c r="AV23" s="27"/>
      <c r="AW23" s="27"/>
      <c r="AX23" s="27"/>
      <c r="AY23" s="27"/>
      <c r="AZ23" s="27"/>
      <c r="BA23" s="27"/>
      <c r="BB23" s="27"/>
      <c r="BC23" s="27"/>
      <c r="BD23" s="27"/>
      <c r="BE23" s="27"/>
      <c r="BF23" s="27"/>
      <c r="BG23" s="27"/>
      <c r="BH23" s="27"/>
      <c r="BI23" s="27"/>
      <c r="BJ23" s="27"/>
      <c r="BK23" s="27"/>
      <c r="BL23" s="27"/>
      <c r="BM23" s="27"/>
      <c r="BN23" s="27"/>
      <c r="BO23" s="27"/>
      <c r="BP23" s="27"/>
      <c r="BQ23" s="27"/>
      <c r="BR23" s="27"/>
      <c r="BS23" s="27"/>
      <c r="BT23" s="27"/>
      <c r="BU23" s="27"/>
      <c r="BV23" s="27"/>
      <c r="BW23" s="27"/>
      <c r="BX23" s="27"/>
      <c r="BY23" s="27"/>
      <c r="BZ23" s="27"/>
      <c r="CA23" s="27"/>
      <c r="CB23" s="27"/>
      <c r="CC23" s="27"/>
      <c r="CD23" s="27"/>
      <c r="CE23" s="27"/>
      <c r="CF23" s="27"/>
      <c r="CG23" s="27"/>
      <c r="CH23" s="27"/>
      <c r="CI23" s="27"/>
      <c r="CJ23" s="27"/>
      <c r="CK23" s="27"/>
      <c r="CL23" s="27"/>
      <c r="CM23" s="27"/>
      <c r="CN23" s="27"/>
      <c r="CO23" s="27"/>
      <c r="CP23" s="27"/>
      <c r="CQ23" s="27"/>
      <c r="CR23" s="30"/>
    </row>
    <row r="24" spans="1:96" s="31" customFormat="1" ht="36" customHeight="1" x14ac:dyDescent="0.3">
      <c r="A24" s="121"/>
      <c r="B24" s="122"/>
      <c r="C24" s="122"/>
      <c r="D24" s="122"/>
      <c r="E24" s="122"/>
      <c r="F24" s="122"/>
      <c r="G24" s="122"/>
      <c r="H24" s="122"/>
      <c r="I24" s="122"/>
      <c r="J24" s="122"/>
      <c r="K24" s="122"/>
      <c r="L24" s="122"/>
      <c r="M24" s="122"/>
      <c r="N24" s="122"/>
      <c r="O24" s="137"/>
      <c r="P24" s="83"/>
      <c r="Q24" s="32"/>
      <c r="R24" s="27"/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  <c r="AE24" s="27"/>
      <c r="AF24" s="27"/>
      <c r="AG24" s="27"/>
      <c r="AH24" s="27"/>
      <c r="AI24" s="27"/>
      <c r="AJ24" s="27"/>
      <c r="AK24" s="27"/>
      <c r="AL24" s="27"/>
      <c r="AM24" s="27"/>
      <c r="AN24" s="27"/>
      <c r="AO24" s="27"/>
      <c r="AP24" s="27"/>
      <c r="AQ24" s="27"/>
      <c r="AR24" s="27"/>
      <c r="AS24" s="27"/>
      <c r="AT24" s="27"/>
      <c r="AU24" s="27"/>
      <c r="AV24" s="27"/>
      <c r="AW24" s="27"/>
      <c r="AX24" s="27"/>
      <c r="AY24" s="27"/>
      <c r="AZ24" s="27"/>
      <c r="BA24" s="27"/>
      <c r="BB24" s="27"/>
      <c r="BC24" s="27"/>
      <c r="BD24" s="27"/>
      <c r="BE24" s="27"/>
      <c r="BF24" s="27"/>
      <c r="BG24" s="27"/>
      <c r="BH24" s="27"/>
      <c r="BI24" s="27"/>
      <c r="BJ24" s="27"/>
      <c r="BK24" s="27"/>
      <c r="BL24" s="27"/>
      <c r="BM24" s="27"/>
      <c r="BN24" s="27"/>
      <c r="BO24" s="27"/>
      <c r="BP24" s="27"/>
      <c r="BQ24" s="27"/>
      <c r="BR24" s="27"/>
      <c r="BS24" s="27"/>
      <c r="BT24" s="27"/>
      <c r="BU24" s="27"/>
      <c r="BV24" s="27"/>
      <c r="BW24" s="27"/>
      <c r="BX24" s="27"/>
      <c r="BY24" s="27"/>
      <c r="BZ24" s="27"/>
      <c r="CA24" s="27"/>
      <c r="CB24" s="27"/>
      <c r="CC24" s="27"/>
      <c r="CD24" s="27"/>
      <c r="CE24" s="27"/>
      <c r="CF24" s="27"/>
      <c r="CG24" s="27"/>
      <c r="CH24" s="27"/>
      <c r="CI24" s="27"/>
      <c r="CJ24" s="27"/>
      <c r="CK24" s="27"/>
      <c r="CL24" s="27"/>
      <c r="CM24" s="27"/>
      <c r="CN24" s="27"/>
      <c r="CO24" s="27"/>
      <c r="CP24" s="27"/>
      <c r="CQ24" s="27"/>
      <c r="CR24" s="30"/>
    </row>
    <row r="26" spans="1:96" x14ac:dyDescent="0.3">
      <c r="E26" s="33"/>
      <c r="F26" s="33"/>
      <c r="O26" s="71" t="s">
        <v>34</v>
      </c>
      <c r="P26" s="70">
        <v>82843162</v>
      </c>
    </row>
    <row r="27" spans="1:96" ht="27.6" x14ac:dyDescent="0.3">
      <c r="M27" s="74"/>
      <c r="N27" s="75"/>
      <c r="O27" s="21" t="s">
        <v>35</v>
      </c>
      <c r="P27" s="70">
        <f>P8+P14+P22</f>
        <v>79006168</v>
      </c>
      <c r="Q27" s="27"/>
    </row>
    <row r="28" spans="1:96" x14ac:dyDescent="0.3">
      <c r="M28" s="74"/>
      <c r="N28" s="75"/>
      <c r="O28" s="104" t="s">
        <v>36</v>
      </c>
      <c r="P28" s="105">
        <f>P26-P27</f>
        <v>3836994</v>
      </c>
      <c r="Q28" s="27"/>
    </row>
    <row r="29" spans="1:96" x14ac:dyDescent="0.3">
      <c r="M29" s="74"/>
      <c r="N29" s="75"/>
      <c r="O29" s="75"/>
      <c r="P29" s="76"/>
      <c r="Q29" s="27"/>
    </row>
    <row r="30" spans="1:96" x14ac:dyDescent="0.3">
      <c r="M30" s="74"/>
      <c r="N30" s="75"/>
      <c r="O30" s="75"/>
      <c r="P30" s="76"/>
      <c r="Q30" s="27"/>
    </row>
    <row r="31" spans="1:96" x14ac:dyDescent="0.3">
      <c r="M31" s="74"/>
      <c r="N31" s="75"/>
      <c r="O31" s="75"/>
      <c r="P31" s="76"/>
      <c r="Q31" s="27"/>
    </row>
    <row r="69" spans="16:19" x14ac:dyDescent="0.3">
      <c r="P69" s="24"/>
      <c r="Q69" s="24"/>
      <c r="R69" s="36"/>
      <c r="S69" s="37"/>
    </row>
    <row r="70" spans="16:19" x14ac:dyDescent="0.3">
      <c r="P70" s="24"/>
      <c r="Q70" s="24"/>
      <c r="R70" s="36"/>
      <c r="S70" s="37"/>
    </row>
    <row r="71" spans="16:19" x14ac:dyDescent="0.3">
      <c r="P71" s="24"/>
      <c r="Q71" s="71" t="s">
        <v>34</v>
      </c>
      <c r="R71" s="70">
        <v>48529412</v>
      </c>
      <c r="S71" s="37"/>
    </row>
    <row r="72" spans="16:19" ht="27.6" x14ac:dyDescent="0.3">
      <c r="P72" s="24"/>
      <c r="Q72" s="21" t="s">
        <v>35</v>
      </c>
      <c r="R72" s="70">
        <f>R60+R66</f>
        <v>0</v>
      </c>
      <c r="S72" s="37"/>
    </row>
    <row r="73" spans="16:19" x14ac:dyDescent="0.3">
      <c r="P73" s="24" t="s">
        <v>36</v>
      </c>
      <c r="Q73" s="21" t="s">
        <v>37</v>
      </c>
      <c r="R73" s="70">
        <f>R71-R72</f>
        <v>48529412</v>
      </c>
      <c r="S73" s="37"/>
    </row>
    <row r="74" spans="16:19" x14ac:dyDescent="0.3">
      <c r="P74" s="24"/>
      <c r="Q74" s="25"/>
      <c r="R74" s="36"/>
      <c r="S74" s="37"/>
    </row>
    <row r="75" spans="16:19" x14ac:dyDescent="0.3">
      <c r="P75" s="24"/>
      <c r="Q75" s="24"/>
      <c r="R75" s="36"/>
      <c r="S75" s="37"/>
    </row>
    <row r="76" spans="16:19" x14ac:dyDescent="0.3">
      <c r="P76" s="24"/>
      <c r="Q76" s="24"/>
      <c r="R76" s="36"/>
      <c r="S76" s="37"/>
    </row>
  </sheetData>
  <sheetProtection algorithmName="SHA-512" hashValue="uxRoApq5XnFTrcqLaXwntlFLDW+l0K8Vc34pRmjl9SpWu/xajLHLPDbpIFOQbrNC2cUNtcu+yQKBTH2/v2Ddkg==" saltValue="pxcY8U1oZPgLozeoVFs2XA==" spinCount="100000" sheet="1" formatCells="0" formatColumns="0" formatRows="0"/>
  <mergeCells count="19">
    <mergeCell ref="A18:F18"/>
    <mergeCell ref="A19:F19"/>
    <mergeCell ref="G19:Q19"/>
    <mergeCell ref="A24:O24"/>
    <mergeCell ref="A14:N14"/>
    <mergeCell ref="A23:N23"/>
    <mergeCell ref="G3:Q4"/>
    <mergeCell ref="B8:D8"/>
    <mergeCell ref="Q1:Q2"/>
    <mergeCell ref="A9:O9"/>
    <mergeCell ref="A15:O15"/>
    <mergeCell ref="E1:F1"/>
    <mergeCell ref="A10:F10"/>
    <mergeCell ref="A1:A2"/>
    <mergeCell ref="B1:B2"/>
    <mergeCell ref="A3:F3"/>
    <mergeCell ref="A4:F4"/>
    <mergeCell ref="G11:Q11"/>
    <mergeCell ref="A11:F11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9C15EF57A507D468F1F75E45038497A" ma:contentTypeVersion="13" ma:contentTypeDescription="Crear nuevo documento." ma:contentTypeScope="" ma:versionID="be61d8abc0ed3307d76b3f1514f04d3f">
  <xsd:schema xmlns:xsd="http://www.w3.org/2001/XMLSchema" xmlns:xs="http://www.w3.org/2001/XMLSchema" xmlns:p="http://schemas.microsoft.com/office/2006/metadata/properties" xmlns:ns1="http://schemas.microsoft.com/sharepoint/v3" xmlns:ns2="6a377735-9fca-43e2-8f2c-45a5e5075ce0" xmlns:ns3="aa4fc0ec-267c-4c0e-85e7-5b097c0f2bfc" targetNamespace="http://schemas.microsoft.com/office/2006/metadata/properties" ma:root="true" ma:fieldsID="8708f8a4008d62dd399f008faa51d546" ns1:_="" ns2:_="" ns3:_="">
    <xsd:import namespace="http://schemas.microsoft.com/sharepoint/v3"/>
    <xsd:import namespace="6a377735-9fca-43e2-8f2c-45a5e5075ce0"/>
    <xsd:import namespace="aa4fc0ec-267c-4c0e-85e7-5b097c0f2bf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9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20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377735-9fca-43e2-8f2c-45a5e5075ce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5debfcba-7ab8-4e81-bb94-72804333e64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a4fc0ec-267c-4c0e-85e7-5b097c0f2bf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f8ea1ea6-db1e-44a4-a953-3d0b91d2a031}" ma:internalName="TaxCatchAll" ma:showField="CatchAllData" ma:web="aa4fc0ec-267c-4c0e-85e7-5b097c0f2bf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TaxCatchAll xmlns="aa4fc0ec-267c-4c0e-85e7-5b097c0f2bfc" xsi:nil="true"/>
    <lcf76f155ced4ddcb4097134ff3c332f xmlns="6a377735-9fca-43e2-8f2c-45a5e5075ce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E13A2AC-4384-48EC-8C07-D04E71D9761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CD442C5-79F1-473E-B058-5B5C7E7FFFF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6a377735-9fca-43e2-8f2c-45a5e5075ce0"/>
    <ds:schemaRef ds:uri="aa4fc0ec-267c-4c0e-85e7-5b097c0f2bf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58269B6-D79D-4504-8D9B-57349E712334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  <ds:schemaRef ds:uri="aa4fc0ec-267c-4c0e-85e7-5b097c0f2bfc"/>
    <ds:schemaRef ds:uri="6a377735-9fca-43e2-8f2c-45a5e5075ce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Estudio de Mercado</vt:lpstr>
    </vt:vector>
  </TitlesOfParts>
  <Manager/>
  <Company>HP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HP</dc:creator>
  <cp:keywords/>
  <dc:description/>
  <cp:lastModifiedBy>HP</cp:lastModifiedBy>
  <cp:revision/>
  <dcterms:created xsi:type="dcterms:W3CDTF">2025-05-02T23:13:08Z</dcterms:created>
  <dcterms:modified xsi:type="dcterms:W3CDTF">2026-09-15T04:18:09Z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0x01010089C15EF57A507D468F1F75E45038497A</vt:lpwstr>
  </property>
  <property fmtid="{D5CDD505-2E9C-101B-9397-08002B2CF9AE}" pid="3" name="MediaServiceImageTags">
    <vt:lpwstr/>
  </property>
</Properties>
</file>