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varo Diaz\Downloads\Proceso Minina Cuantia SST Ajustado 18092026 06-06 pm\Proceso Minina Cuantia SST Ajustado 18092026 06-06 pm\Proceso Minina Cuantia SST\"/>
    </mc:Choice>
  </mc:AlternateContent>
  <xr:revisionPtr revIDLastSave="0" documentId="13_ncr:1_{666E5B8F-4CD5-45E1-BC80-4C7474215E9A}" xr6:coauthVersionLast="47" xr6:coauthVersionMax="47" xr10:uidLastSave="{00000000-0000-0000-0000-000000000000}"/>
  <bookViews>
    <workbookView xWindow="22932" yWindow="-708" windowWidth="23256" windowHeight="13896" xr2:uid="{00000000-000D-0000-FFFF-FFFF00000000}"/>
  </bookViews>
  <sheets>
    <sheet name="ESTUDIO DE MERCADO" sheetId="2" r:id="rId1"/>
  </sheets>
  <definedNames>
    <definedName name="_xlnm._FilterDatabase" localSheetId="0" hidden="1">'ESTUDIO DE MERCADO'!$A$7:$CI$60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9" i="2" l="1"/>
  <c r="AZ9" i="2"/>
  <c r="BA9" i="2"/>
  <c r="AY10" i="2"/>
  <c r="AZ10" i="2"/>
  <c r="BA10" i="2"/>
  <c r="AY14" i="2"/>
  <c r="AZ14" i="2"/>
  <c r="BA14" i="2"/>
  <c r="AY15" i="2"/>
  <c r="AZ15" i="2"/>
  <c r="BA15" i="2"/>
  <c r="AY44" i="2"/>
  <c r="CD44" i="2" s="1"/>
  <c r="AZ44" i="2"/>
  <c r="BA44" i="2"/>
  <c r="BB44" i="2" s="1"/>
  <c r="AY47" i="2"/>
  <c r="AZ47" i="2"/>
  <c r="CD47" i="2" s="1"/>
  <c r="BA47" i="2"/>
  <c r="AY52" i="2"/>
  <c r="AZ52" i="2"/>
  <c r="BA52" i="2"/>
  <c r="AY55" i="2"/>
  <c r="AZ55" i="2"/>
  <c r="BA55" i="2"/>
  <c r="AY56" i="2"/>
  <c r="AZ56" i="2"/>
  <c r="BA56" i="2"/>
  <c r="BB56" i="2" s="1"/>
  <c r="AY57" i="2"/>
  <c r="AZ57" i="2"/>
  <c r="CD57" i="2" s="1"/>
  <c r="BA57" i="2"/>
  <c r="BC57" i="2" s="1"/>
  <c r="AY58" i="2"/>
  <c r="AZ58" i="2"/>
  <c r="CD58" i="2" s="1"/>
  <c r="BA58" i="2"/>
  <c r="AY59" i="2"/>
  <c r="AZ59" i="2"/>
  <c r="CD59" i="2" s="1"/>
  <c r="BA59" i="2"/>
  <c r="BA8" i="2"/>
  <c r="AZ8" i="2"/>
  <c r="AY8" i="2"/>
  <c r="BB10" i="2" l="1"/>
  <c r="BB47" i="2"/>
  <c r="BB9" i="2"/>
  <c r="BC55" i="2"/>
  <c r="BB15" i="2"/>
  <c r="BB59" i="2"/>
  <c r="BB58" i="2"/>
  <c r="BD56" i="2"/>
  <c r="BB55" i="2"/>
  <c r="BD58" i="2"/>
  <c r="BC58" i="2"/>
  <c r="BC52" i="2"/>
  <c r="BC47" i="2"/>
  <c r="BD10" i="2"/>
  <c r="BC15" i="2"/>
  <c r="BC56" i="2"/>
  <c r="BD44" i="2"/>
  <c r="BD15" i="2"/>
  <c r="BC59" i="2"/>
  <c r="BD55" i="2"/>
  <c r="BD47" i="2"/>
  <c r="BB52" i="2"/>
  <c r="BC10" i="2"/>
  <c r="BD52" i="2"/>
  <c r="BC44" i="2"/>
  <c r="BD57" i="2"/>
  <c r="BB57" i="2"/>
  <c r="BC9" i="2"/>
  <c r="BB14" i="2"/>
  <c r="BD9" i="2"/>
  <c r="BD14" i="2"/>
  <c r="BC14" i="2"/>
  <c r="BD59" i="2"/>
  <c r="AX9" i="2" l="1"/>
  <c r="AX10" i="2"/>
  <c r="AX14" i="2"/>
  <c r="AX15" i="2"/>
  <c r="AX44" i="2"/>
  <c r="AX47" i="2"/>
  <c r="AX52" i="2"/>
  <c r="AX55" i="2"/>
  <c r="AX56" i="2"/>
  <c r="AX57" i="2"/>
  <c r="AX58" i="2"/>
  <c r="AX59" i="2"/>
  <c r="AW44" i="2"/>
  <c r="AU44" i="2"/>
  <c r="AS44" i="2"/>
  <c r="AX8" i="2"/>
  <c r="AQ44" i="2"/>
  <c r="AO44" i="2"/>
  <c r="AM44" i="2"/>
  <c r="AM43" i="2"/>
  <c r="BY4" i="2" l="1"/>
  <c r="BX4" i="2"/>
  <c r="BW4" i="2"/>
  <c r="BV4" i="2"/>
  <c r="BU4" i="2"/>
  <c r="BT4" i="2"/>
  <c r="BS4" i="2"/>
  <c r="BR4" i="2"/>
  <c r="BQ4" i="2"/>
  <c r="BP4" i="2"/>
  <c r="BL4" i="2"/>
  <c r="BM4" i="2"/>
  <c r="BN4" i="2"/>
  <c r="BO4" i="2"/>
  <c r="J16" i="2" l="1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J53" i="2"/>
  <c r="J51" i="2"/>
  <c r="J50" i="2"/>
  <c r="J49" i="2"/>
  <c r="J48" i="2"/>
  <c r="J45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3" i="2"/>
  <c r="J22" i="2"/>
  <c r="J21" i="2"/>
  <c r="J20" i="2"/>
  <c r="J19" i="2"/>
  <c r="J18" i="2"/>
  <c r="J17" i="2"/>
  <c r="J13" i="2"/>
  <c r="J12" i="2"/>
  <c r="H54" i="2"/>
  <c r="X54" i="2"/>
  <c r="O9" i="2"/>
  <c r="AS9" i="2" s="1"/>
  <c r="L46" i="2"/>
  <c r="J11" i="2"/>
  <c r="H24" i="2"/>
  <c r="H21" i="2"/>
  <c r="H12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S9" i="2"/>
  <c r="AW9" i="2" s="1"/>
  <c r="S10" i="2"/>
  <c r="AW10" i="2" s="1"/>
  <c r="S11" i="2"/>
  <c r="AW11" i="2" s="1"/>
  <c r="S12" i="2"/>
  <c r="AW12" i="2" s="1"/>
  <c r="S13" i="2"/>
  <c r="AW13" i="2" s="1"/>
  <c r="S14" i="2"/>
  <c r="AW14" i="2" s="1"/>
  <c r="S15" i="2"/>
  <c r="AW15" i="2" s="1"/>
  <c r="S16" i="2"/>
  <c r="AW16" i="2" s="1"/>
  <c r="S17" i="2"/>
  <c r="AW17" i="2" s="1"/>
  <c r="S18" i="2"/>
  <c r="AW18" i="2" s="1"/>
  <c r="S19" i="2"/>
  <c r="AW19" i="2" s="1"/>
  <c r="S20" i="2"/>
  <c r="AW20" i="2" s="1"/>
  <c r="S21" i="2"/>
  <c r="AW21" i="2" s="1"/>
  <c r="S22" i="2"/>
  <c r="AW22" i="2" s="1"/>
  <c r="S23" i="2"/>
  <c r="AW23" i="2" s="1"/>
  <c r="S24" i="2"/>
  <c r="AW24" i="2" s="1"/>
  <c r="S25" i="2"/>
  <c r="AW25" i="2" s="1"/>
  <c r="S26" i="2"/>
  <c r="AW26" i="2" s="1"/>
  <c r="S27" i="2"/>
  <c r="AW27" i="2" s="1"/>
  <c r="S28" i="2"/>
  <c r="AW28" i="2" s="1"/>
  <c r="S29" i="2"/>
  <c r="AW29" i="2" s="1"/>
  <c r="S30" i="2"/>
  <c r="AW30" i="2" s="1"/>
  <c r="S31" i="2"/>
  <c r="AW31" i="2" s="1"/>
  <c r="S32" i="2"/>
  <c r="AW32" i="2" s="1"/>
  <c r="S33" i="2"/>
  <c r="AW33" i="2" s="1"/>
  <c r="S34" i="2"/>
  <c r="AW34" i="2" s="1"/>
  <c r="S35" i="2"/>
  <c r="AW35" i="2" s="1"/>
  <c r="S36" i="2"/>
  <c r="AW36" i="2" s="1"/>
  <c r="S37" i="2"/>
  <c r="AW37" i="2" s="1"/>
  <c r="S38" i="2"/>
  <c r="AW38" i="2" s="1"/>
  <c r="S39" i="2"/>
  <c r="AW39" i="2" s="1"/>
  <c r="S40" i="2"/>
  <c r="AW40" i="2" s="1"/>
  <c r="S41" i="2"/>
  <c r="AW41" i="2" s="1"/>
  <c r="S42" i="2"/>
  <c r="AW42" i="2" s="1"/>
  <c r="S43" i="2"/>
  <c r="AW43" i="2" s="1"/>
  <c r="S44" i="2"/>
  <c r="S45" i="2"/>
  <c r="AW45" i="2" s="1"/>
  <c r="S46" i="2"/>
  <c r="AW46" i="2" s="1"/>
  <c r="S47" i="2"/>
  <c r="AW47" i="2" s="1"/>
  <c r="S48" i="2"/>
  <c r="AW48" i="2" s="1"/>
  <c r="S49" i="2"/>
  <c r="AW49" i="2" s="1"/>
  <c r="S50" i="2"/>
  <c r="AW50" i="2" s="1"/>
  <c r="S51" i="2"/>
  <c r="AW51" i="2" s="1"/>
  <c r="S52" i="2"/>
  <c r="AW52" i="2" s="1"/>
  <c r="S53" i="2"/>
  <c r="AW53" i="2" s="1"/>
  <c r="S54" i="2"/>
  <c r="AW54" i="2" s="1"/>
  <c r="S55" i="2"/>
  <c r="AW55" i="2" s="1"/>
  <c r="S56" i="2"/>
  <c r="AW56" i="2" s="1"/>
  <c r="S57" i="2"/>
  <c r="AW57" i="2" s="1"/>
  <c r="S58" i="2"/>
  <c r="AW58" i="2" s="1"/>
  <c r="S59" i="2"/>
  <c r="AW59" i="2" s="1"/>
  <c r="S8" i="2"/>
  <c r="AZ31" i="2" l="1"/>
  <c r="CD31" i="2" s="1"/>
  <c r="AY31" i="2"/>
  <c r="BA31" i="2"/>
  <c r="AX48" i="2"/>
  <c r="BA48" i="2"/>
  <c r="AZ48" i="2"/>
  <c r="AY48" i="2"/>
  <c r="AX23" i="2"/>
  <c r="AY23" i="2"/>
  <c r="AZ23" i="2"/>
  <c r="CD23" i="2" s="1"/>
  <c r="BA23" i="2"/>
  <c r="AX35" i="2"/>
  <c r="BA35" i="2"/>
  <c r="AZ35" i="2"/>
  <c r="CD35" i="2" s="1"/>
  <c r="AY35" i="2"/>
  <c r="AX46" i="2"/>
  <c r="AZ46" i="2"/>
  <c r="BA46" i="2"/>
  <c r="AY46" i="2"/>
  <c r="AX49" i="2"/>
  <c r="BA49" i="2"/>
  <c r="AY49" i="2"/>
  <c r="AZ49" i="2"/>
  <c r="AX37" i="2"/>
  <c r="AY37" i="2"/>
  <c r="AZ37" i="2"/>
  <c r="CD37" i="2" s="1"/>
  <c r="BA37" i="2"/>
  <c r="AX19" i="2"/>
  <c r="AZ19" i="2"/>
  <c r="AY19" i="2"/>
  <c r="BA19" i="2"/>
  <c r="AX12" i="2"/>
  <c r="BA12" i="2"/>
  <c r="AZ12" i="2"/>
  <c r="AY12" i="2"/>
  <c r="CD12" i="2" s="1"/>
  <c r="AX50" i="2"/>
  <c r="AZ50" i="2"/>
  <c r="BA50" i="2"/>
  <c r="AY50" i="2"/>
  <c r="AX38" i="2"/>
  <c r="BA38" i="2"/>
  <c r="AY38" i="2"/>
  <c r="AZ38" i="2"/>
  <c r="CD38" i="2" s="1"/>
  <c r="AZ29" i="2"/>
  <c r="CD29" i="2" s="1"/>
  <c r="BA29" i="2"/>
  <c r="BB29" i="2" s="1"/>
  <c r="AY29" i="2"/>
  <c r="AX45" i="2"/>
  <c r="AZ45" i="2"/>
  <c r="BA45" i="2"/>
  <c r="AY45" i="2"/>
  <c r="AX51" i="2"/>
  <c r="AZ51" i="2"/>
  <c r="CD51" i="2" s="1"/>
  <c r="AY51" i="2"/>
  <c r="BA51" i="2"/>
  <c r="AX39" i="2"/>
  <c r="BA39" i="2"/>
  <c r="AY39" i="2"/>
  <c r="AZ39" i="2"/>
  <c r="CD39" i="2" s="1"/>
  <c r="AX20" i="2"/>
  <c r="AY20" i="2"/>
  <c r="AZ20" i="2"/>
  <c r="BA20" i="2"/>
  <c r="BB20" i="2" s="1"/>
  <c r="AX34" i="2"/>
  <c r="AZ34" i="2"/>
  <c r="CD34" i="2" s="1"/>
  <c r="AY34" i="2"/>
  <c r="BA34" i="2"/>
  <c r="AY54" i="2"/>
  <c r="AZ54" i="2"/>
  <c r="BA54" i="2"/>
  <c r="BB54" i="2" s="1"/>
  <c r="AX53" i="2"/>
  <c r="AY53" i="2"/>
  <c r="BA53" i="2"/>
  <c r="AZ53" i="2"/>
  <c r="AY40" i="2"/>
  <c r="AZ40" i="2"/>
  <c r="CD40" i="2" s="1"/>
  <c r="BA40" i="2"/>
  <c r="AY30" i="2"/>
  <c r="AZ30" i="2"/>
  <c r="CD30" i="2" s="1"/>
  <c r="BA30" i="2"/>
  <c r="AX33" i="2"/>
  <c r="AY33" i="2"/>
  <c r="AZ33" i="2"/>
  <c r="CD33" i="2" s="1"/>
  <c r="BA33" i="2"/>
  <c r="AX24" i="2"/>
  <c r="BA24" i="2"/>
  <c r="AY24" i="2"/>
  <c r="AZ24" i="2"/>
  <c r="CD24" i="2" s="1"/>
  <c r="BA25" i="2"/>
  <c r="AZ25" i="2"/>
  <c r="CD25" i="2" s="1"/>
  <c r="AY25" i="2"/>
  <c r="AZ41" i="2"/>
  <c r="CD41" i="2" s="1"/>
  <c r="BA41" i="2"/>
  <c r="AY41" i="2"/>
  <c r="AY32" i="2"/>
  <c r="AZ32" i="2"/>
  <c r="CD32" i="2" s="1"/>
  <c r="BA32" i="2"/>
  <c r="AX36" i="2"/>
  <c r="AZ36" i="2"/>
  <c r="CD36" i="2" s="1"/>
  <c r="BA36" i="2"/>
  <c r="AY36" i="2"/>
  <c r="AX13" i="2"/>
  <c r="AY13" i="2"/>
  <c r="AZ13" i="2"/>
  <c r="BA13" i="2"/>
  <c r="AZ26" i="2"/>
  <c r="CD26" i="2" s="1"/>
  <c r="BA26" i="2"/>
  <c r="AY26" i="2"/>
  <c r="AX42" i="2"/>
  <c r="AY42" i="2"/>
  <c r="AZ42" i="2"/>
  <c r="BA42" i="2"/>
  <c r="AX11" i="2"/>
  <c r="AY11" i="2"/>
  <c r="AZ11" i="2"/>
  <c r="CD11" i="2" s="1"/>
  <c r="BA11" i="2"/>
  <c r="AX17" i="2"/>
  <c r="BA17" i="2"/>
  <c r="AY17" i="2"/>
  <c r="AZ17" i="2"/>
  <c r="AY27" i="2"/>
  <c r="AZ27" i="2"/>
  <c r="CD27" i="2" s="1"/>
  <c r="BA27" i="2"/>
  <c r="AX43" i="2"/>
  <c r="AZ43" i="2"/>
  <c r="AY43" i="2"/>
  <c r="BA43" i="2"/>
  <c r="BB43" i="2" s="1"/>
  <c r="AX22" i="2"/>
  <c r="AY22" i="2"/>
  <c r="BA22" i="2"/>
  <c r="AZ22" i="2"/>
  <c r="AX21" i="2"/>
  <c r="AZ21" i="2"/>
  <c r="AY21" i="2"/>
  <c r="BA21" i="2"/>
  <c r="AX18" i="2"/>
  <c r="BA18" i="2"/>
  <c r="AY18" i="2"/>
  <c r="AZ18" i="2"/>
  <c r="BA28" i="2"/>
  <c r="AZ28" i="2"/>
  <c r="CD28" i="2" s="1"/>
  <c r="AY28" i="2"/>
  <c r="AX16" i="2"/>
  <c r="AY16" i="2"/>
  <c r="AZ16" i="2"/>
  <c r="BA16" i="2"/>
  <c r="AX41" i="2"/>
  <c r="AX26" i="2"/>
  <c r="AX27" i="2"/>
  <c r="AX25" i="2"/>
  <c r="AX28" i="2"/>
  <c r="AX29" i="2"/>
  <c r="AX40" i="2"/>
  <c r="AX30" i="2"/>
  <c r="AX31" i="2"/>
  <c r="AX54" i="2"/>
  <c r="AX32" i="2"/>
  <c r="BS52" i="2"/>
  <c r="BE52" i="2"/>
  <c r="BT52" i="2"/>
  <c r="BU52" i="2"/>
  <c r="BF52" i="2"/>
  <c r="BG52" i="2"/>
  <c r="BH52" i="2"/>
  <c r="BW52" i="2"/>
  <c r="BI52" i="2"/>
  <c r="BX52" i="2"/>
  <c r="BJ52" i="2"/>
  <c r="BY52" i="2"/>
  <c r="BK52" i="2"/>
  <c r="BQ52" i="2"/>
  <c r="BR52" i="2"/>
  <c r="BV52" i="2"/>
  <c r="BL52" i="2"/>
  <c r="BM52" i="2"/>
  <c r="BN52" i="2"/>
  <c r="BP52" i="2"/>
  <c r="BO52" i="2"/>
  <c r="BI59" i="2"/>
  <c r="BX59" i="2"/>
  <c r="BJ59" i="2"/>
  <c r="BY59" i="2"/>
  <c r="BK59" i="2"/>
  <c r="BM59" i="2"/>
  <c r="BN59" i="2"/>
  <c r="BO59" i="2"/>
  <c r="BP59" i="2"/>
  <c r="BQ59" i="2"/>
  <c r="BW59" i="2"/>
  <c r="BH59" i="2"/>
  <c r="BS59" i="2"/>
  <c r="BL59" i="2"/>
  <c r="BV59" i="2"/>
  <c r="BU59" i="2"/>
  <c r="BE59" i="2"/>
  <c r="BT59" i="2"/>
  <c r="BF59" i="2"/>
  <c r="BG59" i="2"/>
  <c r="BR59" i="2"/>
  <c r="BG14" i="2"/>
  <c r="BH14" i="2"/>
  <c r="BW14" i="2"/>
  <c r="BI14" i="2"/>
  <c r="BX14" i="2"/>
  <c r="BJ14" i="2"/>
  <c r="BY14" i="2"/>
  <c r="BK14" i="2"/>
  <c r="BL14" i="2"/>
  <c r="BM14" i="2"/>
  <c r="BN14" i="2"/>
  <c r="BO14" i="2"/>
  <c r="BP14" i="2"/>
  <c r="BQ14" i="2"/>
  <c r="BR14" i="2"/>
  <c r="BS14" i="2"/>
  <c r="BT14" i="2"/>
  <c r="BE14" i="2"/>
  <c r="BU14" i="2"/>
  <c r="BF14" i="2"/>
  <c r="BV14" i="2"/>
  <c r="BO10" i="2"/>
  <c r="BP10" i="2"/>
  <c r="BQ10" i="2"/>
  <c r="BR10" i="2"/>
  <c r="BS10" i="2"/>
  <c r="BT10" i="2"/>
  <c r="BE10" i="2"/>
  <c r="BU10" i="2"/>
  <c r="BF10" i="2"/>
  <c r="BV10" i="2"/>
  <c r="BG10" i="2"/>
  <c r="BH10" i="2"/>
  <c r="BW10" i="2"/>
  <c r="BI10" i="2"/>
  <c r="BX10" i="2"/>
  <c r="BJ10" i="2"/>
  <c r="BY10" i="2"/>
  <c r="BK10" i="2"/>
  <c r="BL10" i="2"/>
  <c r="BM10" i="2"/>
  <c r="BN10" i="2"/>
  <c r="BQ47" i="2"/>
  <c r="BR47" i="2"/>
  <c r="BT47" i="2"/>
  <c r="BS47" i="2"/>
  <c r="BE47" i="2"/>
  <c r="BU47" i="2"/>
  <c r="BF47" i="2"/>
  <c r="BV47" i="2"/>
  <c r="BG47" i="2"/>
  <c r="BH47" i="2"/>
  <c r="BW47" i="2"/>
  <c r="BI47" i="2"/>
  <c r="BX47" i="2"/>
  <c r="BJ47" i="2"/>
  <c r="BY47" i="2"/>
  <c r="BK47" i="2"/>
  <c r="BL47" i="2"/>
  <c r="BM47" i="2"/>
  <c r="BN47" i="2"/>
  <c r="BO47" i="2"/>
  <c r="BP47" i="2"/>
  <c r="BS44" i="2"/>
  <c r="BT44" i="2"/>
  <c r="BE44" i="2"/>
  <c r="BU44" i="2"/>
  <c r="BF44" i="2"/>
  <c r="BV44" i="2"/>
  <c r="BG44" i="2"/>
  <c r="BH44" i="2"/>
  <c r="BW44" i="2"/>
  <c r="BI44" i="2"/>
  <c r="BX44" i="2"/>
  <c r="BJ44" i="2"/>
  <c r="BY44" i="2"/>
  <c r="BK44" i="2"/>
  <c r="BL44" i="2"/>
  <c r="BN44" i="2"/>
  <c r="BQ44" i="2"/>
  <c r="BO44" i="2"/>
  <c r="BP44" i="2"/>
  <c r="BM44" i="2"/>
  <c r="BR44" i="2"/>
  <c r="BQ55" i="2"/>
  <c r="BR55" i="2"/>
  <c r="BS55" i="2"/>
  <c r="BE55" i="2"/>
  <c r="BU55" i="2"/>
  <c r="BF55" i="2"/>
  <c r="BV55" i="2"/>
  <c r="BG55" i="2"/>
  <c r="BH55" i="2"/>
  <c r="BW55" i="2"/>
  <c r="BI55" i="2"/>
  <c r="BX55" i="2"/>
  <c r="BO55" i="2"/>
  <c r="BP55" i="2"/>
  <c r="BT55" i="2"/>
  <c r="BY55" i="2"/>
  <c r="BN55" i="2"/>
  <c r="BM55" i="2"/>
  <c r="BJ55" i="2"/>
  <c r="BK55" i="2"/>
  <c r="BL55" i="2"/>
  <c r="BE9" i="2"/>
  <c r="BU9" i="2"/>
  <c r="BF9" i="2"/>
  <c r="BV9" i="2"/>
  <c r="BG9" i="2"/>
  <c r="BH9" i="2"/>
  <c r="BW9" i="2"/>
  <c r="BI9" i="2"/>
  <c r="BX9" i="2"/>
  <c r="BJ9" i="2"/>
  <c r="BY9" i="2"/>
  <c r="BK9" i="2"/>
  <c r="BL9" i="2"/>
  <c r="BM9" i="2"/>
  <c r="BN9" i="2"/>
  <c r="BO9" i="2"/>
  <c r="BP9" i="2"/>
  <c r="BQ9" i="2"/>
  <c r="BR9" i="2"/>
  <c r="BS9" i="2"/>
  <c r="BT9" i="2"/>
  <c r="BQ15" i="2"/>
  <c r="BR15" i="2"/>
  <c r="BS15" i="2"/>
  <c r="BT15" i="2"/>
  <c r="BE15" i="2"/>
  <c r="BU15" i="2"/>
  <c r="BF15" i="2"/>
  <c r="BV15" i="2"/>
  <c r="BG15" i="2"/>
  <c r="BH15" i="2"/>
  <c r="BW15" i="2"/>
  <c r="BI15" i="2"/>
  <c r="BX15" i="2"/>
  <c r="BJ15" i="2"/>
  <c r="BY15" i="2"/>
  <c r="BK15" i="2"/>
  <c r="BL15" i="2"/>
  <c r="BM15" i="2"/>
  <c r="BN15" i="2"/>
  <c r="BO15" i="2"/>
  <c r="BP15" i="2"/>
  <c r="BE57" i="2"/>
  <c r="BU57" i="2"/>
  <c r="BF57" i="2"/>
  <c r="BV57" i="2"/>
  <c r="BG57" i="2"/>
  <c r="BI57" i="2"/>
  <c r="BX57" i="2"/>
  <c r="BJ57" i="2"/>
  <c r="BY57" i="2"/>
  <c r="BK57" i="2"/>
  <c r="BL57" i="2"/>
  <c r="BM57" i="2"/>
  <c r="BN57" i="2"/>
  <c r="BS57" i="2"/>
  <c r="BW57" i="2"/>
  <c r="BH57" i="2"/>
  <c r="BO57" i="2"/>
  <c r="BT57" i="2"/>
  <c r="BP57" i="2"/>
  <c r="BQ57" i="2"/>
  <c r="BR57" i="2"/>
  <c r="BO58" i="2"/>
  <c r="BP58" i="2"/>
  <c r="BQ58" i="2"/>
  <c r="BS58" i="2"/>
  <c r="BT58" i="2"/>
  <c r="BE58" i="2"/>
  <c r="BU58" i="2"/>
  <c r="BF58" i="2"/>
  <c r="BV58" i="2"/>
  <c r="BG58" i="2"/>
  <c r="BM58" i="2"/>
  <c r="BN58" i="2"/>
  <c r="BR58" i="2"/>
  <c r="BX58" i="2"/>
  <c r="BW58" i="2"/>
  <c r="BK58" i="2"/>
  <c r="BH58" i="2"/>
  <c r="BJ58" i="2"/>
  <c r="BY58" i="2"/>
  <c r="BL58" i="2"/>
  <c r="BI58" i="2"/>
  <c r="BK56" i="2"/>
  <c r="BL56" i="2"/>
  <c r="BM56" i="2"/>
  <c r="BO56" i="2"/>
  <c r="BP56" i="2"/>
  <c r="BQ56" i="2"/>
  <c r="BR56" i="2"/>
  <c r="BS56" i="2"/>
  <c r="BX56" i="2"/>
  <c r="BY56" i="2"/>
  <c r="BE56" i="2"/>
  <c r="BU56" i="2"/>
  <c r="BV56" i="2"/>
  <c r="BN56" i="2"/>
  <c r="BF56" i="2"/>
  <c r="BT56" i="2"/>
  <c r="BW56" i="2"/>
  <c r="BG56" i="2"/>
  <c r="BI56" i="2"/>
  <c r="BH56" i="2"/>
  <c r="BJ56" i="2"/>
  <c r="AW8" i="2"/>
  <c r="AW60" i="2" s="1"/>
  <c r="M9" i="2"/>
  <c r="BB21" i="2" l="1"/>
  <c r="BB51" i="2"/>
  <c r="BB31" i="2"/>
  <c r="BB46" i="2"/>
  <c r="BB36" i="2"/>
  <c r="BB33" i="2"/>
  <c r="BB37" i="2"/>
  <c r="BB23" i="2"/>
  <c r="BZ9" i="2"/>
  <c r="CA9" i="2"/>
  <c r="CB9" i="2"/>
  <c r="CC9" i="2" s="1"/>
  <c r="CA15" i="2"/>
  <c r="CB15" i="2"/>
  <c r="BZ15" i="2"/>
  <c r="CB56" i="2"/>
  <c r="BZ56" i="2"/>
  <c r="CA56" i="2"/>
  <c r="BZ55" i="2"/>
  <c r="CA55" i="2"/>
  <c r="CB55" i="2"/>
  <c r="BZ52" i="2"/>
  <c r="CA52" i="2"/>
  <c r="CB52" i="2"/>
  <c r="BZ44" i="2"/>
  <c r="CB44" i="2"/>
  <c r="CA44" i="2"/>
  <c r="CA14" i="2"/>
  <c r="BZ14" i="2"/>
  <c r="CB14" i="2"/>
  <c r="CA57" i="2"/>
  <c r="BZ57" i="2"/>
  <c r="CB57" i="2"/>
  <c r="CC57" i="2" s="1"/>
  <c r="CB47" i="2"/>
  <c r="CA47" i="2"/>
  <c r="BZ47" i="2"/>
  <c r="BZ58" i="2"/>
  <c r="CA58" i="2"/>
  <c r="CB58" i="2"/>
  <c r="BZ10" i="2"/>
  <c r="CA10" i="2"/>
  <c r="CB10" i="2"/>
  <c r="CA59" i="2"/>
  <c r="CB59" i="2"/>
  <c r="CC59" i="2" s="1"/>
  <c r="BZ59" i="2"/>
  <c r="BB19" i="2"/>
  <c r="BB27" i="2"/>
  <c r="BB26" i="2"/>
  <c r="BB11" i="2"/>
  <c r="BB42" i="2"/>
  <c r="BB28" i="2"/>
  <c r="BB17" i="2"/>
  <c r="BB24" i="2"/>
  <c r="BB48" i="2"/>
  <c r="BB12" i="2"/>
  <c r="BC16" i="2"/>
  <c r="BD16" i="2"/>
  <c r="BB32" i="2"/>
  <c r="BC34" i="2"/>
  <c r="BD34" i="2"/>
  <c r="BC45" i="2"/>
  <c r="BD45" i="2"/>
  <c r="BD32" i="2"/>
  <c r="BC32" i="2"/>
  <c r="BD42" i="2"/>
  <c r="BC42" i="2"/>
  <c r="BB30" i="2"/>
  <c r="BC30" i="2"/>
  <c r="BD30" i="2"/>
  <c r="BC35" i="2"/>
  <c r="BD35" i="2"/>
  <c r="BC20" i="2"/>
  <c r="BD20" i="2"/>
  <c r="BC19" i="2"/>
  <c r="BD19" i="2"/>
  <c r="BB35" i="2"/>
  <c r="BC28" i="2"/>
  <c r="BD28" i="2"/>
  <c r="BC43" i="2"/>
  <c r="BD43" i="2"/>
  <c r="BB41" i="2"/>
  <c r="BB40" i="2"/>
  <c r="BC29" i="2"/>
  <c r="BD29" i="2"/>
  <c r="BC41" i="2"/>
  <c r="BD41" i="2"/>
  <c r="BC40" i="2"/>
  <c r="BD40" i="2"/>
  <c r="BC38" i="2"/>
  <c r="BD38" i="2"/>
  <c r="BD18" i="2"/>
  <c r="BC18" i="2"/>
  <c r="BD39" i="2"/>
  <c r="BC39" i="2"/>
  <c r="BC37" i="2"/>
  <c r="BD37" i="2"/>
  <c r="BC23" i="2"/>
  <c r="BD23" i="2"/>
  <c r="BC27" i="2"/>
  <c r="BD27" i="2"/>
  <c r="BC26" i="2"/>
  <c r="BD26" i="2"/>
  <c r="BC25" i="2"/>
  <c r="BD25" i="2"/>
  <c r="BC53" i="2"/>
  <c r="BD53" i="2"/>
  <c r="BB38" i="2"/>
  <c r="BB18" i="2"/>
  <c r="BB13" i="2"/>
  <c r="BB25" i="2"/>
  <c r="BB53" i="2"/>
  <c r="BB39" i="2"/>
  <c r="BC17" i="2"/>
  <c r="BD17" i="2"/>
  <c r="BC13" i="2"/>
  <c r="BD13" i="2"/>
  <c r="BD24" i="2"/>
  <c r="BC24" i="2"/>
  <c r="BC49" i="2"/>
  <c r="BD49" i="2"/>
  <c r="BB50" i="2"/>
  <c r="BD48" i="2"/>
  <c r="BC48" i="2"/>
  <c r="BC50" i="2"/>
  <c r="BD50" i="2"/>
  <c r="BB49" i="2"/>
  <c r="BD21" i="2"/>
  <c r="BC21" i="2"/>
  <c r="BC54" i="2"/>
  <c r="BD54" i="2"/>
  <c r="BC51" i="2"/>
  <c r="BD51" i="2"/>
  <c r="BB22" i="2"/>
  <c r="BD22" i="2"/>
  <c r="BC22" i="2"/>
  <c r="BC11" i="2"/>
  <c r="BD11" i="2"/>
  <c r="BC36" i="2"/>
  <c r="BD36" i="2"/>
  <c r="BC33" i="2"/>
  <c r="BD33" i="2"/>
  <c r="BB34" i="2"/>
  <c r="BC12" i="2"/>
  <c r="BD12" i="2"/>
  <c r="BB16" i="2"/>
  <c r="BB45" i="2"/>
  <c r="BC46" i="2"/>
  <c r="BD46" i="2"/>
  <c r="BD31" i="2"/>
  <c r="BC31" i="2"/>
  <c r="CD14" i="2"/>
  <c r="CE14" i="2" s="1"/>
  <c r="CD56" i="2"/>
  <c r="CE56" i="2" s="1"/>
  <c r="CD9" i="2"/>
  <c r="CE9" i="2" s="1"/>
  <c r="CD10" i="2"/>
  <c r="CE10" i="2" s="1"/>
  <c r="CD55" i="2"/>
  <c r="CE55" i="2" s="1"/>
  <c r="CD15" i="2"/>
  <c r="CE15" i="2" s="1"/>
  <c r="CD52" i="2"/>
  <c r="CE52" i="2" s="1"/>
  <c r="CE57" i="2"/>
  <c r="CE59" i="2"/>
  <c r="CE58" i="2"/>
  <c r="CE47" i="2"/>
  <c r="K49" i="2"/>
  <c r="AQ49" i="2" s="1"/>
  <c r="CC55" i="2" l="1"/>
  <c r="CC52" i="2"/>
  <c r="CC58" i="2"/>
  <c r="CC14" i="2"/>
  <c r="CC15" i="2"/>
  <c r="CC47" i="2"/>
  <c r="CC56" i="2"/>
  <c r="CC10" i="2"/>
  <c r="CC44" i="2"/>
  <c r="CE44" i="2"/>
  <c r="BM37" i="2"/>
  <c r="BN37" i="2"/>
  <c r="BO37" i="2"/>
  <c r="BP37" i="2"/>
  <c r="BQ37" i="2"/>
  <c r="BR37" i="2"/>
  <c r="BS37" i="2"/>
  <c r="BT37" i="2"/>
  <c r="BE37" i="2"/>
  <c r="BU37" i="2"/>
  <c r="BF37" i="2"/>
  <c r="BV37" i="2"/>
  <c r="BK37" i="2"/>
  <c r="BL37" i="2"/>
  <c r="BW37" i="2"/>
  <c r="BX37" i="2"/>
  <c r="BI37" i="2"/>
  <c r="BY37" i="2"/>
  <c r="BJ37" i="2"/>
  <c r="BG37" i="2"/>
  <c r="BH37" i="2"/>
  <c r="BE49" i="2"/>
  <c r="BU49" i="2"/>
  <c r="BW49" i="2"/>
  <c r="BF49" i="2"/>
  <c r="BV49" i="2"/>
  <c r="BG49" i="2"/>
  <c r="BH49" i="2"/>
  <c r="BI49" i="2"/>
  <c r="BX49" i="2"/>
  <c r="BJ49" i="2"/>
  <c r="BY49" i="2"/>
  <c r="BK49" i="2"/>
  <c r="BL49" i="2"/>
  <c r="BM49" i="2"/>
  <c r="BN49" i="2"/>
  <c r="BO49" i="2"/>
  <c r="BQ49" i="2"/>
  <c r="BP49" i="2"/>
  <c r="BR49" i="2"/>
  <c r="BS49" i="2"/>
  <c r="BT49" i="2"/>
  <c r="BE41" i="2"/>
  <c r="BU41" i="2"/>
  <c r="BF41" i="2"/>
  <c r="BV41" i="2"/>
  <c r="BG41" i="2"/>
  <c r="BH41" i="2"/>
  <c r="BW41" i="2"/>
  <c r="BI41" i="2"/>
  <c r="BX41" i="2"/>
  <c r="BJ41" i="2"/>
  <c r="BY41" i="2"/>
  <c r="BK41" i="2"/>
  <c r="BL41" i="2"/>
  <c r="BM41" i="2"/>
  <c r="BN41" i="2"/>
  <c r="BO41" i="2"/>
  <c r="BQ41" i="2"/>
  <c r="BP41" i="2"/>
  <c r="BR41" i="2"/>
  <c r="BS41" i="2"/>
  <c r="BT41" i="2"/>
  <c r="BO18" i="2"/>
  <c r="BP18" i="2"/>
  <c r="BQ18" i="2"/>
  <c r="BR18" i="2"/>
  <c r="BS18" i="2"/>
  <c r="BT18" i="2"/>
  <c r="BE18" i="2"/>
  <c r="BU18" i="2"/>
  <c r="BF18" i="2"/>
  <c r="BV18" i="2"/>
  <c r="BG18" i="2"/>
  <c r="BH18" i="2"/>
  <c r="BW18" i="2"/>
  <c r="BI18" i="2"/>
  <c r="BX18" i="2"/>
  <c r="BJ18" i="2"/>
  <c r="BY18" i="2"/>
  <c r="BK18" i="2"/>
  <c r="BL18" i="2"/>
  <c r="BM18" i="2"/>
  <c r="BN18" i="2"/>
  <c r="BQ39" i="2"/>
  <c r="BR39" i="2"/>
  <c r="BS39" i="2"/>
  <c r="BT39" i="2"/>
  <c r="BE39" i="2"/>
  <c r="BU39" i="2"/>
  <c r="BF39" i="2"/>
  <c r="BV39" i="2"/>
  <c r="BG39" i="2"/>
  <c r="BH39" i="2"/>
  <c r="BW39" i="2"/>
  <c r="BI39" i="2"/>
  <c r="BX39" i="2"/>
  <c r="BJ39" i="2"/>
  <c r="BY39" i="2"/>
  <c r="BM39" i="2"/>
  <c r="BO39" i="2"/>
  <c r="BN39" i="2"/>
  <c r="BP39" i="2"/>
  <c r="BL39" i="2"/>
  <c r="BK39" i="2"/>
  <c r="BM53" i="2"/>
  <c r="BN53" i="2"/>
  <c r="BO53" i="2"/>
  <c r="BQ53" i="2"/>
  <c r="BR53" i="2"/>
  <c r="BS53" i="2"/>
  <c r="BT53" i="2"/>
  <c r="BE53" i="2"/>
  <c r="BU53" i="2"/>
  <c r="BL53" i="2"/>
  <c r="BV53" i="2"/>
  <c r="BY53" i="2"/>
  <c r="BF53" i="2"/>
  <c r="BG53" i="2"/>
  <c r="BW53" i="2"/>
  <c r="BH53" i="2"/>
  <c r="BI53" i="2"/>
  <c r="BJ53" i="2"/>
  <c r="BK53" i="2"/>
  <c r="BP53" i="2"/>
  <c r="BX53" i="2"/>
  <c r="BG22" i="2"/>
  <c r="BH22" i="2"/>
  <c r="BW22" i="2"/>
  <c r="BI22" i="2"/>
  <c r="BX22" i="2"/>
  <c r="BJ22" i="2"/>
  <c r="BY22" i="2"/>
  <c r="BK22" i="2"/>
  <c r="BL22" i="2"/>
  <c r="BM22" i="2"/>
  <c r="BN22" i="2"/>
  <c r="BO22" i="2"/>
  <c r="BP22" i="2"/>
  <c r="BQ22" i="2"/>
  <c r="BR22" i="2"/>
  <c r="BS22" i="2"/>
  <c r="BV22" i="2"/>
  <c r="BE22" i="2"/>
  <c r="BF22" i="2"/>
  <c r="BU22" i="2"/>
  <c r="BT22" i="2"/>
  <c r="BO42" i="2"/>
  <c r="BP42" i="2"/>
  <c r="BQ42" i="2"/>
  <c r="BR42" i="2"/>
  <c r="BS42" i="2"/>
  <c r="BT42" i="2"/>
  <c r="BE42" i="2"/>
  <c r="BU42" i="2"/>
  <c r="BF42" i="2"/>
  <c r="BV42" i="2"/>
  <c r="BG42" i="2"/>
  <c r="BH42" i="2"/>
  <c r="BW42" i="2"/>
  <c r="BM42" i="2"/>
  <c r="BX42" i="2"/>
  <c r="BN42" i="2"/>
  <c r="BY42" i="2"/>
  <c r="BI42" i="2"/>
  <c r="BJ42" i="2"/>
  <c r="BK42" i="2"/>
  <c r="BL42" i="2"/>
  <c r="BQ31" i="2"/>
  <c r="BR31" i="2"/>
  <c r="BS31" i="2"/>
  <c r="BT31" i="2"/>
  <c r="BE31" i="2"/>
  <c r="BU31" i="2"/>
  <c r="BF31" i="2"/>
  <c r="BV31" i="2"/>
  <c r="BG31" i="2"/>
  <c r="BH31" i="2"/>
  <c r="BW31" i="2"/>
  <c r="BI31" i="2"/>
  <c r="BX31" i="2"/>
  <c r="BJ31" i="2"/>
  <c r="BY31" i="2"/>
  <c r="BO31" i="2"/>
  <c r="BN31" i="2"/>
  <c r="BP31" i="2"/>
  <c r="BL31" i="2"/>
  <c r="BM31" i="2"/>
  <c r="BK31" i="2"/>
  <c r="BI19" i="2"/>
  <c r="BX19" i="2"/>
  <c r="BJ19" i="2"/>
  <c r="BY19" i="2"/>
  <c r="BK19" i="2"/>
  <c r="BL19" i="2"/>
  <c r="BM19" i="2"/>
  <c r="BN19" i="2"/>
  <c r="BO19" i="2"/>
  <c r="BP19" i="2"/>
  <c r="BQ19" i="2"/>
  <c r="BR19" i="2"/>
  <c r="BS19" i="2"/>
  <c r="BT19" i="2"/>
  <c r="BE19" i="2"/>
  <c r="BU19" i="2"/>
  <c r="BF19" i="2"/>
  <c r="BV19" i="2"/>
  <c r="BW19" i="2"/>
  <c r="BG19" i="2"/>
  <c r="BH19" i="2"/>
  <c r="BE17" i="2"/>
  <c r="BU17" i="2"/>
  <c r="BF17" i="2"/>
  <c r="BV17" i="2"/>
  <c r="BG17" i="2"/>
  <c r="BH17" i="2"/>
  <c r="BW17" i="2"/>
  <c r="BI17" i="2"/>
  <c r="BX17" i="2"/>
  <c r="BJ17" i="2"/>
  <c r="BY17" i="2"/>
  <c r="BK17" i="2"/>
  <c r="BL17" i="2"/>
  <c r="BM17" i="2"/>
  <c r="BN17" i="2"/>
  <c r="BO17" i="2"/>
  <c r="BP17" i="2"/>
  <c r="BQ17" i="2"/>
  <c r="BR17" i="2"/>
  <c r="BS17" i="2"/>
  <c r="BT17" i="2"/>
  <c r="BI51" i="2"/>
  <c r="BX51" i="2"/>
  <c r="BY51" i="2"/>
  <c r="BJ51" i="2"/>
  <c r="BK51" i="2"/>
  <c r="BL51" i="2"/>
  <c r="BM51" i="2"/>
  <c r="BN51" i="2"/>
  <c r="BO51" i="2"/>
  <c r="BP51" i="2"/>
  <c r="BQ51" i="2"/>
  <c r="BR51" i="2"/>
  <c r="BE51" i="2"/>
  <c r="BF51" i="2"/>
  <c r="BG51" i="2"/>
  <c r="BH51" i="2"/>
  <c r="BW51" i="2"/>
  <c r="BS51" i="2"/>
  <c r="BV51" i="2"/>
  <c r="BT51" i="2"/>
  <c r="BU51" i="2"/>
  <c r="BM13" i="2"/>
  <c r="BN13" i="2"/>
  <c r="BO13" i="2"/>
  <c r="BP13" i="2"/>
  <c r="BQ13" i="2"/>
  <c r="BR13" i="2"/>
  <c r="BS13" i="2"/>
  <c r="BT13" i="2"/>
  <c r="BE13" i="2"/>
  <c r="BU13" i="2"/>
  <c r="BF13" i="2"/>
  <c r="BV13" i="2"/>
  <c r="BG13" i="2"/>
  <c r="BH13" i="2"/>
  <c r="BW13" i="2"/>
  <c r="BI13" i="2"/>
  <c r="BX13" i="2"/>
  <c r="BJ13" i="2"/>
  <c r="BY13" i="2"/>
  <c r="BK13" i="2"/>
  <c r="BL13" i="2"/>
  <c r="BO26" i="2"/>
  <c r="BP26" i="2"/>
  <c r="BQ26" i="2"/>
  <c r="BR26" i="2"/>
  <c r="BS26" i="2"/>
  <c r="BT26" i="2"/>
  <c r="BE26" i="2"/>
  <c r="BU26" i="2"/>
  <c r="BF26" i="2"/>
  <c r="BV26" i="2"/>
  <c r="BG26" i="2"/>
  <c r="BH26" i="2"/>
  <c r="BW26" i="2"/>
  <c r="BI26" i="2"/>
  <c r="BX26" i="2"/>
  <c r="BJ26" i="2"/>
  <c r="BY26" i="2"/>
  <c r="BK26" i="2"/>
  <c r="BN26" i="2"/>
  <c r="BL26" i="2"/>
  <c r="BM26" i="2"/>
  <c r="BE25" i="2"/>
  <c r="BU25" i="2"/>
  <c r="BF25" i="2"/>
  <c r="BV25" i="2"/>
  <c r="BG25" i="2"/>
  <c r="BH25" i="2"/>
  <c r="BW25" i="2"/>
  <c r="BI25" i="2"/>
  <c r="BX25" i="2"/>
  <c r="BJ25" i="2"/>
  <c r="BY25" i="2"/>
  <c r="BK25" i="2"/>
  <c r="BL25" i="2"/>
  <c r="BM25" i="2"/>
  <c r="BN25" i="2"/>
  <c r="BO25" i="2"/>
  <c r="BP25" i="2"/>
  <c r="BQ25" i="2"/>
  <c r="BR25" i="2"/>
  <c r="BS25" i="2"/>
  <c r="BT25" i="2"/>
  <c r="BI27" i="2"/>
  <c r="BX27" i="2"/>
  <c r="BJ27" i="2"/>
  <c r="BY27" i="2"/>
  <c r="BK27" i="2"/>
  <c r="BL27" i="2"/>
  <c r="BM27" i="2"/>
  <c r="BN27" i="2"/>
  <c r="BO27" i="2"/>
  <c r="BP27" i="2"/>
  <c r="BQ27" i="2"/>
  <c r="BR27" i="2"/>
  <c r="BS27" i="2"/>
  <c r="BT27" i="2"/>
  <c r="BE27" i="2"/>
  <c r="BU27" i="2"/>
  <c r="BG27" i="2"/>
  <c r="BF27" i="2"/>
  <c r="BV27" i="2"/>
  <c r="BW27" i="2"/>
  <c r="BH27" i="2"/>
  <c r="BS20" i="2"/>
  <c r="BT20" i="2"/>
  <c r="BE20" i="2"/>
  <c r="BU20" i="2"/>
  <c r="BF20" i="2"/>
  <c r="BV20" i="2"/>
  <c r="BG20" i="2"/>
  <c r="BH20" i="2"/>
  <c r="BW20" i="2"/>
  <c r="BI20" i="2"/>
  <c r="BX20" i="2"/>
  <c r="BJ20" i="2"/>
  <c r="BY20" i="2"/>
  <c r="BK20" i="2"/>
  <c r="BL20" i="2"/>
  <c r="BM20" i="2"/>
  <c r="BN20" i="2"/>
  <c r="BO20" i="2"/>
  <c r="BP20" i="2"/>
  <c r="BR20" i="2"/>
  <c r="BQ20" i="2"/>
  <c r="BQ23" i="2"/>
  <c r="BR23" i="2"/>
  <c r="BS23" i="2"/>
  <c r="BT23" i="2"/>
  <c r="BE23" i="2"/>
  <c r="BU23" i="2"/>
  <c r="BF23" i="2"/>
  <c r="BV23" i="2"/>
  <c r="BG23" i="2"/>
  <c r="BH23" i="2"/>
  <c r="BW23" i="2"/>
  <c r="BI23" i="2"/>
  <c r="BX23" i="2"/>
  <c r="BJ23" i="2"/>
  <c r="BY23" i="2"/>
  <c r="BK23" i="2"/>
  <c r="BL23" i="2"/>
  <c r="BM23" i="2"/>
  <c r="BP23" i="2"/>
  <c r="BN23" i="2"/>
  <c r="BO23" i="2"/>
  <c r="BG46" i="2"/>
  <c r="BH46" i="2"/>
  <c r="BW46" i="2"/>
  <c r="BI46" i="2"/>
  <c r="BX46" i="2"/>
  <c r="BJ46" i="2"/>
  <c r="BY46" i="2"/>
  <c r="BK46" i="2"/>
  <c r="BL46" i="2"/>
  <c r="BM46" i="2"/>
  <c r="BN46" i="2"/>
  <c r="BO46" i="2"/>
  <c r="BP46" i="2"/>
  <c r="BF46" i="2"/>
  <c r="BS46" i="2"/>
  <c r="BU46" i="2"/>
  <c r="BT46" i="2"/>
  <c r="BQ46" i="2"/>
  <c r="BE46" i="2"/>
  <c r="BR46" i="2"/>
  <c r="BV46" i="2"/>
  <c r="BO34" i="2"/>
  <c r="BP34" i="2"/>
  <c r="BQ34" i="2"/>
  <c r="BR34" i="2"/>
  <c r="BS34" i="2"/>
  <c r="BT34" i="2"/>
  <c r="BE34" i="2"/>
  <c r="BU34" i="2"/>
  <c r="BF34" i="2"/>
  <c r="BV34" i="2"/>
  <c r="BG34" i="2"/>
  <c r="BH34" i="2"/>
  <c r="BW34" i="2"/>
  <c r="BI34" i="2"/>
  <c r="BJ34" i="2"/>
  <c r="BY34" i="2"/>
  <c r="BK34" i="2"/>
  <c r="BN34" i="2"/>
  <c r="BL34" i="2"/>
  <c r="BM34" i="2"/>
  <c r="BX34" i="2"/>
  <c r="BO50" i="2"/>
  <c r="BP50" i="2"/>
  <c r="BQ50" i="2"/>
  <c r="BR50" i="2"/>
  <c r="BS50" i="2"/>
  <c r="BT50" i="2"/>
  <c r="BE50" i="2"/>
  <c r="BU50" i="2"/>
  <c r="BF50" i="2"/>
  <c r="BV50" i="2"/>
  <c r="BG50" i="2"/>
  <c r="BH50" i="2"/>
  <c r="BY50" i="2"/>
  <c r="BL50" i="2"/>
  <c r="BK50" i="2"/>
  <c r="BI50" i="2"/>
  <c r="BJ50" i="2"/>
  <c r="BX50" i="2"/>
  <c r="BM50" i="2"/>
  <c r="BW50" i="2"/>
  <c r="BN50" i="2"/>
  <c r="BK32" i="2"/>
  <c r="BL32" i="2"/>
  <c r="BM32" i="2"/>
  <c r="BN32" i="2"/>
  <c r="BO32" i="2"/>
  <c r="BP32" i="2"/>
  <c r="BQ32" i="2"/>
  <c r="BR32" i="2"/>
  <c r="BS32" i="2"/>
  <c r="BT32" i="2"/>
  <c r="BF32" i="2"/>
  <c r="BV32" i="2"/>
  <c r="BE32" i="2"/>
  <c r="BG32" i="2"/>
  <c r="BW32" i="2"/>
  <c r="BH32" i="2"/>
  <c r="BY32" i="2"/>
  <c r="BI32" i="2"/>
  <c r="BJ32" i="2"/>
  <c r="BU32" i="2"/>
  <c r="BX32" i="2"/>
  <c r="BK16" i="2"/>
  <c r="BL16" i="2"/>
  <c r="BM16" i="2"/>
  <c r="BN16" i="2"/>
  <c r="BO16" i="2"/>
  <c r="BP16" i="2"/>
  <c r="BQ16" i="2"/>
  <c r="BR16" i="2"/>
  <c r="BS16" i="2"/>
  <c r="BT16" i="2"/>
  <c r="BE16" i="2"/>
  <c r="BU16" i="2"/>
  <c r="BF16" i="2"/>
  <c r="BV16" i="2"/>
  <c r="BG16" i="2"/>
  <c r="BH16" i="2"/>
  <c r="BW16" i="2"/>
  <c r="BI16" i="2"/>
  <c r="BX16" i="2"/>
  <c r="BY16" i="2"/>
  <c r="BJ16" i="2"/>
  <c r="BG38" i="2"/>
  <c r="BH38" i="2"/>
  <c r="BW38" i="2"/>
  <c r="BI38" i="2"/>
  <c r="BX38" i="2"/>
  <c r="BJ38" i="2"/>
  <c r="BY38" i="2"/>
  <c r="BK38" i="2"/>
  <c r="BL38" i="2"/>
  <c r="BM38" i="2"/>
  <c r="BN38" i="2"/>
  <c r="BO38" i="2"/>
  <c r="BP38" i="2"/>
  <c r="BV38" i="2"/>
  <c r="BE38" i="2"/>
  <c r="BF38" i="2"/>
  <c r="BR38" i="2"/>
  <c r="BQ38" i="2"/>
  <c r="BS38" i="2"/>
  <c r="BT38" i="2"/>
  <c r="BU38" i="2"/>
  <c r="BI35" i="2"/>
  <c r="BX35" i="2"/>
  <c r="BJ35" i="2"/>
  <c r="BY35" i="2"/>
  <c r="BK35" i="2"/>
  <c r="BL35" i="2"/>
  <c r="BM35" i="2"/>
  <c r="BN35" i="2"/>
  <c r="BO35" i="2"/>
  <c r="BP35" i="2"/>
  <c r="BQ35" i="2"/>
  <c r="BR35" i="2"/>
  <c r="BS35" i="2"/>
  <c r="BU35" i="2"/>
  <c r="BT35" i="2"/>
  <c r="BV35" i="2"/>
  <c r="BF35" i="2"/>
  <c r="BH35" i="2"/>
  <c r="BG35" i="2"/>
  <c r="BW35" i="2"/>
  <c r="BE35" i="2"/>
  <c r="BK40" i="2"/>
  <c r="BL40" i="2"/>
  <c r="BM40" i="2"/>
  <c r="BN40" i="2"/>
  <c r="BO40" i="2"/>
  <c r="BP40" i="2"/>
  <c r="BQ40" i="2"/>
  <c r="BR40" i="2"/>
  <c r="BS40" i="2"/>
  <c r="BT40" i="2"/>
  <c r="BE40" i="2"/>
  <c r="BU40" i="2"/>
  <c r="BX40" i="2"/>
  <c r="BF40" i="2"/>
  <c r="BG40" i="2"/>
  <c r="BV40" i="2"/>
  <c r="BW40" i="2"/>
  <c r="BY40" i="2"/>
  <c r="BH40" i="2"/>
  <c r="BI40" i="2"/>
  <c r="BJ40" i="2"/>
  <c r="BK24" i="2"/>
  <c r="BL24" i="2"/>
  <c r="BM24" i="2"/>
  <c r="BN24" i="2"/>
  <c r="BO24" i="2"/>
  <c r="BP24" i="2"/>
  <c r="BQ24" i="2"/>
  <c r="BR24" i="2"/>
  <c r="BS24" i="2"/>
  <c r="BT24" i="2"/>
  <c r="BE24" i="2"/>
  <c r="BU24" i="2"/>
  <c r="BF24" i="2"/>
  <c r="BV24" i="2"/>
  <c r="BG24" i="2"/>
  <c r="BJ24" i="2"/>
  <c r="BX24" i="2"/>
  <c r="BW24" i="2"/>
  <c r="BY24" i="2"/>
  <c r="BI24" i="2"/>
  <c r="BH24" i="2"/>
  <c r="BM29" i="2"/>
  <c r="BN29" i="2"/>
  <c r="BO29" i="2"/>
  <c r="BP29" i="2"/>
  <c r="BQ29" i="2"/>
  <c r="BR29" i="2"/>
  <c r="BS29" i="2"/>
  <c r="BT29" i="2"/>
  <c r="BE29" i="2"/>
  <c r="BU29" i="2"/>
  <c r="BF29" i="2"/>
  <c r="BV29" i="2"/>
  <c r="BG29" i="2"/>
  <c r="BH29" i="2"/>
  <c r="BW29" i="2"/>
  <c r="BI29" i="2"/>
  <c r="BX29" i="2"/>
  <c r="BK29" i="2"/>
  <c r="BJ29" i="2"/>
  <c r="BL29" i="2"/>
  <c r="BY29" i="2"/>
  <c r="BI43" i="2"/>
  <c r="BX43" i="2"/>
  <c r="BJ43" i="2"/>
  <c r="BY43" i="2"/>
  <c r="BK43" i="2"/>
  <c r="BL43" i="2"/>
  <c r="BM43" i="2"/>
  <c r="BN43" i="2"/>
  <c r="BO43" i="2"/>
  <c r="BP43" i="2"/>
  <c r="BQ43" i="2"/>
  <c r="BR43" i="2"/>
  <c r="BG43" i="2"/>
  <c r="BS43" i="2"/>
  <c r="BT43" i="2"/>
  <c r="BU43" i="2"/>
  <c r="BH43" i="2"/>
  <c r="BF43" i="2"/>
  <c r="BV43" i="2"/>
  <c r="BW43" i="2"/>
  <c r="BE43" i="2"/>
  <c r="BE33" i="2"/>
  <c r="BU33" i="2"/>
  <c r="BF33" i="2"/>
  <c r="BV33" i="2"/>
  <c r="BG33" i="2"/>
  <c r="BH33" i="2"/>
  <c r="BW33" i="2"/>
  <c r="BI33" i="2"/>
  <c r="BX33" i="2"/>
  <c r="BJ33" i="2"/>
  <c r="BY33" i="2"/>
  <c r="BK33" i="2"/>
  <c r="BL33" i="2"/>
  <c r="BM33" i="2"/>
  <c r="BN33" i="2"/>
  <c r="BQ33" i="2"/>
  <c r="BS33" i="2"/>
  <c r="BR33" i="2"/>
  <c r="BT33" i="2"/>
  <c r="BP33" i="2"/>
  <c r="BO33" i="2"/>
  <c r="BK48" i="2"/>
  <c r="BL48" i="2"/>
  <c r="BM48" i="2"/>
  <c r="BN48" i="2"/>
  <c r="BO48" i="2"/>
  <c r="BP48" i="2"/>
  <c r="BQ48" i="2"/>
  <c r="BR48" i="2"/>
  <c r="BS48" i="2"/>
  <c r="BT48" i="2"/>
  <c r="BX48" i="2"/>
  <c r="BH48" i="2"/>
  <c r="BI48" i="2"/>
  <c r="BY48" i="2"/>
  <c r="BJ48" i="2"/>
  <c r="BE48" i="2"/>
  <c r="BF48" i="2"/>
  <c r="BG48" i="2"/>
  <c r="BV48" i="2"/>
  <c r="BW48" i="2"/>
  <c r="BU48" i="2"/>
  <c r="BM45" i="2"/>
  <c r="BN45" i="2"/>
  <c r="BO45" i="2"/>
  <c r="BP45" i="2"/>
  <c r="BQ45" i="2"/>
  <c r="BR45" i="2"/>
  <c r="BS45" i="2"/>
  <c r="BT45" i="2"/>
  <c r="BE45" i="2"/>
  <c r="BU45" i="2"/>
  <c r="BF45" i="2"/>
  <c r="BV45" i="2"/>
  <c r="BI45" i="2"/>
  <c r="BK45" i="2"/>
  <c r="BG45" i="2"/>
  <c r="BJ45" i="2"/>
  <c r="BL45" i="2"/>
  <c r="BH45" i="2"/>
  <c r="BW45" i="2"/>
  <c r="BX45" i="2"/>
  <c r="BY45" i="2"/>
  <c r="BS36" i="2"/>
  <c r="BT36" i="2"/>
  <c r="BE36" i="2"/>
  <c r="BU36" i="2"/>
  <c r="BF36" i="2"/>
  <c r="BV36" i="2"/>
  <c r="BG36" i="2"/>
  <c r="BH36" i="2"/>
  <c r="BW36" i="2"/>
  <c r="BI36" i="2"/>
  <c r="BX36" i="2"/>
  <c r="BJ36" i="2"/>
  <c r="BY36" i="2"/>
  <c r="BK36" i="2"/>
  <c r="BL36" i="2"/>
  <c r="BQ36" i="2"/>
  <c r="BP36" i="2"/>
  <c r="BM36" i="2"/>
  <c r="BN36" i="2"/>
  <c r="BO36" i="2"/>
  <c r="BR36" i="2"/>
  <c r="BS28" i="2"/>
  <c r="BT28" i="2"/>
  <c r="BE28" i="2"/>
  <c r="BU28" i="2"/>
  <c r="BF28" i="2"/>
  <c r="BV28" i="2"/>
  <c r="BG28" i="2"/>
  <c r="BH28" i="2"/>
  <c r="BW28" i="2"/>
  <c r="BI28" i="2"/>
  <c r="BX28" i="2"/>
  <c r="BJ28" i="2"/>
  <c r="BY28" i="2"/>
  <c r="BK28" i="2"/>
  <c r="BL28" i="2"/>
  <c r="BM28" i="2"/>
  <c r="BN28" i="2"/>
  <c r="BO28" i="2"/>
  <c r="BP28" i="2"/>
  <c r="BR28" i="2"/>
  <c r="BQ28" i="2"/>
  <c r="BS12" i="2"/>
  <c r="BT12" i="2"/>
  <c r="BE12" i="2"/>
  <c r="BU12" i="2"/>
  <c r="BF12" i="2"/>
  <c r="BV12" i="2"/>
  <c r="BG12" i="2"/>
  <c r="BH12" i="2"/>
  <c r="BW12" i="2"/>
  <c r="BI12" i="2"/>
  <c r="BX12" i="2"/>
  <c r="BJ12" i="2"/>
  <c r="BY12" i="2"/>
  <c r="BK12" i="2"/>
  <c r="BL12" i="2"/>
  <c r="BM12" i="2"/>
  <c r="BN12" i="2"/>
  <c r="BO12" i="2"/>
  <c r="BP12" i="2"/>
  <c r="BQ12" i="2"/>
  <c r="BR12" i="2"/>
  <c r="BI11" i="2"/>
  <c r="BX11" i="2"/>
  <c r="BJ11" i="2"/>
  <c r="BY11" i="2"/>
  <c r="BK11" i="2"/>
  <c r="BL11" i="2"/>
  <c r="BM11" i="2"/>
  <c r="BN11" i="2"/>
  <c r="BO11" i="2"/>
  <c r="BP11" i="2"/>
  <c r="BQ11" i="2"/>
  <c r="BR11" i="2"/>
  <c r="BS11" i="2"/>
  <c r="BT11" i="2"/>
  <c r="BE11" i="2"/>
  <c r="BU11" i="2"/>
  <c r="BF11" i="2"/>
  <c r="BV11" i="2"/>
  <c r="BG11" i="2"/>
  <c r="BH11" i="2"/>
  <c r="BW11" i="2"/>
  <c r="BG30" i="2"/>
  <c r="BH30" i="2"/>
  <c r="BW30" i="2"/>
  <c r="BI30" i="2"/>
  <c r="BX30" i="2"/>
  <c r="BJ30" i="2"/>
  <c r="BY30" i="2"/>
  <c r="BK30" i="2"/>
  <c r="BL30" i="2"/>
  <c r="BM30" i="2"/>
  <c r="BN30" i="2"/>
  <c r="BO30" i="2"/>
  <c r="BP30" i="2"/>
  <c r="BQ30" i="2"/>
  <c r="BR30" i="2"/>
  <c r="BS30" i="2"/>
  <c r="BV30" i="2"/>
  <c r="BU30" i="2"/>
  <c r="BE30" i="2"/>
  <c r="BF30" i="2"/>
  <c r="BT30" i="2"/>
  <c r="BG54" i="2"/>
  <c r="BH54" i="2"/>
  <c r="BW54" i="2"/>
  <c r="BI54" i="2"/>
  <c r="BX54" i="2"/>
  <c r="BK54" i="2"/>
  <c r="BL54" i="2"/>
  <c r="BM54" i="2"/>
  <c r="BN54" i="2"/>
  <c r="BO54" i="2"/>
  <c r="BE54" i="2"/>
  <c r="BJ54" i="2"/>
  <c r="BQ54" i="2"/>
  <c r="BF54" i="2"/>
  <c r="BP54" i="2"/>
  <c r="BU54" i="2"/>
  <c r="BR54" i="2"/>
  <c r="BS54" i="2"/>
  <c r="BV54" i="2"/>
  <c r="BT54" i="2"/>
  <c r="BY54" i="2"/>
  <c r="BM21" i="2"/>
  <c r="BN21" i="2"/>
  <c r="BO21" i="2"/>
  <c r="BP21" i="2"/>
  <c r="BQ21" i="2"/>
  <c r="BR21" i="2"/>
  <c r="BS21" i="2"/>
  <c r="BT21" i="2"/>
  <c r="BE21" i="2"/>
  <c r="BU21" i="2"/>
  <c r="BF21" i="2"/>
  <c r="BV21" i="2"/>
  <c r="BG21" i="2"/>
  <c r="BH21" i="2"/>
  <c r="BW21" i="2"/>
  <c r="BI21" i="2"/>
  <c r="BX21" i="2"/>
  <c r="BJ21" i="2"/>
  <c r="BL21" i="2"/>
  <c r="BK21" i="2"/>
  <c r="BY21" i="2"/>
  <c r="BD8" i="2"/>
  <c r="BB8" i="2"/>
  <c r="BC8" i="2"/>
  <c r="BZ50" i="2" l="1"/>
  <c r="CB50" i="2"/>
  <c r="CA50" i="2"/>
  <c r="CB41" i="2"/>
  <c r="BZ41" i="2"/>
  <c r="CA41" i="2"/>
  <c r="BZ23" i="2"/>
  <c r="CA23" i="2"/>
  <c r="CB23" i="2"/>
  <c r="CA27" i="2"/>
  <c r="BZ27" i="2"/>
  <c r="CB27" i="2"/>
  <c r="CB42" i="2"/>
  <c r="CA42" i="2"/>
  <c r="BZ42" i="2"/>
  <c r="CA25" i="2"/>
  <c r="BZ25" i="2"/>
  <c r="CB25" i="2"/>
  <c r="CB16" i="2"/>
  <c r="CA16" i="2"/>
  <c r="BZ16" i="2"/>
  <c r="BZ48" i="2"/>
  <c r="CA48" i="2"/>
  <c r="CB48" i="2"/>
  <c r="CA32" i="2"/>
  <c r="CB32" i="2"/>
  <c r="CC32" i="2" s="1"/>
  <c r="BZ32" i="2"/>
  <c r="CA34" i="2"/>
  <c r="BZ34" i="2"/>
  <c r="CB34" i="2"/>
  <c r="CC34" i="2" s="1"/>
  <c r="CB18" i="2"/>
  <c r="CC18" i="2" s="1"/>
  <c r="BZ18" i="2"/>
  <c r="CA18" i="2"/>
  <c r="BZ49" i="2"/>
  <c r="CA49" i="2"/>
  <c r="CB49" i="2"/>
  <c r="CB21" i="2"/>
  <c r="CA21" i="2"/>
  <c r="BZ21" i="2"/>
  <c r="BZ13" i="2"/>
  <c r="CA13" i="2"/>
  <c r="CB13" i="2"/>
  <c r="CC13" i="2" s="1"/>
  <c r="CB39" i="2"/>
  <c r="BZ39" i="2"/>
  <c r="CA39" i="2"/>
  <c r="CA51" i="2"/>
  <c r="BZ51" i="2"/>
  <c r="CB51" i="2"/>
  <c r="CC51" i="2" s="1"/>
  <c r="BZ36" i="2"/>
  <c r="CA36" i="2"/>
  <c r="CB36" i="2"/>
  <c r="BZ20" i="2"/>
  <c r="CA20" i="2"/>
  <c r="CB20" i="2"/>
  <c r="CA17" i="2"/>
  <c r="CB17" i="2"/>
  <c r="BZ17" i="2"/>
  <c r="CB33" i="2"/>
  <c r="BZ33" i="2"/>
  <c r="CA33" i="2"/>
  <c r="CB38" i="2"/>
  <c r="BZ38" i="2"/>
  <c r="CA38" i="2"/>
  <c r="BZ37" i="2"/>
  <c r="CA37" i="2"/>
  <c r="CB37" i="2"/>
  <c r="CC37" i="2" s="1"/>
  <c r="CA43" i="2"/>
  <c r="CB43" i="2"/>
  <c r="BZ43" i="2"/>
  <c r="BZ53" i="2"/>
  <c r="CA53" i="2"/>
  <c r="CB53" i="2"/>
  <c r="CA54" i="2"/>
  <c r="CB54" i="2"/>
  <c r="CC54" i="2" s="1"/>
  <c r="BZ54" i="2"/>
  <c r="BZ29" i="2"/>
  <c r="CA29" i="2"/>
  <c r="CB29" i="2"/>
  <c r="CC29" i="2" s="1"/>
  <c r="CA22" i="2"/>
  <c r="BZ22" i="2"/>
  <c r="CB22" i="2"/>
  <c r="BZ40" i="2"/>
  <c r="CA40" i="2"/>
  <c r="CB40" i="2"/>
  <c r="CC40" i="2" s="1"/>
  <c r="BZ26" i="2"/>
  <c r="CB26" i="2"/>
  <c r="CA26" i="2"/>
  <c r="CA11" i="2"/>
  <c r="BZ11" i="2"/>
  <c r="CB11" i="2"/>
  <c r="BZ28" i="2"/>
  <c r="CA28" i="2"/>
  <c r="CB28" i="2"/>
  <c r="CC28" i="2" s="1"/>
  <c r="BZ30" i="2"/>
  <c r="CA30" i="2"/>
  <c r="CB30" i="2"/>
  <c r="CC30" i="2" s="1"/>
  <c r="BZ12" i="2"/>
  <c r="CB12" i="2"/>
  <c r="CA12" i="2"/>
  <c r="CB24" i="2"/>
  <c r="CA24" i="2"/>
  <c r="BZ24" i="2"/>
  <c r="CA35" i="2"/>
  <c r="BZ35" i="2"/>
  <c r="CB35" i="2"/>
  <c r="CA46" i="2"/>
  <c r="BZ46" i="2"/>
  <c r="CB46" i="2"/>
  <c r="BZ31" i="2"/>
  <c r="CB31" i="2"/>
  <c r="CA31" i="2"/>
  <c r="CB45" i="2"/>
  <c r="CC45" i="2" s="1"/>
  <c r="CA45" i="2"/>
  <c r="BZ45" i="2"/>
  <c r="BZ19" i="2"/>
  <c r="CB19" i="2"/>
  <c r="CA19" i="2"/>
  <c r="CD54" i="2"/>
  <c r="CE54" i="2" s="1"/>
  <c r="CD18" i="2"/>
  <c r="CE18" i="2" s="1"/>
  <c r="CD22" i="2"/>
  <c r="CE22" i="2" s="1"/>
  <c r="CD53" i="2"/>
  <c r="CE53" i="2" s="1"/>
  <c r="CD49" i="2"/>
  <c r="CE49" i="2" s="1"/>
  <c r="CD48" i="2"/>
  <c r="CE48" i="2" s="1"/>
  <c r="CD19" i="2"/>
  <c r="CE19" i="2" s="1"/>
  <c r="CD45" i="2"/>
  <c r="CE45" i="2" s="1"/>
  <c r="CD20" i="2"/>
  <c r="CE20" i="2" s="1"/>
  <c r="CD13" i="2"/>
  <c r="CE13" i="2" s="1"/>
  <c r="CD42" i="2"/>
  <c r="CE42" i="2" s="1"/>
  <c r="CD46" i="2"/>
  <c r="CE46" i="2" s="1"/>
  <c r="CD16" i="2"/>
  <c r="CE16" i="2" s="1"/>
  <c r="CD50" i="2"/>
  <c r="CE50" i="2" s="1"/>
  <c r="CD43" i="2"/>
  <c r="CE43" i="2" s="1"/>
  <c r="CD21" i="2"/>
  <c r="CE21" i="2" s="1"/>
  <c r="CD17" i="2"/>
  <c r="CE17" i="2" s="1"/>
  <c r="CE33" i="2"/>
  <c r="CE34" i="2"/>
  <c r="CE28" i="2"/>
  <c r="CE41" i="2"/>
  <c r="CE29" i="2"/>
  <c r="CE24" i="2"/>
  <c r="CE23" i="2"/>
  <c r="CE25" i="2"/>
  <c r="CE39" i="2"/>
  <c r="CE26" i="2"/>
  <c r="CE31" i="2"/>
  <c r="CE12" i="2"/>
  <c r="CE37" i="2"/>
  <c r="CE32" i="2"/>
  <c r="CE27" i="2"/>
  <c r="CE30" i="2"/>
  <c r="CE51" i="2"/>
  <c r="CE36" i="2"/>
  <c r="CE40" i="2"/>
  <c r="CE11" i="2"/>
  <c r="CE35" i="2"/>
  <c r="CE38" i="2"/>
  <c r="BK8" i="2"/>
  <c r="BR8" i="2"/>
  <c r="BY8" i="2"/>
  <c r="BL8" i="2"/>
  <c r="BS8" i="2"/>
  <c r="BJ8" i="2"/>
  <c r="BP8" i="2"/>
  <c r="BI8" i="2"/>
  <c r="BV8" i="2"/>
  <c r="BQ8" i="2"/>
  <c r="BM8" i="2"/>
  <c r="BT8" i="2"/>
  <c r="BW8" i="2"/>
  <c r="BO8" i="2"/>
  <c r="BN8" i="2"/>
  <c r="BU8" i="2"/>
  <c r="BX8" i="2"/>
  <c r="G25" i="2"/>
  <c r="AM25" i="2" s="1"/>
  <c r="BK4" i="2"/>
  <c r="BJ4" i="2"/>
  <c r="BI4" i="2"/>
  <c r="BH4" i="2"/>
  <c r="BG4" i="2"/>
  <c r="BF4" i="2"/>
  <c r="BE4" i="2"/>
  <c r="CC53" i="2" l="1"/>
  <c r="CC17" i="2"/>
  <c r="CC48" i="2"/>
  <c r="CC20" i="2"/>
  <c r="CC16" i="2"/>
  <c r="CC46" i="2"/>
  <c r="CC43" i="2"/>
  <c r="CC27" i="2"/>
  <c r="CC36" i="2"/>
  <c r="CC11" i="2"/>
  <c r="CC35" i="2"/>
  <c r="CC31" i="2"/>
  <c r="CC42" i="2"/>
  <c r="CC39" i="2"/>
  <c r="CC23" i="2"/>
  <c r="CC26" i="2"/>
  <c r="CC38" i="2"/>
  <c r="CC21" i="2"/>
  <c r="CC19" i="2"/>
  <c r="CC24" i="2"/>
  <c r="CC49" i="2"/>
  <c r="CC41" i="2"/>
  <c r="CC12" i="2"/>
  <c r="CC25" i="2"/>
  <c r="CC50" i="2"/>
  <c r="CC33" i="2"/>
  <c r="CC22" i="2"/>
  <c r="G56" i="2"/>
  <c r="AM56" i="2" s="1"/>
  <c r="BH8" i="2" l="1"/>
  <c r="BE8" i="2"/>
  <c r="BG8" i="2"/>
  <c r="BF8" i="2"/>
  <c r="CD8" i="2" l="1"/>
  <c r="CB8" i="2"/>
  <c r="CA8" i="2"/>
  <c r="BZ8" i="2"/>
  <c r="E60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8" i="2"/>
  <c r="AG8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9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8" i="2"/>
  <c r="W8" i="2"/>
  <c r="U8" i="2"/>
  <c r="Q9" i="2"/>
  <c r="AU9" i="2" s="1"/>
  <c r="Q10" i="2"/>
  <c r="AU10" i="2" s="1"/>
  <c r="Q11" i="2"/>
  <c r="AU11" i="2" s="1"/>
  <c r="Q12" i="2"/>
  <c r="AU12" i="2" s="1"/>
  <c r="Q13" i="2"/>
  <c r="AU13" i="2" s="1"/>
  <c r="Q14" i="2"/>
  <c r="AU14" i="2" s="1"/>
  <c r="Q15" i="2"/>
  <c r="AU15" i="2" s="1"/>
  <c r="Q16" i="2"/>
  <c r="AU16" i="2" s="1"/>
  <c r="Q17" i="2"/>
  <c r="AU17" i="2" s="1"/>
  <c r="Q18" i="2"/>
  <c r="AU18" i="2" s="1"/>
  <c r="Q19" i="2"/>
  <c r="AU19" i="2" s="1"/>
  <c r="Q20" i="2"/>
  <c r="AU20" i="2" s="1"/>
  <c r="Q21" i="2"/>
  <c r="AU21" i="2" s="1"/>
  <c r="Q22" i="2"/>
  <c r="AU22" i="2" s="1"/>
  <c r="Q23" i="2"/>
  <c r="AU23" i="2" s="1"/>
  <c r="Q24" i="2"/>
  <c r="AU24" i="2" s="1"/>
  <c r="Q25" i="2"/>
  <c r="AU25" i="2" s="1"/>
  <c r="Q26" i="2"/>
  <c r="AU26" i="2" s="1"/>
  <c r="Q27" i="2"/>
  <c r="AU27" i="2" s="1"/>
  <c r="Q28" i="2"/>
  <c r="AU28" i="2" s="1"/>
  <c r="Q29" i="2"/>
  <c r="AU29" i="2" s="1"/>
  <c r="Q30" i="2"/>
  <c r="AU30" i="2" s="1"/>
  <c r="Q31" i="2"/>
  <c r="AU31" i="2" s="1"/>
  <c r="Q32" i="2"/>
  <c r="AU32" i="2" s="1"/>
  <c r="Q33" i="2"/>
  <c r="AU33" i="2" s="1"/>
  <c r="Q34" i="2"/>
  <c r="AU34" i="2" s="1"/>
  <c r="Q35" i="2"/>
  <c r="AU35" i="2" s="1"/>
  <c r="Q36" i="2"/>
  <c r="AU36" i="2" s="1"/>
  <c r="Q37" i="2"/>
  <c r="AU37" i="2" s="1"/>
  <c r="Q38" i="2"/>
  <c r="AU38" i="2" s="1"/>
  <c r="Q39" i="2"/>
  <c r="AU39" i="2" s="1"/>
  <c r="Q40" i="2"/>
  <c r="AU40" i="2" s="1"/>
  <c r="Q41" i="2"/>
  <c r="AU41" i="2" s="1"/>
  <c r="Q42" i="2"/>
  <c r="AU42" i="2" s="1"/>
  <c r="Q43" i="2"/>
  <c r="AU43" i="2" s="1"/>
  <c r="Q44" i="2"/>
  <c r="Q45" i="2"/>
  <c r="AU45" i="2" s="1"/>
  <c r="Q46" i="2"/>
  <c r="AU46" i="2" s="1"/>
  <c r="Q47" i="2"/>
  <c r="AU47" i="2" s="1"/>
  <c r="Q48" i="2"/>
  <c r="AU48" i="2" s="1"/>
  <c r="Q49" i="2"/>
  <c r="AU49" i="2" s="1"/>
  <c r="Q50" i="2"/>
  <c r="AU50" i="2" s="1"/>
  <c r="Q51" i="2"/>
  <c r="AU51" i="2" s="1"/>
  <c r="Q52" i="2"/>
  <c r="AU52" i="2" s="1"/>
  <c r="Q53" i="2"/>
  <c r="AU53" i="2" s="1"/>
  <c r="Q54" i="2"/>
  <c r="AU54" i="2" s="1"/>
  <c r="Q55" i="2"/>
  <c r="AU55" i="2" s="1"/>
  <c r="Q56" i="2"/>
  <c r="AU56" i="2" s="1"/>
  <c r="Q57" i="2"/>
  <c r="AU57" i="2" s="1"/>
  <c r="Q58" i="2"/>
  <c r="AU58" i="2" s="1"/>
  <c r="Q59" i="2"/>
  <c r="AU59" i="2" s="1"/>
  <c r="O10" i="2"/>
  <c r="AS10" i="2" s="1"/>
  <c r="O11" i="2"/>
  <c r="AS11" i="2" s="1"/>
  <c r="O12" i="2"/>
  <c r="AS12" i="2" s="1"/>
  <c r="O13" i="2"/>
  <c r="AS13" i="2" s="1"/>
  <c r="O14" i="2"/>
  <c r="AS14" i="2" s="1"/>
  <c r="O15" i="2"/>
  <c r="AS15" i="2" s="1"/>
  <c r="O16" i="2"/>
  <c r="AS16" i="2" s="1"/>
  <c r="O17" i="2"/>
  <c r="AS17" i="2" s="1"/>
  <c r="O18" i="2"/>
  <c r="AS18" i="2" s="1"/>
  <c r="O19" i="2"/>
  <c r="AS19" i="2" s="1"/>
  <c r="O20" i="2"/>
  <c r="AS20" i="2" s="1"/>
  <c r="O21" i="2"/>
  <c r="AS21" i="2" s="1"/>
  <c r="O22" i="2"/>
  <c r="AS22" i="2" s="1"/>
  <c r="O23" i="2"/>
  <c r="AS23" i="2" s="1"/>
  <c r="O24" i="2"/>
  <c r="AS24" i="2" s="1"/>
  <c r="O25" i="2"/>
  <c r="AS25" i="2" s="1"/>
  <c r="O26" i="2"/>
  <c r="AS26" i="2" s="1"/>
  <c r="O27" i="2"/>
  <c r="AS27" i="2" s="1"/>
  <c r="O28" i="2"/>
  <c r="AS28" i="2" s="1"/>
  <c r="O29" i="2"/>
  <c r="AS29" i="2" s="1"/>
  <c r="O30" i="2"/>
  <c r="AS30" i="2" s="1"/>
  <c r="O31" i="2"/>
  <c r="AS31" i="2" s="1"/>
  <c r="O32" i="2"/>
  <c r="AS32" i="2" s="1"/>
  <c r="O33" i="2"/>
  <c r="AS33" i="2" s="1"/>
  <c r="O34" i="2"/>
  <c r="AS34" i="2" s="1"/>
  <c r="O35" i="2"/>
  <c r="AS35" i="2" s="1"/>
  <c r="O36" i="2"/>
  <c r="AS36" i="2" s="1"/>
  <c r="O37" i="2"/>
  <c r="AS37" i="2" s="1"/>
  <c r="O38" i="2"/>
  <c r="AS38" i="2" s="1"/>
  <c r="O39" i="2"/>
  <c r="AS39" i="2" s="1"/>
  <c r="O40" i="2"/>
  <c r="AS40" i="2" s="1"/>
  <c r="O41" i="2"/>
  <c r="AS41" i="2" s="1"/>
  <c r="O42" i="2"/>
  <c r="AS42" i="2" s="1"/>
  <c r="O43" i="2"/>
  <c r="AS43" i="2" s="1"/>
  <c r="O44" i="2"/>
  <c r="O45" i="2"/>
  <c r="AS45" i="2" s="1"/>
  <c r="O46" i="2"/>
  <c r="AS46" i="2" s="1"/>
  <c r="O47" i="2"/>
  <c r="AS47" i="2" s="1"/>
  <c r="O48" i="2"/>
  <c r="AS48" i="2" s="1"/>
  <c r="O49" i="2"/>
  <c r="AS49" i="2" s="1"/>
  <c r="O50" i="2"/>
  <c r="AS50" i="2" s="1"/>
  <c r="O51" i="2"/>
  <c r="AS51" i="2" s="1"/>
  <c r="O52" i="2"/>
  <c r="AS52" i="2" s="1"/>
  <c r="O53" i="2"/>
  <c r="AS53" i="2" s="1"/>
  <c r="O54" i="2"/>
  <c r="AS54" i="2" s="1"/>
  <c r="O55" i="2"/>
  <c r="AS55" i="2" s="1"/>
  <c r="O56" i="2"/>
  <c r="AS56" i="2" s="1"/>
  <c r="O57" i="2"/>
  <c r="AS57" i="2" s="1"/>
  <c r="O58" i="2"/>
  <c r="AS58" i="2" s="1"/>
  <c r="O59" i="2"/>
  <c r="AS59" i="2" s="1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AE60" i="2" l="1"/>
  <c r="AI60" i="2"/>
  <c r="AG60" i="2"/>
  <c r="AK60" i="2"/>
  <c r="K9" i="2"/>
  <c r="AQ9" i="2" s="1"/>
  <c r="K10" i="2"/>
  <c r="AQ10" i="2" s="1"/>
  <c r="K11" i="2"/>
  <c r="AQ11" i="2" s="1"/>
  <c r="K12" i="2"/>
  <c r="AQ12" i="2" s="1"/>
  <c r="K13" i="2"/>
  <c r="AQ13" i="2" s="1"/>
  <c r="K14" i="2"/>
  <c r="AQ14" i="2" s="1"/>
  <c r="K15" i="2"/>
  <c r="AQ15" i="2" s="1"/>
  <c r="K16" i="2"/>
  <c r="AQ16" i="2" s="1"/>
  <c r="K17" i="2"/>
  <c r="AQ17" i="2" s="1"/>
  <c r="K18" i="2"/>
  <c r="AQ18" i="2" s="1"/>
  <c r="K19" i="2"/>
  <c r="AQ19" i="2" s="1"/>
  <c r="K20" i="2"/>
  <c r="AQ20" i="2" s="1"/>
  <c r="K21" i="2"/>
  <c r="AQ21" i="2" s="1"/>
  <c r="K22" i="2"/>
  <c r="AQ22" i="2" s="1"/>
  <c r="K23" i="2"/>
  <c r="AQ23" i="2" s="1"/>
  <c r="K24" i="2"/>
  <c r="AQ24" i="2" s="1"/>
  <c r="K25" i="2"/>
  <c r="AQ25" i="2" s="1"/>
  <c r="K26" i="2"/>
  <c r="AQ26" i="2" s="1"/>
  <c r="K27" i="2"/>
  <c r="AQ27" i="2" s="1"/>
  <c r="K28" i="2"/>
  <c r="AQ28" i="2" s="1"/>
  <c r="K29" i="2"/>
  <c r="AQ29" i="2" s="1"/>
  <c r="K30" i="2"/>
  <c r="AQ30" i="2" s="1"/>
  <c r="K31" i="2"/>
  <c r="AQ31" i="2" s="1"/>
  <c r="K32" i="2"/>
  <c r="AQ32" i="2" s="1"/>
  <c r="K33" i="2"/>
  <c r="AQ33" i="2" s="1"/>
  <c r="K34" i="2"/>
  <c r="AQ34" i="2" s="1"/>
  <c r="K35" i="2"/>
  <c r="AQ35" i="2" s="1"/>
  <c r="K36" i="2"/>
  <c r="AQ36" i="2" s="1"/>
  <c r="K37" i="2"/>
  <c r="AQ37" i="2" s="1"/>
  <c r="K38" i="2"/>
  <c r="AQ38" i="2" s="1"/>
  <c r="K39" i="2"/>
  <c r="AQ39" i="2" s="1"/>
  <c r="K40" i="2"/>
  <c r="AQ40" i="2" s="1"/>
  <c r="K41" i="2"/>
  <c r="AQ41" i="2" s="1"/>
  <c r="K42" i="2"/>
  <c r="AQ42" i="2" s="1"/>
  <c r="K43" i="2"/>
  <c r="AQ43" i="2" s="1"/>
  <c r="K44" i="2"/>
  <c r="K45" i="2"/>
  <c r="AQ45" i="2" s="1"/>
  <c r="K46" i="2"/>
  <c r="AQ46" i="2" s="1"/>
  <c r="K47" i="2"/>
  <c r="AQ47" i="2" s="1"/>
  <c r="K48" i="2"/>
  <c r="AQ48" i="2" s="1"/>
  <c r="K50" i="2"/>
  <c r="AQ50" i="2" s="1"/>
  <c r="K51" i="2"/>
  <c r="AQ51" i="2" s="1"/>
  <c r="K52" i="2"/>
  <c r="AQ52" i="2" s="1"/>
  <c r="K53" i="2"/>
  <c r="AQ53" i="2" s="1"/>
  <c r="K54" i="2"/>
  <c r="AQ54" i="2" s="1"/>
  <c r="K55" i="2"/>
  <c r="AQ55" i="2" s="1"/>
  <c r="K56" i="2"/>
  <c r="AQ56" i="2" s="1"/>
  <c r="K57" i="2"/>
  <c r="AQ57" i="2" s="1"/>
  <c r="K58" i="2"/>
  <c r="AQ58" i="2" s="1"/>
  <c r="K59" i="2"/>
  <c r="AQ59" i="2" s="1"/>
  <c r="K8" i="2"/>
  <c r="AQ8" i="2" s="1"/>
  <c r="AQ60" i="2" l="1"/>
  <c r="K60" i="2"/>
  <c r="H60" i="2"/>
  <c r="I59" i="2"/>
  <c r="AO59" i="2" s="1"/>
  <c r="M8" i="2"/>
  <c r="L60" i="2"/>
  <c r="M60" i="2" l="1"/>
  <c r="I53" i="2"/>
  <c r="AO53" i="2" s="1"/>
  <c r="I52" i="2"/>
  <c r="AO52" i="2" s="1"/>
  <c r="I46" i="2"/>
  <c r="AO46" i="2" s="1"/>
  <c r="I45" i="2"/>
  <c r="AO45" i="2" s="1"/>
  <c r="I38" i="2"/>
  <c r="AO38" i="2" s="1"/>
  <c r="I36" i="2"/>
  <c r="AO36" i="2" s="1"/>
  <c r="I34" i="2"/>
  <c r="AO34" i="2" s="1"/>
  <c r="I30" i="2"/>
  <c r="AO30" i="2" s="1"/>
  <c r="I28" i="2"/>
  <c r="AO28" i="2" s="1"/>
  <c r="I21" i="2"/>
  <c r="AO21" i="2" s="1"/>
  <c r="I20" i="2"/>
  <c r="AO20" i="2" s="1"/>
  <c r="I18" i="2"/>
  <c r="AO18" i="2" s="1"/>
  <c r="I12" i="2"/>
  <c r="AO12" i="2" s="1"/>
  <c r="I10" i="2"/>
  <c r="AO10" i="2" s="1"/>
  <c r="I37" i="2"/>
  <c r="AO37" i="2" s="1"/>
  <c r="I29" i="2"/>
  <c r="AO29" i="2" s="1"/>
  <c r="I13" i="2"/>
  <c r="AO13" i="2" s="1"/>
  <c r="I9" i="2"/>
  <c r="AO9" i="2" s="1"/>
  <c r="I11" i="2"/>
  <c r="AO11" i="2" s="1"/>
  <c r="I14" i="2"/>
  <c r="AO14" i="2" s="1"/>
  <c r="I15" i="2"/>
  <c r="AO15" i="2" s="1"/>
  <c r="I16" i="2"/>
  <c r="AO16" i="2" s="1"/>
  <c r="I17" i="2"/>
  <c r="AO17" i="2" s="1"/>
  <c r="I19" i="2"/>
  <c r="AO19" i="2" s="1"/>
  <c r="I22" i="2"/>
  <c r="AO22" i="2" s="1"/>
  <c r="I23" i="2"/>
  <c r="AO23" i="2" s="1"/>
  <c r="I24" i="2"/>
  <c r="AO24" i="2" s="1"/>
  <c r="I25" i="2"/>
  <c r="AO25" i="2" s="1"/>
  <c r="I26" i="2"/>
  <c r="AO26" i="2" s="1"/>
  <c r="I27" i="2"/>
  <c r="AO27" i="2" s="1"/>
  <c r="I31" i="2"/>
  <c r="AO31" i="2" s="1"/>
  <c r="I32" i="2"/>
  <c r="AO32" i="2" s="1"/>
  <c r="I33" i="2"/>
  <c r="AO33" i="2" s="1"/>
  <c r="I35" i="2"/>
  <c r="AO35" i="2" s="1"/>
  <c r="I39" i="2"/>
  <c r="AO39" i="2" s="1"/>
  <c r="I40" i="2"/>
  <c r="AO40" i="2" s="1"/>
  <c r="I41" i="2"/>
  <c r="AO41" i="2" s="1"/>
  <c r="I42" i="2"/>
  <c r="AO42" i="2" s="1"/>
  <c r="I43" i="2"/>
  <c r="AO43" i="2" s="1"/>
  <c r="I44" i="2"/>
  <c r="I47" i="2"/>
  <c r="AO47" i="2" s="1"/>
  <c r="I48" i="2"/>
  <c r="AO48" i="2" s="1"/>
  <c r="I49" i="2"/>
  <c r="AO49" i="2" s="1"/>
  <c r="I50" i="2"/>
  <c r="AO50" i="2" s="1"/>
  <c r="I51" i="2"/>
  <c r="AO51" i="2" s="1"/>
  <c r="I54" i="2"/>
  <c r="AO54" i="2" s="1"/>
  <c r="I55" i="2"/>
  <c r="AO55" i="2" s="1"/>
  <c r="I56" i="2"/>
  <c r="AO56" i="2" s="1"/>
  <c r="I57" i="2"/>
  <c r="AO57" i="2" s="1"/>
  <c r="I58" i="2"/>
  <c r="AO58" i="2" s="1"/>
  <c r="I8" i="2"/>
  <c r="AO8" i="2" s="1"/>
  <c r="AO60" i="2" l="1"/>
  <c r="G59" i="2"/>
  <c r="AM59" i="2" s="1"/>
  <c r="G58" i="2"/>
  <c r="AM58" i="2" s="1"/>
  <c r="G57" i="2"/>
  <c r="AM57" i="2" s="1"/>
  <c r="G53" i="2" l="1"/>
  <c r="AM53" i="2" s="1"/>
  <c r="G47" i="2"/>
  <c r="AM47" i="2" s="1"/>
  <c r="G45" i="2"/>
  <c r="AM45" i="2" s="1"/>
  <c r="G37" i="2"/>
  <c r="AM37" i="2" s="1"/>
  <c r="G31" i="2"/>
  <c r="AM31" i="2" s="1"/>
  <c r="G30" i="2"/>
  <c r="AM30" i="2" s="1"/>
  <c r="G29" i="2"/>
  <c r="AM29" i="2" s="1"/>
  <c r="G21" i="2"/>
  <c r="AM21" i="2" s="1"/>
  <c r="G14" i="2"/>
  <c r="AM14" i="2" s="1"/>
  <c r="G13" i="2"/>
  <c r="AM13" i="2" s="1"/>
  <c r="G55" i="2"/>
  <c r="AM55" i="2" s="1"/>
  <c r="G52" i="2"/>
  <c r="AM52" i="2" s="1"/>
  <c r="G51" i="2"/>
  <c r="AM51" i="2" s="1"/>
  <c r="G50" i="2"/>
  <c r="AM50" i="2" s="1"/>
  <c r="G49" i="2"/>
  <c r="AM49" i="2" s="1"/>
  <c r="G48" i="2"/>
  <c r="AM48" i="2" s="1"/>
  <c r="G44" i="2"/>
  <c r="G43" i="2"/>
  <c r="G42" i="2"/>
  <c r="AM42" i="2" s="1"/>
  <c r="G41" i="2"/>
  <c r="AM41" i="2" s="1"/>
  <c r="G40" i="2"/>
  <c r="AM40" i="2" s="1"/>
  <c r="G36" i="2"/>
  <c r="AM36" i="2" s="1"/>
  <c r="G35" i="2"/>
  <c r="AM35" i="2" s="1"/>
  <c r="G34" i="2"/>
  <c r="AM34" i="2" s="1"/>
  <c r="G33" i="2"/>
  <c r="AM33" i="2" s="1"/>
  <c r="G32" i="2"/>
  <c r="AM32" i="2" s="1"/>
  <c r="G28" i="2"/>
  <c r="AM28" i="2" s="1"/>
  <c r="G27" i="2"/>
  <c r="AM27" i="2" s="1"/>
  <c r="G26" i="2"/>
  <c r="AM26" i="2" s="1"/>
  <c r="G24" i="2"/>
  <c r="AM24" i="2" s="1"/>
  <c r="G20" i="2"/>
  <c r="AM20" i="2" s="1"/>
  <c r="G19" i="2"/>
  <c r="AM19" i="2" s="1"/>
  <c r="G18" i="2"/>
  <c r="AM18" i="2" s="1"/>
  <c r="G17" i="2"/>
  <c r="AM17" i="2" s="1"/>
  <c r="G16" i="2"/>
  <c r="AM16" i="2" s="1"/>
  <c r="G12" i="2"/>
  <c r="AM12" i="2" s="1"/>
  <c r="G11" i="2"/>
  <c r="AM11" i="2" s="1"/>
  <c r="G10" i="2"/>
  <c r="AM10" i="2" s="1"/>
  <c r="G9" i="2"/>
  <c r="AM9" i="2" s="1"/>
  <c r="O8" i="2"/>
  <c r="I60" i="2"/>
  <c r="AS8" i="2" l="1"/>
  <c r="AS60" i="2" s="1"/>
  <c r="O60" i="2"/>
  <c r="G22" i="2"/>
  <c r="AM22" i="2" s="1"/>
  <c r="G38" i="2"/>
  <c r="AM38" i="2" s="1"/>
  <c r="G46" i="2"/>
  <c r="AM46" i="2" s="1"/>
  <c r="G54" i="2"/>
  <c r="AM54" i="2" s="1"/>
  <c r="G15" i="2"/>
  <c r="AM15" i="2" s="1"/>
  <c r="G23" i="2"/>
  <c r="AM23" i="2" s="1"/>
  <c r="G39" i="2"/>
  <c r="AM39" i="2" s="1"/>
  <c r="Q8" i="2" l="1"/>
  <c r="AU8" i="2" l="1"/>
  <c r="AU60" i="2" s="1"/>
  <c r="G8" i="2"/>
  <c r="AM8" i="2" s="1"/>
  <c r="AM60" i="2" s="1"/>
  <c r="G60" i="2" l="1"/>
  <c r="W60" i="2"/>
  <c r="CE8" i="2" l="1"/>
  <c r="CE60" i="2" s="1"/>
  <c r="CD60" i="2"/>
  <c r="CC8" i="2"/>
  <c r="AA60" i="2"/>
  <c r="Y60" i="2"/>
  <c r="AC60" i="2"/>
  <c r="Q60" i="2" l="1"/>
  <c r="S60" i="2"/>
  <c r="U60" i="2"/>
</calcChain>
</file>

<file path=xl/sharedStrings.xml><?xml version="1.0" encoding="utf-8"?>
<sst xmlns="http://schemas.openxmlformats.org/spreadsheetml/2006/main" count="326" uniqueCount="185">
  <si>
    <t>PROVEEDOR 1</t>
  </si>
  <si>
    <t>PROVEEDOR 3</t>
  </si>
  <si>
    <t>PROVEEDOR 5</t>
  </si>
  <si>
    <t>PROVEEDOR 6</t>
  </si>
  <si>
    <t>PROVEEDOR 7</t>
  </si>
  <si>
    <t>PROVEEDOR 8</t>
  </si>
  <si>
    <t>PROVEEDOR 9</t>
  </si>
  <si>
    <t>PROVEEDOR 10</t>
  </si>
  <si>
    <t>PROVEEDOR 11</t>
  </si>
  <si>
    <t>PROVEEDOR 12</t>
  </si>
  <si>
    <t>PROMEDIO</t>
  </si>
  <si>
    <t>TECHO O TUNEL ALTO</t>
  </si>
  <si>
    <t>PISO TUNEL BAJO</t>
  </si>
  <si>
    <t>ITEM</t>
  </si>
  <si>
    <t xml:space="preserve">DESCRIPCIÓN </t>
  </si>
  <si>
    <t xml:space="preserve">UNIDAD DE MEDIDA </t>
  </si>
  <si>
    <t xml:space="preserve">VALOR UNITARIO IVA INCLUIDO </t>
  </si>
  <si>
    <t xml:space="preserve">VALOR TOTAL </t>
  </si>
  <si>
    <t>TOTAL</t>
  </si>
  <si>
    <t xml:space="preserve">ANALISIS ESTUDIO DE MERCADO </t>
  </si>
  <si>
    <t xml:space="preserve">PRECIO REFERENCIA PARA CONTRATAR
VALOR UNITARIO
INCLUYE IVA </t>
  </si>
  <si>
    <t>MEDIANA</t>
  </si>
  <si>
    <t>UNIDAD</t>
  </si>
  <si>
    <t>SECRETARIA DE GOBIERNO                                                                                                                                                                                                                                                                                                                                                                                              ALCALDIA LOCAL DE CHAPINERO</t>
  </si>
  <si>
    <t>DESVIACIÓN</t>
  </si>
  <si>
    <t>DISPERSIÓN</t>
  </si>
  <si>
    <t>CANTIDAD</t>
  </si>
  <si>
    <t>SERVICIO</t>
  </si>
  <si>
    <t>PROVEEDOR 13</t>
  </si>
  <si>
    <t>PROVEEDOR 14</t>
  </si>
  <si>
    <t>PROVEEDOR 15</t>
  </si>
  <si>
    <t>PROVEEDOR 16</t>
  </si>
  <si>
    <t xml:space="preserve">PRECIO REFERENCIA PARA CONTRATAR
VALOR TOTAL
INCLUYE IVA  </t>
  </si>
  <si>
    <t>CAMILLA / FERULA ESPINAL</t>
  </si>
  <si>
    <t>1.USO: Inmovilización cervical – traslado de paciente.
2.Material-POLIETILENO
3.Peso-6,5kg.
4.Medidas aproximadas: 183 X 45 cm
5.Capacidad de carga 180 kg.
6. Arnés tipo araña para sujeción paciente con secciones reflectivas.
7. Translucida para mínima interferencia en toma de placa RX, MRI, TC y procedimientos en escáner.
8. Manijas de sujeción para fácil traslado y manipulación.
9. Señalización de camilla para identificación en la pared.
10. Gancho para colgar en la pared</t>
  </si>
  <si>
    <t>Paquete x 20 und</t>
  </si>
  <si>
    <t>Camillas primeros auxilios</t>
  </si>
  <si>
    <t>Rutas de evacuación</t>
  </si>
  <si>
    <t>Salidas de emergencia</t>
  </si>
  <si>
    <t>Equipos de emergencia</t>
  </si>
  <si>
    <t>Punto de encuentro</t>
  </si>
  <si>
    <t>Señales de advertencia</t>
  </si>
  <si>
    <t>Señales de prohibición</t>
  </si>
  <si>
    <t>Señales de obligación</t>
  </si>
  <si>
    <t>Capa lluvia</t>
  </si>
  <si>
    <t>Material: Impermeable, resistente al agua, transpirable (PVC, poliuretano o poliéster recubierto)
Costuras: Selladas para evitar filtraciones de agua
Diseño: Capucha ajustable, mangas largas y largo suficiente para cubrir torso y piernas
Cierre: Cremallera o broches resistentes
Color: Visible (amarillo, naranja o según normativa de señalización)
Tallas: Variadas para adaptación a todos los trabajadores
Peso: Ligero, fácil de transportar y plegar</t>
  </si>
  <si>
    <t>Traje antifluidos</t>
  </si>
  <si>
    <t>Material: Polipropileno, SMS (spunbond-meltblown-spunbond) o similar, resistente a salpicaduras de líquidos
Costuras: Reforzadas y selladas para impedir filtración de líquidos
Diseño: Enterizo, con capucha integrada, puños y tobillos elásticos
Cierre: Cremallera frontal con solapa de protección
Tallas: Variadas para adaptación a todos los trabajadores
Color: Blanco, azul o según protocolo de la entidad
Peso: Ligero, permite movilidad y comodidad durante su uso</t>
  </si>
  <si>
    <t>Guantes de vaqueta</t>
  </si>
  <si>
    <t>Material: Cuero natural tipo vaqueta, resistente a abrasión, cortes y rasgaduras
Costuras: Reforzadas con hilo resistente para mayor durabilidad
Diseño: Cubren toda la mano y muñeca, con ajuste ancho o puño reforzado
Tamaño: Disponibles en diferentes tallas (S, M, L, XL)
Color: Natural o marrón claro
Peso: Ligero a moderado, permite buena movilidad y destreza</t>
  </si>
  <si>
    <t>Tapabocas N 95</t>
  </si>
  <si>
    <t>Material filtrante: Múltiples capas de material no tejido (polipropileno), con alta eficiencia de filtración
Filtro: Capaz de filtrar al menos 95% de partículas en el aire ≥0,3 micras
Diseño: Ajuste facial hermético, con forma de copa o plegable
Bandas elásticas: Para asegurar el ajuste sobre cabeza o detrás de orejas
Clip nasal ajustable: Para sellado efectivo y confort
Peso: Ligero, cómodo para uso prolongado
Desechable: Uso único, no reutilizable</t>
  </si>
  <si>
    <t>Chaleco o distintivo(identificación)</t>
  </si>
  <si>
    <t>Casco de seguridad</t>
  </si>
  <si>
    <t>Guantes de protección</t>
  </si>
  <si>
    <t>X1Linterna</t>
  </si>
  <si>
    <t>Silbato</t>
  </si>
  <si>
    <t>Gafas de seguridad</t>
  </si>
  <si>
    <t>Mantenimiento DEA</t>
  </si>
  <si>
    <t>Decreto 1072 de 2015:obliga a garantizar equipos de emergencia operativos.
Resolución 0312 de 2019: exige equipos de primeros auxilios y brigadas capacitadas.
Buenas prácticas de fabricantes y asociaciones internacionales (AHA, ERC) para mantenimiento seguro y efectivo.</t>
  </si>
  <si>
    <t>UNIDADES</t>
  </si>
  <si>
    <t>1 DEA</t>
  </si>
  <si>
    <t>Dotacion Industrial Y Medica De Colombia SAS</t>
  </si>
  <si>
    <t>COMERCIALIZADORA REFLECSEG SAS</t>
  </si>
  <si>
    <t xml:space="preserve"> </t>
  </si>
  <si>
    <t xml:space="preserve">COMERCIALIZADORA E IMPORTADORA DE ELEMENTOS </t>
  </si>
  <si>
    <t>Gasas estériles para curación y atención de primeros auxilios, elaboradas en material absorbente, libres de partículas contaminantes, empacadas individualmente o en paquete protegido, aptas para limpieza, protección y cobertura de heridas menores.</t>
  </si>
  <si>
    <t>Esparadrapo en tela adhesiva de alta adherencia, flexible y resistente, utilizado para fijación de gasas, vendajes y apósitos. Debe permitir adecuada sujeción, fácil corte y manipulación durante la atención de primeros auxilios.</t>
  </si>
  <si>
    <t>Rollo</t>
  </si>
  <si>
    <t>Bajalenguas de uso médico, elaborados en madera lisa o material equivalente, con bordes redondeados, superficie uniforme y libre de astillas, aptos para revisión oral básica y apoyo en procedimientos de primeros auxilios.</t>
  </si>
  <si>
    <t>Guantes de látex desechables para protección del personal durante la atención de primeros auxilios, ambidiestros, resistentes, de ajuste anatómico y barrera frente al contacto directo con fluidos o elementos contaminantes.</t>
  </si>
  <si>
    <t>Caja x 100</t>
  </si>
  <si>
    <t>Venda elástica para soporte, compresión y sujeción de lesiones menores, fabricada en material flexible y resistente, con capacidad de elongación, apta para inmovilización temporal o fijación de apósitos.</t>
  </si>
  <si>
    <t>Unidad</t>
  </si>
  <si>
    <t>Venda elástica de mayor cobertura para compresión, soporte y fijación en extremidades o zonas corporales de tamaño medio. Debe ser flexible, resistente, reutilizable según condiciones del fabricante y de fácil aplicación.</t>
  </si>
  <si>
    <t>Venda elástica de amplia cobertura para soporte, compresión e inmovilización temporal de lesiones menores. Debe permitir ajuste seguro sin limitar excesivamente la circulación y conservar su elasticidad durante el uso.</t>
  </si>
  <si>
    <t>Venda de algodón para protección, cobertura y fijación de apósitos o curaciones, elaborada en material suave, absorbente y transpirable, apta para contacto externo con la piel.</t>
  </si>
  <si>
    <t>Venda de algodón de mayor ancho para cobertura y protección de zonas corporales amplias, de textura suave, absorbente y flexible, adecuada para primeros auxilios y apoyo en curaciones.</t>
  </si>
  <si>
    <t>Solución antiséptica a base de yodopovidona para limpieza y desinfección externa de piel sana o áreas alrededor de heridas menores, en presentación de 120 ml, con envase seguro, rotulado y con fecha de vencimiento vigente.</t>
  </si>
  <si>
    <t>Alcohol antiséptico para limpieza externa de piel sana y desinfección básica de superficies o elementos de atención, en presentación aproximada de 275 ml, debidamente rotulado y con tapa segura.</t>
  </si>
  <si>
    <t>Termómetro digital para medición de temperatura corporal, con pantalla de lectura visible, funcionamiento con batería, alarma sonora o indicador de finalización de lectura, de fácil limpieza y uso seguro.</t>
  </si>
  <si>
    <t>Camilla para primeros auxilios destinada al traslado o atención inicial de personas lesionadas, fabricada en material resistente, liviano y de fácil limpieza, con capacidad de soporte adecuada y condiciones de seguridad para su manipulación.</t>
  </si>
  <si>
    <t>Maleta o bolso para botiquín de primeros auxilios, fabricado en material resistente, lavable y de fácil transporte, con compartimentos internos para organización de insumos médicos básicos, cierre seguro e identificación visible.</t>
  </si>
  <si>
    <t>Equipo portátil para medición no invasiva de saturación de oxígeno y frecuencia cardíaca, con pantalla digital, sensor de dedo, funcionamiento con batería y lectura rápida para apoyo en primeros auxilios.</t>
  </si>
  <si>
    <t>Señal direccional para orientar el sentido de evacuación mediante flechas visibles y comprensibles. Debe elaborarse en material resistente, con diseño de alta visibilidad, texto o pictograma legible e instalación en zonas estratégicas de circulación.</t>
  </si>
  <si>
    <t>Señal informativa para identificar las rutas de evacuación dentro de la edificación. Debe contar con pictograma universal, color de seguridad, material durable y dimensiones que permitan su fácil visualización.</t>
  </si>
  <si>
    <t>Señal destinada a identificar las salidas de emergencia. Debe ser visible, legible, resistente y ubicada en puntos estratégicos, con pictograma y texto que permita orientar rápidamente a los ocupantes en caso de emergencia.</t>
  </si>
  <si>
    <t>Señal de identificación para ubicar extintores contra incendio. Debe contener pictograma y/o texto visible, color de seguridad, material resistente y diseño que facilite su localización inmediata.</t>
  </si>
  <si>
    <t>Señal informativa para identificar la ubicación del botiquín de primeros auxilios, con pictograma reconocible, texto claro, material resistente y adecuada visibilidad en zonas de atención o circulación.</t>
  </si>
  <si>
    <t>Señal de identificación para indicar la ubicación de camilla de primeros auxilios, con pictograma visible, texto legible y material durable, apta para instalación en áreas de emergencia o atención.</t>
  </si>
  <si>
    <t>Señal informativa para ubicar ducha de emergencia o estación lavaojos, con pictograma de seguridad, texto claro y material resistente a las condiciones del área donde sea instalada.</t>
  </si>
  <si>
    <t>Señal destinada a identificar el punto de encuentro en caso de evacuación. Debe ser visible, resistente a condiciones ambientales, con pictograma y texto legible, apta para instalación en espacio interior o exterior según necesidad.</t>
  </si>
  <si>
    <t>Señal preventiva para advertir presencia de riesgo eléctrico. Debe incluir pictograma de advertencia, texto visible, color de seguridad y material resistente, apta para instalación en tableros, cuartos eléctricos o zonas de riesgo.</t>
  </si>
  <si>
    <t>Señal preventiva para advertir la presencia o almacenamiento de material inflamable. Debe contar con pictograma, texto legible, colores de advertencia y material durable para su instalación en áreas de riesgo.</t>
  </si>
  <si>
    <t>Señal preventiva para identificar áreas, recipientes o elementos asociados a riesgo biológico. Debe incluir pictograma universal de bioseguridad, texto claro, material resistente y acabado de fácil limpieza.</t>
  </si>
  <si>
    <t>Señal preventiva para advertir riesgo de caídas por superficie húmeda, lisa o resbalosa. Debe ser visible, de fácil comprensión, resistente y apta para instalación o ubicación temporal o permanente según necesidad.</t>
  </si>
  <si>
    <t>Señal preventiva para advertir riesgo por altas temperaturas, superficies calientes o maquinaria en operación. Debe incluir pictograma de advertencia, texto legible y material resistente a las condiciones del área.</t>
  </si>
  <si>
    <t>Señal de prohibición destinada a restringir el consumo de cigarrillo o similares en áreas determinadas. Debe contar con pictograma de prohibición, texto visible y material resistente.</t>
  </si>
  <si>
    <t>Señal restrictiva para impedir el ingreso o tránsito de personas no autorizadas en áreas específicas. Debe tener texto claro, pictograma de prohibición y material durable para instalación en accesos o zonas restringidas.</t>
  </si>
  <si>
    <t>Señal restrictiva para indicar que el uso de un área, equipo o elemento está limitado a personal autorizado o a condiciones específicas. Debe contar con texto visible, diseño claro y material resistente.</t>
  </si>
  <si>
    <t>Señal de obligación destinada a indicar el uso obligatorio de elementos de protección personal. Debe incluir pictograma correspondiente, texto legible, color de seguridad y material resistente para instalación en áreas de trabajo o riesgo.</t>
  </si>
  <si>
    <t>Señal informativa y preventiva destinada a identificar áreas, recipientes o puntos donde se almacenan o manipulan residuos peligrosos. Debe elaborarse en material resistente, de fácil limpieza, con pictograma visible, texto legible y colores de advertencia conforme a criterios de seguridad aplicables.</t>
  </si>
  <si>
    <t>Señal de identificación para demarcar el acceso al cuarto destinado al almacenamiento temporal de residuos peligrosos. Debe contener texto claro, visible y legible, fabricada en material durable, resistente a condiciones ambientales internas y de fácil instalación en muro, puerta o superficie definida.</t>
  </si>
  <si>
    <t>Señal restrictiva destinada a controlar el ingreso a áreas de riesgo o manejo especial, indicando que el acceso está permitido únicamente a personal autorizado. Debe contar con texto visible, pictograma de advertencia o restricción, material resistente y acabado que permita su adecuada conservación.</t>
  </si>
  <si>
    <t>Señal de identificación para clasificar puntos, recipientes o áreas destinadas a residuos aprovechables. Debe incluir texto y/o pictograma alusivo al tipo de residuo, con colores y diseño que faciliten su comprensión, separación en la fuente y correcta disposición por parte de los usuarios.</t>
  </si>
  <si>
    <t>Gasas estériles</t>
  </si>
  <si>
    <t>Esparadrapo tela de 4 pulgadas</t>
  </si>
  <si>
    <t>Bajalenguas</t>
  </si>
  <si>
    <t>Guantes de látex</t>
  </si>
  <si>
    <t>Venda elástica de 2 x 5 yardas</t>
  </si>
  <si>
    <t>Venda elástica de 3 x 5 yardas</t>
  </si>
  <si>
    <t>Venda elástica de 5 x 5 yardas</t>
  </si>
  <si>
    <t>Venda algodón de 3 x 5 yardas</t>
  </si>
  <si>
    <t>Venda algodón de 5 x 5 yardas</t>
  </si>
  <si>
    <t>Yodopovidona 120 ml</t>
  </si>
  <si>
    <t>Alcohol antiséptico 275 ml</t>
  </si>
  <si>
    <t>Termómetro digital</t>
  </si>
  <si>
    <t>Maletas para botiquín</t>
  </si>
  <si>
    <t>Pulsómetro / oxímetro de pulso</t>
  </si>
  <si>
    <t>Señal de advertencia residuos peligrosos</t>
  </si>
  <si>
    <t>Cuarto de residuos peligrosos</t>
  </si>
  <si>
    <t>Señal peligro solo personal autorizado</t>
  </si>
  <si>
    <t>Residuo aprovechable</t>
  </si>
  <si>
    <t>Kit Control De Derrames para quimicos</t>
  </si>
  <si>
    <t>899.999.061-9</t>
  </si>
  <si>
    <t xml:space="preserve">Botas de lluvia </t>
  </si>
  <si>
    <t xml:space="preserve">Observaciones </t>
  </si>
  <si>
    <t>Manufactura Con Tacto Colombiano</t>
  </si>
  <si>
    <t>1126824689-9</t>
  </si>
  <si>
    <t>901072556-1</t>
  </si>
  <si>
    <t>Incluye: 1 und Almohadilla absorbente de 25x25cm, 2 und Barreras absorbentes de 3"x1.20m, 2 kg de Material absorbente Biodegradable, 5 und Paños absorbentes de 40x50cm, 1 und Tapabocas clásico, 1 Par de guantes de Nitrilo, 1 und Monogafas, 3 und Bolsas rojas tipo industrial, 1 und Recogedor plástico, 1 und Masilla Epóxica 100gr, 1 und Cinta de seguridad, 1 Lt de Desengrasante Biodegradable, 1 Instructivo para control de derrames.</t>
  </si>
  <si>
    <t>HOMECENTER</t>
  </si>
  <si>
    <t xml:space="preserve">GLOBALMED </t>
  </si>
  <si>
    <t>María Fernanda Aguilar Rodríguez</t>
  </si>
  <si>
    <t>MRE-FR-MC-009-2025</t>
  </si>
  <si>
    <t>https://community.secop.gov.co/Public/Tendering/OpportunityDetail/Index?noticeUID=CO1.NTC.8590229&amp;isFromPublicArea=True&amp;isModal=true&amp;asPopupView=true</t>
  </si>
  <si>
    <t>CCE-197-AMP-2021 - Proceso: CCENEG-041-01-2021</t>
  </si>
  <si>
    <t>https://www.colombiacompra.gov.co/archivos/portfolio-item/elementos-para-la-atencion-prevencion-y-mitigacion-del-riesgo-y-de-emergencias-3?utm_source=chatgpt.com</t>
  </si>
  <si>
    <t>Solución salina 500 ml</t>
  </si>
  <si>
    <t>Solución salina estéril para limpieza, irrigación y lavado externo de heridas menores o zonas afectadas, en presentación de 500 ml, con envase sellado, rotulado y fecha de vencimiento vigente.</t>
  </si>
  <si>
    <t>Chaleco o distintivo de alta visibilidad para identificación de gestores locales, personal operativo o brigadistas, fabricado en material resistente, liviano y de fácil limpieza, con bandas reflectivas, cierre frontal o sistema de ajuste, color visible y espacio para identificación institucional cuando aplique.</t>
  </si>
  <si>
    <t>Casco de seguridad para protección de cabeza, fabricado en material resistente a impactos, con suspensión interna ajustable, barbuquejo o sistema de sujeción cuando aplique, diseño ergonómico y apto para actividades operativas, de emergencia o apoyo en campo.</t>
  </si>
  <si>
    <t>Guantes de protección para actividades operativas y de atención inicial de emergencias, fabricados en material resistente a abrasión, manipulación y uso general, con ajuste adecuado, flexibilidad y protección de manos sin afectar la movilidad.</t>
  </si>
  <si>
    <t>Linterna portátil para apoyo en actividades de emergencia, inspección, evacuación o atención en condiciones de baja visibilidad, con sistema de encendido funcional, cuerpo resistente, batería recargable o reemplazable, iluminación suficiente y diseño de fácil transporte.</t>
  </si>
  <si>
    <t>Silbato de emergencia para apoyo en procesos de evacuación, orientación o comunicación básica durante contingencias, fabricado en material resistente, con cordón o sistema de sujeción, sonido audible y uso sencillo.</t>
  </si>
  <si>
    <t>Botas impermeables para protección frente a humedad, lluvia o superficies mojadas, fabricadas en PVC, caucho o material equivalente, con suela antideslizante, caña media o alta, de fácil limpieza y en tallas variadas.</t>
  </si>
  <si>
    <t>Gafas de seguridad para protección ocular frente a partículas, salpicaduras o riesgos menores asociados a actividades operativas, fabricadas en material resistente, liviano y transparente, con diseño ergonómico, ajuste seguro y visibilidad adecuada.</t>
  </si>
  <si>
    <t>FARMATODO</t>
  </si>
  <si>
    <t>LOCATEL</t>
  </si>
  <si>
    <t>EASY</t>
  </si>
  <si>
    <t>CENTRAL PAPELERA</t>
  </si>
  <si>
    <t>JUMBO</t>
  </si>
  <si>
    <t>PROVEEDOR 2</t>
  </si>
  <si>
    <t>PROVEEDOR 4</t>
  </si>
  <si>
    <t>PROVEEDOR 17</t>
  </si>
  <si>
    <t>PROVEEDOR 18</t>
  </si>
  <si>
    <t>PROVEEDOR 19</t>
  </si>
  <si>
    <t>PROVEEDOR 21</t>
  </si>
  <si>
    <t>PROVEEDOR 22</t>
  </si>
  <si>
    <t>PROVEEDOR 23</t>
  </si>
  <si>
    <t>Proyecto SAS</t>
  </si>
  <si>
    <t xml:space="preserve">Centro de Dotaciones </t>
  </si>
  <si>
    <t>DWS SOLUCIONES SAS</t>
  </si>
  <si>
    <t>cotizaciones</t>
  </si>
  <si>
    <t>DOTACIONES Y SUMINISTROS MI TESORO S.A.S.</t>
  </si>
  <si>
    <t>AYTEX</t>
  </si>
  <si>
    <t>MEGADOTACIONESS SAS</t>
  </si>
  <si>
    <t>901.665.502-8</t>
  </si>
  <si>
    <t>830.129.327-1</t>
  </si>
  <si>
    <t>900138858-0</t>
  </si>
  <si>
    <t>900.155.107-1</t>
  </si>
  <si>
    <t>900.383.557-8</t>
  </si>
  <si>
    <t>800.242.586-4</t>
  </si>
  <si>
    <t>900863703-7</t>
  </si>
  <si>
    <t>800.242.106-2</t>
  </si>
  <si>
    <t>Se utilizó el promedio resultante de la metodología del túnel de precios, previa exclusión de valores atípicos, por reflejar de manera más representativa el comportamiento del mercado y generar un valor inferior y más favorable para la Entidad frente al promedio simple de todas las cotizaciones.</t>
  </si>
  <si>
    <t>En aplicación del principio de economía que orienta la contratación estatal, y con el propósito de establecer un presupuesto eficiente, razonable y representativo de las condiciones reales del mercado, la Entidad adoptó la mediana de las referencias válidas y técnicamente comparables como precio de referencia, toda vez que esta medida de tendencia central permite identificar el valor central de la muestra y reduce la incidencia que pueden generar valores extremos o significativamente dispersos sobre la estimación del precio.</t>
  </si>
  <si>
    <t>Se utilizó el primer promedio de la totalidad de las cotizaciones, debido a la disponibilidad limitada de hasta tres (3) cotizaciones en algunos casos, o porque el precio unitario resultante fue inferior al obtenido mediante el túnel de precios.</t>
  </si>
  <si>
    <t>Bota de Seguridad Dieléctrica Antiperforante 
(certificada Norma NTC 20345: 2007)</t>
  </si>
  <si>
    <t>Material externo: Cuero, PVC o material sintético de alta resistencia
Puntera de seguridad: Acero o material composite, resistente a impactos y compresión
Suela: Antideslizante, resistente a la abrasión y a hidrocarburos
Plantilla antiperforante de Kevlar: Anatómica, con propiedades antifatiga
Sistema de ajuste: Cordones o cierre lateral (según diseño)
Altura: Media o alta, que protege el tobillo
Peso: Variable según material y diseño
Estas Botas deben ser debidamente certificadas por la norma NTC 20345: 2007.
Por lo cual el contratista debera presentar y certificar que estas botas cumplen con la normatividad tecnica solicitada.
Se debe presentar una muestra previa a la entrega total de las unidades solicitadas, con el fin que el supervisor revise y apruebe el cumplimiento de las especificaciones tecnicas.</t>
  </si>
  <si>
    <t>https://www.exito.com/pulsioximetro-ii-latidos-gmd-blanco-104891698-mp/p</t>
  </si>
  <si>
    <t>https://www.locatelcolombia.com/oximetro-portatil-con-pantalla-led-y-medicion-precisa-50749/p</t>
  </si>
  <si>
    <t xml:space="preserve">ÉXITO NIT 890900608-9 NIT 901376473 </t>
  </si>
  <si>
    <t>NIT: 800042144</t>
  </si>
  <si>
    <t>Estudio de Mercado cuyo objeto es: “Adquirir los elementos y/o insumos necesarios para el fortalecimiento del sistema de gestión de seguridad y salud en el trabajo  de la Alcaldía de Chapinero, para la vigencia 2026.”.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</si>
</sst>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###\ ###\ ###"/>
  </numFmts>
  <fonts count="17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sz val="11"/>
      <name val="Carlito"/>
      <family val="2"/>
    </font>
    <font>
      <sz val="9"/>
      <color theme="1"/>
      <name val="Century Gothic"/>
      <family val="2"/>
    </font>
    <font>
      <sz val="9"/>
      <color theme="1"/>
      <name val="Arial"/>
      <family val="2"/>
    </font>
    <font>
      <b/>
      <sz val="9"/>
      <name val="Century Gothic"/>
      <family val="2"/>
    </font>
    <font>
      <b/>
      <sz val="9"/>
      <color theme="1"/>
      <name val="Century Gothic"/>
      <family val="2"/>
    </font>
    <font>
      <b/>
      <sz val="9"/>
      <color rgb="FF000000"/>
      <name val="Century Gothic"/>
      <family val="2"/>
    </font>
    <font>
      <sz val="9"/>
      <color theme="1"/>
      <name val="Verdana"/>
      <family val="2"/>
    </font>
    <font>
      <sz val="9"/>
      <color theme="1"/>
      <name val="Aptos Narrow"/>
      <family val="2"/>
    </font>
    <font>
      <b/>
      <sz val="10"/>
      <name val="Century Gothic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b/>
      <sz val="12"/>
      <color theme="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rgb="FFFF99C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4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42" fontId="2" fillId="0" borderId="0" xfId="0" applyNumberFormat="1" applyFont="1"/>
    <xf numFmtId="165" fontId="2" fillId="0" borderId="0" xfId="2" applyNumberFormat="1" applyFont="1" applyFill="1" applyBorder="1" applyAlignment="1">
      <alignment vertical="center"/>
    </xf>
    <xf numFmtId="42" fontId="2" fillId="0" borderId="0" xfId="0" applyNumberFormat="1" applyFont="1" applyAlignment="1">
      <alignment vertical="center"/>
    </xf>
    <xf numFmtId="44" fontId="4" fillId="0" borderId="0" xfId="0" applyNumberFormat="1" applyFont="1"/>
    <xf numFmtId="0" fontId="4" fillId="0" borderId="0" xfId="0" applyFont="1"/>
    <xf numFmtId="165" fontId="4" fillId="0" borderId="0" xfId="0" applyNumberFormat="1" applyFont="1"/>
    <xf numFmtId="44" fontId="2" fillId="0" borderId="1" xfId="2" applyFont="1" applyFill="1" applyBorder="1" applyAlignment="1">
      <alignment vertical="center"/>
    </xf>
    <xf numFmtId="42" fontId="3" fillId="0" borderId="0" xfId="0" applyNumberFormat="1" applyFont="1" applyAlignment="1">
      <alignment horizontal="center" vertical="center"/>
    </xf>
    <xf numFmtId="0" fontId="6" fillId="0" borderId="1" xfId="0" applyFont="1" applyBorder="1"/>
    <xf numFmtId="0" fontId="7" fillId="0" borderId="1" xfId="0" applyFont="1" applyBorder="1"/>
    <xf numFmtId="0" fontId="10" fillId="2" borderId="1" xfId="0" applyFont="1" applyFill="1" applyBorder="1" applyAlignment="1">
      <alignment horizontal="center" vertical="center" wrapText="1"/>
    </xf>
    <xf numFmtId="42" fontId="6" fillId="0" borderId="1" xfId="3" applyFont="1" applyFill="1" applyBorder="1" applyAlignment="1">
      <alignment vertical="center"/>
    </xf>
    <xf numFmtId="42" fontId="6" fillId="6" borderId="1" xfId="3" applyFont="1" applyFill="1" applyBorder="1" applyAlignment="1">
      <alignment vertical="center"/>
    </xf>
    <xf numFmtId="44" fontId="6" fillId="0" borderId="1" xfId="2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42" fontId="9" fillId="5" borderId="1" xfId="0" applyNumberFormat="1" applyFont="1" applyFill="1" applyBorder="1" applyAlignment="1">
      <alignment vertical="center"/>
    </xf>
    <xf numFmtId="42" fontId="9" fillId="5" borderId="1" xfId="0" applyNumberFormat="1" applyFont="1" applyFill="1" applyBorder="1" applyAlignment="1">
      <alignment horizontal="center" vertical="center"/>
    </xf>
    <xf numFmtId="44" fontId="9" fillId="5" borderId="1" xfId="2" applyFont="1" applyFill="1" applyBorder="1" applyAlignment="1">
      <alignment horizontal="center" vertical="center"/>
    </xf>
    <xf numFmtId="165" fontId="11" fillId="0" borderId="1" xfId="2" applyNumberFormat="1" applyFont="1" applyFill="1" applyBorder="1" applyAlignment="1">
      <alignment vertical="center"/>
    </xf>
    <xf numFmtId="44" fontId="2" fillId="0" borderId="0" xfId="0" applyNumberFormat="1" applyFont="1"/>
    <xf numFmtId="0" fontId="3" fillId="0" borderId="1" xfId="0" applyFont="1" applyBorder="1"/>
    <xf numFmtId="44" fontId="11" fillId="0" borderId="1" xfId="2" applyFont="1" applyBorder="1" applyAlignment="1">
      <alignment vertical="center"/>
    </xf>
    <xf numFmtId="42" fontId="2" fillId="9" borderId="1" xfId="3" applyFont="1" applyFill="1" applyBorder="1" applyAlignment="1">
      <alignment vertical="center"/>
    </xf>
    <xf numFmtId="9" fontId="2" fillId="9" borderId="1" xfId="4" applyFont="1" applyFill="1" applyBorder="1" applyAlignment="1">
      <alignment horizontal="center" vertical="center"/>
    </xf>
    <xf numFmtId="6" fontId="6" fillId="0" borderId="1" xfId="3" applyNumberFormat="1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4" fontId="11" fillId="0" borderId="1" xfId="2" applyFont="1" applyFill="1" applyBorder="1" applyAlignment="1">
      <alignment vertical="center"/>
    </xf>
    <xf numFmtId="44" fontId="3" fillId="9" borderId="1" xfId="2" applyFont="1" applyFill="1" applyBorder="1" applyAlignment="1">
      <alignment vertical="center"/>
    </xf>
    <xf numFmtId="9" fontId="3" fillId="9" borderId="1" xfId="4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44" fontId="16" fillId="5" borderId="1" xfId="2" applyFont="1" applyFill="1" applyBorder="1" applyAlignment="1">
      <alignment horizontal="center" vertical="center"/>
    </xf>
    <xf numFmtId="165" fontId="16" fillId="7" borderId="1" xfId="0" applyNumberFormat="1" applyFont="1" applyFill="1" applyBorder="1" applyAlignment="1">
      <alignment vertical="center"/>
    </xf>
    <xf numFmtId="44" fontId="2" fillId="0" borderId="0" xfId="2" applyFont="1" applyFill="1"/>
    <xf numFmtId="165" fontId="2" fillId="0" borderId="0" xfId="0" applyNumberFormat="1" applyFont="1"/>
    <xf numFmtId="42" fontId="2" fillId="0" borderId="0" xfId="3" applyFont="1" applyFill="1" applyBorder="1" applyAlignment="1">
      <alignment vertical="center"/>
    </xf>
    <xf numFmtId="9" fontId="2" fillId="0" borderId="0" xfId="4" applyFont="1" applyFill="1" applyBorder="1" applyAlignment="1">
      <alignment horizontal="center" vertical="center"/>
    </xf>
    <xf numFmtId="44" fontId="6" fillId="8" borderId="1" xfId="2" applyFont="1" applyFill="1" applyBorder="1" applyAlignment="1">
      <alignment vertical="center"/>
    </xf>
    <xf numFmtId="165" fontId="6" fillId="8" borderId="1" xfId="0" applyNumberFormat="1" applyFont="1" applyFill="1" applyBorder="1" applyAlignment="1">
      <alignment vertical="center"/>
    </xf>
    <xf numFmtId="0" fontId="11" fillId="10" borderId="6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left" vertical="center" wrapText="1"/>
    </xf>
    <xf numFmtId="0" fontId="12" fillId="10" borderId="1" xfId="0" applyFont="1" applyFill="1" applyBorder="1" applyAlignment="1">
      <alignment horizontal="left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horizontal="left" vertical="center" wrapText="1"/>
    </xf>
    <xf numFmtId="0" fontId="12" fillId="10" borderId="1" xfId="0" applyFont="1" applyFill="1" applyBorder="1" applyAlignment="1">
      <alignment horizontal="left" vertical="top" wrapText="1"/>
    </xf>
    <xf numFmtId="42" fontId="2" fillId="11" borderId="0" xfId="3" applyFont="1" applyFill="1" applyBorder="1"/>
    <xf numFmtId="42" fontId="2" fillId="11" borderId="0" xfId="3" applyFont="1" applyFill="1" applyBorder="1" applyAlignment="1">
      <alignment vertical="center"/>
    </xf>
    <xf numFmtId="0" fontId="2" fillId="11" borderId="0" xfId="0" applyFont="1" applyFill="1"/>
    <xf numFmtId="0" fontId="2" fillId="11" borderId="0" xfId="0" applyFont="1" applyFill="1" applyAlignment="1">
      <alignment wrapText="1"/>
    </xf>
    <xf numFmtId="44" fontId="2" fillId="11" borderId="0" xfId="0" applyNumberFormat="1" applyFont="1" applyFill="1" applyAlignment="1">
      <alignment horizontal="center" vertical="center"/>
    </xf>
    <xf numFmtId="42" fontId="2" fillId="11" borderId="0" xfId="0" applyNumberFormat="1" applyFont="1" applyFill="1"/>
    <xf numFmtId="44" fontId="2" fillId="11" borderId="0" xfId="0" applyNumberFormat="1" applyFont="1" applyFill="1"/>
    <xf numFmtId="0" fontId="3" fillId="11" borderId="0" xfId="0" applyFont="1" applyFill="1"/>
    <xf numFmtId="44" fontId="3" fillId="11" borderId="0" xfId="0" applyNumberFormat="1" applyFont="1" applyFill="1"/>
    <xf numFmtId="0" fontId="3" fillId="11" borderId="0" xfId="0" applyFont="1" applyFill="1" applyAlignment="1">
      <alignment horizontal="center" vertical="center"/>
    </xf>
    <xf numFmtId="165" fontId="2" fillId="11" borderId="0" xfId="0" applyNumberFormat="1" applyFont="1" applyFill="1"/>
    <xf numFmtId="3" fontId="2" fillId="0" borderId="0" xfId="0" applyNumberFormat="1" applyFont="1"/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164" fontId="10" fillId="4" borderId="4" xfId="1" applyNumberFormat="1" applyFont="1" applyFill="1" applyBorder="1" applyAlignment="1">
      <alignment horizontal="center" vertical="center" wrapText="1"/>
    </xf>
    <xf numFmtId="164" fontId="10" fillId="4" borderId="5" xfId="1" applyNumberFormat="1" applyFont="1" applyFill="1" applyBorder="1" applyAlignment="1">
      <alignment horizontal="center" vertical="center" wrapText="1"/>
    </xf>
    <xf numFmtId="164" fontId="10" fillId="4" borderId="7" xfId="1" applyNumberFormat="1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4" fillId="3" borderId="1" xfId="6" applyFill="1" applyBorder="1" applyAlignment="1">
      <alignment horizontal="center" vertical="center" wrapText="1"/>
    </xf>
    <xf numFmtId="166" fontId="14" fillId="3" borderId="1" xfId="6" applyNumberFormat="1" applyFill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6" fontId="9" fillId="3" borderId="2" xfId="0" applyNumberFormat="1" applyFont="1" applyFill="1" applyBorder="1" applyAlignment="1">
      <alignment horizontal="center" vertical="center" wrapText="1"/>
    </xf>
    <xf numFmtId="166" fontId="9" fillId="3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</cellXfs>
  <cellStyles count="7">
    <cellStyle name="Hipervínculo" xfId="6" builtinId="8"/>
    <cellStyle name="Millares" xfId="1" builtinId="3"/>
    <cellStyle name="Moneda" xfId="2" builtinId="4"/>
    <cellStyle name="Moneda [0]" xfId="3" builtinId="7"/>
    <cellStyle name="Normal" xfId="0" builtinId="0"/>
    <cellStyle name="Normal 2" xfId="5" xr:uid="{00000000-0005-0000-0000-000004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1822450</xdr:colOff>
      <xdr:row>0</xdr:row>
      <xdr:rowOff>38100</xdr:rowOff>
    </xdr:from>
    <xdr:to>
      <xdr:col>2</xdr:col>
      <xdr:colOff>2584450</xdr:colOff>
      <xdr:row>0</xdr:row>
      <xdr:rowOff>752475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AEDF6787-FFBE-47F8-A40B-68A3D3DD7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2550" y="38100"/>
          <a:ext cx="762000" cy="71437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lombiacompra.gov.co/archivos/portfolio-item/elementos-para-la-atencion-prevencion-y-mitigacion-del-riesgo-y-de-emergencias-3?utm_source=chatgpt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community.secop.gov.co/Public/Tendering/OpportunityDetail/Index?noticeUID=CO1.NTC.8590229&amp;isFromPublicArea=True&amp;isModal=true&amp;asPopupView=true" TargetMode="External"/><Relationship Id="rId1" Type="http://schemas.openxmlformats.org/officeDocument/2006/relationships/hyperlink" Target="https://community.secop.gov.co/Public/Tendering/OpportunityDetail/Index?noticeUID=CO1.NTC.8590229&amp;isFromPublicArea=True&amp;isModal=true&amp;asPopupView=tru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locatelcolombia.com/oximetro-portatil-con-pantalla-led-y-medicion-precisa-50749/p" TargetMode="External"/><Relationship Id="rId4" Type="http://schemas.openxmlformats.org/officeDocument/2006/relationships/hyperlink" Target="https://www.exito.com/pulsioximetro-ii-latidos-gmd-blanco-104891698-mp/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72"/>
  <sheetViews>
    <sheetView showGridLines="0" tabSelected="1" zoomScale="80" zoomScaleNormal="80" workbookViewId="0">
      <pane xSplit="5" ySplit="7" topLeftCell="CD8" activePane="bottomRight" state="frozen"/>
      <selection pane="topRight" activeCell="F1" sqref="F1"/>
      <selection pane="bottomLeft" activeCell="A8" sqref="A8"/>
      <selection pane="bottomRight" activeCell="A4" sqref="A4:E6"/>
    </sheetView>
  </sheetViews>
  <sheetFormatPr baseColWidth="10" defaultColWidth="11.44140625" defaultRowHeight="13.2"/>
  <cols>
    <col min="1" max="1" width="8.109375" style="3" bestFit="1" customWidth="1"/>
    <col min="2" max="2" width="41.44140625" style="3" customWidth="1"/>
    <col min="3" max="3" width="49.5546875" style="1" customWidth="1"/>
    <col min="4" max="4" width="23.33203125" style="1" customWidth="1"/>
    <col min="5" max="5" width="22.109375" style="3" customWidth="1"/>
    <col min="6" max="6" width="14.6640625" style="1" customWidth="1"/>
    <col min="7" max="7" width="38.33203125" style="1" customWidth="1"/>
    <col min="8" max="8" width="14.6640625" style="1" customWidth="1"/>
    <col min="9" max="9" width="16.109375" style="1" customWidth="1"/>
    <col min="10" max="10" width="14.6640625" style="1" customWidth="1"/>
    <col min="11" max="11" width="16.109375" style="1" customWidth="1"/>
    <col min="12" max="12" width="14.6640625" style="1" customWidth="1"/>
    <col min="13" max="13" width="16.109375" style="1" customWidth="1"/>
    <col min="14" max="18" width="14.6640625" style="1" customWidth="1"/>
    <col min="19" max="19" width="12.6640625" style="1" customWidth="1"/>
    <col min="20" max="20" width="14.33203125" style="1" customWidth="1"/>
    <col min="21" max="21" width="13.77734375" style="1" bestFit="1" customWidth="1"/>
    <col min="22" max="22" width="14.33203125" style="1" customWidth="1"/>
    <col min="23" max="23" width="12" style="1" customWidth="1"/>
    <col min="24" max="24" width="14.33203125" style="1" customWidth="1"/>
    <col min="25" max="25" width="15.6640625" style="1" customWidth="1"/>
    <col min="26" max="26" width="14.33203125" style="1" customWidth="1"/>
    <col min="27" max="27" width="13" style="1" customWidth="1"/>
    <col min="28" max="28" width="14.33203125" style="1" customWidth="1"/>
    <col min="29" max="29" width="13" style="1" customWidth="1"/>
    <col min="30" max="30" width="14.33203125" style="1" customWidth="1"/>
    <col min="31" max="31" width="13" style="1" customWidth="1"/>
    <col min="32" max="32" width="14.33203125" style="1" customWidth="1"/>
    <col min="33" max="33" width="13" style="1" customWidth="1"/>
    <col min="34" max="34" width="14.33203125" style="1" customWidth="1"/>
    <col min="35" max="35" width="13" style="1" customWidth="1"/>
    <col min="36" max="36" width="14.33203125" style="1" customWidth="1"/>
    <col min="37" max="38" width="13" style="1" customWidth="1"/>
    <col min="39" max="39" width="17.88671875" style="1" bestFit="1" customWidth="1"/>
    <col min="40" max="40" width="13" style="1" customWidth="1"/>
    <col min="41" max="41" width="17.88671875" style="1" bestFit="1" customWidth="1"/>
    <col min="42" max="42" width="14.21875" style="1" bestFit="1" customWidth="1"/>
    <col min="43" max="43" width="16.5546875" style="1" bestFit="1" customWidth="1"/>
    <col min="44" max="44" width="13" style="1" customWidth="1"/>
    <col min="45" max="45" width="15.109375" style="1" bestFit="1" customWidth="1"/>
    <col min="46" max="46" width="13" style="1" customWidth="1"/>
    <col min="47" max="47" width="15.109375" style="1" bestFit="1" customWidth="1"/>
    <col min="48" max="48" width="13" style="1" customWidth="1"/>
    <col min="49" max="49" width="15.109375" style="1" bestFit="1" customWidth="1"/>
    <col min="50" max="50" width="13" style="1" customWidth="1"/>
    <col min="51" max="51" width="20.109375" style="1" customWidth="1"/>
    <col min="52" max="52" width="19.5546875" style="1" customWidth="1"/>
    <col min="53" max="56" width="17.109375" style="1" customWidth="1"/>
    <col min="57" max="57" width="19.33203125" style="1" customWidth="1"/>
    <col min="58" max="62" width="15.6640625" style="1" customWidth="1"/>
    <col min="63" max="63" width="14.109375" style="1" customWidth="1"/>
    <col min="64" max="64" width="15.33203125" style="1" customWidth="1"/>
    <col min="65" max="65" width="23.44140625" style="1" customWidth="1"/>
    <col min="66" max="66" width="22.109375" customWidth="1"/>
    <col min="67" max="67" width="15.33203125" style="1" customWidth="1"/>
    <col min="68" max="77" width="37.6640625" style="1" customWidth="1"/>
    <col min="78" max="78" width="12.21875" style="1" customWidth="1"/>
    <col min="79" max="79" width="13.88671875" style="1" bestFit="1" customWidth="1"/>
    <col min="80" max="80" width="12.6640625" style="1" bestFit="1" customWidth="1"/>
    <col min="81" max="81" width="11.6640625" style="1" bestFit="1" customWidth="1"/>
    <col min="82" max="82" width="23.109375" style="1" bestFit="1" customWidth="1"/>
    <col min="83" max="83" width="27.5546875" style="1" customWidth="1"/>
    <col min="84" max="84" width="33.6640625" style="1" customWidth="1"/>
    <col min="85" max="16384" width="11.44140625" style="1"/>
  </cols>
  <sheetData>
    <row r="1" spans="1:84" ht="81.599999999999994" customHeight="1">
      <c r="A1" s="86"/>
      <c r="B1" s="86"/>
      <c r="C1" s="86"/>
      <c r="D1" s="86"/>
      <c r="E1" s="86"/>
      <c r="F1" s="86"/>
      <c r="G1" s="86"/>
      <c r="H1" s="12"/>
      <c r="I1" s="12"/>
      <c r="J1" s="12" t="s">
        <v>64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3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</row>
    <row r="2" spans="1:84" ht="13.8">
      <c r="A2" s="87" t="s">
        <v>23</v>
      </c>
      <c r="B2" s="87"/>
      <c r="C2" s="87"/>
      <c r="D2" s="87"/>
      <c r="E2" s="87"/>
      <c r="F2" s="87"/>
      <c r="G2" s="87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3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</row>
    <row r="3" spans="1:84" ht="13.8">
      <c r="A3" s="88" t="s">
        <v>19</v>
      </c>
      <c r="B3" s="88"/>
      <c r="C3" s="88"/>
      <c r="D3" s="88"/>
      <c r="E3" s="88"/>
      <c r="F3" s="88"/>
      <c r="G3" s="88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3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</row>
    <row r="4" spans="1:84" ht="13.2" customHeight="1">
      <c r="A4" s="83" t="s">
        <v>184</v>
      </c>
      <c r="B4" s="83"/>
      <c r="C4" s="83"/>
      <c r="D4" s="83"/>
      <c r="E4" s="83"/>
      <c r="F4" s="74" t="s">
        <v>0</v>
      </c>
      <c r="G4" s="75"/>
      <c r="H4" s="74" t="s">
        <v>152</v>
      </c>
      <c r="I4" s="75"/>
      <c r="J4" s="74" t="s">
        <v>1</v>
      </c>
      <c r="K4" s="75"/>
      <c r="L4" s="74" t="s">
        <v>153</v>
      </c>
      <c r="M4" s="75"/>
      <c r="N4" s="74" t="s">
        <v>2</v>
      </c>
      <c r="O4" s="75"/>
      <c r="P4" s="74" t="s">
        <v>3</v>
      </c>
      <c r="Q4" s="75"/>
      <c r="R4" s="74" t="s">
        <v>4</v>
      </c>
      <c r="S4" s="75"/>
      <c r="T4" s="74" t="s">
        <v>5</v>
      </c>
      <c r="U4" s="75"/>
      <c r="V4" s="74" t="s">
        <v>6</v>
      </c>
      <c r="W4" s="75"/>
      <c r="X4" s="74" t="s">
        <v>7</v>
      </c>
      <c r="Y4" s="75"/>
      <c r="Z4" s="74" t="s">
        <v>8</v>
      </c>
      <c r="AA4" s="75"/>
      <c r="AB4" s="74" t="s">
        <v>9</v>
      </c>
      <c r="AC4" s="75"/>
      <c r="AD4" s="74" t="s">
        <v>28</v>
      </c>
      <c r="AE4" s="75"/>
      <c r="AF4" s="74" t="s">
        <v>29</v>
      </c>
      <c r="AG4" s="75"/>
      <c r="AH4" s="74" t="s">
        <v>30</v>
      </c>
      <c r="AI4" s="75"/>
      <c r="AJ4" s="74" t="s">
        <v>31</v>
      </c>
      <c r="AK4" s="75"/>
      <c r="AL4" s="74" t="s">
        <v>154</v>
      </c>
      <c r="AM4" s="75"/>
      <c r="AN4" s="74" t="s">
        <v>155</v>
      </c>
      <c r="AO4" s="75"/>
      <c r="AP4" s="74" t="s">
        <v>156</v>
      </c>
      <c r="AQ4" s="75"/>
      <c r="AR4" s="74" t="s">
        <v>157</v>
      </c>
      <c r="AS4" s="75"/>
      <c r="AT4" s="74" t="s">
        <v>158</v>
      </c>
      <c r="AU4" s="75"/>
      <c r="AV4" s="74" t="s">
        <v>159</v>
      </c>
      <c r="AW4" s="75"/>
      <c r="AX4" s="29"/>
      <c r="AY4" s="89" t="s">
        <v>21</v>
      </c>
      <c r="AZ4" s="89" t="s">
        <v>10</v>
      </c>
      <c r="BA4" s="89" t="s">
        <v>24</v>
      </c>
      <c r="BB4" s="89" t="s">
        <v>25</v>
      </c>
      <c r="BC4" s="89" t="s">
        <v>11</v>
      </c>
      <c r="BD4" s="89" t="s">
        <v>12</v>
      </c>
      <c r="BE4" s="64" t="str">
        <f>IF(F5&lt;&gt;"",F5,"")</f>
        <v>Dotacion Industrial Y Medica De Colombia SAS</v>
      </c>
      <c r="BF4" s="64" t="str">
        <f>IF(H5&lt;&gt;"",H5,"")</f>
        <v xml:space="preserve">COMERCIALIZADORA E IMPORTADORA DE ELEMENTOS </v>
      </c>
      <c r="BG4" s="64" t="str">
        <f>IF(J5&lt;&gt;"",J5,"")</f>
        <v>Manufactura Con Tacto Colombiano</v>
      </c>
      <c r="BH4" s="64" t="str">
        <f>IF(L5&lt;&gt;"",L5,"")</f>
        <v>COMERCIALIZADORA REFLECSEG SAS</v>
      </c>
      <c r="BI4" s="64" t="str">
        <f>IF(N5&lt;&gt;"",N5,"")</f>
        <v>HOMECENTER</v>
      </c>
      <c r="BJ4" s="64" t="str">
        <f>IF(P5&lt;&gt;"",P5,"")</f>
        <v xml:space="preserve">ÉXITO NIT 890900608-9 NIT 901376473 </v>
      </c>
      <c r="BK4" s="64" t="str">
        <f>IF(R5&lt;&gt;"",R5,"")</f>
        <v xml:space="preserve">GLOBALMED </v>
      </c>
      <c r="BL4" s="64" t="str">
        <f>IF(T5&lt;&gt;"",T5,"")</f>
        <v>María Fernanda Aguilar Rodríguez</v>
      </c>
      <c r="BM4" s="64" t="str">
        <f>IF(V5&lt;&gt;"",V5,"")</f>
        <v>MRE-FR-MC-009-2025</v>
      </c>
      <c r="BN4" s="64" t="str">
        <f>IF(X5&lt;&gt;"",X5,"")</f>
        <v>MRE-FR-MC-009-2025</v>
      </c>
      <c r="BO4" s="64" t="str">
        <f>IF(Z5&lt;&gt;"",Z5,"")</f>
        <v>CCE-197-AMP-2021 - Proceso: CCENEG-041-01-2021</v>
      </c>
      <c r="BP4" s="64" t="str">
        <f>IF(AB5&lt;&gt;"",AB5,"")</f>
        <v>FARMATODO</v>
      </c>
      <c r="BQ4" s="64" t="str">
        <f>IF(AF5&lt;&gt;"",AF5,"")</f>
        <v>EASY</v>
      </c>
      <c r="BR4" s="64" t="str">
        <f>IF(AH5&lt;&gt;"",AH5,"")</f>
        <v>CENTRAL PAPELERA</v>
      </c>
      <c r="BS4" s="64" t="str">
        <f>IF(AJ5&lt;&gt;"",AJ5,"")</f>
        <v>JUMBO</v>
      </c>
      <c r="BT4" s="64" t="str">
        <f>IF(AL5&lt;&gt;"",AL5,"")</f>
        <v>Proyecto SAS</v>
      </c>
      <c r="BU4" s="64" t="str">
        <f>IF(AN5&lt;&gt;"",AN5,"")</f>
        <v xml:space="preserve">Centro de Dotaciones </v>
      </c>
      <c r="BV4" s="64" t="str">
        <f>IF(AP5&lt;&gt;"",AP5,"")</f>
        <v>DWS SOLUCIONES SAS</v>
      </c>
      <c r="BW4" s="64" t="str">
        <f>IF(AR5&lt;&gt;"",AR5,"")</f>
        <v>DOTACIONES Y SUMINISTROS MI TESORO S.A.S.</v>
      </c>
      <c r="BX4" s="64" t="str">
        <f>IF(AT5&lt;&gt;"",AT5,"")</f>
        <v>AYTEX</v>
      </c>
      <c r="BY4" s="64" t="str">
        <f>IF(AV5&lt;&gt;"",AV5,"")</f>
        <v>MEGADOTACIONESS SAS</v>
      </c>
      <c r="BZ4" s="70" t="s">
        <v>21</v>
      </c>
      <c r="CA4" s="70" t="s">
        <v>10</v>
      </c>
      <c r="CB4" s="70" t="s">
        <v>24</v>
      </c>
      <c r="CC4" s="70" t="s">
        <v>25</v>
      </c>
      <c r="CD4" s="67" t="s">
        <v>20</v>
      </c>
      <c r="CE4" s="67" t="s">
        <v>32</v>
      </c>
      <c r="CF4" s="67" t="s">
        <v>126</v>
      </c>
    </row>
    <row r="5" spans="1:84" ht="44.4" customHeight="1">
      <c r="A5" s="83"/>
      <c r="B5" s="83"/>
      <c r="C5" s="83"/>
      <c r="D5" s="83"/>
      <c r="E5" s="83"/>
      <c r="F5" s="77" t="s">
        <v>62</v>
      </c>
      <c r="G5" s="78"/>
      <c r="H5" s="77" t="s">
        <v>65</v>
      </c>
      <c r="I5" s="78"/>
      <c r="J5" s="77" t="s">
        <v>127</v>
      </c>
      <c r="K5" s="78"/>
      <c r="L5" s="77" t="s">
        <v>63</v>
      </c>
      <c r="M5" s="78"/>
      <c r="N5" s="77" t="s">
        <v>131</v>
      </c>
      <c r="O5" s="78"/>
      <c r="P5" s="73" t="s">
        <v>182</v>
      </c>
      <c r="Q5" s="73"/>
      <c r="R5" s="73" t="s">
        <v>132</v>
      </c>
      <c r="S5" s="73"/>
      <c r="T5" s="73" t="s">
        <v>133</v>
      </c>
      <c r="U5" s="73"/>
      <c r="V5" s="73" t="s">
        <v>134</v>
      </c>
      <c r="W5" s="73"/>
      <c r="X5" s="73" t="s">
        <v>134</v>
      </c>
      <c r="Y5" s="73"/>
      <c r="Z5" s="73" t="s">
        <v>136</v>
      </c>
      <c r="AA5" s="73"/>
      <c r="AB5" s="73" t="s">
        <v>147</v>
      </c>
      <c r="AC5" s="73"/>
      <c r="AD5" s="73" t="s">
        <v>148</v>
      </c>
      <c r="AE5" s="73"/>
      <c r="AF5" s="73" t="s">
        <v>149</v>
      </c>
      <c r="AG5" s="73"/>
      <c r="AH5" s="73" t="s">
        <v>150</v>
      </c>
      <c r="AI5" s="73"/>
      <c r="AJ5" s="73" t="s">
        <v>151</v>
      </c>
      <c r="AK5" s="73"/>
      <c r="AL5" s="73" t="s">
        <v>160</v>
      </c>
      <c r="AM5" s="73"/>
      <c r="AN5" s="73" t="s">
        <v>161</v>
      </c>
      <c r="AO5" s="73"/>
      <c r="AP5" s="73" t="s">
        <v>162</v>
      </c>
      <c r="AQ5" s="73"/>
      <c r="AR5" s="73" t="s">
        <v>164</v>
      </c>
      <c r="AS5" s="73"/>
      <c r="AT5" s="73" t="s">
        <v>165</v>
      </c>
      <c r="AU5" s="73"/>
      <c r="AV5" s="73" t="s">
        <v>166</v>
      </c>
      <c r="AW5" s="73"/>
      <c r="AX5" s="30"/>
      <c r="AY5" s="90"/>
      <c r="AZ5" s="90"/>
      <c r="BA5" s="90"/>
      <c r="BB5" s="90"/>
      <c r="BC5" s="90"/>
      <c r="BD5" s="90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71"/>
      <c r="CA5" s="71"/>
      <c r="CB5" s="71"/>
      <c r="CC5" s="71"/>
      <c r="CD5" s="68"/>
      <c r="CE5" s="68"/>
      <c r="CF5" s="68"/>
    </row>
    <row r="6" spans="1:84" ht="102" customHeight="1">
      <c r="A6" s="83"/>
      <c r="B6" s="83"/>
      <c r="C6" s="83"/>
      <c r="D6" s="83"/>
      <c r="E6" s="83"/>
      <c r="F6" s="84" t="s">
        <v>183</v>
      </c>
      <c r="G6" s="85"/>
      <c r="H6" s="84" t="s">
        <v>124</v>
      </c>
      <c r="I6" s="85"/>
      <c r="J6" s="84" t="s">
        <v>128</v>
      </c>
      <c r="K6" s="85"/>
      <c r="L6" s="77" t="s">
        <v>129</v>
      </c>
      <c r="M6" s="78"/>
      <c r="N6" s="76" t="s">
        <v>174</v>
      </c>
      <c r="O6" s="73"/>
      <c r="P6" s="76" t="s">
        <v>180</v>
      </c>
      <c r="Q6" s="73"/>
      <c r="R6" s="76" t="s">
        <v>181</v>
      </c>
      <c r="S6" s="73"/>
      <c r="T6" s="73">
        <v>1001114545</v>
      </c>
      <c r="U6" s="73"/>
      <c r="V6" s="80" t="s">
        <v>135</v>
      </c>
      <c r="W6" s="81"/>
      <c r="X6" s="79" t="s">
        <v>135</v>
      </c>
      <c r="Y6" s="73"/>
      <c r="Z6" s="80" t="s">
        <v>137</v>
      </c>
      <c r="AA6" s="81"/>
      <c r="AB6" s="73" t="s">
        <v>168</v>
      </c>
      <c r="AC6" s="73"/>
      <c r="AD6" s="73" t="s">
        <v>169</v>
      </c>
      <c r="AE6" s="73"/>
      <c r="AF6" s="73" t="s">
        <v>170</v>
      </c>
      <c r="AG6" s="73"/>
      <c r="AH6" s="73" t="s">
        <v>171</v>
      </c>
      <c r="AI6" s="73"/>
      <c r="AJ6" s="76" t="s">
        <v>170</v>
      </c>
      <c r="AK6" s="73"/>
      <c r="AL6" s="76">
        <v>900875638</v>
      </c>
      <c r="AM6" s="73"/>
      <c r="AN6" s="76" t="s">
        <v>172</v>
      </c>
      <c r="AO6" s="73"/>
      <c r="AP6" s="76" t="s">
        <v>173</v>
      </c>
      <c r="AQ6" s="73"/>
      <c r="AR6" s="76">
        <v>901848325</v>
      </c>
      <c r="AS6" s="73"/>
      <c r="AT6" s="76">
        <v>900025362</v>
      </c>
      <c r="AU6" s="73"/>
      <c r="AV6" s="76" t="s">
        <v>167</v>
      </c>
      <c r="AW6" s="73"/>
      <c r="AX6" s="30"/>
      <c r="AY6" s="90"/>
      <c r="AZ6" s="90"/>
      <c r="BA6" s="90"/>
      <c r="BB6" s="90"/>
      <c r="BC6" s="90"/>
      <c r="BD6" s="90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71"/>
      <c r="CA6" s="71"/>
      <c r="CB6" s="71"/>
      <c r="CC6" s="71"/>
      <c r="CD6" s="68"/>
      <c r="CE6" s="68"/>
      <c r="CF6" s="68"/>
    </row>
    <row r="7" spans="1:84" ht="34.200000000000003">
      <c r="A7" s="14" t="s">
        <v>13</v>
      </c>
      <c r="B7" s="14" t="s">
        <v>27</v>
      </c>
      <c r="C7" s="14" t="s">
        <v>14</v>
      </c>
      <c r="D7" s="14" t="s">
        <v>15</v>
      </c>
      <c r="E7" s="14" t="s">
        <v>26</v>
      </c>
      <c r="F7" s="14" t="s">
        <v>16</v>
      </c>
      <c r="G7" s="14" t="s">
        <v>17</v>
      </c>
      <c r="H7" s="14" t="s">
        <v>16</v>
      </c>
      <c r="I7" s="14" t="s">
        <v>17</v>
      </c>
      <c r="J7" s="14" t="s">
        <v>16</v>
      </c>
      <c r="K7" s="14" t="s">
        <v>17</v>
      </c>
      <c r="L7" s="14" t="s">
        <v>16</v>
      </c>
      <c r="M7" s="14" t="s">
        <v>17</v>
      </c>
      <c r="N7" s="14" t="s">
        <v>16</v>
      </c>
      <c r="O7" s="14" t="s">
        <v>17</v>
      </c>
      <c r="P7" s="14" t="s">
        <v>16</v>
      </c>
      <c r="Q7" s="14" t="s">
        <v>17</v>
      </c>
      <c r="R7" s="14" t="s">
        <v>16</v>
      </c>
      <c r="S7" s="14" t="s">
        <v>17</v>
      </c>
      <c r="T7" s="14" t="s">
        <v>16</v>
      </c>
      <c r="U7" s="14" t="s">
        <v>17</v>
      </c>
      <c r="V7" s="14" t="s">
        <v>16</v>
      </c>
      <c r="W7" s="14" t="s">
        <v>17</v>
      </c>
      <c r="X7" s="14" t="s">
        <v>16</v>
      </c>
      <c r="Y7" s="14" t="s">
        <v>17</v>
      </c>
      <c r="Z7" s="14" t="s">
        <v>16</v>
      </c>
      <c r="AA7" s="14" t="s">
        <v>17</v>
      </c>
      <c r="AB7" s="14" t="s">
        <v>16</v>
      </c>
      <c r="AC7" s="14" t="s">
        <v>17</v>
      </c>
      <c r="AD7" s="14" t="s">
        <v>16</v>
      </c>
      <c r="AE7" s="14" t="s">
        <v>17</v>
      </c>
      <c r="AF7" s="14" t="s">
        <v>16</v>
      </c>
      <c r="AG7" s="14" t="s">
        <v>17</v>
      </c>
      <c r="AH7" s="14" t="s">
        <v>16</v>
      </c>
      <c r="AI7" s="14" t="s">
        <v>17</v>
      </c>
      <c r="AJ7" s="14" t="s">
        <v>16</v>
      </c>
      <c r="AK7" s="14" t="s">
        <v>17</v>
      </c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 t="s">
        <v>163</v>
      </c>
      <c r="AY7" s="91"/>
      <c r="AZ7" s="91"/>
      <c r="BA7" s="91"/>
      <c r="BB7" s="91"/>
      <c r="BC7" s="91"/>
      <c r="BD7" s="91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72"/>
      <c r="CA7" s="72"/>
      <c r="CB7" s="72"/>
      <c r="CC7" s="72"/>
      <c r="CD7" s="69"/>
      <c r="CE7" s="69"/>
      <c r="CF7" s="69"/>
    </row>
    <row r="8" spans="1:84" ht="132">
      <c r="A8" s="44">
        <v>1</v>
      </c>
      <c r="B8" s="45" t="s">
        <v>33</v>
      </c>
      <c r="C8" s="46" t="s">
        <v>34</v>
      </c>
      <c r="D8" s="47" t="s">
        <v>22</v>
      </c>
      <c r="E8" s="48">
        <v>1</v>
      </c>
      <c r="F8" s="15">
        <v>120000</v>
      </c>
      <c r="G8" s="15">
        <f>F8*E8</f>
        <v>120000</v>
      </c>
      <c r="H8" s="22"/>
      <c r="I8" s="15">
        <f>H8*E8</f>
        <v>0</v>
      </c>
      <c r="J8" s="32"/>
      <c r="K8" s="15">
        <f t="shared" ref="K8:K59" si="0">J8*E8</f>
        <v>0</v>
      </c>
      <c r="L8" s="15">
        <v>142800</v>
      </c>
      <c r="M8" s="15">
        <f>L8*E8</f>
        <v>142800</v>
      </c>
      <c r="N8" s="32"/>
      <c r="O8" s="15">
        <f>N8*E8</f>
        <v>0</v>
      </c>
      <c r="P8" s="15"/>
      <c r="Q8" s="15">
        <f t="shared" ref="Q8:Q39" si="1">P8*E8</f>
        <v>0</v>
      </c>
      <c r="R8" s="15"/>
      <c r="S8" s="15">
        <f>R8*E8</f>
        <v>0</v>
      </c>
      <c r="T8" s="15">
        <v>196350</v>
      </c>
      <c r="U8" s="15">
        <f t="shared" ref="U8:U59" si="2">T8*E8</f>
        <v>196350</v>
      </c>
      <c r="V8" s="15"/>
      <c r="W8" s="15">
        <f t="shared" ref="W8:W39" si="3">V8*E8</f>
        <v>0</v>
      </c>
      <c r="X8" s="15"/>
      <c r="Y8" s="15">
        <f t="shared" ref="Y8:Y39" si="4">X8*E8</f>
        <v>0</v>
      </c>
      <c r="Z8" s="28">
        <v>243210</v>
      </c>
      <c r="AA8" s="15">
        <f t="shared" ref="AA8:AA39" si="5">Z8*E8</f>
        <v>243210</v>
      </c>
      <c r="AB8" s="15"/>
      <c r="AC8" s="15">
        <f t="shared" ref="AC8:AC39" si="6">AB8*E8</f>
        <v>0</v>
      </c>
      <c r="AD8" s="15"/>
      <c r="AE8" s="15">
        <f t="shared" ref="AE8:AE39" si="7">AD8*E8</f>
        <v>0</v>
      </c>
      <c r="AF8" s="15"/>
      <c r="AG8" s="15">
        <f t="shared" ref="AG8:AG39" si="8">AF8*E8</f>
        <v>0</v>
      </c>
      <c r="AH8" s="15"/>
      <c r="AI8" s="15">
        <f t="shared" ref="AI8:AI39" si="9">AH8*E8</f>
        <v>0</v>
      </c>
      <c r="AJ8" s="15"/>
      <c r="AK8" s="15">
        <f t="shared" ref="AK8:AK39" si="10">AJ8*E8</f>
        <v>0</v>
      </c>
      <c r="AL8" s="15"/>
      <c r="AM8" s="15">
        <f t="shared" ref="AM8" si="11">AL8*G8</f>
        <v>0</v>
      </c>
      <c r="AN8" s="15"/>
      <c r="AO8" s="15">
        <f t="shared" ref="AO8" si="12">AN8*I8</f>
        <v>0</v>
      </c>
      <c r="AP8" s="15"/>
      <c r="AQ8" s="15">
        <f t="shared" ref="AQ8" si="13">AP8*K8</f>
        <v>0</v>
      </c>
      <c r="AR8" s="15"/>
      <c r="AS8" s="15">
        <f t="shared" ref="AS8:AS43" si="14">AR8*O8</f>
        <v>0</v>
      </c>
      <c r="AT8" s="15"/>
      <c r="AU8" s="15">
        <f t="shared" ref="AU8:AU43" si="15">AT8*Q8</f>
        <v>0</v>
      </c>
      <c r="AV8" s="15"/>
      <c r="AW8" s="15">
        <f t="shared" ref="AW8:AW43" si="16">AV8*S8</f>
        <v>0</v>
      </c>
      <c r="AX8" s="15">
        <f>COUNTA(F8,H8,J8,L8,N8,P8,R8,T8,V8,X8,Z8,AB8,AD8,AF8,AH8,AJ8,AL8,AN8,AP8,#REF!,AR8,AT8,AV8)</f>
        <v>5</v>
      </c>
      <c r="AY8" s="33">
        <f>(IFERROR(MEDIAN($F8,$H8,$J8,$L8,$N8,$P8,$R8,$T8,$V8,$X8,$Z8,$AB8,$AD8,$AF8,$AH8,$AJ8,$AL8,$AN8,$AP8,$AR8,$AT8,AV8),""))</f>
        <v>169575</v>
      </c>
      <c r="AZ8" s="33">
        <f>IFERROR(AVERAGE($F8,$H8,$J8,$L8,$N8,$P8,$R8,$T8,$V8,$X8,$Z8,$AB8,$AD8,$AF8,$AH8,$AJ8,$AL8,$AN8,$AP8,$AR8,$AT8,$AV8),"")</f>
        <v>175590</v>
      </c>
      <c r="BA8" s="33">
        <f>IFERROR(STDEV($F8,$H8,$J8,$L8,$N8,$P8,$R8,$T8,$V8,$X8,$Z8,$AB8,$AD8,$AF8,$AH8,$AJ8,$AL8,$AN8,$AP8,$AR8,$AT8,$AV8),"")</f>
        <v>55283.735402014943</v>
      </c>
      <c r="BB8" s="34">
        <f>(BA8/AZ8)</f>
        <v>0.31484558005589691</v>
      </c>
      <c r="BC8" s="33">
        <f>IFERROR(AZ8+BA8,"")</f>
        <v>230873.73540201495</v>
      </c>
      <c r="BD8" s="33">
        <f>IFERROR(AZ8-BA8,"")</f>
        <v>120306.26459798505</v>
      </c>
      <c r="BE8" s="10" t="str">
        <f t="shared" ref="BE8:BE39" si="17">IF(AND(F8&lt;=$BC8,F8&gt;=$BD8),F8,"")</f>
        <v/>
      </c>
      <c r="BF8" s="10" t="str">
        <f t="shared" ref="BF8:BF39" si="18">IF(AND(H8&lt;=$BC8,H8&gt;=$BD8),H8,"")</f>
        <v/>
      </c>
      <c r="BG8" s="10" t="str">
        <f t="shared" ref="BG8:BG39" si="19">IF(AND(J8&lt;=$BC8,J8&gt;=$BD8),J8,"")</f>
        <v/>
      </c>
      <c r="BH8" s="10">
        <f t="shared" ref="BH8:BH39" si="20">IF(AND(L8&lt;=$BC8,L8&gt;=$BD8),L8,"")</f>
        <v>142800</v>
      </c>
      <c r="BI8" s="10" t="str">
        <f t="shared" ref="BI8:BI39" si="21">IF(AND(N8&lt;=$BC8,N8&gt;=$BD8),N8,"")</f>
        <v/>
      </c>
      <c r="BJ8" s="10" t="str">
        <f t="shared" ref="BJ8:BJ39" si="22">IF(AND(P8&lt;=$BC8,P8&gt;=$BD8),P8,"")</f>
        <v/>
      </c>
      <c r="BK8" s="10" t="str">
        <f t="shared" ref="BK8:BK39" si="23">IF(AND(R8&lt;=$BC8,R8&gt;=$BD8),R8,"")</f>
        <v/>
      </c>
      <c r="BL8" s="10">
        <f t="shared" ref="BL8:BL39" si="24">IF(AND(T8&lt;=$BC8,T8&gt;=$BD8),T8,"")</f>
        <v>196350</v>
      </c>
      <c r="BM8" s="10" t="str">
        <f t="shared" ref="BM8:BM39" si="25">IF(AND(V8&lt;=$BC8,V8&gt;=$BD8),V8,"")</f>
        <v/>
      </c>
      <c r="BN8" s="10" t="str">
        <f t="shared" ref="BN8:BN39" si="26">IF(AND(X8&lt;=$BC8,X8&gt;=$BD8),X8,"")</f>
        <v/>
      </c>
      <c r="BO8" s="10" t="str">
        <f t="shared" ref="BO8:BO39" si="27">IF(AND(Z8&lt;=$BC8,Z8&gt;=$BD8),Z8,"")</f>
        <v/>
      </c>
      <c r="BP8" s="10" t="str">
        <f t="shared" ref="BP8:BP39" si="28">IF(AND(AB8&lt;=$BC8,AB8&gt;=$BD8),AB8,"")</f>
        <v/>
      </c>
      <c r="BQ8" s="10" t="str">
        <f t="shared" ref="BQ8:BQ39" si="29">IF(AND(AF8&lt;=$BC8,AF8&gt;=$BD8),AF8,"")</f>
        <v/>
      </c>
      <c r="BR8" s="10" t="str">
        <f t="shared" ref="BR8:BR39" si="30">IF(AND(AH8&lt;=$BC8,AH8&gt;=$BD8),AH8,"")</f>
        <v/>
      </c>
      <c r="BS8" s="10" t="str">
        <f t="shared" ref="BS8:BS39" si="31">IF(AND(AJ8&lt;=$BC8,AJ8&gt;=$BD8),AJ8,"")</f>
        <v/>
      </c>
      <c r="BT8" s="10" t="str">
        <f t="shared" ref="BT8:BT39" si="32">IF(AND(AL8&lt;=$BC8,AL8&gt;=$BD8),AL8,"")</f>
        <v/>
      </c>
      <c r="BU8" s="10" t="str">
        <f t="shared" ref="BU8:BU39" si="33">IF(AND(AN8&lt;=$BC8,AN8&gt;=$BD8),AN8,"")</f>
        <v/>
      </c>
      <c r="BV8" s="10" t="str">
        <f t="shared" ref="BV8:BV39" si="34">IF(AND(AP8&lt;=$BC8,AP8&gt;=$BD8),AP8,"")</f>
        <v/>
      </c>
      <c r="BW8" s="10" t="str">
        <f t="shared" ref="BW8:BW39" si="35">IF(AND(AR8&lt;=$BC8,AR8&gt;=$BD8),AR8,"")</f>
        <v/>
      </c>
      <c r="BX8" s="10" t="str">
        <f t="shared" ref="BX8:BX39" si="36">IF(AND(AT8&lt;=$BC8,AT8&gt;=$BD8),AT8,"")</f>
        <v/>
      </c>
      <c r="BY8" s="10" t="str">
        <f t="shared" ref="BY8:BY39" si="37">IF(AND(AV8&lt;=$BC8,AV8&gt;=$BD8),AV8,"")</f>
        <v/>
      </c>
      <c r="BZ8" s="26">
        <f>IFERROR(MEDIAN(BE8:BY8),"")</f>
        <v>169575</v>
      </c>
      <c r="CA8" s="26">
        <f>IFERROR(AVERAGE(BE8:BY8),"")</f>
        <v>169575</v>
      </c>
      <c r="CB8" s="26">
        <f>IFERROR(STDEV(BE8:BY8),"")</f>
        <v>37865.568132539622</v>
      </c>
      <c r="CC8" s="27">
        <f>IFERROR(CB8/CA8*100%,"")</f>
        <v>0.22329687826943606</v>
      </c>
      <c r="CD8" s="42">
        <f>+ROUND(+IFERROR(AVERAGEIF(BE8:BY8,"&lt;&gt;q"),"q"),0)</f>
        <v>169575</v>
      </c>
      <c r="CE8" s="43">
        <f t="shared" ref="CE8:CE39" si="38">CD8*E8</f>
        <v>169575</v>
      </c>
      <c r="CF8" s="35" t="s">
        <v>175</v>
      </c>
    </row>
    <row r="9" spans="1:84" ht="132">
      <c r="A9" s="44">
        <v>2</v>
      </c>
      <c r="B9" s="49" t="s">
        <v>105</v>
      </c>
      <c r="C9" s="50" t="s">
        <v>66</v>
      </c>
      <c r="D9" s="49" t="s">
        <v>35</v>
      </c>
      <c r="E9" s="48">
        <v>1</v>
      </c>
      <c r="F9" s="15">
        <v>6000</v>
      </c>
      <c r="G9" s="15">
        <f t="shared" ref="G9:G56" si="39">F9*E9</f>
        <v>6000</v>
      </c>
      <c r="H9" s="22">
        <v>12000</v>
      </c>
      <c r="I9" s="15">
        <f t="shared" ref="I9:I58" si="40">H9*E9</f>
        <v>12000</v>
      </c>
      <c r="J9" s="32"/>
      <c r="K9" s="15">
        <f t="shared" si="0"/>
        <v>0</v>
      </c>
      <c r="L9" s="15">
        <v>7140</v>
      </c>
      <c r="M9" s="15">
        <f>L9*E9</f>
        <v>7140</v>
      </c>
      <c r="N9" s="32"/>
      <c r="O9" s="15">
        <f>N9*E9</f>
        <v>0</v>
      </c>
      <c r="P9" s="15"/>
      <c r="Q9" s="15">
        <f t="shared" si="1"/>
        <v>0</v>
      </c>
      <c r="R9" s="15"/>
      <c r="S9" s="15">
        <f t="shared" ref="S9:S59" si="41">R9*E9</f>
        <v>0</v>
      </c>
      <c r="T9" s="15"/>
      <c r="U9" s="15">
        <f t="shared" si="2"/>
        <v>0</v>
      </c>
      <c r="V9" s="15"/>
      <c r="W9" s="15">
        <f t="shared" si="3"/>
        <v>0</v>
      </c>
      <c r="X9" s="15"/>
      <c r="Y9" s="15">
        <f t="shared" si="4"/>
        <v>0</v>
      </c>
      <c r="Z9" s="28"/>
      <c r="AA9" s="15">
        <f t="shared" si="5"/>
        <v>0</v>
      </c>
      <c r="AB9" s="15"/>
      <c r="AC9" s="15">
        <f t="shared" si="6"/>
        <v>0</v>
      </c>
      <c r="AD9" s="15"/>
      <c r="AE9" s="15">
        <f t="shared" si="7"/>
        <v>0</v>
      </c>
      <c r="AF9" s="15"/>
      <c r="AG9" s="15">
        <f t="shared" si="8"/>
        <v>0</v>
      </c>
      <c r="AH9" s="15"/>
      <c r="AI9" s="15">
        <f t="shared" si="9"/>
        <v>0</v>
      </c>
      <c r="AJ9" s="15"/>
      <c r="AK9" s="15">
        <f t="shared" si="10"/>
        <v>0</v>
      </c>
      <c r="AL9" s="15"/>
      <c r="AM9" s="15">
        <f t="shared" ref="AM9:AM59" si="42">AL9*G9</f>
        <v>0</v>
      </c>
      <c r="AN9" s="15"/>
      <c r="AO9" s="15">
        <f t="shared" ref="AO9:AO59" si="43">AN9*I9</f>
        <v>0</v>
      </c>
      <c r="AP9" s="15"/>
      <c r="AQ9" s="15">
        <f t="shared" ref="AQ9:AQ59" si="44">AP9*K9</f>
        <v>0</v>
      </c>
      <c r="AR9" s="15"/>
      <c r="AS9" s="15">
        <f t="shared" si="14"/>
        <v>0</v>
      </c>
      <c r="AT9" s="15"/>
      <c r="AU9" s="15">
        <f t="shared" si="15"/>
        <v>0</v>
      </c>
      <c r="AV9" s="15"/>
      <c r="AW9" s="15">
        <f t="shared" si="16"/>
        <v>0</v>
      </c>
      <c r="AX9" s="15">
        <f>COUNTA(F9,H9,J9,L9,N9,P9,R9,T9,V9,X9,Z9,AB9,AD9,AF9,AH9,AJ9,AL9,AN9,AP9,#REF!,AR9,AT9,AV9)</f>
        <v>4</v>
      </c>
      <c r="AY9" s="33">
        <f t="shared" ref="AY9:AY59" si="45">(IFERROR(MEDIAN($F9,$H9,$J9,$L9,$N9,$P9,$R9,$T9,$V9,$X9,$Z9,$AB9,$AD9,$AF9,$AH9,$AJ9,$AL9,$AN9,$AP9,$AR9,$AT9,AV9),""))</f>
        <v>7140</v>
      </c>
      <c r="AZ9" s="33">
        <f t="shared" ref="AZ9:AZ59" si="46">IFERROR(AVERAGE($F9,$H9,$J9,$L9,$N9,$P9,$R9,$T9,$V9,$X9,$Z9,$AB9,$AD9,$AF9,$AH9,$AJ9,$AL9,$AN9,$AP9,$AR9,$AT9,$AV9),"")</f>
        <v>8380</v>
      </c>
      <c r="BA9" s="33">
        <f t="shared" ref="BA9:BA59" si="47">IFERROR(STDEV($F9,$H9,$J9,$L9,$N9,$P9,$R9,$T9,$V9,$X9,$Z9,$AB9,$AD9,$AF9,$AH9,$AJ9,$AL9,$AN9,$AP9,$AR9,$AT9,$AV9),"")</f>
        <v>3186.4086366942956</v>
      </c>
      <c r="BB9" s="34">
        <f t="shared" ref="BB9:BB59" si="48">(BA9/AZ9)</f>
        <v>0.3802396941162644</v>
      </c>
      <c r="BC9" s="33">
        <f t="shared" ref="BC9:BC59" si="49">IFERROR(AZ9+BA9,"")</f>
        <v>11566.408636694296</v>
      </c>
      <c r="BD9" s="33">
        <f t="shared" ref="BD9:BD59" si="50">IFERROR(AZ9-BA9,"")</f>
        <v>5193.5913633057044</v>
      </c>
      <c r="BE9" s="10">
        <f t="shared" si="17"/>
        <v>6000</v>
      </c>
      <c r="BF9" s="10" t="str">
        <f t="shared" si="18"/>
        <v/>
      </c>
      <c r="BG9" s="10" t="str">
        <f t="shared" si="19"/>
        <v/>
      </c>
      <c r="BH9" s="10">
        <f t="shared" si="20"/>
        <v>7140</v>
      </c>
      <c r="BI9" s="10" t="str">
        <f t="shared" si="21"/>
        <v/>
      </c>
      <c r="BJ9" s="10" t="str">
        <f t="shared" si="22"/>
        <v/>
      </c>
      <c r="BK9" s="10" t="str">
        <f t="shared" si="23"/>
        <v/>
      </c>
      <c r="BL9" s="10" t="str">
        <f t="shared" si="24"/>
        <v/>
      </c>
      <c r="BM9" s="10" t="str">
        <f t="shared" si="25"/>
        <v/>
      </c>
      <c r="BN9" s="10" t="str">
        <f t="shared" si="26"/>
        <v/>
      </c>
      <c r="BO9" s="10" t="str">
        <f t="shared" si="27"/>
        <v/>
      </c>
      <c r="BP9" s="10" t="str">
        <f t="shared" si="28"/>
        <v/>
      </c>
      <c r="BQ9" s="10" t="str">
        <f t="shared" si="29"/>
        <v/>
      </c>
      <c r="BR9" s="10" t="str">
        <f t="shared" si="30"/>
        <v/>
      </c>
      <c r="BS9" s="10" t="str">
        <f t="shared" si="31"/>
        <v/>
      </c>
      <c r="BT9" s="10" t="str">
        <f t="shared" si="32"/>
        <v/>
      </c>
      <c r="BU9" s="10" t="str">
        <f t="shared" si="33"/>
        <v/>
      </c>
      <c r="BV9" s="10" t="str">
        <f t="shared" si="34"/>
        <v/>
      </c>
      <c r="BW9" s="10" t="str">
        <f t="shared" si="35"/>
        <v/>
      </c>
      <c r="BX9" s="10" t="str">
        <f t="shared" si="36"/>
        <v/>
      </c>
      <c r="BY9" s="10" t="str">
        <f t="shared" si="37"/>
        <v/>
      </c>
      <c r="BZ9" s="26">
        <f t="shared" ref="BZ9:BZ59" si="51">IFERROR(MEDIAN(BE9:BY9),"")</f>
        <v>6570</v>
      </c>
      <c r="CA9" s="26">
        <f t="shared" ref="CA9:CA59" si="52">IFERROR(AVERAGE(BE9:BY9),"")</f>
        <v>6570</v>
      </c>
      <c r="CB9" s="26">
        <f t="shared" ref="CB9:CB59" si="53">IFERROR(STDEV(BE9:BY9),"")</f>
        <v>806.10173055266421</v>
      </c>
      <c r="CC9" s="27">
        <f t="shared" ref="CC9:CC59" si="54">IFERROR(CB9/CA9*100%,"")</f>
        <v>0.12269432732917264</v>
      </c>
      <c r="CD9" s="42">
        <f>+ROUND(+IFERROR(AVERAGEIF(BE9:BY9,"&lt;&gt;q"),"q"),0)</f>
        <v>6570</v>
      </c>
      <c r="CE9" s="43">
        <f t="shared" si="38"/>
        <v>6570</v>
      </c>
      <c r="CF9" s="35" t="s">
        <v>175</v>
      </c>
    </row>
    <row r="10" spans="1:84" ht="132">
      <c r="A10" s="44">
        <v>3</v>
      </c>
      <c r="B10" s="49" t="s">
        <v>106</v>
      </c>
      <c r="C10" s="50" t="s">
        <v>67</v>
      </c>
      <c r="D10" s="49" t="s">
        <v>68</v>
      </c>
      <c r="E10" s="48">
        <v>1</v>
      </c>
      <c r="F10" s="15">
        <v>18000</v>
      </c>
      <c r="G10" s="15">
        <f t="shared" si="39"/>
        <v>18000</v>
      </c>
      <c r="H10" s="22">
        <v>13000</v>
      </c>
      <c r="I10" s="15">
        <f t="shared" si="40"/>
        <v>13000</v>
      </c>
      <c r="J10" s="32"/>
      <c r="K10" s="15">
        <f t="shared" si="0"/>
        <v>0</v>
      </c>
      <c r="L10" s="15"/>
      <c r="M10" s="15">
        <f t="shared" ref="M10:M59" si="55">L10*E10</f>
        <v>0</v>
      </c>
      <c r="N10" s="32"/>
      <c r="O10" s="15">
        <f t="shared" ref="O10:O41" si="56">N10*E10</f>
        <v>0</v>
      </c>
      <c r="P10" s="15"/>
      <c r="Q10" s="15">
        <f t="shared" si="1"/>
        <v>0</v>
      </c>
      <c r="R10" s="15"/>
      <c r="S10" s="15">
        <f t="shared" si="41"/>
        <v>0</v>
      </c>
      <c r="T10" s="15">
        <v>22015</v>
      </c>
      <c r="U10" s="15">
        <f t="shared" si="2"/>
        <v>22015</v>
      </c>
      <c r="V10" s="15"/>
      <c r="W10" s="15">
        <f t="shared" si="3"/>
        <v>0</v>
      </c>
      <c r="X10" s="15"/>
      <c r="Y10" s="15">
        <f t="shared" si="4"/>
        <v>0</v>
      </c>
      <c r="Z10" s="28">
        <v>26465</v>
      </c>
      <c r="AA10" s="15">
        <f t="shared" si="5"/>
        <v>26465</v>
      </c>
      <c r="AB10" s="15"/>
      <c r="AC10" s="15">
        <f t="shared" si="6"/>
        <v>0</v>
      </c>
      <c r="AD10" s="15"/>
      <c r="AE10" s="15">
        <f t="shared" si="7"/>
        <v>0</v>
      </c>
      <c r="AF10" s="15"/>
      <c r="AG10" s="15">
        <f t="shared" si="8"/>
        <v>0</v>
      </c>
      <c r="AH10" s="15"/>
      <c r="AI10" s="15">
        <f t="shared" si="9"/>
        <v>0</v>
      </c>
      <c r="AJ10" s="15"/>
      <c r="AK10" s="15">
        <f t="shared" si="10"/>
        <v>0</v>
      </c>
      <c r="AL10" s="15"/>
      <c r="AM10" s="15">
        <f t="shared" si="42"/>
        <v>0</v>
      </c>
      <c r="AN10" s="15"/>
      <c r="AO10" s="15">
        <f t="shared" si="43"/>
        <v>0</v>
      </c>
      <c r="AP10" s="15"/>
      <c r="AQ10" s="15">
        <f t="shared" si="44"/>
        <v>0</v>
      </c>
      <c r="AR10" s="15"/>
      <c r="AS10" s="15">
        <f t="shared" si="14"/>
        <v>0</v>
      </c>
      <c r="AT10" s="15"/>
      <c r="AU10" s="15">
        <f t="shared" si="15"/>
        <v>0</v>
      </c>
      <c r="AV10" s="15"/>
      <c r="AW10" s="15">
        <f t="shared" si="16"/>
        <v>0</v>
      </c>
      <c r="AX10" s="15">
        <f>COUNTA(F10,H10,J10,L10,N10,P10,R10,T10,V10,X10,Z10,AB10,AD10,AF10,AH10,AJ10,AL10,AN10,AP10,#REF!,AR10,AT10,AV10)</f>
        <v>5</v>
      </c>
      <c r="AY10" s="33">
        <f t="shared" si="45"/>
        <v>20007.5</v>
      </c>
      <c r="AZ10" s="33">
        <f t="shared" si="46"/>
        <v>19870</v>
      </c>
      <c r="BA10" s="33">
        <f t="shared" si="47"/>
        <v>5738.4332937367726</v>
      </c>
      <c r="BB10" s="34">
        <f t="shared" si="48"/>
        <v>0.28879885725902227</v>
      </c>
      <c r="BC10" s="33">
        <f t="shared" si="49"/>
        <v>25608.433293736773</v>
      </c>
      <c r="BD10" s="33">
        <f t="shared" si="50"/>
        <v>14131.566706263227</v>
      </c>
      <c r="BE10" s="10">
        <f t="shared" si="17"/>
        <v>18000</v>
      </c>
      <c r="BF10" s="10" t="str">
        <f t="shared" si="18"/>
        <v/>
      </c>
      <c r="BG10" s="10" t="str">
        <f t="shared" si="19"/>
        <v/>
      </c>
      <c r="BH10" s="10" t="str">
        <f t="shared" si="20"/>
        <v/>
      </c>
      <c r="BI10" s="10" t="str">
        <f t="shared" si="21"/>
        <v/>
      </c>
      <c r="BJ10" s="10" t="str">
        <f t="shared" si="22"/>
        <v/>
      </c>
      <c r="BK10" s="10" t="str">
        <f t="shared" si="23"/>
        <v/>
      </c>
      <c r="BL10" s="10">
        <f t="shared" si="24"/>
        <v>22015</v>
      </c>
      <c r="BM10" s="10" t="str">
        <f t="shared" si="25"/>
        <v/>
      </c>
      <c r="BN10" s="10" t="str">
        <f t="shared" si="26"/>
        <v/>
      </c>
      <c r="BO10" s="10" t="str">
        <f t="shared" si="27"/>
        <v/>
      </c>
      <c r="BP10" s="10" t="str">
        <f t="shared" si="28"/>
        <v/>
      </c>
      <c r="BQ10" s="10" t="str">
        <f t="shared" si="29"/>
        <v/>
      </c>
      <c r="BR10" s="10" t="str">
        <f t="shared" si="30"/>
        <v/>
      </c>
      <c r="BS10" s="10" t="str">
        <f t="shared" si="31"/>
        <v/>
      </c>
      <c r="BT10" s="10" t="str">
        <f t="shared" si="32"/>
        <v/>
      </c>
      <c r="BU10" s="10" t="str">
        <f t="shared" si="33"/>
        <v/>
      </c>
      <c r="BV10" s="10" t="str">
        <f t="shared" si="34"/>
        <v/>
      </c>
      <c r="BW10" s="10" t="str">
        <f t="shared" si="35"/>
        <v/>
      </c>
      <c r="BX10" s="10" t="str">
        <f t="shared" si="36"/>
        <v/>
      </c>
      <c r="BY10" s="10" t="str">
        <f t="shared" si="37"/>
        <v/>
      </c>
      <c r="BZ10" s="26">
        <f t="shared" si="51"/>
        <v>20007.5</v>
      </c>
      <c r="CA10" s="26">
        <f t="shared" si="52"/>
        <v>20007.5</v>
      </c>
      <c r="CB10" s="26">
        <f t="shared" si="53"/>
        <v>2839.0337264639884</v>
      </c>
      <c r="CC10" s="27">
        <f t="shared" si="54"/>
        <v>0.14189847439530118</v>
      </c>
      <c r="CD10" s="42">
        <f>+ROUND(+IFERROR(AVERAGEIF(BE10:BY10,"&lt;&gt;q"),"q"),0)</f>
        <v>20008</v>
      </c>
      <c r="CE10" s="43">
        <f t="shared" si="38"/>
        <v>20008</v>
      </c>
      <c r="CF10" s="35" t="s">
        <v>175</v>
      </c>
    </row>
    <row r="11" spans="1:84" ht="105.6">
      <c r="A11" s="44">
        <v>4</v>
      </c>
      <c r="B11" s="49" t="s">
        <v>107</v>
      </c>
      <c r="C11" s="50" t="s">
        <v>69</v>
      </c>
      <c r="D11" s="49" t="s">
        <v>35</v>
      </c>
      <c r="E11" s="48">
        <v>1</v>
      </c>
      <c r="F11" s="15">
        <v>3570</v>
      </c>
      <c r="G11" s="15">
        <f t="shared" si="39"/>
        <v>3570</v>
      </c>
      <c r="H11" s="22"/>
      <c r="I11" s="15">
        <f t="shared" si="40"/>
        <v>0</v>
      </c>
      <c r="J11" s="32">
        <f>3700*1.19</f>
        <v>4403</v>
      </c>
      <c r="K11" s="15">
        <f t="shared" si="0"/>
        <v>4403</v>
      </c>
      <c r="L11" s="15">
        <v>5950</v>
      </c>
      <c r="M11" s="15">
        <f t="shared" si="55"/>
        <v>5950</v>
      </c>
      <c r="N11" s="32"/>
      <c r="O11" s="15">
        <f t="shared" si="56"/>
        <v>0</v>
      </c>
      <c r="P11" s="15"/>
      <c r="Q11" s="15">
        <f t="shared" si="1"/>
        <v>0</v>
      </c>
      <c r="R11" s="15"/>
      <c r="S11" s="15">
        <f t="shared" si="41"/>
        <v>0</v>
      </c>
      <c r="T11" s="15">
        <v>5950</v>
      </c>
      <c r="U11" s="15">
        <f t="shared" si="2"/>
        <v>5950</v>
      </c>
      <c r="V11" s="15"/>
      <c r="W11" s="15">
        <f t="shared" si="3"/>
        <v>0</v>
      </c>
      <c r="X11" s="15"/>
      <c r="Y11" s="15">
        <f t="shared" si="4"/>
        <v>0</v>
      </c>
      <c r="Z11" s="28"/>
      <c r="AA11" s="15">
        <f t="shared" si="5"/>
        <v>0</v>
      </c>
      <c r="AB11" s="15"/>
      <c r="AC11" s="15">
        <f t="shared" si="6"/>
        <v>0</v>
      </c>
      <c r="AD11" s="15"/>
      <c r="AE11" s="15">
        <f t="shared" si="7"/>
        <v>0</v>
      </c>
      <c r="AF11" s="15"/>
      <c r="AG11" s="15">
        <f t="shared" si="8"/>
        <v>0</v>
      </c>
      <c r="AH11" s="15"/>
      <c r="AI11" s="15">
        <f t="shared" si="9"/>
        <v>0</v>
      </c>
      <c r="AJ11" s="15"/>
      <c r="AK11" s="15">
        <f t="shared" si="10"/>
        <v>0</v>
      </c>
      <c r="AL11" s="15"/>
      <c r="AM11" s="15">
        <f t="shared" si="42"/>
        <v>0</v>
      </c>
      <c r="AN11" s="15"/>
      <c r="AO11" s="15">
        <f t="shared" si="43"/>
        <v>0</v>
      </c>
      <c r="AP11" s="15"/>
      <c r="AQ11" s="15">
        <f t="shared" si="44"/>
        <v>0</v>
      </c>
      <c r="AR11" s="15"/>
      <c r="AS11" s="15">
        <f t="shared" si="14"/>
        <v>0</v>
      </c>
      <c r="AT11" s="15"/>
      <c r="AU11" s="15">
        <f t="shared" si="15"/>
        <v>0</v>
      </c>
      <c r="AV11" s="15"/>
      <c r="AW11" s="15">
        <f t="shared" si="16"/>
        <v>0</v>
      </c>
      <c r="AX11" s="15">
        <f>COUNTA(F11,H11,J11,L11,N11,P11,R11,T11,V11,X11,Z11,AB11,AD11,AF11,AH11,AJ11,AL11,AN11,AP11,#REF!,AR11,AT11,AV11)</f>
        <v>5</v>
      </c>
      <c r="AY11" s="33">
        <f t="shared" si="45"/>
        <v>5176.5</v>
      </c>
      <c r="AZ11" s="33">
        <f t="shared" si="46"/>
        <v>4968.25</v>
      </c>
      <c r="BA11" s="33">
        <f t="shared" si="47"/>
        <v>1183.5366139949649</v>
      </c>
      <c r="BB11" s="34">
        <f t="shared" si="48"/>
        <v>0.23822001992552003</v>
      </c>
      <c r="BC11" s="33">
        <f t="shared" si="49"/>
        <v>6151.7866139949647</v>
      </c>
      <c r="BD11" s="33">
        <f t="shared" si="50"/>
        <v>3784.7133860050353</v>
      </c>
      <c r="BE11" s="10" t="str">
        <f t="shared" si="17"/>
        <v/>
      </c>
      <c r="BF11" s="10" t="str">
        <f t="shared" si="18"/>
        <v/>
      </c>
      <c r="BG11" s="10">
        <f t="shared" si="19"/>
        <v>4403</v>
      </c>
      <c r="BH11" s="10">
        <f t="shared" si="20"/>
        <v>5950</v>
      </c>
      <c r="BI11" s="10" t="str">
        <f t="shared" si="21"/>
        <v/>
      </c>
      <c r="BJ11" s="10" t="str">
        <f t="shared" si="22"/>
        <v/>
      </c>
      <c r="BK11" s="10" t="str">
        <f t="shared" si="23"/>
        <v/>
      </c>
      <c r="BL11" s="10">
        <f t="shared" si="24"/>
        <v>5950</v>
      </c>
      <c r="BM11" s="10" t="str">
        <f t="shared" si="25"/>
        <v/>
      </c>
      <c r="BN11" s="10" t="str">
        <f t="shared" si="26"/>
        <v/>
      </c>
      <c r="BO11" s="10" t="str">
        <f t="shared" si="27"/>
        <v/>
      </c>
      <c r="BP11" s="10" t="str">
        <f t="shared" si="28"/>
        <v/>
      </c>
      <c r="BQ11" s="10" t="str">
        <f t="shared" si="29"/>
        <v/>
      </c>
      <c r="BR11" s="10" t="str">
        <f t="shared" si="30"/>
        <v/>
      </c>
      <c r="BS11" s="10" t="str">
        <f t="shared" si="31"/>
        <v/>
      </c>
      <c r="BT11" s="10" t="str">
        <f t="shared" si="32"/>
        <v/>
      </c>
      <c r="BU11" s="10" t="str">
        <f t="shared" si="33"/>
        <v/>
      </c>
      <c r="BV11" s="10" t="str">
        <f t="shared" si="34"/>
        <v/>
      </c>
      <c r="BW11" s="10" t="str">
        <f t="shared" si="35"/>
        <v/>
      </c>
      <c r="BX11" s="10" t="str">
        <f t="shared" si="36"/>
        <v/>
      </c>
      <c r="BY11" s="10" t="str">
        <f t="shared" si="37"/>
        <v/>
      </c>
      <c r="BZ11" s="26">
        <f t="shared" si="51"/>
        <v>5950</v>
      </c>
      <c r="CA11" s="26">
        <f t="shared" si="52"/>
        <v>5434.333333333333</v>
      </c>
      <c r="CB11" s="26">
        <f t="shared" si="53"/>
        <v>893.16086643635242</v>
      </c>
      <c r="CC11" s="27">
        <f t="shared" si="54"/>
        <v>0.16435518611967476</v>
      </c>
      <c r="CD11" s="42">
        <f>ROUND(AZ11,0)</f>
        <v>4968</v>
      </c>
      <c r="CE11" s="43">
        <f t="shared" si="38"/>
        <v>4968</v>
      </c>
      <c r="CF11" s="35" t="s">
        <v>177</v>
      </c>
    </row>
    <row r="12" spans="1:84" ht="237.6">
      <c r="A12" s="44">
        <v>5</v>
      </c>
      <c r="B12" s="49" t="s">
        <v>108</v>
      </c>
      <c r="C12" s="50" t="s">
        <v>70</v>
      </c>
      <c r="D12" s="49" t="s">
        <v>71</v>
      </c>
      <c r="E12" s="48">
        <v>1</v>
      </c>
      <c r="F12" s="15">
        <v>21420</v>
      </c>
      <c r="G12" s="15">
        <f t="shared" si="39"/>
        <v>21420</v>
      </c>
      <c r="H12" s="22">
        <f>18487.39*1.19</f>
        <v>21999.9941</v>
      </c>
      <c r="I12" s="15">
        <f t="shared" si="40"/>
        <v>21999.9941</v>
      </c>
      <c r="J12" s="32">
        <f>29500*1.19</f>
        <v>35105</v>
      </c>
      <c r="K12" s="15">
        <f t="shared" si="0"/>
        <v>35105</v>
      </c>
      <c r="L12" s="15">
        <v>29750</v>
      </c>
      <c r="M12" s="15">
        <f t="shared" si="55"/>
        <v>29750</v>
      </c>
      <c r="N12" s="32"/>
      <c r="O12" s="15">
        <f t="shared" si="56"/>
        <v>0</v>
      </c>
      <c r="P12" s="15"/>
      <c r="Q12" s="15">
        <f t="shared" si="1"/>
        <v>0</v>
      </c>
      <c r="R12" s="15"/>
      <c r="S12" s="15">
        <f t="shared" si="41"/>
        <v>0</v>
      </c>
      <c r="T12" s="15">
        <v>38080</v>
      </c>
      <c r="U12" s="15">
        <f t="shared" si="2"/>
        <v>38080</v>
      </c>
      <c r="V12" s="15"/>
      <c r="W12" s="15">
        <f t="shared" si="3"/>
        <v>0</v>
      </c>
      <c r="X12" s="15"/>
      <c r="Y12" s="15">
        <f t="shared" si="4"/>
        <v>0</v>
      </c>
      <c r="Z12" s="28"/>
      <c r="AA12" s="15">
        <f t="shared" si="5"/>
        <v>0</v>
      </c>
      <c r="AB12" s="15"/>
      <c r="AC12" s="15">
        <f t="shared" si="6"/>
        <v>0</v>
      </c>
      <c r="AD12" s="15">
        <v>25250</v>
      </c>
      <c r="AE12" s="15">
        <f t="shared" si="7"/>
        <v>25250</v>
      </c>
      <c r="AF12" s="15"/>
      <c r="AG12" s="15">
        <f t="shared" si="8"/>
        <v>0</v>
      </c>
      <c r="AH12" s="15"/>
      <c r="AI12" s="15">
        <f t="shared" si="9"/>
        <v>0</v>
      </c>
      <c r="AJ12" s="15"/>
      <c r="AK12" s="15">
        <f t="shared" si="10"/>
        <v>0</v>
      </c>
      <c r="AL12" s="15"/>
      <c r="AM12" s="15">
        <f t="shared" si="42"/>
        <v>0</v>
      </c>
      <c r="AN12" s="15"/>
      <c r="AO12" s="15">
        <f t="shared" si="43"/>
        <v>0</v>
      </c>
      <c r="AP12" s="15"/>
      <c r="AQ12" s="15">
        <f t="shared" si="44"/>
        <v>0</v>
      </c>
      <c r="AR12" s="15"/>
      <c r="AS12" s="15">
        <f t="shared" si="14"/>
        <v>0</v>
      </c>
      <c r="AT12" s="15"/>
      <c r="AU12" s="15">
        <f t="shared" si="15"/>
        <v>0</v>
      </c>
      <c r="AV12" s="15"/>
      <c r="AW12" s="15">
        <f t="shared" si="16"/>
        <v>0</v>
      </c>
      <c r="AX12" s="15">
        <f>COUNTA(F12,H12,J12,L12,N12,P12,R12,T12,V12,X12,Z12,AB12,AD12,AF12,AH12,AJ12,AL12,AN12,AP12,#REF!,AR12,AT12,AV12)</f>
        <v>7</v>
      </c>
      <c r="AY12" s="33">
        <f t="shared" si="45"/>
        <v>27500</v>
      </c>
      <c r="AZ12" s="33">
        <f t="shared" si="46"/>
        <v>28600.832350000001</v>
      </c>
      <c r="BA12" s="33">
        <f t="shared" si="47"/>
        <v>6925.9352974626481</v>
      </c>
      <c r="BB12" s="34">
        <f t="shared" si="48"/>
        <v>0.24215852226631607</v>
      </c>
      <c r="BC12" s="33">
        <f t="shared" si="49"/>
        <v>35526.76764746265</v>
      </c>
      <c r="BD12" s="33">
        <f t="shared" si="50"/>
        <v>21674.897052537352</v>
      </c>
      <c r="BE12" s="10" t="str">
        <f t="shared" si="17"/>
        <v/>
      </c>
      <c r="BF12" s="10">
        <f t="shared" si="18"/>
        <v>21999.9941</v>
      </c>
      <c r="BG12" s="10">
        <f t="shared" si="19"/>
        <v>35105</v>
      </c>
      <c r="BH12" s="10">
        <f t="shared" si="20"/>
        <v>29750</v>
      </c>
      <c r="BI12" s="10" t="str">
        <f t="shared" si="21"/>
        <v/>
      </c>
      <c r="BJ12" s="10" t="str">
        <f t="shared" si="22"/>
        <v/>
      </c>
      <c r="BK12" s="10" t="str">
        <f t="shared" si="23"/>
        <v/>
      </c>
      <c r="BL12" s="10" t="str">
        <f t="shared" si="24"/>
        <v/>
      </c>
      <c r="BM12" s="10" t="str">
        <f t="shared" si="25"/>
        <v/>
      </c>
      <c r="BN12" s="10" t="str">
        <f t="shared" si="26"/>
        <v/>
      </c>
      <c r="BO12" s="10" t="str">
        <f t="shared" si="27"/>
        <v/>
      </c>
      <c r="BP12" s="10" t="str">
        <f t="shared" si="28"/>
        <v/>
      </c>
      <c r="BQ12" s="10" t="str">
        <f t="shared" si="29"/>
        <v/>
      </c>
      <c r="BR12" s="10" t="str">
        <f t="shared" si="30"/>
        <v/>
      </c>
      <c r="BS12" s="10" t="str">
        <f t="shared" si="31"/>
        <v/>
      </c>
      <c r="BT12" s="10" t="str">
        <f t="shared" si="32"/>
        <v/>
      </c>
      <c r="BU12" s="10" t="str">
        <f t="shared" si="33"/>
        <v/>
      </c>
      <c r="BV12" s="10" t="str">
        <f t="shared" si="34"/>
        <v/>
      </c>
      <c r="BW12" s="10" t="str">
        <f t="shared" si="35"/>
        <v/>
      </c>
      <c r="BX12" s="10" t="str">
        <f t="shared" si="36"/>
        <v/>
      </c>
      <c r="BY12" s="10" t="str">
        <f t="shared" si="37"/>
        <v/>
      </c>
      <c r="BZ12" s="26">
        <f t="shared" si="51"/>
        <v>29750</v>
      </c>
      <c r="CA12" s="26">
        <f t="shared" si="52"/>
        <v>28951.664699999998</v>
      </c>
      <c r="CB12" s="26">
        <f t="shared" si="53"/>
        <v>6588.8769413442824</v>
      </c>
      <c r="CC12" s="27">
        <f t="shared" si="54"/>
        <v>0.22758197186997275</v>
      </c>
      <c r="CD12" s="42">
        <f>ROUND(AY12,0)</f>
        <v>27500</v>
      </c>
      <c r="CE12" s="43">
        <f t="shared" si="38"/>
        <v>27500</v>
      </c>
      <c r="CF12" s="35" t="s">
        <v>176</v>
      </c>
    </row>
    <row r="13" spans="1:84" ht="132">
      <c r="A13" s="44">
        <v>6</v>
      </c>
      <c r="B13" s="49" t="s">
        <v>109</v>
      </c>
      <c r="C13" s="50" t="s">
        <v>72</v>
      </c>
      <c r="D13" s="49" t="s">
        <v>73</v>
      </c>
      <c r="E13" s="48">
        <v>1</v>
      </c>
      <c r="F13" s="15">
        <v>2700</v>
      </c>
      <c r="G13" s="15">
        <f t="shared" si="39"/>
        <v>2700</v>
      </c>
      <c r="H13" s="22"/>
      <c r="I13" s="15">
        <f t="shared" si="40"/>
        <v>0</v>
      </c>
      <c r="J13" s="32">
        <f>3200*1.19</f>
        <v>3808</v>
      </c>
      <c r="K13" s="15">
        <f t="shared" si="0"/>
        <v>3808</v>
      </c>
      <c r="L13" s="15"/>
      <c r="M13" s="15">
        <f t="shared" si="55"/>
        <v>0</v>
      </c>
      <c r="N13" s="32"/>
      <c r="O13" s="15">
        <f t="shared" si="56"/>
        <v>0</v>
      </c>
      <c r="P13" s="15"/>
      <c r="Q13" s="15">
        <f t="shared" si="1"/>
        <v>0</v>
      </c>
      <c r="R13" s="15"/>
      <c r="S13" s="15">
        <f t="shared" si="41"/>
        <v>0</v>
      </c>
      <c r="T13" s="15"/>
      <c r="U13" s="15">
        <f t="shared" si="2"/>
        <v>0</v>
      </c>
      <c r="V13" s="15"/>
      <c r="W13" s="15">
        <f t="shared" si="3"/>
        <v>0</v>
      </c>
      <c r="X13" s="15"/>
      <c r="Y13" s="15">
        <f t="shared" si="4"/>
        <v>0</v>
      </c>
      <c r="Z13" s="28">
        <v>2188</v>
      </c>
      <c r="AA13" s="15">
        <f t="shared" si="5"/>
        <v>2188</v>
      </c>
      <c r="AB13" s="15">
        <v>1950</v>
      </c>
      <c r="AC13" s="15">
        <f t="shared" si="6"/>
        <v>1950</v>
      </c>
      <c r="AD13" s="15">
        <v>2050</v>
      </c>
      <c r="AE13" s="15">
        <f t="shared" si="7"/>
        <v>2050</v>
      </c>
      <c r="AF13" s="15"/>
      <c r="AG13" s="15">
        <f t="shared" si="8"/>
        <v>0</v>
      </c>
      <c r="AH13" s="15"/>
      <c r="AI13" s="15">
        <f t="shared" si="9"/>
        <v>0</v>
      </c>
      <c r="AJ13" s="15"/>
      <c r="AK13" s="15">
        <f t="shared" si="10"/>
        <v>0</v>
      </c>
      <c r="AL13" s="15"/>
      <c r="AM13" s="15">
        <f t="shared" si="42"/>
        <v>0</v>
      </c>
      <c r="AN13" s="15"/>
      <c r="AO13" s="15">
        <f t="shared" si="43"/>
        <v>0</v>
      </c>
      <c r="AP13" s="15"/>
      <c r="AQ13" s="15">
        <f t="shared" si="44"/>
        <v>0</v>
      </c>
      <c r="AR13" s="15"/>
      <c r="AS13" s="15">
        <f t="shared" si="14"/>
        <v>0</v>
      </c>
      <c r="AT13" s="15"/>
      <c r="AU13" s="15">
        <f t="shared" si="15"/>
        <v>0</v>
      </c>
      <c r="AV13" s="15"/>
      <c r="AW13" s="15">
        <f t="shared" si="16"/>
        <v>0</v>
      </c>
      <c r="AX13" s="15">
        <f>COUNTA(F13,H13,J13,L13,N13,P13,R13,T13,V13,X13,Z13,AB13,AD13,AF13,AH13,AJ13,AL13,AN13,AP13,#REF!,AR13,AT13,AV13)</f>
        <v>6</v>
      </c>
      <c r="AY13" s="33">
        <f t="shared" si="45"/>
        <v>2188</v>
      </c>
      <c r="AZ13" s="33">
        <f t="shared" si="46"/>
        <v>2539.1999999999998</v>
      </c>
      <c r="BA13" s="33">
        <f t="shared" si="47"/>
        <v>765.75531339978318</v>
      </c>
      <c r="BB13" s="34">
        <f t="shared" si="48"/>
        <v>0.30157345360735005</v>
      </c>
      <c r="BC13" s="33">
        <f t="shared" si="49"/>
        <v>3304.9553133997829</v>
      </c>
      <c r="BD13" s="33">
        <f t="shared" si="50"/>
        <v>1773.4446866002168</v>
      </c>
      <c r="BE13" s="10">
        <f t="shared" si="17"/>
        <v>2700</v>
      </c>
      <c r="BF13" s="10" t="str">
        <f t="shared" si="18"/>
        <v/>
      </c>
      <c r="BG13" s="10" t="str">
        <f t="shared" si="19"/>
        <v/>
      </c>
      <c r="BH13" s="10" t="str">
        <f t="shared" si="20"/>
        <v/>
      </c>
      <c r="BI13" s="10" t="str">
        <f t="shared" si="21"/>
        <v/>
      </c>
      <c r="BJ13" s="10" t="str">
        <f t="shared" si="22"/>
        <v/>
      </c>
      <c r="BK13" s="10" t="str">
        <f t="shared" si="23"/>
        <v/>
      </c>
      <c r="BL13" s="10" t="str">
        <f t="shared" si="24"/>
        <v/>
      </c>
      <c r="BM13" s="10" t="str">
        <f t="shared" si="25"/>
        <v/>
      </c>
      <c r="BN13" s="10" t="str">
        <f t="shared" si="26"/>
        <v/>
      </c>
      <c r="BO13" s="10">
        <f t="shared" si="27"/>
        <v>2188</v>
      </c>
      <c r="BP13" s="10">
        <f t="shared" si="28"/>
        <v>1950</v>
      </c>
      <c r="BQ13" s="10" t="str">
        <f t="shared" si="29"/>
        <v/>
      </c>
      <c r="BR13" s="10" t="str">
        <f t="shared" si="30"/>
        <v/>
      </c>
      <c r="BS13" s="10" t="str">
        <f t="shared" si="31"/>
        <v/>
      </c>
      <c r="BT13" s="10" t="str">
        <f t="shared" si="32"/>
        <v/>
      </c>
      <c r="BU13" s="10" t="str">
        <f t="shared" si="33"/>
        <v/>
      </c>
      <c r="BV13" s="10" t="str">
        <f t="shared" si="34"/>
        <v/>
      </c>
      <c r="BW13" s="10" t="str">
        <f t="shared" si="35"/>
        <v/>
      </c>
      <c r="BX13" s="10" t="str">
        <f t="shared" si="36"/>
        <v/>
      </c>
      <c r="BY13" s="10" t="str">
        <f t="shared" si="37"/>
        <v/>
      </c>
      <c r="BZ13" s="26">
        <f t="shared" si="51"/>
        <v>2188</v>
      </c>
      <c r="CA13" s="26">
        <f t="shared" si="52"/>
        <v>2279.3333333333335</v>
      </c>
      <c r="CB13" s="26">
        <f t="shared" si="53"/>
        <v>383.25100565208311</v>
      </c>
      <c r="CC13" s="27">
        <f t="shared" si="54"/>
        <v>0.16814171058149302</v>
      </c>
      <c r="CD13" s="42">
        <f t="shared" ref="CD13:CD22" si="57">+ROUND(+IFERROR(AVERAGEIF(BE13:BY13,"&lt;&gt;q"),"q"),0)</f>
        <v>2279</v>
      </c>
      <c r="CE13" s="43">
        <f t="shared" si="38"/>
        <v>2279</v>
      </c>
      <c r="CF13" s="35" t="s">
        <v>175</v>
      </c>
    </row>
    <row r="14" spans="1:84" ht="132">
      <c r="A14" s="44">
        <v>7</v>
      </c>
      <c r="B14" s="49" t="s">
        <v>110</v>
      </c>
      <c r="C14" s="50" t="s">
        <v>74</v>
      </c>
      <c r="D14" s="49" t="s">
        <v>73</v>
      </c>
      <c r="E14" s="48">
        <v>1</v>
      </c>
      <c r="F14" s="15">
        <v>3400</v>
      </c>
      <c r="G14" s="15">
        <f t="shared" si="39"/>
        <v>3400</v>
      </c>
      <c r="H14" s="22"/>
      <c r="I14" s="15">
        <f t="shared" si="40"/>
        <v>0</v>
      </c>
      <c r="J14" s="32"/>
      <c r="K14" s="15">
        <f t="shared" si="0"/>
        <v>0</v>
      </c>
      <c r="L14" s="15"/>
      <c r="M14" s="15">
        <f t="shared" si="55"/>
        <v>0</v>
      </c>
      <c r="N14" s="32"/>
      <c r="O14" s="15">
        <f t="shared" si="56"/>
        <v>0</v>
      </c>
      <c r="P14" s="15"/>
      <c r="Q14" s="15">
        <f t="shared" si="1"/>
        <v>0</v>
      </c>
      <c r="R14" s="15">
        <v>1600</v>
      </c>
      <c r="S14" s="15">
        <f t="shared" si="41"/>
        <v>1600</v>
      </c>
      <c r="T14" s="15"/>
      <c r="U14" s="15">
        <f t="shared" si="2"/>
        <v>0</v>
      </c>
      <c r="V14" s="15"/>
      <c r="W14" s="15">
        <f t="shared" si="3"/>
        <v>0</v>
      </c>
      <c r="X14" s="15"/>
      <c r="Y14" s="15">
        <f t="shared" si="4"/>
        <v>0</v>
      </c>
      <c r="Z14" s="28"/>
      <c r="AA14" s="15">
        <f t="shared" si="5"/>
        <v>0</v>
      </c>
      <c r="AB14" s="15">
        <v>2450</v>
      </c>
      <c r="AC14" s="15">
        <f t="shared" si="6"/>
        <v>2450</v>
      </c>
      <c r="AD14" s="15">
        <v>2800</v>
      </c>
      <c r="AE14" s="15">
        <f t="shared" si="7"/>
        <v>2800</v>
      </c>
      <c r="AF14" s="15"/>
      <c r="AG14" s="15">
        <f t="shared" si="8"/>
        <v>0</v>
      </c>
      <c r="AH14" s="15"/>
      <c r="AI14" s="15">
        <f t="shared" si="9"/>
        <v>0</v>
      </c>
      <c r="AJ14" s="15"/>
      <c r="AK14" s="15">
        <f t="shared" si="10"/>
        <v>0</v>
      </c>
      <c r="AL14" s="15"/>
      <c r="AM14" s="15">
        <f t="shared" si="42"/>
        <v>0</v>
      </c>
      <c r="AN14" s="15"/>
      <c r="AO14" s="15">
        <f t="shared" si="43"/>
        <v>0</v>
      </c>
      <c r="AP14" s="15"/>
      <c r="AQ14" s="15">
        <f t="shared" si="44"/>
        <v>0</v>
      </c>
      <c r="AR14" s="15"/>
      <c r="AS14" s="15">
        <f t="shared" si="14"/>
        <v>0</v>
      </c>
      <c r="AT14" s="15"/>
      <c r="AU14" s="15">
        <f t="shared" si="15"/>
        <v>0</v>
      </c>
      <c r="AV14" s="15"/>
      <c r="AW14" s="15">
        <f t="shared" si="16"/>
        <v>0</v>
      </c>
      <c r="AX14" s="15">
        <f>COUNTA(F14,H14,J14,L14,N14,P14,R14,T14,V14,X14,Z14,AB14,AD14,AF14,AH14,AJ14,AL14,AN14,AP14,#REF!,AR14,AT14,AV14)</f>
        <v>5</v>
      </c>
      <c r="AY14" s="33">
        <f t="shared" si="45"/>
        <v>2625</v>
      </c>
      <c r="AZ14" s="33">
        <f t="shared" si="46"/>
        <v>2562.5</v>
      </c>
      <c r="BA14" s="33">
        <f t="shared" si="47"/>
        <v>752.08044782456614</v>
      </c>
      <c r="BB14" s="34">
        <f t="shared" si="48"/>
        <v>0.29349480890714774</v>
      </c>
      <c r="BC14" s="33">
        <f t="shared" si="49"/>
        <v>3314.5804478245664</v>
      </c>
      <c r="BD14" s="33">
        <f t="shared" si="50"/>
        <v>1810.4195521754339</v>
      </c>
      <c r="BE14" s="10" t="str">
        <f t="shared" si="17"/>
        <v/>
      </c>
      <c r="BF14" s="10" t="str">
        <f t="shared" si="18"/>
        <v/>
      </c>
      <c r="BG14" s="10" t="str">
        <f t="shared" si="19"/>
        <v/>
      </c>
      <c r="BH14" s="10" t="str">
        <f t="shared" si="20"/>
        <v/>
      </c>
      <c r="BI14" s="10" t="str">
        <f t="shared" si="21"/>
        <v/>
      </c>
      <c r="BJ14" s="10" t="str">
        <f t="shared" si="22"/>
        <v/>
      </c>
      <c r="BK14" s="10" t="str">
        <f t="shared" si="23"/>
        <v/>
      </c>
      <c r="BL14" s="10" t="str">
        <f t="shared" si="24"/>
        <v/>
      </c>
      <c r="BM14" s="10" t="str">
        <f t="shared" si="25"/>
        <v/>
      </c>
      <c r="BN14" s="10" t="str">
        <f t="shared" si="26"/>
        <v/>
      </c>
      <c r="BO14" s="10" t="str">
        <f t="shared" si="27"/>
        <v/>
      </c>
      <c r="BP14" s="10">
        <f t="shared" si="28"/>
        <v>2450</v>
      </c>
      <c r="BQ14" s="10" t="str">
        <f t="shared" si="29"/>
        <v/>
      </c>
      <c r="BR14" s="10" t="str">
        <f t="shared" si="30"/>
        <v/>
      </c>
      <c r="BS14" s="10" t="str">
        <f t="shared" si="31"/>
        <v/>
      </c>
      <c r="BT14" s="10" t="str">
        <f t="shared" si="32"/>
        <v/>
      </c>
      <c r="BU14" s="10" t="str">
        <f t="shared" si="33"/>
        <v/>
      </c>
      <c r="BV14" s="10" t="str">
        <f t="shared" si="34"/>
        <v/>
      </c>
      <c r="BW14" s="10" t="str">
        <f t="shared" si="35"/>
        <v/>
      </c>
      <c r="BX14" s="10" t="str">
        <f t="shared" si="36"/>
        <v/>
      </c>
      <c r="BY14" s="10" t="str">
        <f t="shared" si="37"/>
        <v/>
      </c>
      <c r="BZ14" s="26">
        <f t="shared" si="51"/>
        <v>2450</v>
      </c>
      <c r="CA14" s="26">
        <f t="shared" si="52"/>
        <v>2450</v>
      </c>
      <c r="CB14" s="26" t="str">
        <f t="shared" si="53"/>
        <v/>
      </c>
      <c r="CC14" s="27" t="str">
        <f t="shared" si="54"/>
        <v/>
      </c>
      <c r="CD14" s="42">
        <f t="shared" si="57"/>
        <v>2450</v>
      </c>
      <c r="CE14" s="43">
        <f t="shared" si="38"/>
        <v>2450</v>
      </c>
      <c r="CF14" s="35" t="s">
        <v>175</v>
      </c>
    </row>
    <row r="15" spans="1:84" ht="132">
      <c r="A15" s="44">
        <v>8</v>
      </c>
      <c r="B15" s="49" t="s">
        <v>111</v>
      </c>
      <c r="C15" s="50" t="s">
        <v>75</v>
      </c>
      <c r="D15" s="49" t="s">
        <v>73</v>
      </c>
      <c r="E15" s="48">
        <v>1</v>
      </c>
      <c r="F15" s="15">
        <v>5800</v>
      </c>
      <c r="G15" s="15">
        <f t="shared" si="39"/>
        <v>5800</v>
      </c>
      <c r="H15" s="22"/>
      <c r="I15" s="15">
        <f t="shared" si="40"/>
        <v>0</v>
      </c>
      <c r="J15" s="32"/>
      <c r="K15" s="15">
        <f t="shared" si="0"/>
        <v>0</v>
      </c>
      <c r="L15" s="15"/>
      <c r="M15" s="15">
        <f t="shared" si="55"/>
        <v>0</v>
      </c>
      <c r="N15" s="32"/>
      <c r="O15" s="15">
        <f t="shared" si="56"/>
        <v>0</v>
      </c>
      <c r="P15" s="15"/>
      <c r="Q15" s="15">
        <f t="shared" si="1"/>
        <v>0</v>
      </c>
      <c r="R15" s="15">
        <v>2650</v>
      </c>
      <c r="S15" s="15">
        <f t="shared" si="41"/>
        <v>2650</v>
      </c>
      <c r="T15" s="15"/>
      <c r="U15" s="15">
        <f t="shared" si="2"/>
        <v>0</v>
      </c>
      <c r="V15" s="15"/>
      <c r="W15" s="15">
        <f t="shared" si="3"/>
        <v>0</v>
      </c>
      <c r="X15" s="15"/>
      <c r="Y15" s="15">
        <f t="shared" si="4"/>
        <v>0</v>
      </c>
      <c r="Z15" s="28">
        <v>3263</v>
      </c>
      <c r="AA15" s="15">
        <f t="shared" si="5"/>
        <v>3263</v>
      </c>
      <c r="AB15" s="15">
        <v>3700</v>
      </c>
      <c r="AC15" s="15">
        <f t="shared" si="6"/>
        <v>3700</v>
      </c>
      <c r="AD15" s="15">
        <v>3450</v>
      </c>
      <c r="AE15" s="15">
        <f t="shared" si="7"/>
        <v>3450</v>
      </c>
      <c r="AF15" s="15"/>
      <c r="AG15" s="15">
        <f t="shared" si="8"/>
        <v>0</v>
      </c>
      <c r="AH15" s="15"/>
      <c r="AI15" s="15">
        <f t="shared" si="9"/>
        <v>0</v>
      </c>
      <c r="AJ15" s="15"/>
      <c r="AK15" s="15">
        <f t="shared" si="10"/>
        <v>0</v>
      </c>
      <c r="AL15" s="15"/>
      <c r="AM15" s="15">
        <f t="shared" si="42"/>
        <v>0</v>
      </c>
      <c r="AN15" s="15"/>
      <c r="AO15" s="15">
        <f t="shared" si="43"/>
        <v>0</v>
      </c>
      <c r="AP15" s="15"/>
      <c r="AQ15" s="15">
        <f t="shared" si="44"/>
        <v>0</v>
      </c>
      <c r="AR15" s="15"/>
      <c r="AS15" s="15">
        <f t="shared" si="14"/>
        <v>0</v>
      </c>
      <c r="AT15" s="15"/>
      <c r="AU15" s="15">
        <f t="shared" si="15"/>
        <v>0</v>
      </c>
      <c r="AV15" s="15"/>
      <c r="AW15" s="15">
        <f t="shared" si="16"/>
        <v>0</v>
      </c>
      <c r="AX15" s="15">
        <f>COUNTA(F15,H15,J15,L15,N15,P15,R15,T15,V15,X15,Z15,AB15,AD15,AF15,AH15,AJ15,AL15,AN15,AP15,#REF!,AR15,AT15,AV15)</f>
        <v>6</v>
      </c>
      <c r="AY15" s="33">
        <f t="shared" si="45"/>
        <v>3450</v>
      </c>
      <c r="AZ15" s="33">
        <f t="shared" si="46"/>
        <v>3772.6</v>
      </c>
      <c r="BA15" s="33">
        <f t="shared" si="47"/>
        <v>1197.8747012939211</v>
      </c>
      <c r="BB15" s="34">
        <f t="shared" si="48"/>
        <v>0.31751966847636143</v>
      </c>
      <c r="BC15" s="33">
        <f t="shared" si="49"/>
        <v>4970.4747012939206</v>
      </c>
      <c r="BD15" s="33">
        <f t="shared" si="50"/>
        <v>2574.7252987060788</v>
      </c>
      <c r="BE15" s="10" t="str">
        <f t="shared" si="17"/>
        <v/>
      </c>
      <c r="BF15" s="10" t="str">
        <f t="shared" si="18"/>
        <v/>
      </c>
      <c r="BG15" s="10" t="str">
        <f t="shared" si="19"/>
        <v/>
      </c>
      <c r="BH15" s="10" t="str">
        <f t="shared" si="20"/>
        <v/>
      </c>
      <c r="BI15" s="10" t="str">
        <f t="shared" si="21"/>
        <v/>
      </c>
      <c r="BJ15" s="10" t="str">
        <f t="shared" si="22"/>
        <v/>
      </c>
      <c r="BK15" s="10">
        <f t="shared" si="23"/>
        <v>2650</v>
      </c>
      <c r="BL15" s="10" t="str">
        <f t="shared" si="24"/>
        <v/>
      </c>
      <c r="BM15" s="10" t="str">
        <f t="shared" si="25"/>
        <v/>
      </c>
      <c r="BN15" s="10" t="str">
        <f t="shared" si="26"/>
        <v/>
      </c>
      <c r="BO15" s="10">
        <f t="shared" si="27"/>
        <v>3263</v>
      </c>
      <c r="BP15" s="10">
        <f t="shared" si="28"/>
        <v>3700</v>
      </c>
      <c r="BQ15" s="10" t="str">
        <f t="shared" si="29"/>
        <v/>
      </c>
      <c r="BR15" s="10" t="str">
        <f t="shared" si="30"/>
        <v/>
      </c>
      <c r="BS15" s="10" t="str">
        <f t="shared" si="31"/>
        <v/>
      </c>
      <c r="BT15" s="10" t="str">
        <f t="shared" si="32"/>
        <v/>
      </c>
      <c r="BU15" s="10" t="str">
        <f t="shared" si="33"/>
        <v/>
      </c>
      <c r="BV15" s="10" t="str">
        <f t="shared" si="34"/>
        <v/>
      </c>
      <c r="BW15" s="10" t="str">
        <f t="shared" si="35"/>
        <v/>
      </c>
      <c r="BX15" s="10" t="str">
        <f t="shared" si="36"/>
        <v/>
      </c>
      <c r="BY15" s="10" t="str">
        <f t="shared" si="37"/>
        <v/>
      </c>
      <c r="BZ15" s="26">
        <f t="shared" si="51"/>
        <v>3263</v>
      </c>
      <c r="CA15" s="26">
        <f t="shared" si="52"/>
        <v>3204.3333333333335</v>
      </c>
      <c r="CB15" s="26">
        <f t="shared" si="53"/>
        <v>527.45268350187962</v>
      </c>
      <c r="CC15" s="27">
        <f t="shared" si="54"/>
        <v>0.16460605955535615</v>
      </c>
      <c r="CD15" s="42">
        <f t="shared" si="57"/>
        <v>3204</v>
      </c>
      <c r="CE15" s="43">
        <f t="shared" si="38"/>
        <v>3204</v>
      </c>
      <c r="CF15" s="35" t="s">
        <v>175</v>
      </c>
    </row>
    <row r="16" spans="1:84" ht="132">
      <c r="A16" s="44">
        <v>9</v>
      </c>
      <c r="B16" s="49" t="s">
        <v>112</v>
      </c>
      <c r="C16" s="50" t="s">
        <v>76</v>
      </c>
      <c r="D16" s="49" t="s">
        <v>73</v>
      </c>
      <c r="E16" s="48">
        <v>1</v>
      </c>
      <c r="F16" s="15">
        <v>3400</v>
      </c>
      <c r="G16" s="15">
        <f t="shared" si="39"/>
        <v>3400</v>
      </c>
      <c r="H16" s="22"/>
      <c r="I16" s="15">
        <f t="shared" si="40"/>
        <v>0</v>
      </c>
      <c r="J16" s="32">
        <f>4000*1.19</f>
        <v>4760</v>
      </c>
      <c r="K16" s="15">
        <f t="shared" si="0"/>
        <v>4760</v>
      </c>
      <c r="L16" s="15"/>
      <c r="M16" s="15">
        <f t="shared" si="55"/>
        <v>0</v>
      </c>
      <c r="N16" s="32"/>
      <c r="O16" s="15">
        <f t="shared" si="56"/>
        <v>0</v>
      </c>
      <c r="P16" s="15"/>
      <c r="Q16" s="15">
        <f t="shared" si="1"/>
        <v>0</v>
      </c>
      <c r="R16" s="15"/>
      <c r="S16" s="15">
        <f t="shared" si="41"/>
        <v>0</v>
      </c>
      <c r="T16" s="15"/>
      <c r="U16" s="15">
        <f t="shared" si="2"/>
        <v>0</v>
      </c>
      <c r="V16" s="15"/>
      <c r="W16" s="15">
        <f t="shared" si="3"/>
        <v>0</v>
      </c>
      <c r="X16" s="15"/>
      <c r="Y16" s="15">
        <f t="shared" si="4"/>
        <v>0</v>
      </c>
      <c r="Z16" s="28">
        <v>2833</v>
      </c>
      <c r="AA16" s="15">
        <f t="shared" si="5"/>
        <v>2833</v>
      </c>
      <c r="AB16" s="15"/>
      <c r="AC16" s="15">
        <f t="shared" si="6"/>
        <v>0</v>
      </c>
      <c r="AD16" s="15">
        <v>2500</v>
      </c>
      <c r="AE16" s="15">
        <f t="shared" si="7"/>
        <v>2500</v>
      </c>
      <c r="AF16" s="15"/>
      <c r="AG16" s="15">
        <f t="shared" si="8"/>
        <v>0</v>
      </c>
      <c r="AH16" s="15"/>
      <c r="AI16" s="15">
        <f t="shared" si="9"/>
        <v>0</v>
      </c>
      <c r="AJ16" s="15"/>
      <c r="AK16" s="15">
        <f t="shared" si="10"/>
        <v>0</v>
      </c>
      <c r="AL16" s="15"/>
      <c r="AM16" s="15">
        <f t="shared" si="42"/>
        <v>0</v>
      </c>
      <c r="AN16" s="15"/>
      <c r="AO16" s="15">
        <f t="shared" si="43"/>
        <v>0</v>
      </c>
      <c r="AP16" s="15"/>
      <c r="AQ16" s="15">
        <f t="shared" si="44"/>
        <v>0</v>
      </c>
      <c r="AR16" s="15"/>
      <c r="AS16" s="15">
        <f t="shared" si="14"/>
        <v>0</v>
      </c>
      <c r="AT16" s="15"/>
      <c r="AU16" s="15">
        <f t="shared" si="15"/>
        <v>0</v>
      </c>
      <c r="AV16" s="15"/>
      <c r="AW16" s="15">
        <f t="shared" si="16"/>
        <v>0</v>
      </c>
      <c r="AX16" s="15">
        <f>COUNTA(F16,H16,J16,L16,N16,P16,R16,T16,V16,X16,Z16,AB16,AD16,AF16,AH16,AJ16,AL16,AN16,AP16,#REF!,AR16,AT16,AV16)</f>
        <v>5</v>
      </c>
      <c r="AY16" s="33">
        <f t="shared" si="45"/>
        <v>3116.5</v>
      </c>
      <c r="AZ16" s="33">
        <f t="shared" si="46"/>
        <v>3373.25</v>
      </c>
      <c r="BA16" s="33">
        <f t="shared" si="47"/>
        <v>996.36451663033449</v>
      </c>
      <c r="BB16" s="34">
        <f t="shared" si="48"/>
        <v>0.29537227203152289</v>
      </c>
      <c r="BC16" s="33">
        <f t="shared" si="49"/>
        <v>4369.614516630334</v>
      </c>
      <c r="BD16" s="33">
        <f t="shared" si="50"/>
        <v>2376.8854833696655</v>
      </c>
      <c r="BE16" s="10">
        <f t="shared" si="17"/>
        <v>3400</v>
      </c>
      <c r="BF16" s="10" t="str">
        <f t="shared" si="18"/>
        <v/>
      </c>
      <c r="BG16" s="10" t="str">
        <f t="shared" si="19"/>
        <v/>
      </c>
      <c r="BH16" s="10" t="str">
        <f t="shared" si="20"/>
        <v/>
      </c>
      <c r="BI16" s="10" t="str">
        <f t="shared" si="21"/>
        <v/>
      </c>
      <c r="BJ16" s="10" t="str">
        <f t="shared" si="22"/>
        <v/>
      </c>
      <c r="BK16" s="10" t="str">
        <f t="shared" si="23"/>
        <v/>
      </c>
      <c r="BL16" s="10" t="str">
        <f t="shared" si="24"/>
        <v/>
      </c>
      <c r="BM16" s="10" t="str">
        <f t="shared" si="25"/>
        <v/>
      </c>
      <c r="BN16" s="10" t="str">
        <f t="shared" si="26"/>
        <v/>
      </c>
      <c r="BO16" s="10">
        <f t="shared" si="27"/>
        <v>2833</v>
      </c>
      <c r="BP16" s="10" t="str">
        <f t="shared" si="28"/>
        <v/>
      </c>
      <c r="BQ16" s="10" t="str">
        <f t="shared" si="29"/>
        <v/>
      </c>
      <c r="BR16" s="10" t="str">
        <f t="shared" si="30"/>
        <v/>
      </c>
      <c r="BS16" s="10" t="str">
        <f t="shared" si="31"/>
        <v/>
      </c>
      <c r="BT16" s="10" t="str">
        <f t="shared" si="32"/>
        <v/>
      </c>
      <c r="BU16" s="10" t="str">
        <f t="shared" si="33"/>
        <v/>
      </c>
      <c r="BV16" s="10" t="str">
        <f t="shared" si="34"/>
        <v/>
      </c>
      <c r="BW16" s="10" t="str">
        <f t="shared" si="35"/>
        <v/>
      </c>
      <c r="BX16" s="10" t="str">
        <f t="shared" si="36"/>
        <v/>
      </c>
      <c r="BY16" s="10" t="str">
        <f t="shared" si="37"/>
        <v/>
      </c>
      <c r="BZ16" s="26">
        <f t="shared" si="51"/>
        <v>3116.5</v>
      </c>
      <c r="CA16" s="26">
        <f t="shared" si="52"/>
        <v>3116.5</v>
      </c>
      <c r="CB16" s="26">
        <f t="shared" si="53"/>
        <v>400.92954493277244</v>
      </c>
      <c r="CC16" s="27">
        <f t="shared" si="54"/>
        <v>0.12864737523913763</v>
      </c>
      <c r="CD16" s="42">
        <f t="shared" si="57"/>
        <v>3117</v>
      </c>
      <c r="CE16" s="43">
        <f t="shared" si="38"/>
        <v>3117</v>
      </c>
      <c r="CF16" s="35" t="s">
        <v>175</v>
      </c>
    </row>
    <row r="17" spans="1:84" ht="132">
      <c r="A17" s="44">
        <v>10</v>
      </c>
      <c r="B17" s="49" t="s">
        <v>113</v>
      </c>
      <c r="C17" s="50" t="s">
        <v>77</v>
      </c>
      <c r="D17" s="49" t="s">
        <v>73</v>
      </c>
      <c r="E17" s="48">
        <v>1</v>
      </c>
      <c r="F17" s="15">
        <v>5800</v>
      </c>
      <c r="G17" s="15">
        <f t="shared" si="39"/>
        <v>5800</v>
      </c>
      <c r="H17" s="22"/>
      <c r="I17" s="15">
        <f t="shared" si="40"/>
        <v>0</v>
      </c>
      <c r="J17" s="32">
        <f>4600*1.19</f>
        <v>5474</v>
      </c>
      <c r="K17" s="15">
        <f t="shared" si="0"/>
        <v>5474</v>
      </c>
      <c r="L17" s="15"/>
      <c r="M17" s="15">
        <f t="shared" si="55"/>
        <v>0</v>
      </c>
      <c r="N17" s="32"/>
      <c r="O17" s="15">
        <f t="shared" si="56"/>
        <v>0</v>
      </c>
      <c r="P17" s="15"/>
      <c r="Q17" s="15">
        <f t="shared" si="1"/>
        <v>0</v>
      </c>
      <c r="R17" s="15"/>
      <c r="S17" s="15">
        <f t="shared" si="41"/>
        <v>0</v>
      </c>
      <c r="T17" s="15">
        <v>9520</v>
      </c>
      <c r="U17" s="15">
        <f t="shared" si="2"/>
        <v>9520</v>
      </c>
      <c r="V17" s="15"/>
      <c r="W17" s="15">
        <f t="shared" si="3"/>
        <v>0</v>
      </c>
      <c r="X17" s="15"/>
      <c r="Y17" s="15">
        <f t="shared" si="4"/>
        <v>0</v>
      </c>
      <c r="Z17" s="15"/>
      <c r="AA17" s="15">
        <f t="shared" si="5"/>
        <v>0</v>
      </c>
      <c r="AB17" s="15">
        <v>4950</v>
      </c>
      <c r="AC17" s="15">
        <f t="shared" si="6"/>
        <v>4950</v>
      </c>
      <c r="AD17" s="15">
        <v>4300</v>
      </c>
      <c r="AE17" s="15">
        <f t="shared" si="7"/>
        <v>4300</v>
      </c>
      <c r="AF17" s="15"/>
      <c r="AG17" s="15">
        <f t="shared" si="8"/>
        <v>0</v>
      </c>
      <c r="AH17" s="15"/>
      <c r="AI17" s="15">
        <f t="shared" si="9"/>
        <v>0</v>
      </c>
      <c r="AJ17" s="15"/>
      <c r="AK17" s="15">
        <f t="shared" si="10"/>
        <v>0</v>
      </c>
      <c r="AL17" s="15"/>
      <c r="AM17" s="15">
        <f t="shared" si="42"/>
        <v>0</v>
      </c>
      <c r="AN17" s="15"/>
      <c r="AO17" s="15">
        <f t="shared" si="43"/>
        <v>0</v>
      </c>
      <c r="AP17" s="15"/>
      <c r="AQ17" s="15">
        <f t="shared" si="44"/>
        <v>0</v>
      </c>
      <c r="AR17" s="15"/>
      <c r="AS17" s="15">
        <f t="shared" si="14"/>
        <v>0</v>
      </c>
      <c r="AT17" s="15"/>
      <c r="AU17" s="15">
        <f t="shared" si="15"/>
        <v>0</v>
      </c>
      <c r="AV17" s="15"/>
      <c r="AW17" s="15">
        <f t="shared" si="16"/>
        <v>0</v>
      </c>
      <c r="AX17" s="15">
        <f>COUNTA(F17,H17,J17,L17,N17,P17,R17,T17,V17,X17,Z17,AB17,AD17,AF17,AH17,AJ17,AL17,AN17,AP17,#REF!,AR17,AT17,AV17)</f>
        <v>6</v>
      </c>
      <c r="AY17" s="33">
        <f t="shared" si="45"/>
        <v>5474</v>
      </c>
      <c r="AZ17" s="33">
        <f t="shared" si="46"/>
        <v>6008.8</v>
      </c>
      <c r="BA17" s="33">
        <f t="shared" si="47"/>
        <v>2043.2320475168754</v>
      </c>
      <c r="BB17" s="34">
        <f t="shared" si="48"/>
        <v>0.34003994932713277</v>
      </c>
      <c r="BC17" s="33">
        <f t="shared" si="49"/>
        <v>8052.0320475168755</v>
      </c>
      <c r="BD17" s="33">
        <f t="shared" si="50"/>
        <v>3965.5679524831248</v>
      </c>
      <c r="BE17" s="10">
        <f t="shared" si="17"/>
        <v>5800</v>
      </c>
      <c r="BF17" s="10" t="str">
        <f t="shared" si="18"/>
        <v/>
      </c>
      <c r="BG17" s="10">
        <f t="shared" si="19"/>
        <v>5474</v>
      </c>
      <c r="BH17" s="10" t="str">
        <f t="shared" si="20"/>
        <v/>
      </c>
      <c r="BI17" s="10" t="str">
        <f t="shared" si="21"/>
        <v/>
      </c>
      <c r="BJ17" s="10" t="str">
        <f t="shared" si="22"/>
        <v/>
      </c>
      <c r="BK17" s="10" t="str">
        <f t="shared" si="23"/>
        <v/>
      </c>
      <c r="BL17" s="10" t="str">
        <f t="shared" si="24"/>
        <v/>
      </c>
      <c r="BM17" s="10" t="str">
        <f t="shared" si="25"/>
        <v/>
      </c>
      <c r="BN17" s="10" t="str">
        <f t="shared" si="26"/>
        <v/>
      </c>
      <c r="BO17" s="10" t="str">
        <f t="shared" si="27"/>
        <v/>
      </c>
      <c r="BP17" s="10">
        <f t="shared" si="28"/>
        <v>4950</v>
      </c>
      <c r="BQ17" s="10" t="str">
        <f t="shared" si="29"/>
        <v/>
      </c>
      <c r="BR17" s="10" t="str">
        <f t="shared" si="30"/>
        <v/>
      </c>
      <c r="BS17" s="10" t="str">
        <f t="shared" si="31"/>
        <v/>
      </c>
      <c r="BT17" s="10" t="str">
        <f t="shared" si="32"/>
        <v/>
      </c>
      <c r="BU17" s="10" t="str">
        <f t="shared" si="33"/>
        <v/>
      </c>
      <c r="BV17" s="10" t="str">
        <f t="shared" si="34"/>
        <v/>
      </c>
      <c r="BW17" s="10" t="str">
        <f t="shared" si="35"/>
        <v/>
      </c>
      <c r="BX17" s="10" t="str">
        <f t="shared" si="36"/>
        <v/>
      </c>
      <c r="BY17" s="10" t="str">
        <f t="shared" si="37"/>
        <v/>
      </c>
      <c r="BZ17" s="26">
        <f t="shared" si="51"/>
        <v>5474</v>
      </c>
      <c r="CA17" s="26">
        <f t="shared" si="52"/>
        <v>5408</v>
      </c>
      <c r="CB17" s="26">
        <f t="shared" si="53"/>
        <v>428.82630516329101</v>
      </c>
      <c r="CC17" s="27">
        <f t="shared" si="54"/>
        <v>7.9294804948833397E-2</v>
      </c>
      <c r="CD17" s="42">
        <f t="shared" si="57"/>
        <v>5408</v>
      </c>
      <c r="CE17" s="43">
        <f t="shared" si="38"/>
        <v>5408</v>
      </c>
      <c r="CF17" s="35" t="s">
        <v>175</v>
      </c>
    </row>
    <row r="18" spans="1:84" ht="132">
      <c r="A18" s="44">
        <v>11</v>
      </c>
      <c r="B18" s="49" t="s">
        <v>114</v>
      </c>
      <c r="C18" s="50" t="s">
        <v>78</v>
      </c>
      <c r="D18" s="49" t="s">
        <v>73</v>
      </c>
      <c r="E18" s="48">
        <v>1</v>
      </c>
      <c r="F18" s="15"/>
      <c r="G18" s="15">
        <f t="shared" si="39"/>
        <v>0</v>
      </c>
      <c r="H18" s="22"/>
      <c r="I18" s="15">
        <f t="shared" si="40"/>
        <v>0</v>
      </c>
      <c r="J18" s="32">
        <f>18500*1.19</f>
        <v>22015</v>
      </c>
      <c r="K18" s="15">
        <f t="shared" si="0"/>
        <v>22015</v>
      </c>
      <c r="L18" s="15"/>
      <c r="M18" s="15">
        <f t="shared" si="55"/>
        <v>0</v>
      </c>
      <c r="N18" s="32"/>
      <c r="O18" s="15">
        <f t="shared" si="56"/>
        <v>0</v>
      </c>
      <c r="P18" s="15"/>
      <c r="Q18" s="15">
        <f t="shared" si="1"/>
        <v>0</v>
      </c>
      <c r="R18" s="15"/>
      <c r="S18" s="15">
        <f t="shared" si="41"/>
        <v>0</v>
      </c>
      <c r="T18" s="15">
        <v>35700</v>
      </c>
      <c r="U18" s="15">
        <f t="shared" si="2"/>
        <v>35700</v>
      </c>
      <c r="V18" s="15"/>
      <c r="W18" s="15">
        <f t="shared" si="3"/>
        <v>0</v>
      </c>
      <c r="X18" s="15"/>
      <c r="Y18" s="15">
        <f t="shared" si="4"/>
        <v>0</v>
      </c>
      <c r="Z18" s="28"/>
      <c r="AA18" s="15">
        <f t="shared" si="5"/>
        <v>0</v>
      </c>
      <c r="AB18" s="15"/>
      <c r="AC18" s="15">
        <f t="shared" si="6"/>
        <v>0</v>
      </c>
      <c r="AD18" s="15">
        <v>25500</v>
      </c>
      <c r="AE18" s="15">
        <f t="shared" si="7"/>
        <v>25500</v>
      </c>
      <c r="AF18" s="15"/>
      <c r="AG18" s="15">
        <f t="shared" si="8"/>
        <v>0</v>
      </c>
      <c r="AH18" s="15"/>
      <c r="AI18" s="15">
        <f t="shared" si="9"/>
        <v>0</v>
      </c>
      <c r="AJ18" s="15"/>
      <c r="AK18" s="15">
        <f t="shared" si="10"/>
        <v>0</v>
      </c>
      <c r="AL18" s="15"/>
      <c r="AM18" s="15">
        <f t="shared" si="42"/>
        <v>0</v>
      </c>
      <c r="AN18" s="15"/>
      <c r="AO18" s="15">
        <f t="shared" si="43"/>
        <v>0</v>
      </c>
      <c r="AP18" s="15"/>
      <c r="AQ18" s="15">
        <f t="shared" si="44"/>
        <v>0</v>
      </c>
      <c r="AR18" s="15"/>
      <c r="AS18" s="15">
        <f t="shared" si="14"/>
        <v>0</v>
      </c>
      <c r="AT18" s="15"/>
      <c r="AU18" s="15">
        <f t="shared" si="15"/>
        <v>0</v>
      </c>
      <c r="AV18" s="15"/>
      <c r="AW18" s="15">
        <f t="shared" si="16"/>
        <v>0</v>
      </c>
      <c r="AX18" s="15">
        <f>COUNTA(F18,H18,J18,L18,N18,P18,R18,T18,V18,X18,Z18,AB18,AD18,AF18,AH18,AJ18,AL18,AN18,AP18,#REF!,AR18,AT18,AV18)</f>
        <v>4</v>
      </c>
      <c r="AY18" s="33">
        <f t="shared" si="45"/>
        <v>25500</v>
      </c>
      <c r="AZ18" s="33">
        <f t="shared" si="46"/>
        <v>27738.333333333332</v>
      </c>
      <c r="BA18" s="33">
        <f t="shared" si="47"/>
        <v>7111.7795475769108</v>
      </c>
      <c r="BB18" s="34">
        <f t="shared" si="48"/>
        <v>0.25638813486427608</v>
      </c>
      <c r="BC18" s="33">
        <f t="shared" si="49"/>
        <v>34850.112880910245</v>
      </c>
      <c r="BD18" s="33">
        <f t="shared" si="50"/>
        <v>20626.55378575642</v>
      </c>
      <c r="BE18" s="10" t="str">
        <f t="shared" si="17"/>
        <v/>
      </c>
      <c r="BF18" s="10" t="str">
        <f t="shared" si="18"/>
        <v/>
      </c>
      <c r="BG18" s="10">
        <f t="shared" si="19"/>
        <v>22015</v>
      </c>
      <c r="BH18" s="10" t="str">
        <f t="shared" si="20"/>
        <v/>
      </c>
      <c r="BI18" s="10" t="str">
        <f t="shared" si="21"/>
        <v/>
      </c>
      <c r="BJ18" s="10" t="str">
        <f t="shared" si="22"/>
        <v/>
      </c>
      <c r="BK18" s="10" t="str">
        <f t="shared" si="23"/>
        <v/>
      </c>
      <c r="BL18" s="10" t="str">
        <f t="shared" si="24"/>
        <v/>
      </c>
      <c r="BM18" s="10" t="str">
        <f t="shared" si="25"/>
        <v/>
      </c>
      <c r="BN18" s="10" t="str">
        <f t="shared" si="26"/>
        <v/>
      </c>
      <c r="BO18" s="10" t="str">
        <f t="shared" si="27"/>
        <v/>
      </c>
      <c r="BP18" s="10" t="str">
        <f t="shared" si="28"/>
        <v/>
      </c>
      <c r="BQ18" s="10" t="str">
        <f t="shared" si="29"/>
        <v/>
      </c>
      <c r="BR18" s="10" t="str">
        <f t="shared" si="30"/>
        <v/>
      </c>
      <c r="BS18" s="10" t="str">
        <f t="shared" si="31"/>
        <v/>
      </c>
      <c r="BT18" s="10" t="str">
        <f t="shared" si="32"/>
        <v/>
      </c>
      <c r="BU18" s="10" t="str">
        <f t="shared" si="33"/>
        <v/>
      </c>
      <c r="BV18" s="10" t="str">
        <f t="shared" si="34"/>
        <v/>
      </c>
      <c r="BW18" s="10" t="str">
        <f t="shared" si="35"/>
        <v/>
      </c>
      <c r="BX18" s="10" t="str">
        <f t="shared" si="36"/>
        <v/>
      </c>
      <c r="BY18" s="10" t="str">
        <f t="shared" si="37"/>
        <v/>
      </c>
      <c r="BZ18" s="26">
        <f t="shared" si="51"/>
        <v>22015</v>
      </c>
      <c r="CA18" s="26">
        <f t="shared" si="52"/>
        <v>22015</v>
      </c>
      <c r="CB18" s="26" t="str">
        <f t="shared" si="53"/>
        <v/>
      </c>
      <c r="CC18" s="27" t="str">
        <f t="shared" si="54"/>
        <v/>
      </c>
      <c r="CD18" s="42">
        <f t="shared" si="57"/>
        <v>22015</v>
      </c>
      <c r="CE18" s="43">
        <f t="shared" si="38"/>
        <v>22015</v>
      </c>
      <c r="CF18" s="35" t="s">
        <v>175</v>
      </c>
    </row>
    <row r="19" spans="1:84" ht="132">
      <c r="A19" s="44">
        <v>12</v>
      </c>
      <c r="B19" s="49" t="s">
        <v>138</v>
      </c>
      <c r="C19" s="50" t="s">
        <v>139</v>
      </c>
      <c r="D19" s="49" t="s">
        <v>73</v>
      </c>
      <c r="E19" s="48">
        <v>1</v>
      </c>
      <c r="F19" s="15">
        <v>7000</v>
      </c>
      <c r="G19" s="15">
        <f t="shared" si="39"/>
        <v>7000</v>
      </c>
      <c r="H19" s="22"/>
      <c r="I19" s="15">
        <f t="shared" si="40"/>
        <v>0</v>
      </c>
      <c r="J19" s="32">
        <f>8000*1.19</f>
        <v>9520</v>
      </c>
      <c r="K19" s="15">
        <f t="shared" si="0"/>
        <v>9520</v>
      </c>
      <c r="L19" s="15"/>
      <c r="M19" s="15">
        <f t="shared" si="55"/>
        <v>0</v>
      </c>
      <c r="N19" s="32"/>
      <c r="O19" s="15">
        <f t="shared" si="56"/>
        <v>0</v>
      </c>
      <c r="P19" s="15"/>
      <c r="Q19" s="15">
        <f t="shared" si="1"/>
        <v>0</v>
      </c>
      <c r="R19" s="15"/>
      <c r="S19" s="15">
        <f t="shared" si="41"/>
        <v>0</v>
      </c>
      <c r="T19" s="15">
        <v>7140</v>
      </c>
      <c r="U19" s="15">
        <f t="shared" si="2"/>
        <v>7140</v>
      </c>
      <c r="V19" s="15"/>
      <c r="W19" s="15">
        <f t="shared" si="3"/>
        <v>0</v>
      </c>
      <c r="X19" s="15"/>
      <c r="Y19" s="15">
        <f t="shared" si="4"/>
        <v>0</v>
      </c>
      <c r="Z19" s="28">
        <v>5523</v>
      </c>
      <c r="AA19" s="15">
        <f t="shared" si="5"/>
        <v>5523</v>
      </c>
      <c r="AB19" s="15"/>
      <c r="AC19" s="15">
        <f t="shared" si="6"/>
        <v>0</v>
      </c>
      <c r="AD19" s="15"/>
      <c r="AE19" s="15">
        <f t="shared" si="7"/>
        <v>0</v>
      </c>
      <c r="AF19" s="15"/>
      <c r="AG19" s="15">
        <f t="shared" si="8"/>
        <v>0</v>
      </c>
      <c r="AH19" s="15"/>
      <c r="AI19" s="15">
        <f t="shared" si="9"/>
        <v>0</v>
      </c>
      <c r="AJ19" s="15"/>
      <c r="AK19" s="15">
        <f t="shared" si="10"/>
        <v>0</v>
      </c>
      <c r="AL19" s="15"/>
      <c r="AM19" s="15">
        <f t="shared" si="42"/>
        <v>0</v>
      </c>
      <c r="AN19" s="15"/>
      <c r="AO19" s="15">
        <f t="shared" si="43"/>
        <v>0</v>
      </c>
      <c r="AP19" s="15"/>
      <c r="AQ19" s="15">
        <f t="shared" si="44"/>
        <v>0</v>
      </c>
      <c r="AR19" s="15"/>
      <c r="AS19" s="15">
        <f t="shared" si="14"/>
        <v>0</v>
      </c>
      <c r="AT19" s="15"/>
      <c r="AU19" s="15">
        <f t="shared" si="15"/>
        <v>0</v>
      </c>
      <c r="AV19" s="15"/>
      <c r="AW19" s="15">
        <f t="shared" si="16"/>
        <v>0</v>
      </c>
      <c r="AX19" s="15">
        <f>COUNTA(F19,H19,J19,L19,N19,P19,R19,T19,V19,X19,Z19,AB19,AD19,AF19,AH19,AJ19,AL19,AN19,AP19,#REF!,AR19,AT19,AV19)</f>
        <v>5</v>
      </c>
      <c r="AY19" s="33">
        <f t="shared" si="45"/>
        <v>7070</v>
      </c>
      <c r="AZ19" s="33">
        <f t="shared" si="46"/>
        <v>7295.75</v>
      </c>
      <c r="BA19" s="33">
        <f t="shared" si="47"/>
        <v>1653.4465771029113</v>
      </c>
      <c r="BB19" s="34">
        <f t="shared" si="48"/>
        <v>0.22663147409147946</v>
      </c>
      <c r="BC19" s="33">
        <f t="shared" si="49"/>
        <v>8949.1965771029118</v>
      </c>
      <c r="BD19" s="33">
        <f t="shared" si="50"/>
        <v>5642.3034228970882</v>
      </c>
      <c r="BE19" s="10">
        <f t="shared" si="17"/>
        <v>7000</v>
      </c>
      <c r="BF19" s="10" t="str">
        <f t="shared" si="18"/>
        <v/>
      </c>
      <c r="BG19" s="10" t="str">
        <f t="shared" si="19"/>
        <v/>
      </c>
      <c r="BH19" s="10" t="str">
        <f t="shared" si="20"/>
        <v/>
      </c>
      <c r="BI19" s="10" t="str">
        <f t="shared" si="21"/>
        <v/>
      </c>
      <c r="BJ19" s="10" t="str">
        <f t="shared" si="22"/>
        <v/>
      </c>
      <c r="BK19" s="10" t="str">
        <f t="shared" si="23"/>
        <v/>
      </c>
      <c r="BL19" s="10">
        <f t="shared" si="24"/>
        <v>7140</v>
      </c>
      <c r="BM19" s="10" t="str">
        <f t="shared" si="25"/>
        <v/>
      </c>
      <c r="BN19" s="10" t="str">
        <f t="shared" si="26"/>
        <v/>
      </c>
      <c r="BO19" s="10" t="str">
        <f t="shared" si="27"/>
        <v/>
      </c>
      <c r="BP19" s="10" t="str">
        <f t="shared" si="28"/>
        <v/>
      </c>
      <c r="BQ19" s="10" t="str">
        <f t="shared" si="29"/>
        <v/>
      </c>
      <c r="BR19" s="10" t="str">
        <f t="shared" si="30"/>
        <v/>
      </c>
      <c r="BS19" s="10" t="str">
        <f t="shared" si="31"/>
        <v/>
      </c>
      <c r="BT19" s="10" t="str">
        <f t="shared" si="32"/>
        <v/>
      </c>
      <c r="BU19" s="10" t="str">
        <f t="shared" si="33"/>
        <v/>
      </c>
      <c r="BV19" s="10" t="str">
        <f t="shared" si="34"/>
        <v/>
      </c>
      <c r="BW19" s="10" t="str">
        <f t="shared" si="35"/>
        <v/>
      </c>
      <c r="BX19" s="10" t="str">
        <f t="shared" si="36"/>
        <v/>
      </c>
      <c r="BY19" s="10" t="str">
        <f t="shared" si="37"/>
        <v/>
      </c>
      <c r="BZ19" s="26">
        <f t="shared" si="51"/>
        <v>7070</v>
      </c>
      <c r="CA19" s="26">
        <f t="shared" si="52"/>
        <v>7070</v>
      </c>
      <c r="CB19" s="26">
        <f t="shared" si="53"/>
        <v>98.994949366116657</v>
      </c>
      <c r="CC19" s="27">
        <f t="shared" si="54"/>
        <v>1.4002114478941535E-2</v>
      </c>
      <c r="CD19" s="42">
        <f t="shared" si="57"/>
        <v>7070</v>
      </c>
      <c r="CE19" s="43">
        <f t="shared" si="38"/>
        <v>7070</v>
      </c>
      <c r="CF19" s="35" t="s">
        <v>175</v>
      </c>
    </row>
    <row r="20" spans="1:84" ht="132">
      <c r="A20" s="44">
        <v>13</v>
      </c>
      <c r="B20" s="49" t="s">
        <v>115</v>
      </c>
      <c r="C20" s="50" t="s">
        <v>79</v>
      </c>
      <c r="D20" s="49" t="s">
        <v>73</v>
      </c>
      <c r="E20" s="48">
        <v>1</v>
      </c>
      <c r="F20" s="15">
        <v>6900</v>
      </c>
      <c r="G20" s="15">
        <f t="shared" si="39"/>
        <v>6900</v>
      </c>
      <c r="H20" s="22">
        <v>6000</v>
      </c>
      <c r="I20" s="15">
        <f t="shared" si="40"/>
        <v>6000</v>
      </c>
      <c r="J20" s="32">
        <f>9000*1.19</f>
        <v>10710</v>
      </c>
      <c r="K20" s="15">
        <f t="shared" si="0"/>
        <v>10710</v>
      </c>
      <c r="L20" s="15">
        <v>9520</v>
      </c>
      <c r="M20" s="15">
        <f t="shared" si="55"/>
        <v>9520</v>
      </c>
      <c r="N20" s="32"/>
      <c r="O20" s="15">
        <f t="shared" si="56"/>
        <v>0</v>
      </c>
      <c r="P20" s="15"/>
      <c r="Q20" s="15">
        <f t="shared" si="1"/>
        <v>0</v>
      </c>
      <c r="R20" s="15"/>
      <c r="S20" s="15">
        <f t="shared" si="41"/>
        <v>0</v>
      </c>
      <c r="T20" s="15">
        <v>7140</v>
      </c>
      <c r="U20" s="15">
        <f t="shared" si="2"/>
        <v>7140</v>
      </c>
      <c r="V20" s="15"/>
      <c r="W20" s="15">
        <f t="shared" si="3"/>
        <v>0</v>
      </c>
      <c r="X20" s="15"/>
      <c r="Y20" s="15">
        <f t="shared" si="4"/>
        <v>0</v>
      </c>
      <c r="Z20" s="28">
        <v>6233</v>
      </c>
      <c r="AA20" s="15">
        <f t="shared" si="5"/>
        <v>6233</v>
      </c>
      <c r="AB20" s="15"/>
      <c r="AC20" s="15">
        <f t="shared" si="6"/>
        <v>0</v>
      </c>
      <c r="AD20" s="15"/>
      <c r="AE20" s="15">
        <f t="shared" si="7"/>
        <v>0</v>
      </c>
      <c r="AF20" s="15"/>
      <c r="AG20" s="15">
        <f t="shared" si="8"/>
        <v>0</v>
      </c>
      <c r="AH20" s="15"/>
      <c r="AI20" s="15">
        <f t="shared" si="9"/>
        <v>0</v>
      </c>
      <c r="AJ20" s="15"/>
      <c r="AK20" s="15">
        <f t="shared" si="10"/>
        <v>0</v>
      </c>
      <c r="AL20" s="15"/>
      <c r="AM20" s="15">
        <f t="shared" si="42"/>
        <v>0</v>
      </c>
      <c r="AN20" s="15"/>
      <c r="AO20" s="15">
        <f t="shared" si="43"/>
        <v>0</v>
      </c>
      <c r="AP20" s="15"/>
      <c r="AQ20" s="15">
        <f t="shared" si="44"/>
        <v>0</v>
      </c>
      <c r="AR20" s="15"/>
      <c r="AS20" s="15">
        <f t="shared" si="14"/>
        <v>0</v>
      </c>
      <c r="AT20" s="15"/>
      <c r="AU20" s="15">
        <f t="shared" si="15"/>
        <v>0</v>
      </c>
      <c r="AV20" s="15"/>
      <c r="AW20" s="15">
        <f t="shared" si="16"/>
        <v>0</v>
      </c>
      <c r="AX20" s="15">
        <f>COUNTA(F20,H20,J20,L20,N20,P20,R20,T20,V20,X20,Z20,AB20,AD20,AF20,AH20,AJ20,AL20,AN20,AP20,#REF!,AR20,AT20,AV20)</f>
        <v>7</v>
      </c>
      <c r="AY20" s="33">
        <f t="shared" si="45"/>
        <v>7020</v>
      </c>
      <c r="AZ20" s="33">
        <f t="shared" si="46"/>
        <v>7750.5</v>
      </c>
      <c r="BA20" s="33">
        <f t="shared" si="47"/>
        <v>1915.8751264109046</v>
      </c>
      <c r="BB20" s="34">
        <f t="shared" si="48"/>
        <v>0.24719374574684275</v>
      </c>
      <c r="BC20" s="33">
        <f t="shared" si="49"/>
        <v>9666.3751264109051</v>
      </c>
      <c r="BD20" s="33">
        <f t="shared" si="50"/>
        <v>5834.6248735890949</v>
      </c>
      <c r="BE20" s="10">
        <f t="shared" si="17"/>
        <v>6900</v>
      </c>
      <c r="BF20" s="10">
        <f t="shared" si="18"/>
        <v>6000</v>
      </c>
      <c r="BG20" s="10" t="str">
        <f t="shared" si="19"/>
        <v/>
      </c>
      <c r="BH20" s="10">
        <f t="shared" si="20"/>
        <v>9520</v>
      </c>
      <c r="BI20" s="10" t="str">
        <f t="shared" si="21"/>
        <v/>
      </c>
      <c r="BJ20" s="10" t="str">
        <f t="shared" si="22"/>
        <v/>
      </c>
      <c r="BK20" s="10" t="str">
        <f t="shared" si="23"/>
        <v/>
      </c>
      <c r="BL20" s="10">
        <f t="shared" si="24"/>
        <v>7140</v>
      </c>
      <c r="BM20" s="10" t="str">
        <f t="shared" si="25"/>
        <v/>
      </c>
      <c r="BN20" s="10" t="str">
        <f t="shared" si="26"/>
        <v/>
      </c>
      <c r="BO20" s="10">
        <f t="shared" si="27"/>
        <v>6233</v>
      </c>
      <c r="BP20" s="10" t="str">
        <f t="shared" si="28"/>
        <v/>
      </c>
      <c r="BQ20" s="10" t="str">
        <f t="shared" si="29"/>
        <v/>
      </c>
      <c r="BR20" s="10" t="str">
        <f t="shared" si="30"/>
        <v/>
      </c>
      <c r="BS20" s="10" t="str">
        <f t="shared" si="31"/>
        <v/>
      </c>
      <c r="BT20" s="10" t="str">
        <f t="shared" si="32"/>
        <v/>
      </c>
      <c r="BU20" s="10" t="str">
        <f t="shared" si="33"/>
        <v/>
      </c>
      <c r="BV20" s="10" t="str">
        <f t="shared" si="34"/>
        <v/>
      </c>
      <c r="BW20" s="10" t="str">
        <f t="shared" si="35"/>
        <v/>
      </c>
      <c r="BX20" s="10" t="str">
        <f t="shared" si="36"/>
        <v/>
      </c>
      <c r="BY20" s="10" t="str">
        <f t="shared" si="37"/>
        <v/>
      </c>
      <c r="BZ20" s="26">
        <f t="shared" si="51"/>
        <v>6900</v>
      </c>
      <c r="CA20" s="26">
        <f t="shared" si="52"/>
        <v>7158.6</v>
      </c>
      <c r="CB20" s="26">
        <f t="shared" si="53"/>
        <v>1400.2249105054505</v>
      </c>
      <c r="CC20" s="27">
        <f t="shared" si="54"/>
        <v>0.1956003842239335</v>
      </c>
      <c r="CD20" s="42">
        <f t="shared" si="57"/>
        <v>7159</v>
      </c>
      <c r="CE20" s="43">
        <f t="shared" si="38"/>
        <v>7159</v>
      </c>
      <c r="CF20" s="35" t="s">
        <v>175</v>
      </c>
    </row>
    <row r="21" spans="1:84" ht="132">
      <c r="A21" s="44">
        <v>14</v>
      </c>
      <c r="B21" s="49" t="s">
        <v>116</v>
      </c>
      <c r="C21" s="50" t="s">
        <v>80</v>
      </c>
      <c r="D21" s="49" t="s">
        <v>73</v>
      </c>
      <c r="E21" s="48">
        <v>1</v>
      </c>
      <c r="F21" s="15">
        <v>17850</v>
      </c>
      <c r="G21" s="15">
        <f t="shared" si="39"/>
        <v>17850</v>
      </c>
      <c r="H21" s="22">
        <f>10924.37*1.19</f>
        <v>13000.0003</v>
      </c>
      <c r="I21" s="15">
        <f t="shared" si="40"/>
        <v>13000.0003</v>
      </c>
      <c r="J21" s="32">
        <f>12800*1.19</f>
        <v>15232</v>
      </c>
      <c r="K21" s="15">
        <f t="shared" si="0"/>
        <v>15232</v>
      </c>
      <c r="L21" s="15">
        <v>14280</v>
      </c>
      <c r="M21" s="15">
        <f t="shared" si="55"/>
        <v>14280</v>
      </c>
      <c r="N21" s="32"/>
      <c r="O21" s="15">
        <f t="shared" si="56"/>
        <v>0</v>
      </c>
      <c r="P21" s="15"/>
      <c r="Q21" s="15">
        <f t="shared" si="1"/>
        <v>0</v>
      </c>
      <c r="R21" s="15"/>
      <c r="S21" s="15">
        <f t="shared" si="41"/>
        <v>0</v>
      </c>
      <c r="T21" s="15">
        <v>21420</v>
      </c>
      <c r="U21" s="15">
        <f t="shared" si="2"/>
        <v>21420</v>
      </c>
      <c r="V21" s="15"/>
      <c r="W21" s="15">
        <f t="shared" si="3"/>
        <v>0</v>
      </c>
      <c r="X21" s="15"/>
      <c r="Y21" s="15">
        <f t="shared" si="4"/>
        <v>0</v>
      </c>
      <c r="Z21" s="28">
        <v>21445</v>
      </c>
      <c r="AA21" s="15">
        <f t="shared" si="5"/>
        <v>21445</v>
      </c>
      <c r="AB21" s="15"/>
      <c r="AC21" s="15">
        <f t="shared" si="6"/>
        <v>0</v>
      </c>
      <c r="AD21" s="15"/>
      <c r="AE21" s="15">
        <f t="shared" si="7"/>
        <v>0</v>
      </c>
      <c r="AF21" s="15"/>
      <c r="AG21" s="15">
        <f t="shared" si="8"/>
        <v>0</v>
      </c>
      <c r="AH21" s="15"/>
      <c r="AI21" s="15">
        <f t="shared" si="9"/>
        <v>0</v>
      </c>
      <c r="AJ21" s="15"/>
      <c r="AK21" s="15">
        <f t="shared" si="10"/>
        <v>0</v>
      </c>
      <c r="AL21" s="15"/>
      <c r="AM21" s="15">
        <f t="shared" si="42"/>
        <v>0</v>
      </c>
      <c r="AN21" s="15"/>
      <c r="AO21" s="15">
        <f t="shared" si="43"/>
        <v>0</v>
      </c>
      <c r="AP21" s="15"/>
      <c r="AQ21" s="15">
        <f t="shared" si="44"/>
        <v>0</v>
      </c>
      <c r="AR21" s="15"/>
      <c r="AS21" s="15">
        <f t="shared" si="14"/>
        <v>0</v>
      </c>
      <c r="AT21" s="15"/>
      <c r="AU21" s="15">
        <f t="shared" si="15"/>
        <v>0</v>
      </c>
      <c r="AV21" s="15"/>
      <c r="AW21" s="15">
        <f t="shared" si="16"/>
        <v>0</v>
      </c>
      <c r="AX21" s="15">
        <f>COUNTA(F21,H21,J21,L21,N21,P21,R21,T21,V21,X21,Z21,AB21,AD21,AF21,AH21,AJ21,AL21,AN21,AP21,#REF!,AR21,AT21,AV21)</f>
        <v>7</v>
      </c>
      <c r="AY21" s="33">
        <f t="shared" si="45"/>
        <v>16541</v>
      </c>
      <c r="AZ21" s="33">
        <f t="shared" si="46"/>
        <v>17204.500049999999</v>
      </c>
      <c r="BA21" s="33">
        <f t="shared" si="47"/>
        <v>3641.1598420640753</v>
      </c>
      <c r="BB21" s="34">
        <f t="shared" si="48"/>
        <v>0.21163996811776437</v>
      </c>
      <c r="BC21" s="33">
        <f t="shared" si="49"/>
        <v>20845.659892064075</v>
      </c>
      <c r="BD21" s="33">
        <f t="shared" si="50"/>
        <v>13563.340207935924</v>
      </c>
      <c r="BE21" s="10">
        <f t="shared" si="17"/>
        <v>17850</v>
      </c>
      <c r="BF21" s="10" t="str">
        <f t="shared" si="18"/>
        <v/>
      </c>
      <c r="BG21" s="10">
        <f t="shared" si="19"/>
        <v>15232</v>
      </c>
      <c r="BH21" s="10">
        <f t="shared" si="20"/>
        <v>14280</v>
      </c>
      <c r="BI21" s="10" t="str">
        <f t="shared" si="21"/>
        <v/>
      </c>
      <c r="BJ21" s="10" t="str">
        <f t="shared" si="22"/>
        <v/>
      </c>
      <c r="BK21" s="10" t="str">
        <f t="shared" si="23"/>
        <v/>
      </c>
      <c r="BL21" s="10" t="str">
        <f t="shared" si="24"/>
        <v/>
      </c>
      <c r="BM21" s="10" t="str">
        <f t="shared" si="25"/>
        <v/>
      </c>
      <c r="BN21" s="10" t="str">
        <f t="shared" si="26"/>
        <v/>
      </c>
      <c r="BO21" s="10" t="str">
        <f t="shared" si="27"/>
        <v/>
      </c>
      <c r="BP21" s="10" t="str">
        <f t="shared" si="28"/>
        <v/>
      </c>
      <c r="BQ21" s="10" t="str">
        <f t="shared" si="29"/>
        <v/>
      </c>
      <c r="BR21" s="10" t="str">
        <f t="shared" si="30"/>
        <v/>
      </c>
      <c r="BS21" s="10" t="str">
        <f t="shared" si="31"/>
        <v/>
      </c>
      <c r="BT21" s="10" t="str">
        <f t="shared" si="32"/>
        <v/>
      </c>
      <c r="BU21" s="10" t="str">
        <f t="shared" si="33"/>
        <v/>
      </c>
      <c r="BV21" s="10" t="str">
        <f t="shared" si="34"/>
        <v/>
      </c>
      <c r="BW21" s="10" t="str">
        <f t="shared" si="35"/>
        <v/>
      </c>
      <c r="BX21" s="10" t="str">
        <f t="shared" si="36"/>
        <v/>
      </c>
      <c r="BY21" s="10" t="str">
        <f t="shared" si="37"/>
        <v/>
      </c>
      <c r="BZ21" s="26">
        <f t="shared" si="51"/>
        <v>15232</v>
      </c>
      <c r="CA21" s="26">
        <f t="shared" si="52"/>
        <v>15787.333333333334</v>
      </c>
      <c r="CB21" s="26">
        <f t="shared" si="53"/>
        <v>1848.6539247066589</v>
      </c>
      <c r="CC21" s="27">
        <f t="shared" si="54"/>
        <v>0.11709728841940747</v>
      </c>
      <c r="CD21" s="42">
        <f t="shared" si="57"/>
        <v>15787</v>
      </c>
      <c r="CE21" s="43">
        <f t="shared" si="38"/>
        <v>15787</v>
      </c>
      <c r="CF21" s="35" t="s">
        <v>175</v>
      </c>
    </row>
    <row r="22" spans="1:84" ht="132">
      <c r="A22" s="44">
        <v>15</v>
      </c>
      <c r="B22" s="49" t="s">
        <v>36</v>
      </c>
      <c r="C22" s="50" t="s">
        <v>81</v>
      </c>
      <c r="D22" s="49" t="s">
        <v>73</v>
      </c>
      <c r="E22" s="48">
        <v>1</v>
      </c>
      <c r="F22" s="15">
        <v>120000</v>
      </c>
      <c r="G22" s="15">
        <f t="shared" si="39"/>
        <v>120000</v>
      </c>
      <c r="H22" s="22"/>
      <c r="I22" s="15">
        <f t="shared" si="40"/>
        <v>0</v>
      </c>
      <c r="J22" s="32">
        <f>140000*1.19</f>
        <v>166600</v>
      </c>
      <c r="K22" s="15">
        <f t="shared" si="0"/>
        <v>166600</v>
      </c>
      <c r="L22" s="15">
        <v>142800</v>
      </c>
      <c r="M22" s="15">
        <f t="shared" si="55"/>
        <v>142800</v>
      </c>
      <c r="N22" s="32">
        <v>109900</v>
      </c>
      <c r="O22" s="15">
        <f t="shared" si="56"/>
        <v>109900</v>
      </c>
      <c r="P22" s="15"/>
      <c r="Q22" s="15">
        <f t="shared" si="1"/>
        <v>0</v>
      </c>
      <c r="R22" s="15"/>
      <c r="S22" s="15">
        <f t="shared" si="41"/>
        <v>0</v>
      </c>
      <c r="T22" s="15">
        <v>166600</v>
      </c>
      <c r="U22" s="15">
        <f t="shared" si="2"/>
        <v>166600</v>
      </c>
      <c r="V22" s="15"/>
      <c r="W22" s="15">
        <f t="shared" si="3"/>
        <v>0</v>
      </c>
      <c r="X22" s="15"/>
      <c r="Y22" s="15">
        <f t="shared" si="4"/>
        <v>0</v>
      </c>
      <c r="Z22" s="28"/>
      <c r="AA22" s="15">
        <f t="shared" si="5"/>
        <v>0</v>
      </c>
      <c r="AB22" s="15"/>
      <c r="AC22" s="15">
        <f t="shared" si="6"/>
        <v>0</v>
      </c>
      <c r="AD22" s="15"/>
      <c r="AE22" s="15">
        <f t="shared" si="7"/>
        <v>0</v>
      </c>
      <c r="AF22" s="15"/>
      <c r="AG22" s="15">
        <f t="shared" si="8"/>
        <v>0</v>
      </c>
      <c r="AH22" s="15"/>
      <c r="AI22" s="15">
        <f t="shared" si="9"/>
        <v>0</v>
      </c>
      <c r="AJ22" s="15"/>
      <c r="AK22" s="15">
        <f t="shared" si="10"/>
        <v>0</v>
      </c>
      <c r="AL22" s="15"/>
      <c r="AM22" s="15">
        <f t="shared" si="42"/>
        <v>0</v>
      </c>
      <c r="AN22" s="15"/>
      <c r="AO22" s="15">
        <f t="shared" si="43"/>
        <v>0</v>
      </c>
      <c r="AP22" s="15"/>
      <c r="AQ22" s="15">
        <f t="shared" si="44"/>
        <v>0</v>
      </c>
      <c r="AR22" s="15"/>
      <c r="AS22" s="15">
        <f t="shared" si="14"/>
        <v>0</v>
      </c>
      <c r="AT22" s="15"/>
      <c r="AU22" s="15">
        <f t="shared" si="15"/>
        <v>0</v>
      </c>
      <c r="AV22" s="15"/>
      <c r="AW22" s="15">
        <f t="shared" si="16"/>
        <v>0</v>
      </c>
      <c r="AX22" s="15">
        <f>COUNTA(F22,H22,J22,L22,N22,P22,R22,T22,V22,X22,Z22,AB22,AD22,AF22,AH22,AJ22,AL22,AN22,AP22,#REF!,AR22,AT22,AV22)</f>
        <v>6</v>
      </c>
      <c r="AY22" s="33">
        <f t="shared" si="45"/>
        <v>142800</v>
      </c>
      <c r="AZ22" s="33">
        <f t="shared" si="46"/>
        <v>141180</v>
      </c>
      <c r="BA22" s="33">
        <f t="shared" si="47"/>
        <v>26086.433255621589</v>
      </c>
      <c r="BB22" s="34">
        <f t="shared" si="48"/>
        <v>0.18477428287024783</v>
      </c>
      <c r="BC22" s="33">
        <f t="shared" si="49"/>
        <v>167266.43325562158</v>
      </c>
      <c r="BD22" s="33">
        <f t="shared" si="50"/>
        <v>115093.56674437842</v>
      </c>
      <c r="BE22" s="10">
        <f t="shared" si="17"/>
        <v>120000</v>
      </c>
      <c r="BF22" s="10" t="str">
        <f t="shared" si="18"/>
        <v/>
      </c>
      <c r="BG22" s="10">
        <f t="shared" si="19"/>
        <v>166600</v>
      </c>
      <c r="BH22" s="10">
        <f t="shared" si="20"/>
        <v>142800</v>
      </c>
      <c r="BI22" s="10" t="str">
        <f t="shared" si="21"/>
        <v/>
      </c>
      <c r="BJ22" s="10" t="str">
        <f t="shared" si="22"/>
        <v/>
      </c>
      <c r="BK22" s="10" t="str">
        <f t="shared" si="23"/>
        <v/>
      </c>
      <c r="BL22" s="10">
        <f t="shared" si="24"/>
        <v>166600</v>
      </c>
      <c r="BM22" s="10" t="str">
        <f t="shared" si="25"/>
        <v/>
      </c>
      <c r="BN22" s="10" t="str">
        <f t="shared" si="26"/>
        <v/>
      </c>
      <c r="BO22" s="10" t="str">
        <f t="shared" si="27"/>
        <v/>
      </c>
      <c r="BP22" s="10" t="str">
        <f t="shared" si="28"/>
        <v/>
      </c>
      <c r="BQ22" s="10" t="str">
        <f t="shared" si="29"/>
        <v/>
      </c>
      <c r="BR22" s="10" t="str">
        <f t="shared" si="30"/>
        <v/>
      </c>
      <c r="BS22" s="10" t="str">
        <f t="shared" si="31"/>
        <v/>
      </c>
      <c r="BT22" s="10" t="str">
        <f t="shared" si="32"/>
        <v/>
      </c>
      <c r="BU22" s="10" t="str">
        <f t="shared" si="33"/>
        <v/>
      </c>
      <c r="BV22" s="10" t="str">
        <f t="shared" si="34"/>
        <v/>
      </c>
      <c r="BW22" s="10" t="str">
        <f t="shared" si="35"/>
        <v/>
      </c>
      <c r="BX22" s="10" t="str">
        <f t="shared" si="36"/>
        <v/>
      </c>
      <c r="BY22" s="10" t="str">
        <f t="shared" si="37"/>
        <v/>
      </c>
      <c r="BZ22" s="26">
        <f t="shared" si="51"/>
        <v>154700</v>
      </c>
      <c r="CA22" s="26">
        <f t="shared" si="52"/>
        <v>149000</v>
      </c>
      <c r="CB22" s="26">
        <f t="shared" si="53"/>
        <v>22352.9267285815</v>
      </c>
      <c r="CC22" s="27">
        <f t="shared" si="54"/>
        <v>0.15001964247370134</v>
      </c>
      <c r="CD22" s="42">
        <f t="shared" si="57"/>
        <v>149000</v>
      </c>
      <c r="CE22" s="43">
        <f t="shared" si="38"/>
        <v>149000</v>
      </c>
      <c r="CF22" s="35" t="s">
        <v>175</v>
      </c>
    </row>
    <row r="23" spans="1:84" ht="105.6">
      <c r="A23" s="44">
        <v>16</v>
      </c>
      <c r="B23" s="49" t="s">
        <v>117</v>
      </c>
      <c r="C23" s="50" t="s">
        <v>82</v>
      </c>
      <c r="D23" s="49" t="s">
        <v>73</v>
      </c>
      <c r="E23" s="48">
        <v>1</v>
      </c>
      <c r="F23" s="15">
        <v>41650</v>
      </c>
      <c r="G23" s="15">
        <f t="shared" si="39"/>
        <v>41650</v>
      </c>
      <c r="H23" s="22"/>
      <c r="I23" s="15">
        <f t="shared" si="40"/>
        <v>0</v>
      </c>
      <c r="J23" s="32">
        <f>34000*1.19</f>
        <v>40460</v>
      </c>
      <c r="K23" s="15">
        <f t="shared" si="0"/>
        <v>40460</v>
      </c>
      <c r="L23" s="15">
        <v>35105</v>
      </c>
      <c r="M23" s="15">
        <f t="shared" si="55"/>
        <v>35105</v>
      </c>
      <c r="N23" s="32"/>
      <c r="O23" s="15">
        <f t="shared" si="56"/>
        <v>0</v>
      </c>
      <c r="P23" s="15"/>
      <c r="Q23" s="15">
        <f t="shared" si="1"/>
        <v>0</v>
      </c>
      <c r="R23" s="15"/>
      <c r="S23" s="15">
        <f t="shared" si="41"/>
        <v>0</v>
      </c>
      <c r="T23" s="15"/>
      <c r="U23" s="15">
        <f t="shared" si="2"/>
        <v>0</v>
      </c>
      <c r="V23" s="15"/>
      <c r="W23" s="15">
        <f t="shared" si="3"/>
        <v>0</v>
      </c>
      <c r="X23" s="15"/>
      <c r="Y23" s="15">
        <f t="shared" si="4"/>
        <v>0</v>
      </c>
      <c r="Z23" s="28"/>
      <c r="AA23" s="15">
        <f t="shared" si="5"/>
        <v>0</v>
      </c>
      <c r="AB23" s="15"/>
      <c r="AC23" s="15">
        <f t="shared" si="6"/>
        <v>0</v>
      </c>
      <c r="AD23" s="15"/>
      <c r="AE23" s="15">
        <f t="shared" si="7"/>
        <v>0</v>
      </c>
      <c r="AF23" s="15"/>
      <c r="AG23" s="15">
        <f t="shared" si="8"/>
        <v>0</v>
      </c>
      <c r="AH23" s="15"/>
      <c r="AI23" s="15">
        <f t="shared" si="9"/>
        <v>0</v>
      </c>
      <c r="AJ23" s="15"/>
      <c r="AK23" s="15">
        <f t="shared" si="10"/>
        <v>0</v>
      </c>
      <c r="AL23" s="15"/>
      <c r="AM23" s="15">
        <f t="shared" si="42"/>
        <v>0</v>
      </c>
      <c r="AN23" s="15"/>
      <c r="AO23" s="15">
        <f t="shared" si="43"/>
        <v>0</v>
      </c>
      <c r="AP23" s="15"/>
      <c r="AQ23" s="15">
        <f t="shared" si="44"/>
        <v>0</v>
      </c>
      <c r="AR23" s="15"/>
      <c r="AS23" s="15">
        <f t="shared" si="14"/>
        <v>0</v>
      </c>
      <c r="AT23" s="15"/>
      <c r="AU23" s="15">
        <f t="shared" si="15"/>
        <v>0</v>
      </c>
      <c r="AV23" s="15"/>
      <c r="AW23" s="15">
        <f t="shared" si="16"/>
        <v>0</v>
      </c>
      <c r="AX23" s="15">
        <f>COUNTA(F23,H23,J23,L23,N23,P23,R23,T23,V23,X23,Z23,AB23,AD23,AF23,AH23,AJ23,AL23,AN23,AP23,#REF!,AR23,AT23,AV23)</f>
        <v>4</v>
      </c>
      <c r="AY23" s="33">
        <f t="shared" si="45"/>
        <v>40460</v>
      </c>
      <c r="AZ23" s="33">
        <f t="shared" si="46"/>
        <v>39071.666666666664</v>
      </c>
      <c r="BA23" s="33">
        <f t="shared" si="47"/>
        <v>3486.3818398639773</v>
      </c>
      <c r="BB23" s="34">
        <f t="shared" si="48"/>
        <v>8.9230435691608864E-2</v>
      </c>
      <c r="BC23" s="33">
        <f t="shared" si="49"/>
        <v>42558.048506530642</v>
      </c>
      <c r="BD23" s="33">
        <f t="shared" si="50"/>
        <v>35585.284826802686</v>
      </c>
      <c r="BE23" s="10">
        <f t="shared" si="17"/>
        <v>41650</v>
      </c>
      <c r="BF23" s="10" t="str">
        <f t="shared" si="18"/>
        <v/>
      </c>
      <c r="BG23" s="10">
        <f t="shared" si="19"/>
        <v>40460</v>
      </c>
      <c r="BH23" s="10" t="str">
        <f t="shared" si="20"/>
        <v/>
      </c>
      <c r="BI23" s="10" t="str">
        <f t="shared" si="21"/>
        <v/>
      </c>
      <c r="BJ23" s="10" t="str">
        <f t="shared" si="22"/>
        <v/>
      </c>
      <c r="BK23" s="10" t="str">
        <f t="shared" si="23"/>
        <v/>
      </c>
      <c r="BL23" s="10" t="str">
        <f t="shared" si="24"/>
        <v/>
      </c>
      <c r="BM23" s="10" t="str">
        <f t="shared" si="25"/>
        <v/>
      </c>
      <c r="BN23" s="10" t="str">
        <f t="shared" si="26"/>
        <v/>
      </c>
      <c r="BO23" s="10" t="str">
        <f t="shared" si="27"/>
        <v/>
      </c>
      <c r="BP23" s="10" t="str">
        <f t="shared" si="28"/>
        <v/>
      </c>
      <c r="BQ23" s="10" t="str">
        <f t="shared" si="29"/>
        <v/>
      </c>
      <c r="BR23" s="10" t="str">
        <f t="shared" si="30"/>
        <v/>
      </c>
      <c r="BS23" s="10" t="str">
        <f t="shared" si="31"/>
        <v/>
      </c>
      <c r="BT23" s="10" t="str">
        <f t="shared" si="32"/>
        <v/>
      </c>
      <c r="BU23" s="10" t="str">
        <f t="shared" si="33"/>
        <v/>
      </c>
      <c r="BV23" s="10" t="str">
        <f t="shared" si="34"/>
        <v/>
      </c>
      <c r="BW23" s="10" t="str">
        <f t="shared" si="35"/>
        <v/>
      </c>
      <c r="BX23" s="10" t="str">
        <f t="shared" si="36"/>
        <v/>
      </c>
      <c r="BY23" s="10" t="str">
        <f t="shared" si="37"/>
        <v/>
      </c>
      <c r="BZ23" s="26">
        <f t="shared" si="51"/>
        <v>41055</v>
      </c>
      <c r="CA23" s="26">
        <f t="shared" si="52"/>
        <v>41055</v>
      </c>
      <c r="CB23" s="26">
        <f t="shared" si="53"/>
        <v>841.45706961199153</v>
      </c>
      <c r="CC23" s="27">
        <f t="shared" si="54"/>
        <v>2.0495848730044855E-2</v>
      </c>
      <c r="CD23" s="42">
        <f t="shared" ref="CD23:CD41" si="58">ROUND(AZ23,0)</f>
        <v>39072</v>
      </c>
      <c r="CE23" s="43">
        <f t="shared" si="38"/>
        <v>39072</v>
      </c>
      <c r="CF23" s="35" t="s">
        <v>177</v>
      </c>
    </row>
    <row r="24" spans="1:84" ht="105.6">
      <c r="A24" s="44">
        <v>17</v>
      </c>
      <c r="B24" s="49" t="s">
        <v>118</v>
      </c>
      <c r="C24" s="50" t="s">
        <v>83</v>
      </c>
      <c r="D24" s="49" t="s">
        <v>73</v>
      </c>
      <c r="E24" s="48">
        <v>1</v>
      </c>
      <c r="F24" s="15"/>
      <c r="G24" s="15">
        <f t="shared" si="39"/>
        <v>0</v>
      </c>
      <c r="H24" s="22">
        <f>57983.19*1.19</f>
        <v>68999.996100000004</v>
      </c>
      <c r="I24" s="15">
        <f t="shared" si="40"/>
        <v>68999.996100000004</v>
      </c>
      <c r="J24" s="32"/>
      <c r="K24" s="15">
        <f t="shared" si="0"/>
        <v>0</v>
      </c>
      <c r="L24" s="15">
        <v>41650</v>
      </c>
      <c r="M24" s="15">
        <f t="shared" si="55"/>
        <v>41650</v>
      </c>
      <c r="N24" s="32"/>
      <c r="O24" s="15">
        <f t="shared" si="56"/>
        <v>0</v>
      </c>
      <c r="P24" s="15">
        <v>89900</v>
      </c>
      <c r="Q24" s="15">
        <f t="shared" si="1"/>
        <v>89900</v>
      </c>
      <c r="R24" s="15">
        <v>82989.41</v>
      </c>
      <c r="S24" s="15">
        <f t="shared" si="41"/>
        <v>82989.41</v>
      </c>
      <c r="T24" s="15"/>
      <c r="U24" s="15">
        <f t="shared" si="2"/>
        <v>0</v>
      </c>
      <c r="V24" s="15"/>
      <c r="W24" s="15">
        <f t="shared" si="3"/>
        <v>0</v>
      </c>
      <c r="X24" s="15"/>
      <c r="Y24" s="15">
        <f t="shared" si="4"/>
        <v>0</v>
      </c>
      <c r="Z24" s="28"/>
      <c r="AA24" s="15">
        <f t="shared" si="5"/>
        <v>0</v>
      </c>
      <c r="AB24" s="15"/>
      <c r="AC24" s="15">
        <f t="shared" si="6"/>
        <v>0</v>
      </c>
      <c r="AD24" s="15"/>
      <c r="AE24" s="15">
        <f t="shared" si="7"/>
        <v>0</v>
      </c>
      <c r="AF24" s="15"/>
      <c r="AG24" s="15">
        <f t="shared" si="8"/>
        <v>0</v>
      </c>
      <c r="AH24" s="15"/>
      <c r="AI24" s="15">
        <f t="shared" si="9"/>
        <v>0</v>
      </c>
      <c r="AJ24" s="15"/>
      <c r="AK24" s="15">
        <f t="shared" si="10"/>
        <v>0</v>
      </c>
      <c r="AL24" s="15"/>
      <c r="AM24" s="15">
        <f t="shared" si="42"/>
        <v>0</v>
      </c>
      <c r="AN24" s="15"/>
      <c r="AO24" s="15">
        <f t="shared" si="43"/>
        <v>0</v>
      </c>
      <c r="AP24" s="15"/>
      <c r="AQ24" s="15">
        <f t="shared" si="44"/>
        <v>0</v>
      </c>
      <c r="AR24" s="15"/>
      <c r="AS24" s="15">
        <f t="shared" si="14"/>
        <v>0</v>
      </c>
      <c r="AT24" s="15"/>
      <c r="AU24" s="15">
        <f t="shared" si="15"/>
        <v>0</v>
      </c>
      <c r="AV24" s="15"/>
      <c r="AW24" s="15">
        <f t="shared" si="16"/>
        <v>0</v>
      </c>
      <c r="AX24" s="15">
        <f>COUNTA(F24,H24,J24,L24,N24,P24,R24,T24,V24,X24,Z24,AB24,AD24,AF24,AH24,AJ24,AL24,AN24,AP24,#REF!,AR24,AT24,AV24)</f>
        <v>5</v>
      </c>
      <c r="AY24" s="33">
        <f t="shared" si="45"/>
        <v>75994.703050000011</v>
      </c>
      <c r="AZ24" s="33">
        <f t="shared" si="46"/>
        <v>70884.851525000005</v>
      </c>
      <c r="BA24" s="33">
        <f t="shared" si="47"/>
        <v>21341.082689364936</v>
      </c>
      <c r="BB24" s="34">
        <f t="shared" si="48"/>
        <v>0.30106690259255547</v>
      </c>
      <c r="BC24" s="33">
        <f t="shared" si="49"/>
        <v>92225.934214364941</v>
      </c>
      <c r="BD24" s="33">
        <f t="shared" si="50"/>
        <v>49543.76883563507</v>
      </c>
      <c r="BE24" s="10" t="str">
        <f t="shared" si="17"/>
        <v/>
      </c>
      <c r="BF24" s="10">
        <f t="shared" si="18"/>
        <v>68999.996100000004</v>
      </c>
      <c r="BG24" s="10" t="str">
        <f t="shared" si="19"/>
        <v/>
      </c>
      <c r="BH24" s="10" t="str">
        <f t="shared" si="20"/>
        <v/>
      </c>
      <c r="BI24" s="10" t="str">
        <f t="shared" si="21"/>
        <v/>
      </c>
      <c r="BJ24" s="10">
        <f t="shared" si="22"/>
        <v>89900</v>
      </c>
      <c r="BK24" s="10">
        <f t="shared" si="23"/>
        <v>82989.41</v>
      </c>
      <c r="BL24" s="10" t="str">
        <f t="shared" si="24"/>
        <v/>
      </c>
      <c r="BM24" s="10" t="str">
        <f t="shared" si="25"/>
        <v/>
      </c>
      <c r="BN24" s="10" t="str">
        <f t="shared" si="26"/>
        <v/>
      </c>
      <c r="BO24" s="10" t="str">
        <f t="shared" si="27"/>
        <v/>
      </c>
      <c r="BP24" s="10" t="str">
        <f t="shared" si="28"/>
        <v/>
      </c>
      <c r="BQ24" s="10" t="str">
        <f t="shared" si="29"/>
        <v/>
      </c>
      <c r="BR24" s="10" t="str">
        <f t="shared" si="30"/>
        <v/>
      </c>
      <c r="BS24" s="10" t="str">
        <f t="shared" si="31"/>
        <v/>
      </c>
      <c r="BT24" s="10" t="str">
        <f t="shared" si="32"/>
        <v/>
      </c>
      <c r="BU24" s="10" t="str">
        <f t="shared" si="33"/>
        <v/>
      </c>
      <c r="BV24" s="10" t="str">
        <f t="shared" si="34"/>
        <v/>
      </c>
      <c r="BW24" s="10" t="str">
        <f t="shared" si="35"/>
        <v/>
      </c>
      <c r="BX24" s="10" t="str">
        <f t="shared" si="36"/>
        <v/>
      </c>
      <c r="BY24" s="10" t="str">
        <f t="shared" si="37"/>
        <v/>
      </c>
      <c r="BZ24" s="26">
        <f t="shared" si="51"/>
        <v>82989.41</v>
      </c>
      <c r="CA24" s="26">
        <f t="shared" si="52"/>
        <v>80629.802033333326</v>
      </c>
      <c r="CB24" s="26">
        <f t="shared" si="53"/>
        <v>10647.927172566182</v>
      </c>
      <c r="CC24" s="27">
        <f t="shared" si="54"/>
        <v>0.13205944829387278</v>
      </c>
      <c r="CD24" s="42">
        <f t="shared" si="58"/>
        <v>70885</v>
      </c>
      <c r="CE24" s="43">
        <f t="shared" si="38"/>
        <v>70885</v>
      </c>
      <c r="CF24" s="35" t="s">
        <v>177</v>
      </c>
    </row>
    <row r="25" spans="1:84" ht="66.599999999999994" customHeight="1">
      <c r="A25" s="44">
        <v>18</v>
      </c>
      <c r="B25" s="49" t="s">
        <v>37</v>
      </c>
      <c r="C25" s="50" t="s">
        <v>84</v>
      </c>
      <c r="D25" s="49" t="s">
        <v>73</v>
      </c>
      <c r="E25" s="48">
        <v>1</v>
      </c>
      <c r="F25" s="15">
        <f>4000*1.19</f>
        <v>4760</v>
      </c>
      <c r="G25" s="15">
        <f t="shared" si="39"/>
        <v>4760</v>
      </c>
      <c r="H25" s="22"/>
      <c r="I25" s="15">
        <f t="shared" si="40"/>
        <v>0</v>
      </c>
      <c r="J25" s="32">
        <f t="shared" ref="J25:J41" si="59">2500*1.19</f>
        <v>2975</v>
      </c>
      <c r="K25" s="15">
        <f t="shared" si="0"/>
        <v>2975</v>
      </c>
      <c r="L25" s="15">
        <v>3927</v>
      </c>
      <c r="M25" s="15">
        <f t="shared" si="55"/>
        <v>3927</v>
      </c>
      <c r="N25" s="32"/>
      <c r="O25" s="15">
        <f t="shared" si="56"/>
        <v>0</v>
      </c>
      <c r="P25" s="15"/>
      <c r="Q25" s="15">
        <f t="shared" si="1"/>
        <v>0</v>
      </c>
      <c r="R25" s="15"/>
      <c r="S25" s="15">
        <f t="shared" si="41"/>
        <v>0</v>
      </c>
      <c r="T25" s="15"/>
      <c r="U25" s="15">
        <f t="shared" si="2"/>
        <v>0</v>
      </c>
      <c r="V25" s="15"/>
      <c r="W25" s="15">
        <f t="shared" si="3"/>
        <v>0</v>
      </c>
      <c r="X25" s="15"/>
      <c r="Y25" s="15">
        <f t="shared" si="4"/>
        <v>0</v>
      </c>
      <c r="Z25" s="15"/>
      <c r="AA25" s="15">
        <f t="shared" si="5"/>
        <v>0</v>
      </c>
      <c r="AB25" s="15"/>
      <c r="AC25" s="15">
        <f t="shared" si="6"/>
        <v>0</v>
      </c>
      <c r="AD25" s="15"/>
      <c r="AE25" s="15">
        <f t="shared" si="7"/>
        <v>0</v>
      </c>
      <c r="AF25" s="15"/>
      <c r="AG25" s="15">
        <f t="shared" si="8"/>
        <v>0</v>
      </c>
      <c r="AH25" s="15"/>
      <c r="AI25" s="15">
        <f t="shared" si="9"/>
        <v>0</v>
      </c>
      <c r="AJ25" s="15"/>
      <c r="AK25" s="15">
        <f t="shared" si="10"/>
        <v>0</v>
      </c>
      <c r="AL25" s="15"/>
      <c r="AM25" s="15">
        <f t="shared" si="42"/>
        <v>0</v>
      </c>
      <c r="AN25" s="15"/>
      <c r="AO25" s="15">
        <f t="shared" si="43"/>
        <v>0</v>
      </c>
      <c r="AP25" s="15"/>
      <c r="AQ25" s="15">
        <f t="shared" si="44"/>
        <v>0</v>
      </c>
      <c r="AR25" s="15"/>
      <c r="AS25" s="15">
        <f t="shared" si="14"/>
        <v>0</v>
      </c>
      <c r="AT25" s="15"/>
      <c r="AU25" s="15">
        <f t="shared" si="15"/>
        <v>0</v>
      </c>
      <c r="AV25" s="15"/>
      <c r="AW25" s="15">
        <f t="shared" si="16"/>
        <v>0</v>
      </c>
      <c r="AX25" s="15">
        <f>COUNTA(F25,H25,J25,L25,N25,P25,R25,T25,V25,X25,Z25,AB25,AD25,AF25,AH25,AJ25,AL25,AN25,AP25,#REF!,AR25,AT25,AV25)</f>
        <v>4</v>
      </c>
      <c r="AY25" s="33">
        <f t="shared" si="45"/>
        <v>3927</v>
      </c>
      <c r="AZ25" s="33">
        <f t="shared" si="46"/>
        <v>3887.3333333333335</v>
      </c>
      <c r="BA25" s="33">
        <f t="shared" si="47"/>
        <v>893.16086643635037</v>
      </c>
      <c r="BB25" s="34">
        <f t="shared" si="48"/>
        <v>0.22976184182036108</v>
      </c>
      <c r="BC25" s="33">
        <f t="shared" si="49"/>
        <v>4780.4941997696842</v>
      </c>
      <c r="BD25" s="33">
        <f t="shared" si="50"/>
        <v>2994.1724668969832</v>
      </c>
      <c r="BE25" s="10">
        <f t="shared" si="17"/>
        <v>4760</v>
      </c>
      <c r="BF25" s="10" t="str">
        <f t="shared" si="18"/>
        <v/>
      </c>
      <c r="BG25" s="10" t="str">
        <f t="shared" si="19"/>
        <v/>
      </c>
      <c r="BH25" s="10">
        <f t="shared" si="20"/>
        <v>3927</v>
      </c>
      <c r="BI25" s="10" t="str">
        <f t="shared" si="21"/>
        <v/>
      </c>
      <c r="BJ25" s="10" t="str">
        <f t="shared" si="22"/>
        <v/>
      </c>
      <c r="BK25" s="10" t="str">
        <f t="shared" si="23"/>
        <v/>
      </c>
      <c r="BL25" s="10" t="str">
        <f t="shared" si="24"/>
        <v/>
      </c>
      <c r="BM25" s="10" t="str">
        <f t="shared" si="25"/>
        <v/>
      </c>
      <c r="BN25" s="10" t="str">
        <f t="shared" si="26"/>
        <v/>
      </c>
      <c r="BO25" s="10" t="str">
        <f t="shared" si="27"/>
        <v/>
      </c>
      <c r="BP25" s="10" t="str">
        <f t="shared" si="28"/>
        <v/>
      </c>
      <c r="BQ25" s="10" t="str">
        <f t="shared" si="29"/>
        <v/>
      </c>
      <c r="BR25" s="10" t="str">
        <f t="shared" si="30"/>
        <v/>
      </c>
      <c r="BS25" s="10" t="str">
        <f t="shared" si="31"/>
        <v/>
      </c>
      <c r="BT25" s="10" t="str">
        <f t="shared" si="32"/>
        <v/>
      </c>
      <c r="BU25" s="10" t="str">
        <f t="shared" si="33"/>
        <v/>
      </c>
      <c r="BV25" s="10" t="str">
        <f t="shared" si="34"/>
        <v/>
      </c>
      <c r="BW25" s="10" t="str">
        <f t="shared" si="35"/>
        <v/>
      </c>
      <c r="BX25" s="10" t="str">
        <f t="shared" si="36"/>
        <v/>
      </c>
      <c r="BY25" s="10" t="str">
        <f t="shared" si="37"/>
        <v/>
      </c>
      <c r="BZ25" s="26">
        <f t="shared" si="51"/>
        <v>4343.5</v>
      </c>
      <c r="CA25" s="26">
        <f t="shared" si="52"/>
        <v>4343.5</v>
      </c>
      <c r="CB25" s="26">
        <f t="shared" si="53"/>
        <v>589.01994872839407</v>
      </c>
      <c r="CC25" s="27">
        <f t="shared" si="54"/>
        <v>0.13560951967961185</v>
      </c>
      <c r="CD25" s="42">
        <f t="shared" si="58"/>
        <v>3887</v>
      </c>
      <c r="CE25" s="43">
        <f t="shared" si="38"/>
        <v>3887</v>
      </c>
      <c r="CF25" s="35" t="s">
        <v>177</v>
      </c>
    </row>
    <row r="26" spans="1:84" ht="105.6">
      <c r="A26" s="44">
        <v>19</v>
      </c>
      <c r="B26" s="49" t="s">
        <v>37</v>
      </c>
      <c r="C26" s="50" t="s">
        <v>85</v>
      </c>
      <c r="D26" s="49" t="s">
        <v>73</v>
      </c>
      <c r="E26" s="48">
        <v>1</v>
      </c>
      <c r="F26" s="15">
        <f t="shared" ref="F26:F41" si="60">4000*1.19</f>
        <v>4760</v>
      </c>
      <c r="G26" s="15">
        <f t="shared" si="39"/>
        <v>4760</v>
      </c>
      <c r="H26" s="22"/>
      <c r="I26" s="15">
        <f t="shared" si="40"/>
        <v>0</v>
      </c>
      <c r="J26" s="32">
        <f t="shared" si="59"/>
        <v>2975</v>
      </c>
      <c r="K26" s="15">
        <f t="shared" si="0"/>
        <v>2975</v>
      </c>
      <c r="L26" s="15">
        <v>3927</v>
      </c>
      <c r="M26" s="15">
        <f t="shared" si="55"/>
        <v>3927</v>
      </c>
      <c r="N26" s="32"/>
      <c r="O26" s="15">
        <f t="shared" si="56"/>
        <v>0</v>
      </c>
      <c r="P26" s="15"/>
      <c r="Q26" s="15">
        <f t="shared" si="1"/>
        <v>0</v>
      </c>
      <c r="R26" s="15"/>
      <c r="S26" s="15">
        <f t="shared" si="41"/>
        <v>0</v>
      </c>
      <c r="T26" s="15"/>
      <c r="U26" s="15">
        <f t="shared" si="2"/>
        <v>0</v>
      </c>
      <c r="V26" s="15"/>
      <c r="W26" s="15">
        <f t="shared" si="3"/>
        <v>0</v>
      </c>
      <c r="X26" s="15"/>
      <c r="Y26" s="15">
        <f t="shared" si="4"/>
        <v>0</v>
      </c>
      <c r="Z26" s="15"/>
      <c r="AA26" s="15">
        <f t="shared" si="5"/>
        <v>0</v>
      </c>
      <c r="AB26" s="15"/>
      <c r="AC26" s="15">
        <f t="shared" si="6"/>
        <v>0</v>
      </c>
      <c r="AD26" s="15"/>
      <c r="AE26" s="15">
        <f t="shared" si="7"/>
        <v>0</v>
      </c>
      <c r="AF26" s="15"/>
      <c r="AG26" s="15">
        <f t="shared" si="8"/>
        <v>0</v>
      </c>
      <c r="AH26" s="15"/>
      <c r="AI26" s="15">
        <f t="shared" si="9"/>
        <v>0</v>
      </c>
      <c r="AJ26" s="15"/>
      <c r="AK26" s="15">
        <f t="shared" si="10"/>
        <v>0</v>
      </c>
      <c r="AL26" s="15"/>
      <c r="AM26" s="15">
        <f t="shared" si="42"/>
        <v>0</v>
      </c>
      <c r="AN26" s="15"/>
      <c r="AO26" s="15">
        <f t="shared" si="43"/>
        <v>0</v>
      </c>
      <c r="AP26" s="15"/>
      <c r="AQ26" s="15">
        <f t="shared" si="44"/>
        <v>0</v>
      </c>
      <c r="AR26" s="15"/>
      <c r="AS26" s="15">
        <f t="shared" si="14"/>
        <v>0</v>
      </c>
      <c r="AT26" s="15"/>
      <c r="AU26" s="15">
        <f t="shared" si="15"/>
        <v>0</v>
      </c>
      <c r="AV26" s="15"/>
      <c r="AW26" s="15">
        <f t="shared" si="16"/>
        <v>0</v>
      </c>
      <c r="AX26" s="15">
        <f>COUNTA(F26,H26,J26,L26,N26,P26,R26,T26,V26,X26,Z26,AB26,AD26,AF26,AH26,AJ26,AL26,AN26,AP26,#REF!,AR26,AT26,AV26)</f>
        <v>4</v>
      </c>
      <c r="AY26" s="33">
        <f t="shared" si="45"/>
        <v>3927</v>
      </c>
      <c r="AZ26" s="33">
        <f t="shared" si="46"/>
        <v>3887.3333333333335</v>
      </c>
      <c r="BA26" s="33">
        <f t="shared" si="47"/>
        <v>893.16086643635037</v>
      </c>
      <c r="BB26" s="34">
        <f t="shared" si="48"/>
        <v>0.22976184182036108</v>
      </c>
      <c r="BC26" s="33">
        <f t="shared" si="49"/>
        <v>4780.4941997696842</v>
      </c>
      <c r="BD26" s="33">
        <f t="shared" si="50"/>
        <v>2994.1724668969832</v>
      </c>
      <c r="BE26" s="10">
        <f t="shared" si="17"/>
        <v>4760</v>
      </c>
      <c r="BF26" s="10" t="str">
        <f t="shared" si="18"/>
        <v/>
      </c>
      <c r="BG26" s="10" t="str">
        <f t="shared" si="19"/>
        <v/>
      </c>
      <c r="BH26" s="10">
        <f t="shared" si="20"/>
        <v>3927</v>
      </c>
      <c r="BI26" s="10" t="str">
        <f t="shared" si="21"/>
        <v/>
      </c>
      <c r="BJ26" s="10" t="str">
        <f t="shared" si="22"/>
        <v/>
      </c>
      <c r="BK26" s="10" t="str">
        <f t="shared" si="23"/>
        <v/>
      </c>
      <c r="BL26" s="10" t="str">
        <f t="shared" si="24"/>
        <v/>
      </c>
      <c r="BM26" s="10" t="str">
        <f t="shared" si="25"/>
        <v/>
      </c>
      <c r="BN26" s="10" t="str">
        <f t="shared" si="26"/>
        <v/>
      </c>
      <c r="BO26" s="10" t="str">
        <f t="shared" si="27"/>
        <v/>
      </c>
      <c r="BP26" s="10" t="str">
        <f t="shared" si="28"/>
        <v/>
      </c>
      <c r="BQ26" s="10" t="str">
        <f t="shared" si="29"/>
        <v/>
      </c>
      <c r="BR26" s="10" t="str">
        <f t="shared" si="30"/>
        <v/>
      </c>
      <c r="BS26" s="10" t="str">
        <f t="shared" si="31"/>
        <v/>
      </c>
      <c r="BT26" s="10" t="str">
        <f t="shared" si="32"/>
        <v/>
      </c>
      <c r="BU26" s="10" t="str">
        <f t="shared" si="33"/>
        <v/>
      </c>
      <c r="BV26" s="10" t="str">
        <f t="shared" si="34"/>
        <v/>
      </c>
      <c r="BW26" s="10" t="str">
        <f t="shared" si="35"/>
        <v/>
      </c>
      <c r="BX26" s="10" t="str">
        <f t="shared" si="36"/>
        <v/>
      </c>
      <c r="BY26" s="10" t="str">
        <f t="shared" si="37"/>
        <v/>
      </c>
      <c r="BZ26" s="26">
        <f t="shared" si="51"/>
        <v>4343.5</v>
      </c>
      <c r="CA26" s="26">
        <f t="shared" si="52"/>
        <v>4343.5</v>
      </c>
      <c r="CB26" s="26">
        <f t="shared" si="53"/>
        <v>589.01994872839407</v>
      </c>
      <c r="CC26" s="27">
        <f t="shared" si="54"/>
        <v>0.13560951967961185</v>
      </c>
      <c r="CD26" s="42">
        <f t="shared" si="58"/>
        <v>3887</v>
      </c>
      <c r="CE26" s="43">
        <f t="shared" si="38"/>
        <v>3887</v>
      </c>
      <c r="CF26" s="35" t="s">
        <v>177</v>
      </c>
    </row>
    <row r="27" spans="1:84" ht="105.6">
      <c r="A27" s="44">
        <v>20</v>
      </c>
      <c r="B27" s="49" t="s">
        <v>38</v>
      </c>
      <c r="C27" s="50" t="s">
        <v>86</v>
      </c>
      <c r="D27" s="49" t="s">
        <v>73</v>
      </c>
      <c r="E27" s="48">
        <v>1</v>
      </c>
      <c r="F27" s="15">
        <f t="shared" si="60"/>
        <v>4760</v>
      </c>
      <c r="G27" s="15">
        <f t="shared" si="39"/>
        <v>4760</v>
      </c>
      <c r="H27" s="22"/>
      <c r="I27" s="15">
        <f t="shared" si="40"/>
        <v>0</v>
      </c>
      <c r="J27" s="25">
        <f t="shared" si="59"/>
        <v>2975</v>
      </c>
      <c r="K27" s="15">
        <f t="shared" si="0"/>
        <v>2975</v>
      </c>
      <c r="L27" s="15">
        <v>3927</v>
      </c>
      <c r="M27" s="15">
        <f t="shared" si="55"/>
        <v>3927</v>
      </c>
      <c r="N27" s="25"/>
      <c r="O27" s="15">
        <f t="shared" si="56"/>
        <v>0</v>
      </c>
      <c r="P27" s="15"/>
      <c r="Q27" s="15">
        <f t="shared" si="1"/>
        <v>0</v>
      </c>
      <c r="R27" s="15"/>
      <c r="S27" s="15">
        <f t="shared" si="41"/>
        <v>0</v>
      </c>
      <c r="T27" s="15"/>
      <c r="U27" s="15">
        <f t="shared" si="2"/>
        <v>0</v>
      </c>
      <c r="V27" s="15"/>
      <c r="W27" s="15">
        <f t="shared" si="3"/>
        <v>0</v>
      </c>
      <c r="X27" s="15"/>
      <c r="Y27" s="15">
        <f t="shared" si="4"/>
        <v>0</v>
      </c>
      <c r="Z27" s="15"/>
      <c r="AA27" s="15">
        <f t="shared" si="5"/>
        <v>0</v>
      </c>
      <c r="AB27" s="15"/>
      <c r="AC27" s="15">
        <f t="shared" si="6"/>
        <v>0</v>
      </c>
      <c r="AD27" s="15"/>
      <c r="AE27" s="15">
        <f t="shared" si="7"/>
        <v>0</v>
      </c>
      <c r="AF27" s="15"/>
      <c r="AG27" s="15">
        <f t="shared" si="8"/>
        <v>0</v>
      </c>
      <c r="AH27" s="15"/>
      <c r="AI27" s="15">
        <f t="shared" si="9"/>
        <v>0</v>
      </c>
      <c r="AJ27" s="15"/>
      <c r="AK27" s="15">
        <f t="shared" si="10"/>
        <v>0</v>
      </c>
      <c r="AL27" s="15"/>
      <c r="AM27" s="15">
        <f t="shared" si="42"/>
        <v>0</v>
      </c>
      <c r="AN27" s="15"/>
      <c r="AO27" s="15">
        <f t="shared" si="43"/>
        <v>0</v>
      </c>
      <c r="AP27" s="15"/>
      <c r="AQ27" s="15">
        <f t="shared" si="44"/>
        <v>0</v>
      </c>
      <c r="AR27" s="15"/>
      <c r="AS27" s="15">
        <f t="shared" si="14"/>
        <v>0</v>
      </c>
      <c r="AT27" s="15"/>
      <c r="AU27" s="15">
        <f t="shared" si="15"/>
        <v>0</v>
      </c>
      <c r="AV27" s="15"/>
      <c r="AW27" s="15">
        <f t="shared" si="16"/>
        <v>0</v>
      </c>
      <c r="AX27" s="15">
        <f>COUNTA(F27,H27,J27,L27,N27,P27,R27,T27,V27,X27,Z27,AB27,AD27,AF27,AH27,AJ27,AL27,AN27,AP27,#REF!,AR27,AT27,AV27)</f>
        <v>4</v>
      </c>
      <c r="AY27" s="33">
        <f t="shared" si="45"/>
        <v>3927</v>
      </c>
      <c r="AZ27" s="33">
        <f t="shared" si="46"/>
        <v>3887.3333333333335</v>
      </c>
      <c r="BA27" s="33">
        <f t="shared" si="47"/>
        <v>893.16086643635037</v>
      </c>
      <c r="BB27" s="34">
        <f t="shared" si="48"/>
        <v>0.22976184182036108</v>
      </c>
      <c r="BC27" s="33">
        <f t="shared" si="49"/>
        <v>4780.4941997696842</v>
      </c>
      <c r="BD27" s="33">
        <f t="shared" si="50"/>
        <v>2994.1724668969832</v>
      </c>
      <c r="BE27" s="10">
        <f t="shared" si="17"/>
        <v>4760</v>
      </c>
      <c r="BF27" s="10" t="str">
        <f t="shared" si="18"/>
        <v/>
      </c>
      <c r="BG27" s="10" t="str">
        <f t="shared" si="19"/>
        <v/>
      </c>
      <c r="BH27" s="10">
        <f t="shared" si="20"/>
        <v>3927</v>
      </c>
      <c r="BI27" s="10" t="str">
        <f t="shared" si="21"/>
        <v/>
      </c>
      <c r="BJ27" s="10" t="str">
        <f t="shared" si="22"/>
        <v/>
      </c>
      <c r="BK27" s="10" t="str">
        <f t="shared" si="23"/>
        <v/>
      </c>
      <c r="BL27" s="10" t="str">
        <f t="shared" si="24"/>
        <v/>
      </c>
      <c r="BM27" s="10" t="str">
        <f t="shared" si="25"/>
        <v/>
      </c>
      <c r="BN27" s="10" t="str">
        <f t="shared" si="26"/>
        <v/>
      </c>
      <c r="BO27" s="10" t="str">
        <f t="shared" si="27"/>
        <v/>
      </c>
      <c r="BP27" s="10" t="str">
        <f t="shared" si="28"/>
        <v/>
      </c>
      <c r="BQ27" s="10" t="str">
        <f t="shared" si="29"/>
        <v/>
      </c>
      <c r="BR27" s="10" t="str">
        <f t="shared" si="30"/>
        <v/>
      </c>
      <c r="BS27" s="10" t="str">
        <f t="shared" si="31"/>
        <v/>
      </c>
      <c r="BT27" s="10" t="str">
        <f t="shared" si="32"/>
        <v/>
      </c>
      <c r="BU27" s="10" t="str">
        <f t="shared" si="33"/>
        <v/>
      </c>
      <c r="BV27" s="10" t="str">
        <f t="shared" si="34"/>
        <v/>
      </c>
      <c r="BW27" s="10" t="str">
        <f t="shared" si="35"/>
        <v/>
      </c>
      <c r="BX27" s="10" t="str">
        <f t="shared" si="36"/>
        <v/>
      </c>
      <c r="BY27" s="10" t="str">
        <f t="shared" si="37"/>
        <v/>
      </c>
      <c r="BZ27" s="26">
        <f t="shared" si="51"/>
        <v>4343.5</v>
      </c>
      <c r="CA27" s="26">
        <f t="shared" si="52"/>
        <v>4343.5</v>
      </c>
      <c r="CB27" s="26">
        <f t="shared" si="53"/>
        <v>589.01994872839407</v>
      </c>
      <c r="CC27" s="27">
        <f t="shared" si="54"/>
        <v>0.13560951967961185</v>
      </c>
      <c r="CD27" s="42">
        <f t="shared" si="58"/>
        <v>3887</v>
      </c>
      <c r="CE27" s="43">
        <f t="shared" si="38"/>
        <v>3887</v>
      </c>
      <c r="CF27" s="35" t="s">
        <v>177</v>
      </c>
    </row>
    <row r="28" spans="1:84" ht="105.6">
      <c r="A28" s="44">
        <v>21</v>
      </c>
      <c r="B28" s="49" t="s">
        <v>39</v>
      </c>
      <c r="C28" s="50" t="s">
        <v>87</v>
      </c>
      <c r="D28" s="49" t="s">
        <v>73</v>
      </c>
      <c r="E28" s="48">
        <v>1</v>
      </c>
      <c r="F28" s="15">
        <f t="shared" si="60"/>
        <v>4760</v>
      </c>
      <c r="G28" s="15">
        <f t="shared" si="39"/>
        <v>4760</v>
      </c>
      <c r="H28" s="22"/>
      <c r="I28" s="15">
        <f t="shared" si="40"/>
        <v>0</v>
      </c>
      <c r="J28" s="25">
        <f t="shared" si="59"/>
        <v>2975</v>
      </c>
      <c r="K28" s="15">
        <f t="shared" si="0"/>
        <v>2975</v>
      </c>
      <c r="L28" s="15">
        <v>3927</v>
      </c>
      <c r="M28" s="15">
        <f t="shared" si="55"/>
        <v>3927</v>
      </c>
      <c r="N28" s="25"/>
      <c r="O28" s="15">
        <f t="shared" si="56"/>
        <v>0</v>
      </c>
      <c r="P28" s="15"/>
      <c r="Q28" s="15">
        <f t="shared" si="1"/>
        <v>0</v>
      </c>
      <c r="R28" s="15"/>
      <c r="S28" s="15">
        <f t="shared" si="41"/>
        <v>0</v>
      </c>
      <c r="T28" s="15"/>
      <c r="U28" s="15">
        <f t="shared" si="2"/>
        <v>0</v>
      </c>
      <c r="V28" s="15"/>
      <c r="W28" s="15">
        <f t="shared" si="3"/>
        <v>0</v>
      </c>
      <c r="X28" s="15"/>
      <c r="Y28" s="15">
        <f t="shared" si="4"/>
        <v>0</v>
      </c>
      <c r="Z28" s="28"/>
      <c r="AA28" s="15">
        <f t="shared" si="5"/>
        <v>0</v>
      </c>
      <c r="AB28" s="15"/>
      <c r="AC28" s="15">
        <f t="shared" si="6"/>
        <v>0</v>
      </c>
      <c r="AD28" s="15"/>
      <c r="AE28" s="15">
        <f t="shared" si="7"/>
        <v>0</v>
      </c>
      <c r="AF28" s="15"/>
      <c r="AG28" s="15">
        <f t="shared" si="8"/>
        <v>0</v>
      </c>
      <c r="AH28" s="15"/>
      <c r="AI28" s="15">
        <f t="shared" si="9"/>
        <v>0</v>
      </c>
      <c r="AJ28" s="15"/>
      <c r="AK28" s="15">
        <f t="shared" si="10"/>
        <v>0</v>
      </c>
      <c r="AL28" s="15"/>
      <c r="AM28" s="15">
        <f t="shared" si="42"/>
        <v>0</v>
      </c>
      <c r="AN28" s="15"/>
      <c r="AO28" s="15">
        <f t="shared" si="43"/>
        <v>0</v>
      </c>
      <c r="AP28" s="15"/>
      <c r="AQ28" s="15">
        <f t="shared" si="44"/>
        <v>0</v>
      </c>
      <c r="AR28" s="15"/>
      <c r="AS28" s="15">
        <f t="shared" si="14"/>
        <v>0</v>
      </c>
      <c r="AT28" s="15"/>
      <c r="AU28" s="15">
        <f t="shared" si="15"/>
        <v>0</v>
      </c>
      <c r="AV28" s="15"/>
      <c r="AW28" s="15">
        <f t="shared" si="16"/>
        <v>0</v>
      </c>
      <c r="AX28" s="15">
        <f>COUNTA(F28,H28,J28,L28,N28,P28,R28,T28,V28,X28,Z28,AB28,AD28,AF28,AH28,AJ28,AL28,AN28,AP28,#REF!,AR28,AT28,AV28)</f>
        <v>4</v>
      </c>
      <c r="AY28" s="33">
        <f t="shared" si="45"/>
        <v>3927</v>
      </c>
      <c r="AZ28" s="33">
        <f t="shared" si="46"/>
        <v>3887.3333333333335</v>
      </c>
      <c r="BA28" s="33">
        <f t="shared" si="47"/>
        <v>893.16086643635037</v>
      </c>
      <c r="BB28" s="34">
        <f t="shared" si="48"/>
        <v>0.22976184182036108</v>
      </c>
      <c r="BC28" s="33">
        <f t="shared" si="49"/>
        <v>4780.4941997696842</v>
      </c>
      <c r="BD28" s="33">
        <f t="shared" si="50"/>
        <v>2994.1724668969832</v>
      </c>
      <c r="BE28" s="10">
        <f t="shared" si="17"/>
        <v>4760</v>
      </c>
      <c r="BF28" s="10" t="str">
        <f t="shared" si="18"/>
        <v/>
      </c>
      <c r="BG28" s="10" t="str">
        <f t="shared" si="19"/>
        <v/>
      </c>
      <c r="BH28" s="10">
        <f t="shared" si="20"/>
        <v>3927</v>
      </c>
      <c r="BI28" s="10" t="str">
        <f t="shared" si="21"/>
        <v/>
      </c>
      <c r="BJ28" s="10" t="str">
        <f t="shared" si="22"/>
        <v/>
      </c>
      <c r="BK28" s="10" t="str">
        <f t="shared" si="23"/>
        <v/>
      </c>
      <c r="BL28" s="10" t="str">
        <f t="shared" si="24"/>
        <v/>
      </c>
      <c r="BM28" s="10" t="str">
        <f t="shared" si="25"/>
        <v/>
      </c>
      <c r="BN28" s="10" t="str">
        <f t="shared" si="26"/>
        <v/>
      </c>
      <c r="BO28" s="10" t="str">
        <f t="shared" si="27"/>
        <v/>
      </c>
      <c r="BP28" s="10" t="str">
        <f t="shared" si="28"/>
        <v/>
      </c>
      <c r="BQ28" s="10" t="str">
        <f t="shared" si="29"/>
        <v/>
      </c>
      <c r="BR28" s="10" t="str">
        <f t="shared" si="30"/>
        <v/>
      </c>
      <c r="BS28" s="10" t="str">
        <f t="shared" si="31"/>
        <v/>
      </c>
      <c r="BT28" s="10" t="str">
        <f t="shared" si="32"/>
        <v/>
      </c>
      <c r="BU28" s="10" t="str">
        <f t="shared" si="33"/>
        <v/>
      </c>
      <c r="BV28" s="10" t="str">
        <f t="shared" si="34"/>
        <v/>
      </c>
      <c r="BW28" s="10" t="str">
        <f t="shared" si="35"/>
        <v/>
      </c>
      <c r="BX28" s="10" t="str">
        <f t="shared" si="36"/>
        <v/>
      </c>
      <c r="BY28" s="10" t="str">
        <f t="shared" si="37"/>
        <v/>
      </c>
      <c r="BZ28" s="26">
        <f t="shared" si="51"/>
        <v>4343.5</v>
      </c>
      <c r="CA28" s="26">
        <f t="shared" si="52"/>
        <v>4343.5</v>
      </c>
      <c r="CB28" s="26">
        <f t="shared" si="53"/>
        <v>589.01994872839407</v>
      </c>
      <c r="CC28" s="27">
        <f t="shared" si="54"/>
        <v>0.13560951967961185</v>
      </c>
      <c r="CD28" s="42">
        <f t="shared" si="58"/>
        <v>3887</v>
      </c>
      <c r="CE28" s="43">
        <f t="shared" si="38"/>
        <v>3887</v>
      </c>
      <c r="CF28" s="35" t="s">
        <v>177</v>
      </c>
    </row>
    <row r="29" spans="1:84" ht="105.6">
      <c r="A29" s="44">
        <v>22</v>
      </c>
      <c r="B29" s="49" t="s">
        <v>39</v>
      </c>
      <c r="C29" s="50" t="s">
        <v>88</v>
      </c>
      <c r="D29" s="49" t="s">
        <v>73</v>
      </c>
      <c r="E29" s="48">
        <v>1</v>
      </c>
      <c r="F29" s="15">
        <f t="shared" si="60"/>
        <v>4760</v>
      </c>
      <c r="G29" s="15">
        <f t="shared" si="39"/>
        <v>4760</v>
      </c>
      <c r="H29" s="22"/>
      <c r="I29" s="15">
        <f t="shared" si="40"/>
        <v>0</v>
      </c>
      <c r="J29" s="25">
        <f t="shared" si="59"/>
        <v>2975</v>
      </c>
      <c r="K29" s="15">
        <f t="shared" si="0"/>
        <v>2975</v>
      </c>
      <c r="L29" s="15">
        <v>3927</v>
      </c>
      <c r="M29" s="15">
        <f t="shared" si="55"/>
        <v>3927</v>
      </c>
      <c r="N29" s="25"/>
      <c r="O29" s="15">
        <f t="shared" si="56"/>
        <v>0</v>
      </c>
      <c r="P29" s="15"/>
      <c r="Q29" s="15">
        <f t="shared" si="1"/>
        <v>0</v>
      </c>
      <c r="R29" s="15"/>
      <c r="S29" s="15">
        <f t="shared" si="41"/>
        <v>0</v>
      </c>
      <c r="T29" s="15"/>
      <c r="U29" s="15">
        <f t="shared" si="2"/>
        <v>0</v>
      </c>
      <c r="V29" s="15"/>
      <c r="W29" s="15">
        <f t="shared" si="3"/>
        <v>0</v>
      </c>
      <c r="X29" s="15"/>
      <c r="Y29" s="15">
        <f t="shared" si="4"/>
        <v>0</v>
      </c>
      <c r="Z29" s="15"/>
      <c r="AA29" s="15">
        <f t="shared" si="5"/>
        <v>0</v>
      </c>
      <c r="AB29" s="15"/>
      <c r="AC29" s="15">
        <f t="shared" si="6"/>
        <v>0</v>
      </c>
      <c r="AD29" s="15"/>
      <c r="AE29" s="15">
        <f t="shared" si="7"/>
        <v>0</v>
      </c>
      <c r="AF29" s="15"/>
      <c r="AG29" s="15">
        <f t="shared" si="8"/>
        <v>0</v>
      </c>
      <c r="AH29" s="15"/>
      <c r="AI29" s="15">
        <f t="shared" si="9"/>
        <v>0</v>
      </c>
      <c r="AJ29" s="15"/>
      <c r="AK29" s="15">
        <f t="shared" si="10"/>
        <v>0</v>
      </c>
      <c r="AL29" s="15"/>
      <c r="AM29" s="15">
        <f t="shared" si="42"/>
        <v>0</v>
      </c>
      <c r="AN29" s="15"/>
      <c r="AO29" s="15">
        <f t="shared" si="43"/>
        <v>0</v>
      </c>
      <c r="AP29" s="15"/>
      <c r="AQ29" s="15">
        <f t="shared" si="44"/>
        <v>0</v>
      </c>
      <c r="AR29" s="15"/>
      <c r="AS29" s="15">
        <f t="shared" si="14"/>
        <v>0</v>
      </c>
      <c r="AT29" s="15"/>
      <c r="AU29" s="15">
        <f t="shared" si="15"/>
        <v>0</v>
      </c>
      <c r="AV29" s="15"/>
      <c r="AW29" s="15">
        <f t="shared" si="16"/>
        <v>0</v>
      </c>
      <c r="AX29" s="15">
        <f>COUNTA(F29,H29,J29,L29,N29,P29,R29,T29,V29,X29,Z29,AB29,AD29,AF29,AH29,AJ29,AL29,AN29,AP29,#REF!,AR29,AT29,AV29)</f>
        <v>4</v>
      </c>
      <c r="AY29" s="33">
        <f t="shared" si="45"/>
        <v>3927</v>
      </c>
      <c r="AZ29" s="33">
        <f t="shared" si="46"/>
        <v>3887.3333333333335</v>
      </c>
      <c r="BA29" s="33">
        <f t="shared" si="47"/>
        <v>893.16086643635037</v>
      </c>
      <c r="BB29" s="34">
        <f t="shared" si="48"/>
        <v>0.22976184182036108</v>
      </c>
      <c r="BC29" s="33">
        <f t="shared" si="49"/>
        <v>4780.4941997696842</v>
      </c>
      <c r="BD29" s="33">
        <f t="shared" si="50"/>
        <v>2994.1724668969832</v>
      </c>
      <c r="BE29" s="10">
        <f t="shared" si="17"/>
        <v>4760</v>
      </c>
      <c r="BF29" s="10" t="str">
        <f t="shared" si="18"/>
        <v/>
      </c>
      <c r="BG29" s="10" t="str">
        <f t="shared" si="19"/>
        <v/>
      </c>
      <c r="BH29" s="10">
        <f t="shared" si="20"/>
        <v>3927</v>
      </c>
      <c r="BI29" s="10" t="str">
        <f t="shared" si="21"/>
        <v/>
      </c>
      <c r="BJ29" s="10" t="str">
        <f t="shared" si="22"/>
        <v/>
      </c>
      <c r="BK29" s="10" t="str">
        <f t="shared" si="23"/>
        <v/>
      </c>
      <c r="BL29" s="10" t="str">
        <f t="shared" si="24"/>
        <v/>
      </c>
      <c r="BM29" s="10" t="str">
        <f t="shared" si="25"/>
        <v/>
      </c>
      <c r="BN29" s="10" t="str">
        <f t="shared" si="26"/>
        <v/>
      </c>
      <c r="BO29" s="10" t="str">
        <f t="shared" si="27"/>
        <v/>
      </c>
      <c r="BP29" s="10" t="str">
        <f t="shared" si="28"/>
        <v/>
      </c>
      <c r="BQ29" s="10" t="str">
        <f t="shared" si="29"/>
        <v/>
      </c>
      <c r="BR29" s="10" t="str">
        <f t="shared" si="30"/>
        <v/>
      </c>
      <c r="BS29" s="10" t="str">
        <f t="shared" si="31"/>
        <v/>
      </c>
      <c r="BT29" s="10" t="str">
        <f t="shared" si="32"/>
        <v/>
      </c>
      <c r="BU29" s="10" t="str">
        <f t="shared" si="33"/>
        <v/>
      </c>
      <c r="BV29" s="10" t="str">
        <f t="shared" si="34"/>
        <v/>
      </c>
      <c r="BW29" s="10" t="str">
        <f t="shared" si="35"/>
        <v/>
      </c>
      <c r="BX29" s="10" t="str">
        <f t="shared" si="36"/>
        <v/>
      </c>
      <c r="BY29" s="10" t="str">
        <f t="shared" si="37"/>
        <v/>
      </c>
      <c r="BZ29" s="26">
        <f t="shared" si="51"/>
        <v>4343.5</v>
      </c>
      <c r="CA29" s="26">
        <f t="shared" si="52"/>
        <v>4343.5</v>
      </c>
      <c r="CB29" s="26">
        <f t="shared" si="53"/>
        <v>589.01994872839407</v>
      </c>
      <c r="CC29" s="27">
        <f t="shared" si="54"/>
        <v>0.13560951967961185</v>
      </c>
      <c r="CD29" s="42">
        <f t="shared" si="58"/>
        <v>3887</v>
      </c>
      <c r="CE29" s="43">
        <f t="shared" si="38"/>
        <v>3887</v>
      </c>
      <c r="CF29" s="35" t="s">
        <v>177</v>
      </c>
    </row>
    <row r="30" spans="1:84" ht="105.6">
      <c r="A30" s="44">
        <v>23</v>
      </c>
      <c r="B30" s="49" t="s">
        <v>39</v>
      </c>
      <c r="C30" s="50" t="s">
        <v>89</v>
      </c>
      <c r="D30" s="49" t="s">
        <v>73</v>
      </c>
      <c r="E30" s="48">
        <v>1</v>
      </c>
      <c r="F30" s="15">
        <f t="shared" si="60"/>
        <v>4760</v>
      </c>
      <c r="G30" s="15">
        <f t="shared" si="39"/>
        <v>4760</v>
      </c>
      <c r="H30" s="22"/>
      <c r="I30" s="15">
        <f t="shared" si="40"/>
        <v>0</v>
      </c>
      <c r="J30" s="25">
        <f t="shared" si="59"/>
        <v>2975</v>
      </c>
      <c r="K30" s="15">
        <f t="shared" si="0"/>
        <v>2975</v>
      </c>
      <c r="L30" s="15">
        <v>3927</v>
      </c>
      <c r="M30" s="15">
        <f t="shared" si="55"/>
        <v>3927</v>
      </c>
      <c r="N30" s="25"/>
      <c r="O30" s="15">
        <f t="shared" si="56"/>
        <v>0</v>
      </c>
      <c r="P30" s="15"/>
      <c r="Q30" s="15">
        <f t="shared" si="1"/>
        <v>0</v>
      </c>
      <c r="R30" s="15"/>
      <c r="S30" s="15">
        <f t="shared" si="41"/>
        <v>0</v>
      </c>
      <c r="T30" s="15"/>
      <c r="U30" s="15">
        <f t="shared" si="2"/>
        <v>0</v>
      </c>
      <c r="V30" s="15"/>
      <c r="W30" s="15">
        <f t="shared" si="3"/>
        <v>0</v>
      </c>
      <c r="X30" s="15"/>
      <c r="Y30" s="15">
        <f t="shared" si="4"/>
        <v>0</v>
      </c>
      <c r="Z30" s="15"/>
      <c r="AA30" s="15">
        <f t="shared" si="5"/>
        <v>0</v>
      </c>
      <c r="AB30" s="15"/>
      <c r="AC30" s="15">
        <f t="shared" si="6"/>
        <v>0</v>
      </c>
      <c r="AD30" s="15"/>
      <c r="AE30" s="15">
        <f t="shared" si="7"/>
        <v>0</v>
      </c>
      <c r="AF30" s="15"/>
      <c r="AG30" s="15">
        <f t="shared" si="8"/>
        <v>0</v>
      </c>
      <c r="AH30" s="15"/>
      <c r="AI30" s="15">
        <f t="shared" si="9"/>
        <v>0</v>
      </c>
      <c r="AJ30" s="15"/>
      <c r="AK30" s="15">
        <f t="shared" si="10"/>
        <v>0</v>
      </c>
      <c r="AL30" s="15"/>
      <c r="AM30" s="15">
        <f t="shared" si="42"/>
        <v>0</v>
      </c>
      <c r="AN30" s="15"/>
      <c r="AO30" s="15">
        <f t="shared" si="43"/>
        <v>0</v>
      </c>
      <c r="AP30" s="15"/>
      <c r="AQ30" s="15">
        <f t="shared" si="44"/>
        <v>0</v>
      </c>
      <c r="AR30" s="15"/>
      <c r="AS30" s="15">
        <f t="shared" si="14"/>
        <v>0</v>
      </c>
      <c r="AT30" s="15"/>
      <c r="AU30" s="15">
        <f t="shared" si="15"/>
        <v>0</v>
      </c>
      <c r="AV30" s="15"/>
      <c r="AW30" s="15">
        <f t="shared" si="16"/>
        <v>0</v>
      </c>
      <c r="AX30" s="15">
        <f>COUNTA(F30,H30,J30,L30,N30,P30,R30,T30,V30,X30,Z30,AB30,AD30,AF30,AH30,AJ30,AL30,AN30,AP30,#REF!,AR30,AT30,AV30)</f>
        <v>4</v>
      </c>
      <c r="AY30" s="33">
        <f t="shared" si="45"/>
        <v>3927</v>
      </c>
      <c r="AZ30" s="33">
        <f t="shared" si="46"/>
        <v>3887.3333333333335</v>
      </c>
      <c r="BA30" s="33">
        <f t="shared" si="47"/>
        <v>893.16086643635037</v>
      </c>
      <c r="BB30" s="34">
        <f t="shared" si="48"/>
        <v>0.22976184182036108</v>
      </c>
      <c r="BC30" s="33">
        <f t="shared" si="49"/>
        <v>4780.4941997696842</v>
      </c>
      <c r="BD30" s="33">
        <f t="shared" si="50"/>
        <v>2994.1724668969832</v>
      </c>
      <c r="BE30" s="10">
        <f t="shared" si="17"/>
        <v>4760</v>
      </c>
      <c r="BF30" s="10" t="str">
        <f t="shared" si="18"/>
        <v/>
      </c>
      <c r="BG30" s="10" t="str">
        <f t="shared" si="19"/>
        <v/>
      </c>
      <c r="BH30" s="10">
        <f t="shared" si="20"/>
        <v>3927</v>
      </c>
      <c r="BI30" s="10" t="str">
        <f t="shared" si="21"/>
        <v/>
      </c>
      <c r="BJ30" s="10" t="str">
        <f t="shared" si="22"/>
        <v/>
      </c>
      <c r="BK30" s="10" t="str">
        <f t="shared" si="23"/>
        <v/>
      </c>
      <c r="BL30" s="10" t="str">
        <f t="shared" si="24"/>
        <v/>
      </c>
      <c r="BM30" s="10" t="str">
        <f t="shared" si="25"/>
        <v/>
      </c>
      <c r="BN30" s="10" t="str">
        <f t="shared" si="26"/>
        <v/>
      </c>
      <c r="BO30" s="10" t="str">
        <f t="shared" si="27"/>
        <v/>
      </c>
      <c r="BP30" s="10" t="str">
        <f t="shared" si="28"/>
        <v/>
      </c>
      <c r="BQ30" s="10" t="str">
        <f t="shared" si="29"/>
        <v/>
      </c>
      <c r="BR30" s="10" t="str">
        <f t="shared" si="30"/>
        <v/>
      </c>
      <c r="BS30" s="10" t="str">
        <f t="shared" si="31"/>
        <v/>
      </c>
      <c r="BT30" s="10" t="str">
        <f t="shared" si="32"/>
        <v/>
      </c>
      <c r="BU30" s="10" t="str">
        <f t="shared" si="33"/>
        <v/>
      </c>
      <c r="BV30" s="10" t="str">
        <f t="shared" si="34"/>
        <v/>
      </c>
      <c r="BW30" s="10" t="str">
        <f t="shared" si="35"/>
        <v/>
      </c>
      <c r="BX30" s="10" t="str">
        <f t="shared" si="36"/>
        <v/>
      </c>
      <c r="BY30" s="10" t="str">
        <f t="shared" si="37"/>
        <v/>
      </c>
      <c r="BZ30" s="26">
        <f t="shared" si="51"/>
        <v>4343.5</v>
      </c>
      <c r="CA30" s="26">
        <f t="shared" si="52"/>
        <v>4343.5</v>
      </c>
      <c r="CB30" s="26">
        <f t="shared" si="53"/>
        <v>589.01994872839407</v>
      </c>
      <c r="CC30" s="27">
        <f t="shared" si="54"/>
        <v>0.13560951967961185</v>
      </c>
      <c r="CD30" s="42">
        <f t="shared" si="58"/>
        <v>3887</v>
      </c>
      <c r="CE30" s="43">
        <f t="shared" si="38"/>
        <v>3887</v>
      </c>
      <c r="CF30" s="35" t="s">
        <v>177</v>
      </c>
    </row>
    <row r="31" spans="1:84" ht="105.6">
      <c r="A31" s="44">
        <v>24</v>
      </c>
      <c r="B31" s="49" t="s">
        <v>39</v>
      </c>
      <c r="C31" s="50" t="s">
        <v>90</v>
      </c>
      <c r="D31" s="49" t="s">
        <v>73</v>
      </c>
      <c r="E31" s="48">
        <v>1</v>
      </c>
      <c r="F31" s="15">
        <f t="shared" si="60"/>
        <v>4760</v>
      </c>
      <c r="G31" s="15">
        <f t="shared" si="39"/>
        <v>4760</v>
      </c>
      <c r="H31" s="22"/>
      <c r="I31" s="15">
        <f t="shared" si="40"/>
        <v>0</v>
      </c>
      <c r="J31" s="25">
        <f t="shared" si="59"/>
        <v>2975</v>
      </c>
      <c r="K31" s="15">
        <f t="shared" si="0"/>
        <v>2975</v>
      </c>
      <c r="L31" s="15">
        <v>3927</v>
      </c>
      <c r="M31" s="15">
        <f t="shared" si="55"/>
        <v>3927</v>
      </c>
      <c r="N31" s="25"/>
      <c r="O31" s="15">
        <f t="shared" si="56"/>
        <v>0</v>
      </c>
      <c r="P31" s="15"/>
      <c r="Q31" s="15">
        <f t="shared" si="1"/>
        <v>0</v>
      </c>
      <c r="R31" s="15"/>
      <c r="S31" s="15">
        <f t="shared" si="41"/>
        <v>0</v>
      </c>
      <c r="T31" s="15"/>
      <c r="U31" s="15">
        <f t="shared" si="2"/>
        <v>0</v>
      </c>
      <c r="V31" s="15"/>
      <c r="W31" s="15">
        <f t="shared" si="3"/>
        <v>0</v>
      </c>
      <c r="X31" s="15"/>
      <c r="Y31" s="15">
        <f t="shared" si="4"/>
        <v>0</v>
      </c>
      <c r="Z31" s="15"/>
      <c r="AA31" s="15">
        <f t="shared" si="5"/>
        <v>0</v>
      </c>
      <c r="AB31" s="15"/>
      <c r="AC31" s="15">
        <f t="shared" si="6"/>
        <v>0</v>
      </c>
      <c r="AD31" s="15"/>
      <c r="AE31" s="15">
        <f t="shared" si="7"/>
        <v>0</v>
      </c>
      <c r="AF31" s="15"/>
      <c r="AG31" s="15">
        <f t="shared" si="8"/>
        <v>0</v>
      </c>
      <c r="AH31" s="15"/>
      <c r="AI31" s="15">
        <f t="shared" si="9"/>
        <v>0</v>
      </c>
      <c r="AJ31" s="15"/>
      <c r="AK31" s="15">
        <f t="shared" si="10"/>
        <v>0</v>
      </c>
      <c r="AL31" s="15"/>
      <c r="AM31" s="15">
        <f t="shared" si="42"/>
        <v>0</v>
      </c>
      <c r="AN31" s="15"/>
      <c r="AO31" s="15">
        <f t="shared" si="43"/>
        <v>0</v>
      </c>
      <c r="AP31" s="15"/>
      <c r="AQ31" s="15">
        <f t="shared" si="44"/>
        <v>0</v>
      </c>
      <c r="AR31" s="15"/>
      <c r="AS31" s="15">
        <f t="shared" si="14"/>
        <v>0</v>
      </c>
      <c r="AT31" s="15"/>
      <c r="AU31" s="15">
        <f t="shared" si="15"/>
        <v>0</v>
      </c>
      <c r="AV31" s="15"/>
      <c r="AW31" s="15">
        <f t="shared" si="16"/>
        <v>0</v>
      </c>
      <c r="AX31" s="15">
        <f>COUNTA(F31,H31,J31,L31,N31,P31,R31,T31,V31,X31,Z31,AB31,AD31,AF31,AH31,AJ31,AL31,AN31,AP31,#REF!,AR31,AT31,AV31)</f>
        <v>4</v>
      </c>
      <c r="AY31" s="33">
        <f t="shared" si="45"/>
        <v>3927</v>
      </c>
      <c r="AZ31" s="33">
        <f t="shared" si="46"/>
        <v>3887.3333333333335</v>
      </c>
      <c r="BA31" s="33">
        <f t="shared" si="47"/>
        <v>893.16086643635037</v>
      </c>
      <c r="BB31" s="34">
        <f t="shared" si="48"/>
        <v>0.22976184182036108</v>
      </c>
      <c r="BC31" s="33">
        <f t="shared" si="49"/>
        <v>4780.4941997696842</v>
      </c>
      <c r="BD31" s="33">
        <f t="shared" si="50"/>
        <v>2994.1724668969832</v>
      </c>
      <c r="BE31" s="10">
        <f t="shared" si="17"/>
        <v>4760</v>
      </c>
      <c r="BF31" s="10" t="str">
        <f t="shared" si="18"/>
        <v/>
      </c>
      <c r="BG31" s="10" t="str">
        <f t="shared" si="19"/>
        <v/>
      </c>
      <c r="BH31" s="10">
        <f t="shared" si="20"/>
        <v>3927</v>
      </c>
      <c r="BI31" s="10" t="str">
        <f t="shared" si="21"/>
        <v/>
      </c>
      <c r="BJ31" s="10" t="str">
        <f t="shared" si="22"/>
        <v/>
      </c>
      <c r="BK31" s="10" t="str">
        <f t="shared" si="23"/>
        <v/>
      </c>
      <c r="BL31" s="10" t="str">
        <f t="shared" si="24"/>
        <v/>
      </c>
      <c r="BM31" s="10" t="str">
        <f t="shared" si="25"/>
        <v/>
      </c>
      <c r="BN31" s="10" t="str">
        <f t="shared" si="26"/>
        <v/>
      </c>
      <c r="BO31" s="10" t="str">
        <f t="shared" si="27"/>
        <v/>
      </c>
      <c r="BP31" s="10" t="str">
        <f t="shared" si="28"/>
        <v/>
      </c>
      <c r="BQ31" s="10" t="str">
        <f t="shared" si="29"/>
        <v/>
      </c>
      <c r="BR31" s="10" t="str">
        <f t="shared" si="30"/>
        <v/>
      </c>
      <c r="BS31" s="10" t="str">
        <f t="shared" si="31"/>
        <v/>
      </c>
      <c r="BT31" s="10" t="str">
        <f t="shared" si="32"/>
        <v/>
      </c>
      <c r="BU31" s="10" t="str">
        <f t="shared" si="33"/>
        <v/>
      </c>
      <c r="BV31" s="10" t="str">
        <f t="shared" si="34"/>
        <v/>
      </c>
      <c r="BW31" s="10" t="str">
        <f t="shared" si="35"/>
        <v/>
      </c>
      <c r="BX31" s="10" t="str">
        <f t="shared" si="36"/>
        <v/>
      </c>
      <c r="BY31" s="10" t="str">
        <f t="shared" si="37"/>
        <v/>
      </c>
      <c r="BZ31" s="26">
        <f t="shared" si="51"/>
        <v>4343.5</v>
      </c>
      <c r="CA31" s="26">
        <f t="shared" si="52"/>
        <v>4343.5</v>
      </c>
      <c r="CB31" s="26">
        <f t="shared" si="53"/>
        <v>589.01994872839407</v>
      </c>
      <c r="CC31" s="27">
        <f t="shared" si="54"/>
        <v>0.13560951967961185</v>
      </c>
      <c r="CD31" s="42">
        <f t="shared" si="58"/>
        <v>3887</v>
      </c>
      <c r="CE31" s="43">
        <f t="shared" si="38"/>
        <v>3887</v>
      </c>
      <c r="CF31" s="35" t="s">
        <v>177</v>
      </c>
    </row>
    <row r="32" spans="1:84" ht="64.2" customHeight="1">
      <c r="A32" s="44">
        <v>25</v>
      </c>
      <c r="B32" s="49" t="s">
        <v>40</v>
      </c>
      <c r="C32" s="50" t="s">
        <v>91</v>
      </c>
      <c r="D32" s="49" t="s">
        <v>73</v>
      </c>
      <c r="E32" s="48">
        <v>1</v>
      </c>
      <c r="F32" s="15">
        <f t="shared" si="60"/>
        <v>4760</v>
      </c>
      <c r="G32" s="15">
        <f t="shared" si="39"/>
        <v>4760</v>
      </c>
      <c r="H32" s="22"/>
      <c r="I32" s="15">
        <f t="shared" si="40"/>
        <v>0</v>
      </c>
      <c r="J32" s="25">
        <f t="shared" si="59"/>
        <v>2975</v>
      </c>
      <c r="K32" s="15">
        <f t="shared" si="0"/>
        <v>2975</v>
      </c>
      <c r="L32" s="15"/>
      <c r="M32" s="15">
        <f t="shared" si="55"/>
        <v>0</v>
      </c>
      <c r="N32" s="25">
        <v>5900</v>
      </c>
      <c r="O32" s="15">
        <f t="shared" si="56"/>
        <v>5900</v>
      </c>
      <c r="P32" s="15"/>
      <c r="Q32" s="15">
        <f t="shared" si="1"/>
        <v>0</v>
      </c>
      <c r="R32" s="15"/>
      <c r="S32" s="15">
        <f t="shared" si="41"/>
        <v>0</v>
      </c>
      <c r="T32" s="15"/>
      <c r="U32" s="15">
        <f t="shared" si="2"/>
        <v>0</v>
      </c>
      <c r="V32" s="15"/>
      <c r="W32" s="15">
        <f t="shared" si="3"/>
        <v>0</v>
      </c>
      <c r="X32" s="15"/>
      <c r="Y32" s="15">
        <f t="shared" si="4"/>
        <v>0</v>
      </c>
      <c r="Z32" s="15"/>
      <c r="AA32" s="15">
        <f t="shared" si="5"/>
        <v>0</v>
      </c>
      <c r="AB32" s="15"/>
      <c r="AC32" s="15">
        <f t="shared" si="6"/>
        <v>0</v>
      </c>
      <c r="AD32" s="15"/>
      <c r="AE32" s="15">
        <f t="shared" si="7"/>
        <v>0</v>
      </c>
      <c r="AF32" s="15"/>
      <c r="AG32" s="15">
        <f t="shared" si="8"/>
        <v>0</v>
      </c>
      <c r="AH32" s="15"/>
      <c r="AI32" s="15">
        <f t="shared" si="9"/>
        <v>0</v>
      </c>
      <c r="AJ32" s="15"/>
      <c r="AK32" s="15">
        <f t="shared" si="10"/>
        <v>0</v>
      </c>
      <c r="AL32" s="15"/>
      <c r="AM32" s="15">
        <f t="shared" si="42"/>
        <v>0</v>
      </c>
      <c r="AN32" s="15"/>
      <c r="AO32" s="15">
        <f t="shared" si="43"/>
        <v>0</v>
      </c>
      <c r="AP32" s="15"/>
      <c r="AQ32" s="15">
        <f t="shared" si="44"/>
        <v>0</v>
      </c>
      <c r="AR32" s="15"/>
      <c r="AS32" s="15">
        <f t="shared" si="14"/>
        <v>0</v>
      </c>
      <c r="AT32" s="15"/>
      <c r="AU32" s="15">
        <f t="shared" si="15"/>
        <v>0</v>
      </c>
      <c r="AV32" s="15"/>
      <c r="AW32" s="15">
        <f t="shared" si="16"/>
        <v>0</v>
      </c>
      <c r="AX32" s="15">
        <f>COUNTA(F32,H32,J32,L32,N32,P32,R32,T32,V32,X32,Z32,AB32,AD32,AF32,AH32,AJ32,AL32,AN32,AP32,#REF!,AR32,AT32,AV32)</f>
        <v>4</v>
      </c>
      <c r="AY32" s="33">
        <f t="shared" si="45"/>
        <v>4760</v>
      </c>
      <c r="AZ32" s="33">
        <f t="shared" si="46"/>
        <v>4545</v>
      </c>
      <c r="BA32" s="33">
        <f t="shared" si="47"/>
        <v>1474.3049209712351</v>
      </c>
      <c r="BB32" s="34">
        <f t="shared" si="48"/>
        <v>0.32437952056572827</v>
      </c>
      <c r="BC32" s="33">
        <f t="shared" si="49"/>
        <v>6019.3049209712353</v>
      </c>
      <c r="BD32" s="33">
        <f t="shared" si="50"/>
        <v>3070.6950790287647</v>
      </c>
      <c r="BE32" s="10">
        <f t="shared" si="17"/>
        <v>4760</v>
      </c>
      <c r="BF32" s="10" t="str">
        <f t="shared" si="18"/>
        <v/>
      </c>
      <c r="BG32" s="10" t="str">
        <f t="shared" si="19"/>
        <v/>
      </c>
      <c r="BH32" s="10" t="str">
        <f t="shared" si="20"/>
        <v/>
      </c>
      <c r="BI32" s="10">
        <f t="shared" si="21"/>
        <v>5900</v>
      </c>
      <c r="BJ32" s="10" t="str">
        <f t="shared" si="22"/>
        <v/>
      </c>
      <c r="BK32" s="10" t="str">
        <f t="shared" si="23"/>
        <v/>
      </c>
      <c r="BL32" s="10" t="str">
        <f t="shared" si="24"/>
        <v/>
      </c>
      <c r="BM32" s="10" t="str">
        <f t="shared" si="25"/>
        <v/>
      </c>
      <c r="BN32" s="10" t="str">
        <f t="shared" si="26"/>
        <v/>
      </c>
      <c r="BO32" s="10" t="str">
        <f t="shared" si="27"/>
        <v/>
      </c>
      <c r="BP32" s="10" t="str">
        <f t="shared" si="28"/>
        <v/>
      </c>
      <c r="BQ32" s="10" t="str">
        <f t="shared" si="29"/>
        <v/>
      </c>
      <c r="BR32" s="10" t="str">
        <f t="shared" si="30"/>
        <v/>
      </c>
      <c r="BS32" s="10" t="str">
        <f t="shared" si="31"/>
        <v/>
      </c>
      <c r="BT32" s="10" t="str">
        <f t="shared" si="32"/>
        <v/>
      </c>
      <c r="BU32" s="10" t="str">
        <f t="shared" si="33"/>
        <v/>
      </c>
      <c r="BV32" s="10" t="str">
        <f t="shared" si="34"/>
        <v/>
      </c>
      <c r="BW32" s="10" t="str">
        <f t="shared" si="35"/>
        <v/>
      </c>
      <c r="BX32" s="10" t="str">
        <f t="shared" si="36"/>
        <v/>
      </c>
      <c r="BY32" s="10" t="str">
        <f t="shared" si="37"/>
        <v/>
      </c>
      <c r="BZ32" s="26">
        <f t="shared" si="51"/>
        <v>5330</v>
      </c>
      <c r="CA32" s="26">
        <f t="shared" si="52"/>
        <v>5330</v>
      </c>
      <c r="CB32" s="26">
        <f t="shared" si="53"/>
        <v>806.10173055266421</v>
      </c>
      <c r="CC32" s="27">
        <f t="shared" si="54"/>
        <v>0.15123859860275127</v>
      </c>
      <c r="CD32" s="42">
        <f t="shared" si="58"/>
        <v>4545</v>
      </c>
      <c r="CE32" s="43">
        <f t="shared" si="38"/>
        <v>4545</v>
      </c>
      <c r="CF32" s="35" t="s">
        <v>177</v>
      </c>
    </row>
    <row r="33" spans="1:84" ht="105.6">
      <c r="A33" s="44">
        <v>26</v>
      </c>
      <c r="B33" s="49" t="s">
        <v>41</v>
      </c>
      <c r="C33" s="50" t="s">
        <v>92</v>
      </c>
      <c r="D33" s="49" t="s">
        <v>73</v>
      </c>
      <c r="E33" s="48">
        <v>1</v>
      </c>
      <c r="F33" s="15">
        <f t="shared" si="60"/>
        <v>4760</v>
      </c>
      <c r="G33" s="15">
        <f t="shared" si="39"/>
        <v>4760</v>
      </c>
      <c r="H33" s="22"/>
      <c r="I33" s="15">
        <f t="shared" si="40"/>
        <v>0</v>
      </c>
      <c r="J33" s="25">
        <f t="shared" si="59"/>
        <v>2975</v>
      </c>
      <c r="K33" s="15">
        <f t="shared" si="0"/>
        <v>2975</v>
      </c>
      <c r="L33" s="15">
        <v>3927</v>
      </c>
      <c r="M33" s="15">
        <f t="shared" si="55"/>
        <v>3927</v>
      </c>
      <c r="N33" s="25"/>
      <c r="O33" s="15">
        <f t="shared" si="56"/>
        <v>0</v>
      </c>
      <c r="P33" s="15"/>
      <c r="Q33" s="15">
        <f t="shared" si="1"/>
        <v>0</v>
      </c>
      <c r="R33" s="15"/>
      <c r="S33" s="15">
        <f t="shared" si="41"/>
        <v>0</v>
      </c>
      <c r="T33" s="15"/>
      <c r="U33" s="15">
        <f t="shared" si="2"/>
        <v>0</v>
      </c>
      <c r="V33" s="15"/>
      <c r="W33" s="15">
        <f t="shared" si="3"/>
        <v>0</v>
      </c>
      <c r="X33" s="15"/>
      <c r="Y33" s="15">
        <f t="shared" si="4"/>
        <v>0</v>
      </c>
      <c r="Z33" s="15"/>
      <c r="AA33" s="15">
        <f t="shared" si="5"/>
        <v>0</v>
      </c>
      <c r="AB33" s="15"/>
      <c r="AC33" s="15">
        <f t="shared" si="6"/>
        <v>0</v>
      </c>
      <c r="AD33" s="15"/>
      <c r="AE33" s="15">
        <f t="shared" si="7"/>
        <v>0</v>
      </c>
      <c r="AF33" s="15"/>
      <c r="AG33" s="15">
        <f t="shared" si="8"/>
        <v>0</v>
      </c>
      <c r="AH33" s="15"/>
      <c r="AI33" s="15">
        <f t="shared" si="9"/>
        <v>0</v>
      </c>
      <c r="AJ33" s="15"/>
      <c r="AK33" s="15">
        <f t="shared" si="10"/>
        <v>0</v>
      </c>
      <c r="AL33" s="15"/>
      <c r="AM33" s="15">
        <f t="shared" si="42"/>
        <v>0</v>
      </c>
      <c r="AN33" s="15"/>
      <c r="AO33" s="15">
        <f t="shared" si="43"/>
        <v>0</v>
      </c>
      <c r="AP33" s="15"/>
      <c r="AQ33" s="15">
        <f t="shared" si="44"/>
        <v>0</v>
      </c>
      <c r="AR33" s="15"/>
      <c r="AS33" s="15">
        <f t="shared" si="14"/>
        <v>0</v>
      </c>
      <c r="AT33" s="15"/>
      <c r="AU33" s="15">
        <f t="shared" si="15"/>
        <v>0</v>
      </c>
      <c r="AV33" s="15"/>
      <c r="AW33" s="15">
        <f t="shared" si="16"/>
        <v>0</v>
      </c>
      <c r="AX33" s="15">
        <f>COUNTA(F33,H33,J33,L33,N33,P33,R33,T33,V33,X33,Z33,AB33,AD33,AF33,AH33,AJ33,AL33,AN33,AP33,#REF!,AR33,AT33,AV33)</f>
        <v>4</v>
      </c>
      <c r="AY33" s="33">
        <f t="shared" si="45"/>
        <v>3927</v>
      </c>
      <c r="AZ33" s="33">
        <f t="shared" si="46"/>
        <v>3887.3333333333335</v>
      </c>
      <c r="BA33" s="33">
        <f t="shared" si="47"/>
        <v>893.16086643635037</v>
      </c>
      <c r="BB33" s="34">
        <f t="shared" si="48"/>
        <v>0.22976184182036108</v>
      </c>
      <c r="BC33" s="33">
        <f t="shared" si="49"/>
        <v>4780.4941997696842</v>
      </c>
      <c r="BD33" s="33">
        <f t="shared" si="50"/>
        <v>2994.1724668969832</v>
      </c>
      <c r="BE33" s="10">
        <f t="shared" si="17"/>
        <v>4760</v>
      </c>
      <c r="BF33" s="10" t="str">
        <f t="shared" si="18"/>
        <v/>
      </c>
      <c r="BG33" s="10" t="str">
        <f t="shared" si="19"/>
        <v/>
      </c>
      <c r="BH33" s="10">
        <f t="shared" si="20"/>
        <v>3927</v>
      </c>
      <c r="BI33" s="10" t="str">
        <f t="shared" si="21"/>
        <v/>
      </c>
      <c r="BJ33" s="10" t="str">
        <f t="shared" si="22"/>
        <v/>
      </c>
      <c r="BK33" s="10" t="str">
        <f t="shared" si="23"/>
        <v/>
      </c>
      <c r="BL33" s="10" t="str">
        <f t="shared" si="24"/>
        <v/>
      </c>
      <c r="BM33" s="10" t="str">
        <f t="shared" si="25"/>
        <v/>
      </c>
      <c r="BN33" s="10" t="str">
        <f t="shared" si="26"/>
        <v/>
      </c>
      <c r="BO33" s="10" t="str">
        <f t="shared" si="27"/>
        <v/>
      </c>
      <c r="BP33" s="10" t="str">
        <f t="shared" si="28"/>
        <v/>
      </c>
      <c r="BQ33" s="10" t="str">
        <f t="shared" si="29"/>
        <v/>
      </c>
      <c r="BR33" s="10" t="str">
        <f t="shared" si="30"/>
        <v/>
      </c>
      <c r="BS33" s="10" t="str">
        <f t="shared" si="31"/>
        <v/>
      </c>
      <c r="BT33" s="10" t="str">
        <f t="shared" si="32"/>
        <v/>
      </c>
      <c r="BU33" s="10" t="str">
        <f t="shared" si="33"/>
        <v/>
      </c>
      <c r="BV33" s="10" t="str">
        <f t="shared" si="34"/>
        <v/>
      </c>
      <c r="BW33" s="10" t="str">
        <f t="shared" si="35"/>
        <v/>
      </c>
      <c r="BX33" s="10" t="str">
        <f t="shared" si="36"/>
        <v/>
      </c>
      <c r="BY33" s="10" t="str">
        <f t="shared" si="37"/>
        <v/>
      </c>
      <c r="BZ33" s="26">
        <f t="shared" si="51"/>
        <v>4343.5</v>
      </c>
      <c r="CA33" s="26">
        <f t="shared" si="52"/>
        <v>4343.5</v>
      </c>
      <c r="CB33" s="26">
        <f t="shared" si="53"/>
        <v>589.01994872839407</v>
      </c>
      <c r="CC33" s="27">
        <f t="shared" si="54"/>
        <v>0.13560951967961185</v>
      </c>
      <c r="CD33" s="42">
        <f t="shared" si="58"/>
        <v>3887</v>
      </c>
      <c r="CE33" s="43">
        <f t="shared" si="38"/>
        <v>3887</v>
      </c>
      <c r="CF33" s="35" t="s">
        <v>177</v>
      </c>
    </row>
    <row r="34" spans="1:84" ht="105.6">
      <c r="A34" s="44">
        <v>27</v>
      </c>
      <c r="B34" s="49" t="s">
        <v>41</v>
      </c>
      <c r="C34" s="50" t="s">
        <v>93</v>
      </c>
      <c r="D34" s="49" t="s">
        <v>73</v>
      </c>
      <c r="E34" s="48">
        <v>1</v>
      </c>
      <c r="F34" s="15">
        <f t="shared" si="60"/>
        <v>4760</v>
      </c>
      <c r="G34" s="15">
        <f t="shared" si="39"/>
        <v>4760</v>
      </c>
      <c r="H34" s="22"/>
      <c r="I34" s="15">
        <f t="shared" si="40"/>
        <v>0</v>
      </c>
      <c r="J34" s="25">
        <f t="shared" si="59"/>
        <v>2975</v>
      </c>
      <c r="K34" s="15">
        <f t="shared" si="0"/>
        <v>2975</v>
      </c>
      <c r="L34" s="15">
        <v>3927</v>
      </c>
      <c r="M34" s="15">
        <f t="shared" si="55"/>
        <v>3927</v>
      </c>
      <c r="N34" s="25"/>
      <c r="O34" s="15">
        <f t="shared" si="56"/>
        <v>0</v>
      </c>
      <c r="P34" s="15"/>
      <c r="Q34" s="15">
        <f t="shared" si="1"/>
        <v>0</v>
      </c>
      <c r="R34" s="15"/>
      <c r="S34" s="15">
        <f t="shared" si="41"/>
        <v>0</v>
      </c>
      <c r="T34" s="15"/>
      <c r="U34" s="15">
        <f t="shared" si="2"/>
        <v>0</v>
      </c>
      <c r="V34" s="15"/>
      <c r="W34" s="15">
        <f t="shared" si="3"/>
        <v>0</v>
      </c>
      <c r="X34" s="15"/>
      <c r="Y34" s="15">
        <f t="shared" si="4"/>
        <v>0</v>
      </c>
      <c r="Z34" s="15"/>
      <c r="AA34" s="15">
        <f t="shared" si="5"/>
        <v>0</v>
      </c>
      <c r="AB34" s="15"/>
      <c r="AC34" s="15">
        <f t="shared" si="6"/>
        <v>0</v>
      </c>
      <c r="AD34" s="15"/>
      <c r="AE34" s="15">
        <f t="shared" si="7"/>
        <v>0</v>
      </c>
      <c r="AF34" s="15"/>
      <c r="AG34" s="15">
        <f t="shared" si="8"/>
        <v>0</v>
      </c>
      <c r="AH34" s="15"/>
      <c r="AI34" s="15">
        <f t="shared" si="9"/>
        <v>0</v>
      </c>
      <c r="AJ34" s="15"/>
      <c r="AK34" s="15">
        <f t="shared" si="10"/>
        <v>0</v>
      </c>
      <c r="AL34" s="15"/>
      <c r="AM34" s="15">
        <f t="shared" si="42"/>
        <v>0</v>
      </c>
      <c r="AN34" s="15"/>
      <c r="AO34" s="15">
        <f t="shared" si="43"/>
        <v>0</v>
      </c>
      <c r="AP34" s="15"/>
      <c r="AQ34" s="15">
        <f t="shared" si="44"/>
        <v>0</v>
      </c>
      <c r="AR34" s="15"/>
      <c r="AS34" s="15">
        <f t="shared" si="14"/>
        <v>0</v>
      </c>
      <c r="AT34" s="15"/>
      <c r="AU34" s="15">
        <f t="shared" si="15"/>
        <v>0</v>
      </c>
      <c r="AV34" s="15"/>
      <c r="AW34" s="15">
        <f t="shared" si="16"/>
        <v>0</v>
      </c>
      <c r="AX34" s="15">
        <f>COUNTA(F34,H34,J34,L34,N34,P34,R34,T34,V34,X34,Z34,AB34,AD34,AF34,AH34,AJ34,AL34,AN34,AP34,#REF!,AR34,AT34,AV34)</f>
        <v>4</v>
      </c>
      <c r="AY34" s="33">
        <f t="shared" si="45"/>
        <v>3927</v>
      </c>
      <c r="AZ34" s="33">
        <f t="shared" si="46"/>
        <v>3887.3333333333335</v>
      </c>
      <c r="BA34" s="33">
        <f t="shared" si="47"/>
        <v>893.16086643635037</v>
      </c>
      <c r="BB34" s="34">
        <f t="shared" si="48"/>
        <v>0.22976184182036108</v>
      </c>
      <c r="BC34" s="33">
        <f t="shared" si="49"/>
        <v>4780.4941997696842</v>
      </c>
      <c r="BD34" s="33">
        <f t="shared" si="50"/>
        <v>2994.1724668969832</v>
      </c>
      <c r="BE34" s="10">
        <f t="shared" si="17"/>
        <v>4760</v>
      </c>
      <c r="BF34" s="10" t="str">
        <f t="shared" si="18"/>
        <v/>
      </c>
      <c r="BG34" s="10" t="str">
        <f t="shared" si="19"/>
        <v/>
      </c>
      <c r="BH34" s="10">
        <f t="shared" si="20"/>
        <v>3927</v>
      </c>
      <c r="BI34" s="10" t="str">
        <f t="shared" si="21"/>
        <v/>
      </c>
      <c r="BJ34" s="10" t="str">
        <f t="shared" si="22"/>
        <v/>
      </c>
      <c r="BK34" s="10" t="str">
        <f t="shared" si="23"/>
        <v/>
      </c>
      <c r="BL34" s="10" t="str">
        <f t="shared" si="24"/>
        <v/>
      </c>
      <c r="BM34" s="10" t="str">
        <f t="shared" si="25"/>
        <v/>
      </c>
      <c r="BN34" s="10" t="str">
        <f t="shared" si="26"/>
        <v/>
      </c>
      <c r="BO34" s="10" t="str">
        <f t="shared" si="27"/>
        <v/>
      </c>
      <c r="BP34" s="10" t="str">
        <f t="shared" si="28"/>
        <v/>
      </c>
      <c r="BQ34" s="10" t="str">
        <f t="shared" si="29"/>
        <v/>
      </c>
      <c r="BR34" s="10" t="str">
        <f t="shared" si="30"/>
        <v/>
      </c>
      <c r="BS34" s="10" t="str">
        <f t="shared" si="31"/>
        <v/>
      </c>
      <c r="BT34" s="10" t="str">
        <f t="shared" si="32"/>
        <v/>
      </c>
      <c r="BU34" s="10" t="str">
        <f t="shared" si="33"/>
        <v/>
      </c>
      <c r="BV34" s="10" t="str">
        <f t="shared" si="34"/>
        <v/>
      </c>
      <c r="BW34" s="10" t="str">
        <f t="shared" si="35"/>
        <v/>
      </c>
      <c r="BX34" s="10" t="str">
        <f t="shared" si="36"/>
        <v/>
      </c>
      <c r="BY34" s="10" t="str">
        <f t="shared" si="37"/>
        <v/>
      </c>
      <c r="BZ34" s="26">
        <f t="shared" si="51"/>
        <v>4343.5</v>
      </c>
      <c r="CA34" s="26">
        <f t="shared" si="52"/>
        <v>4343.5</v>
      </c>
      <c r="CB34" s="26">
        <f t="shared" si="53"/>
        <v>589.01994872839407</v>
      </c>
      <c r="CC34" s="27">
        <f t="shared" si="54"/>
        <v>0.13560951967961185</v>
      </c>
      <c r="CD34" s="42">
        <f t="shared" si="58"/>
        <v>3887</v>
      </c>
      <c r="CE34" s="43">
        <f t="shared" si="38"/>
        <v>3887</v>
      </c>
      <c r="CF34" s="35" t="s">
        <v>177</v>
      </c>
    </row>
    <row r="35" spans="1:84" ht="105.6">
      <c r="A35" s="44">
        <v>28</v>
      </c>
      <c r="B35" s="49" t="s">
        <v>41</v>
      </c>
      <c r="C35" s="50" t="s">
        <v>94</v>
      </c>
      <c r="D35" s="49" t="s">
        <v>73</v>
      </c>
      <c r="E35" s="48">
        <v>1</v>
      </c>
      <c r="F35" s="15">
        <f t="shared" si="60"/>
        <v>4760</v>
      </c>
      <c r="G35" s="15">
        <f t="shared" si="39"/>
        <v>4760</v>
      </c>
      <c r="H35" s="22"/>
      <c r="I35" s="15">
        <f t="shared" si="40"/>
        <v>0</v>
      </c>
      <c r="J35" s="25">
        <f t="shared" si="59"/>
        <v>2975</v>
      </c>
      <c r="K35" s="15">
        <f t="shared" si="0"/>
        <v>2975</v>
      </c>
      <c r="L35" s="15">
        <v>3927</v>
      </c>
      <c r="M35" s="15">
        <f t="shared" si="55"/>
        <v>3927</v>
      </c>
      <c r="N35" s="25"/>
      <c r="O35" s="15">
        <f t="shared" si="56"/>
        <v>0</v>
      </c>
      <c r="P35" s="15"/>
      <c r="Q35" s="15">
        <f t="shared" si="1"/>
        <v>0</v>
      </c>
      <c r="R35" s="15"/>
      <c r="S35" s="15">
        <f t="shared" si="41"/>
        <v>0</v>
      </c>
      <c r="T35" s="15"/>
      <c r="U35" s="15">
        <f t="shared" si="2"/>
        <v>0</v>
      </c>
      <c r="V35" s="15"/>
      <c r="W35" s="15">
        <f t="shared" si="3"/>
        <v>0</v>
      </c>
      <c r="X35" s="15"/>
      <c r="Y35" s="15">
        <f t="shared" si="4"/>
        <v>0</v>
      </c>
      <c r="Z35" s="15"/>
      <c r="AA35" s="15">
        <f t="shared" si="5"/>
        <v>0</v>
      </c>
      <c r="AB35" s="15"/>
      <c r="AC35" s="15">
        <f t="shared" si="6"/>
        <v>0</v>
      </c>
      <c r="AD35" s="15"/>
      <c r="AE35" s="15">
        <f t="shared" si="7"/>
        <v>0</v>
      </c>
      <c r="AF35" s="15"/>
      <c r="AG35" s="15">
        <f t="shared" si="8"/>
        <v>0</v>
      </c>
      <c r="AH35" s="15"/>
      <c r="AI35" s="15">
        <f t="shared" si="9"/>
        <v>0</v>
      </c>
      <c r="AJ35" s="15"/>
      <c r="AK35" s="15">
        <f t="shared" si="10"/>
        <v>0</v>
      </c>
      <c r="AL35" s="15"/>
      <c r="AM35" s="15">
        <f t="shared" si="42"/>
        <v>0</v>
      </c>
      <c r="AN35" s="15"/>
      <c r="AO35" s="15">
        <f t="shared" si="43"/>
        <v>0</v>
      </c>
      <c r="AP35" s="15"/>
      <c r="AQ35" s="15">
        <f t="shared" si="44"/>
        <v>0</v>
      </c>
      <c r="AR35" s="15"/>
      <c r="AS35" s="15">
        <f t="shared" si="14"/>
        <v>0</v>
      </c>
      <c r="AT35" s="15"/>
      <c r="AU35" s="15">
        <f t="shared" si="15"/>
        <v>0</v>
      </c>
      <c r="AV35" s="15"/>
      <c r="AW35" s="15">
        <f t="shared" si="16"/>
        <v>0</v>
      </c>
      <c r="AX35" s="15">
        <f>COUNTA(F35,H35,J35,L35,N35,P35,R35,T35,V35,X35,Z35,AB35,AD35,AF35,AH35,AJ35,AL35,AN35,AP35,#REF!,AR35,AT35,AV35)</f>
        <v>4</v>
      </c>
      <c r="AY35" s="33">
        <f t="shared" si="45"/>
        <v>3927</v>
      </c>
      <c r="AZ35" s="33">
        <f t="shared" si="46"/>
        <v>3887.3333333333335</v>
      </c>
      <c r="BA35" s="33">
        <f t="shared" si="47"/>
        <v>893.16086643635037</v>
      </c>
      <c r="BB35" s="34">
        <f t="shared" si="48"/>
        <v>0.22976184182036108</v>
      </c>
      <c r="BC35" s="33">
        <f t="shared" si="49"/>
        <v>4780.4941997696842</v>
      </c>
      <c r="BD35" s="33">
        <f t="shared" si="50"/>
        <v>2994.1724668969832</v>
      </c>
      <c r="BE35" s="10">
        <f t="shared" si="17"/>
        <v>4760</v>
      </c>
      <c r="BF35" s="10" t="str">
        <f t="shared" si="18"/>
        <v/>
      </c>
      <c r="BG35" s="10" t="str">
        <f t="shared" si="19"/>
        <v/>
      </c>
      <c r="BH35" s="10">
        <f t="shared" si="20"/>
        <v>3927</v>
      </c>
      <c r="BI35" s="10" t="str">
        <f t="shared" si="21"/>
        <v/>
      </c>
      <c r="BJ35" s="10" t="str">
        <f t="shared" si="22"/>
        <v/>
      </c>
      <c r="BK35" s="10" t="str">
        <f t="shared" si="23"/>
        <v/>
      </c>
      <c r="BL35" s="10" t="str">
        <f t="shared" si="24"/>
        <v/>
      </c>
      <c r="BM35" s="10" t="str">
        <f t="shared" si="25"/>
        <v/>
      </c>
      <c r="BN35" s="10" t="str">
        <f t="shared" si="26"/>
        <v/>
      </c>
      <c r="BO35" s="10" t="str">
        <f t="shared" si="27"/>
        <v/>
      </c>
      <c r="BP35" s="10" t="str">
        <f t="shared" si="28"/>
        <v/>
      </c>
      <c r="BQ35" s="10" t="str">
        <f t="shared" si="29"/>
        <v/>
      </c>
      <c r="BR35" s="10" t="str">
        <f t="shared" si="30"/>
        <v/>
      </c>
      <c r="BS35" s="10" t="str">
        <f t="shared" si="31"/>
        <v/>
      </c>
      <c r="BT35" s="10" t="str">
        <f t="shared" si="32"/>
        <v/>
      </c>
      <c r="BU35" s="10" t="str">
        <f t="shared" si="33"/>
        <v/>
      </c>
      <c r="BV35" s="10" t="str">
        <f t="shared" si="34"/>
        <v/>
      </c>
      <c r="BW35" s="10" t="str">
        <f t="shared" si="35"/>
        <v/>
      </c>
      <c r="BX35" s="10" t="str">
        <f t="shared" si="36"/>
        <v/>
      </c>
      <c r="BY35" s="10" t="str">
        <f t="shared" si="37"/>
        <v/>
      </c>
      <c r="BZ35" s="26">
        <f t="shared" si="51"/>
        <v>4343.5</v>
      </c>
      <c r="CA35" s="26">
        <f t="shared" si="52"/>
        <v>4343.5</v>
      </c>
      <c r="CB35" s="26">
        <f t="shared" si="53"/>
        <v>589.01994872839407</v>
      </c>
      <c r="CC35" s="27">
        <f t="shared" si="54"/>
        <v>0.13560951967961185</v>
      </c>
      <c r="CD35" s="42">
        <f t="shared" si="58"/>
        <v>3887</v>
      </c>
      <c r="CE35" s="43">
        <f t="shared" si="38"/>
        <v>3887</v>
      </c>
      <c r="CF35" s="35" t="s">
        <v>177</v>
      </c>
    </row>
    <row r="36" spans="1:84" ht="105.6">
      <c r="A36" s="44">
        <v>29</v>
      </c>
      <c r="B36" s="49" t="s">
        <v>41</v>
      </c>
      <c r="C36" s="50" t="s">
        <v>95</v>
      </c>
      <c r="D36" s="49" t="s">
        <v>73</v>
      </c>
      <c r="E36" s="48">
        <v>1</v>
      </c>
      <c r="F36" s="15">
        <f t="shared" si="60"/>
        <v>4760</v>
      </c>
      <c r="G36" s="15">
        <f t="shared" si="39"/>
        <v>4760</v>
      </c>
      <c r="H36" s="22"/>
      <c r="I36" s="15">
        <f t="shared" si="40"/>
        <v>0</v>
      </c>
      <c r="J36" s="25">
        <f t="shared" si="59"/>
        <v>2975</v>
      </c>
      <c r="K36" s="15">
        <f t="shared" si="0"/>
        <v>2975</v>
      </c>
      <c r="L36" s="15">
        <v>3927</v>
      </c>
      <c r="M36" s="15">
        <f t="shared" si="55"/>
        <v>3927</v>
      </c>
      <c r="N36" s="25"/>
      <c r="O36" s="15">
        <f t="shared" si="56"/>
        <v>0</v>
      </c>
      <c r="P36" s="15"/>
      <c r="Q36" s="15">
        <f t="shared" si="1"/>
        <v>0</v>
      </c>
      <c r="R36" s="15"/>
      <c r="S36" s="15">
        <f t="shared" si="41"/>
        <v>0</v>
      </c>
      <c r="T36" s="15"/>
      <c r="U36" s="15">
        <f t="shared" si="2"/>
        <v>0</v>
      </c>
      <c r="V36" s="15"/>
      <c r="W36" s="15">
        <f t="shared" si="3"/>
        <v>0</v>
      </c>
      <c r="X36" s="15"/>
      <c r="Y36" s="15">
        <f t="shared" si="4"/>
        <v>0</v>
      </c>
      <c r="Z36" s="15"/>
      <c r="AA36" s="15">
        <f t="shared" si="5"/>
        <v>0</v>
      </c>
      <c r="AB36" s="15"/>
      <c r="AC36" s="15">
        <f t="shared" si="6"/>
        <v>0</v>
      </c>
      <c r="AD36" s="15"/>
      <c r="AE36" s="15">
        <f t="shared" si="7"/>
        <v>0</v>
      </c>
      <c r="AF36" s="15"/>
      <c r="AG36" s="15">
        <f t="shared" si="8"/>
        <v>0</v>
      </c>
      <c r="AH36" s="15"/>
      <c r="AI36" s="15">
        <f t="shared" si="9"/>
        <v>0</v>
      </c>
      <c r="AJ36" s="15"/>
      <c r="AK36" s="15">
        <f t="shared" si="10"/>
        <v>0</v>
      </c>
      <c r="AL36" s="15"/>
      <c r="AM36" s="15">
        <f t="shared" si="42"/>
        <v>0</v>
      </c>
      <c r="AN36" s="15"/>
      <c r="AO36" s="15">
        <f t="shared" si="43"/>
        <v>0</v>
      </c>
      <c r="AP36" s="15"/>
      <c r="AQ36" s="15">
        <f t="shared" si="44"/>
        <v>0</v>
      </c>
      <c r="AR36" s="15"/>
      <c r="AS36" s="15">
        <f t="shared" si="14"/>
        <v>0</v>
      </c>
      <c r="AT36" s="15"/>
      <c r="AU36" s="15">
        <f t="shared" si="15"/>
        <v>0</v>
      </c>
      <c r="AV36" s="15"/>
      <c r="AW36" s="15">
        <f t="shared" si="16"/>
        <v>0</v>
      </c>
      <c r="AX36" s="15">
        <f>COUNTA(F36,H36,J36,L36,N36,P36,R36,T36,V36,X36,Z36,AB36,AD36,AF36,AH36,AJ36,AL36,AN36,AP36,#REF!,AR36,AT36,AV36)</f>
        <v>4</v>
      </c>
      <c r="AY36" s="33">
        <f t="shared" si="45"/>
        <v>3927</v>
      </c>
      <c r="AZ36" s="33">
        <f t="shared" si="46"/>
        <v>3887.3333333333335</v>
      </c>
      <c r="BA36" s="33">
        <f t="shared" si="47"/>
        <v>893.16086643635037</v>
      </c>
      <c r="BB36" s="34">
        <f t="shared" si="48"/>
        <v>0.22976184182036108</v>
      </c>
      <c r="BC36" s="33">
        <f t="shared" si="49"/>
        <v>4780.4941997696842</v>
      </c>
      <c r="BD36" s="33">
        <f t="shared" si="50"/>
        <v>2994.1724668969832</v>
      </c>
      <c r="BE36" s="10">
        <f t="shared" si="17"/>
        <v>4760</v>
      </c>
      <c r="BF36" s="10" t="str">
        <f t="shared" si="18"/>
        <v/>
      </c>
      <c r="BG36" s="10" t="str">
        <f t="shared" si="19"/>
        <v/>
      </c>
      <c r="BH36" s="10">
        <f t="shared" si="20"/>
        <v>3927</v>
      </c>
      <c r="BI36" s="10" t="str">
        <f t="shared" si="21"/>
        <v/>
      </c>
      <c r="BJ36" s="10" t="str">
        <f t="shared" si="22"/>
        <v/>
      </c>
      <c r="BK36" s="10" t="str">
        <f t="shared" si="23"/>
        <v/>
      </c>
      <c r="BL36" s="10" t="str">
        <f t="shared" si="24"/>
        <v/>
      </c>
      <c r="BM36" s="10" t="str">
        <f t="shared" si="25"/>
        <v/>
      </c>
      <c r="BN36" s="10" t="str">
        <f t="shared" si="26"/>
        <v/>
      </c>
      <c r="BO36" s="10" t="str">
        <f t="shared" si="27"/>
        <v/>
      </c>
      <c r="BP36" s="10" t="str">
        <f t="shared" si="28"/>
        <v/>
      </c>
      <c r="BQ36" s="10" t="str">
        <f t="shared" si="29"/>
        <v/>
      </c>
      <c r="BR36" s="10" t="str">
        <f t="shared" si="30"/>
        <v/>
      </c>
      <c r="BS36" s="10" t="str">
        <f t="shared" si="31"/>
        <v/>
      </c>
      <c r="BT36" s="10" t="str">
        <f t="shared" si="32"/>
        <v/>
      </c>
      <c r="BU36" s="10" t="str">
        <f t="shared" si="33"/>
        <v/>
      </c>
      <c r="BV36" s="10" t="str">
        <f t="shared" si="34"/>
        <v/>
      </c>
      <c r="BW36" s="10" t="str">
        <f t="shared" si="35"/>
        <v/>
      </c>
      <c r="BX36" s="10" t="str">
        <f t="shared" si="36"/>
        <v/>
      </c>
      <c r="BY36" s="10" t="str">
        <f t="shared" si="37"/>
        <v/>
      </c>
      <c r="BZ36" s="26">
        <f t="shared" si="51"/>
        <v>4343.5</v>
      </c>
      <c r="CA36" s="26">
        <f t="shared" si="52"/>
        <v>4343.5</v>
      </c>
      <c r="CB36" s="26">
        <f t="shared" si="53"/>
        <v>589.01994872839407</v>
      </c>
      <c r="CC36" s="27">
        <f t="shared" si="54"/>
        <v>0.13560951967961185</v>
      </c>
      <c r="CD36" s="42">
        <f t="shared" si="58"/>
        <v>3887</v>
      </c>
      <c r="CE36" s="43">
        <f t="shared" si="38"/>
        <v>3887</v>
      </c>
      <c r="CF36" s="35" t="s">
        <v>177</v>
      </c>
    </row>
    <row r="37" spans="1:84" ht="105.6">
      <c r="A37" s="44">
        <v>30</v>
      </c>
      <c r="B37" s="49" t="s">
        <v>41</v>
      </c>
      <c r="C37" s="50" t="s">
        <v>96</v>
      </c>
      <c r="D37" s="49" t="s">
        <v>73</v>
      </c>
      <c r="E37" s="48">
        <v>1</v>
      </c>
      <c r="F37" s="15">
        <f t="shared" si="60"/>
        <v>4760</v>
      </c>
      <c r="G37" s="15">
        <f t="shared" si="39"/>
        <v>4760</v>
      </c>
      <c r="H37" s="22"/>
      <c r="I37" s="15">
        <f t="shared" si="40"/>
        <v>0</v>
      </c>
      <c r="J37" s="25">
        <f t="shared" si="59"/>
        <v>2975</v>
      </c>
      <c r="K37" s="15">
        <f t="shared" si="0"/>
        <v>2975</v>
      </c>
      <c r="L37" s="15">
        <v>3927</v>
      </c>
      <c r="M37" s="15">
        <f t="shared" si="55"/>
        <v>3927</v>
      </c>
      <c r="N37" s="25"/>
      <c r="O37" s="15">
        <f t="shared" si="56"/>
        <v>0</v>
      </c>
      <c r="P37" s="15"/>
      <c r="Q37" s="15">
        <f t="shared" si="1"/>
        <v>0</v>
      </c>
      <c r="R37" s="15"/>
      <c r="S37" s="15">
        <f t="shared" si="41"/>
        <v>0</v>
      </c>
      <c r="T37" s="15"/>
      <c r="U37" s="15">
        <f t="shared" si="2"/>
        <v>0</v>
      </c>
      <c r="V37" s="15"/>
      <c r="W37" s="15">
        <f t="shared" si="3"/>
        <v>0</v>
      </c>
      <c r="X37" s="15"/>
      <c r="Y37" s="15">
        <f t="shared" si="4"/>
        <v>0</v>
      </c>
      <c r="Z37" s="15"/>
      <c r="AA37" s="15">
        <f t="shared" si="5"/>
        <v>0</v>
      </c>
      <c r="AB37" s="15"/>
      <c r="AC37" s="15">
        <f t="shared" si="6"/>
        <v>0</v>
      </c>
      <c r="AD37" s="15"/>
      <c r="AE37" s="15">
        <f t="shared" si="7"/>
        <v>0</v>
      </c>
      <c r="AF37" s="15"/>
      <c r="AG37" s="15">
        <f t="shared" si="8"/>
        <v>0</v>
      </c>
      <c r="AH37" s="15"/>
      <c r="AI37" s="15">
        <f t="shared" si="9"/>
        <v>0</v>
      </c>
      <c r="AJ37" s="15"/>
      <c r="AK37" s="15">
        <f t="shared" si="10"/>
        <v>0</v>
      </c>
      <c r="AL37" s="15"/>
      <c r="AM37" s="15">
        <f t="shared" si="42"/>
        <v>0</v>
      </c>
      <c r="AN37" s="15"/>
      <c r="AO37" s="15">
        <f t="shared" si="43"/>
        <v>0</v>
      </c>
      <c r="AP37" s="15"/>
      <c r="AQ37" s="15">
        <f t="shared" si="44"/>
        <v>0</v>
      </c>
      <c r="AR37" s="15"/>
      <c r="AS37" s="15">
        <f t="shared" si="14"/>
        <v>0</v>
      </c>
      <c r="AT37" s="15"/>
      <c r="AU37" s="15">
        <f t="shared" si="15"/>
        <v>0</v>
      </c>
      <c r="AV37" s="15"/>
      <c r="AW37" s="15">
        <f t="shared" si="16"/>
        <v>0</v>
      </c>
      <c r="AX37" s="15">
        <f>COUNTA(F37,H37,J37,L37,N37,P37,R37,T37,V37,X37,Z37,AB37,AD37,AF37,AH37,AJ37,AL37,AN37,AP37,#REF!,AR37,AT37,AV37)</f>
        <v>4</v>
      </c>
      <c r="AY37" s="33">
        <f t="shared" si="45"/>
        <v>3927</v>
      </c>
      <c r="AZ37" s="33">
        <f t="shared" si="46"/>
        <v>3887.3333333333335</v>
      </c>
      <c r="BA37" s="33">
        <f t="shared" si="47"/>
        <v>893.16086643635037</v>
      </c>
      <c r="BB37" s="34">
        <f t="shared" si="48"/>
        <v>0.22976184182036108</v>
      </c>
      <c r="BC37" s="33">
        <f t="shared" si="49"/>
        <v>4780.4941997696842</v>
      </c>
      <c r="BD37" s="33">
        <f t="shared" si="50"/>
        <v>2994.1724668969832</v>
      </c>
      <c r="BE37" s="10">
        <f t="shared" si="17"/>
        <v>4760</v>
      </c>
      <c r="BF37" s="10" t="str">
        <f t="shared" si="18"/>
        <v/>
      </c>
      <c r="BG37" s="10" t="str">
        <f t="shared" si="19"/>
        <v/>
      </c>
      <c r="BH37" s="10">
        <f t="shared" si="20"/>
        <v>3927</v>
      </c>
      <c r="BI37" s="10" t="str">
        <f t="shared" si="21"/>
        <v/>
      </c>
      <c r="BJ37" s="10" t="str">
        <f t="shared" si="22"/>
        <v/>
      </c>
      <c r="BK37" s="10" t="str">
        <f t="shared" si="23"/>
        <v/>
      </c>
      <c r="BL37" s="10" t="str">
        <f t="shared" si="24"/>
        <v/>
      </c>
      <c r="BM37" s="10" t="str">
        <f t="shared" si="25"/>
        <v/>
      </c>
      <c r="BN37" s="10" t="str">
        <f t="shared" si="26"/>
        <v/>
      </c>
      <c r="BO37" s="10" t="str">
        <f t="shared" si="27"/>
        <v/>
      </c>
      <c r="BP37" s="10" t="str">
        <f t="shared" si="28"/>
        <v/>
      </c>
      <c r="BQ37" s="10" t="str">
        <f t="shared" si="29"/>
        <v/>
      </c>
      <c r="BR37" s="10" t="str">
        <f t="shared" si="30"/>
        <v/>
      </c>
      <c r="BS37" s="10" t="str">
        <f t="shared" si="31"/>
        <v/>
      </c>
      <c r="BT37" s="10" t="str">
        <f t="shared" si="32"/>
        <v/>
      </c>
      <c r="BU37" s="10" t="str">
        <f t="shared" si="33"/>
        <v/>
      </c>
      <c r="BV37" s="10" t="str">
        <f t="shared" si="34"/>
        <v/>
      </c>
      <c r="BW37" s="10" t="str">
        <f t="shared" si="35"/>
        <v/>
      </c>
      <c r="BX37" s="10" t="str">
        <f t="shared" si="36"/>
        <v/>
      </c>
      <c r="BY37" s="10" t="str">
        <f t="shared" si="37"/>
        <v/>
      </c>
      <c r="BZ37" s="26">
        <f t="shared" si="51"/>
        <v>4343.5</v>
      </c>
      <c r="CA37" s="26">
        <f t="shared" si="52"/>
        <v>4343.5</v>
      </c>
      <c r="CB37" s="26">
        <f t="shared" si="53"/>
        <v>589.01994872839407</v>
      </c>
      <c r="CC37" s="27">
        <f t="shared" si="54"/>
        <v>0.13560951967961185</v>
      </c>
      <c r="CD37" s="42">
        <f t="shared" si="58"/>
        <v>3887</v>
      </c>
      <c r="CE37" s="43">
        <f t="shared" si="38"/>
        <v>3887</v>
      </c>
      <c r="CF37" s="35" t="s">
        <v>177</v>
      </c>
    </row>
    <row r="38" spans="1:84" ht="105.6">
      <c r="A38" s="44">
        <v>31</v>
      </c>
      <c r="B38" s="49" t="s">
        <v>42</v>
      </c>
      <c r="C38" s="50" t="s">
        <v>97</v>
      </c>
      <c r="D38" s="49" t="s">
        <v>73</v>
      </c>
      <c r="E38" s="48">
        <v>1</v>
      </c>
      <c r="F38" s="15">
        <f t="shared" si="60"/>
        <v>4760</v>
      </c>
      <c r="G38" s="15">
        <f t="shared" si="39"/>
        <v>4760</v>
      </c>
      <c r="H38" s="22"/>
      <c r="I38" s="15">
        <f t="shared" si="40"/>
        <v>0</v>
      </c>
      <c r="J38" s="25">
        <f t="shared" si="59"/>
        <v>2975</v>
      </c>
      <c r="K38" s="15">
        <f t="shared" si="0"/>
        <v>2975</v>
      </c>
      <c r="L38" s="15">
        <v>3927</v>
      </c>
      <c r="M38" s="15">
        <f t="shared" si="55"/>
        <v>3927</v>
      </c>
      <c r="N38" s="25"/>
      <c r="O38" s="15">
        <f t="shared" si="56"/>
        <v>0</v>
      </c>
      <c r="P38" s="15"/>
      <c r="Q38" s="15">
        <f t="shared" si="1"/>
        <v>0</v>
      </c>
      <c r="R38" s="15"/>
      <c r="S38" s="15">
        <f t="shared" si="41"/>
        <v>0</v>
      </c>
      <c r="T38" s="15"/>
      <c r="U38" s="15">
        <f t="shared" si="2"/>
        <v>0</v>
      </c>
      <c r="V38" s="15"/>
      <c r="W38" s="15">
        <f t="shared" si="3"/>
        <v>0</v>
      </c>
      <c r="X38" s="15"/>
      <c r="Y38" s="15">
        <f t="shared" si="4"/>
        <v>0</v>
      </c>
      <c r="Z38" s="15"/>
      <c r="AA38" s="15">
        <f t="shared" si="5"/>
        <v>0</v>
      </c>
      <c r="AB38" s="15"/>
      <c r="AC38" s="15">
        <f t="shared" si="6"/>
        <v>0</v>
      </c>
      <c r="AD38" s="15"/>
      <c r="AE38" s="15">
        <f t="shared" si="7"/>
        <v>0</v>
      </c>
      <c r="AF38" s="15"/>
      <c r="AG38" s="15">
        <f t="shared" si="8"/>
        <v>0</v>
      </c>
      <c r="AH38" s="15"/>
      <c r="AI38" s="15">
        <f t="shared" si="9"/>
        <v>0</v>
      </c>
      <c r="AJ38" s="15"/>
      <c r="AK38" s="15">
        <f t="shared" si="10"/>
        <v>0</v>
      </c>
      <c r="AL38" s="15"/>
      <c r="AM38" s="15">
        <f t="shared" si="42"/>
        <v>0</v>
      </c>
      <c r="AN38" s="15"/>
      <c r="AO38" s="15">
        <f t="shared" si="43"/>
        <v>0</v>
      </c>
      <c r="AP38" s="15"/>
      <c r="AQ38" s="15">
        <f t="shared" si="44"/>
        <v>0</v>
      </c>
      <c r="AR38" s="15"/>
      <c r="AS38" s="15">
        <f t="shared" si="14"/>
        <v>0</v>
      </c>
      <c r="AT38" s="15"/>
      <c r="AU38" s="15">
        <f t="shared" si="15"/>
        <v>0</v>
      </c>
      <c r="AV38" s="15"/>
      <c r="AW38" s="15">
        <f t="shared" si="16"/>
        <v>0</v>
      </c>
      <c r="AX38" s="15">
        <f>COUNTA(F38,H38,J38,L38,N38,P38,R38,T38,V38,X38,Z38,AB38,AD38,AF38,AH38,AJ38,AL38,AN38,AP38,#REF!,AR38,AT38,AV38)</f>
        <v>4</v>
      </c>
      <c r="AY38" s="33">
        <f t="shared" si="45"/>
        <v>3927</v>
      </c>
      <c r="AZ38" s="33">
        <f t="shared" si="46"/>
        <v>3887.3333333333335</v>
      </c>
      <c r="BA38" s="33">
        <f t="shared" si="47"/>
        <v>893.16086643635037</v>
      </c>
      <c r="BB38" s="34">
        <f t="shared" si="48"/>
        <v>0.22976184182036108</v>
      </c>
      <c r="BC38" s="33">
        <f t="shared" si="49"/>
        <v>4780.4941997696842</v>
      </c>
      <c r="BD38" s="33">
        <f t="shared" si="50"/>
        <v>2994.1724668969832</v>
      </c>
      <c r="BE38" s="10">
        <f t="shared" si="17"/>
        <v>4760</v>
      </c>
      <c r="BF38" s="10" t="str">
        <f t="shared" si="18"/>
        <v/>
      </c>
      <c r="BG38" s="10" t="str">
        <f t="shared" si="19"/>
        <v/>
      </c>
      <c r="BH38" s="10">
        <f t="shared" si="20"/>
        <v>3927</v>
      </c>
      <c r="BI38" s="10" t="str">
        <f t="shared" si="21"/>
        <v/>
      </c>
      <c r="BJ38" s="10" t="str">
        <f t="shared" si="22"/>
        <v/>
      </c>
      <c r="BK38" s="10" t="str">
        <f t="shared" si="23"/>
        <v/>
      </c>
      <c r="BL38" s="10" t="str">
        <f t="shared" si="24"/>
        <v/>
      </c>
      <c r="BM38" s="10" t="str">
        <f t="shared" si="25"/>
        <v/>
      </c>
      <c r="BN38" s="10" t="str">
        <f t="shared" si="26"/>
        <v/>
      </c>
      <c r="BO38" s="10" t="str">
        <f t="shared" si="27"/>
        <v/>
      </c>
      <c r="BP38" s="10" t="str">
        <f t="shared" si="28"/>
        <v/>
      </c>
      <c r="BQ38" s="10" t="str">
        <f t="shared" si="29"/>
        <v/>
      </c>
      <c r="BR38" s="10" t="str">
        <f t="shared" si="30"/>
        <v/>
      </c>
      <c r="BS38" s="10" t="str">
        <f t="shared" si="31"/>
        <v/>
      </c>
      <c r="BT38" s="10" t="str">
        <f t="shared" si="32"/>
        <v/>
      </c>
      <c r="BU38" s="10" t="str">
        <f t="shared" si="33"/>
        <v/>
      </c>
      <c r="BV38" s="10" t="str">
        <f t="shared" si="34"/>
        <v/>
      </c>
      <c r="BW38" s="10" t="str">
        <f t="shared" si="35"/>
        <v/>
      </c>
      <c r="BX38" s="10" t="str">
        <f t="shared" si="36"/>
        <v/>
      </c>
      <c r="BY38" s="10" t="str">
        <f t="shared" si="37"/>
        <v/>
      </c>
      <c r="BZ38" s="26">
        <f t="shared" si="51"/>
        <v>4343.5</v>
      </c>
      <c r="CA38" s="26">
        <f t="shared" si="52"/>
        <v>4343.5</v>
      </c>
      <c r="CB38" s="26">
        <f t="shared" si="53"/>
        <v>589.01994872839407</v>
      </c>
      <c r="CC38" s="27">
        <f t="shared" si="54"/>
        <v>0.13560951967961185</v>
      </c>
      <c r="CD38" s="42">
        <f t="shared" si="58"/>
        <v>3887</v>
      </c>
      <c r="CE38" s="43">
        <f t="shared" si="38"/>
        <v>3887</v>
      </c>
      <c r="CF38" s="35" t="s">
        <v>177</v>
      </c>
    </row>
    <row r="39" spans="1:84" ht="105.6">
      <c r="A39" s="44">
        <v>32</v>
      </c>
      <c r="B39" s="49" t="s">
        <v>42</v>
      </c>
      <c r="C39" s="50" t="s">
        <v>98</v>
      </c>
      <c r="D39" s="49" t="s">
        <v>73</v>
      </c>
      <c r="E39" s="48">
        <v>1</v>
      </c>
      <c r="F39" s="15">
        <f t="shared" si="60"/>
        <v>4760</v>
      </c>
      <c r="G39" s="15">
        <f t="shared" si="39"/>
        <v>4760</v>
      </c>
      <c r="H39" s="22"/>
      <c r="I39" s="15">
        <f t="shared" si="40"/>
        <v>0</v>
      </c>
      <c r="J39" s="25">
        <f t="shared" si="59"/>
        <v>2975</v>
      </c>
      <c r="K39" s="15">
        <f t="shared" si="0"/>
        <v>2975</v>
      </c>
      <c r="L39" s="15">
        <v>3927</v>
      </c>
      <c r="M39" s="15">
        <f t="shared" si="55"/>
        <v>3927</v>
      </c>
      <c r="N39" s="25"/>
      <c r="O39" s="15">
        <f t="shared" si="56"/>
        <v>0</v>
      </c>
      <c r="P39" s="15"/>
      <c r="Q39" s="15">
        <f t="shared" si="1"/>
        <v>0</v>
      </c>
      <c r="R39" s="15"/>
      <c r="S39" s="15">
        <f t="shared" si="41"/>
        <v>0</v>
      </c>
      <c r="T39" s="15"/>
      <c r="U39" s="15">
        <f t="shared" si="2"/>
        <v>0</v>
      </c>
      <c r="V39" s="15"/>
      <c r="W39" s="15">
        <f t="shared" si="3"/>
        <v>0</v>
      </c>
      <c r="X39" s="15"/>
      <c r="Y39" s="15">
        <f t="shared" si="4"/>
        <v>0</v>
      </c>
      <c r="Z39" s="15"/>
      <c r="AA39" s="15">
        <f t="shared" si="5"/>
        <v>0</v>
      </c>
      <c r="AB39" s="15"/>
      <c r="AC39" s="15">
        <f t="shared" si="6"/>
        <v>0</v>
      </c>
      <c r="AD39" s="15"/>
      <c r="AE39" s="15">
        <f t="shared" si="7"/>
        <v>0</v>
      </c>
      <c r="AF39" s="15"/>
      <c r="AG39" s="15">
        <f t="shared" si="8"/>
        <v>0</v>
      </c>
      <c r="AH39" s="15"/>
      <c r="AI39" s="15">
        <f t="shared" si="9"/>
        <v>0</v>
      </c>
      <c r="AJ39" s="15"/>
      <c r="AK39" s="15">
        <f t="shared" si="10"/>
        <v>0</v>
      </c>
      <c r="AL39" s="15"/>
      <c r="AM39" s="15">
        <f t="shared" si="42"/>
        <v>0</v>
      </c>
      <c r="AN39" s="15"/>
      <c r="AO39" s="15">
        <f t="shared" si="43"/>
        <v>0</v>
      </c>
      <c r="AP39" s="15"/>
      <c r="AQ39" s="15">
        <f t="shared" si="44"/>
        <v>0</v>
      </c>
      <c r="AR39" s="15"/>
      <c r="AS39" s="15">
        <f t="shared" si="14"/>
        <v>0</v>
      </c>
      <c r="AT39" s="15"/>
      <c r="AU39" s="15">
        <f t="shared" si="15"/>
        <v>0</v>
      </c>
      <c r="AV39" s="15"/>
      <c r="AW39" s="15">
        <f t="shared" si="16"/>
        <v>0</v>
      </c>
      <c r="AX39" s="15">
        <f>COUNTA(F39,H39,J39,L39,N39,P39,R39,T39,V39,X39,Z39,AB39,AD39,AF39,AH39,AJ39,AL39,AN39,AP39,#REF!,AR39,AT39,AV39)</f>
        <v>4</v>
      </c>
      <c r="AY39" s="33">
        <f t="shared" si="45"/>
        <v>3927</v>
      </c>
      <c r="AZ39" s="33">
        <f t="shared" si="46"/>
        <v>3887.3333333333335</v>
      </c>
      <c r="BA39" s="33">
        <f t="shared" si="47"/>
        <v>893.16086643635037</v>
      </c>
      <c r="BB39" s="34">
        <f t="shared" si="48"/>
        <v>0.22976184182036108</v>
      </c>
      <c r="BC39" s="33">
        <f t="shared" si="49"/>
        <v>4780.4941997696842</v>
      </c>
      <c r="BD39" s="33">
        <f t="shared" si="50"/>
        <v>2994.1724668969832</v>
      </c>
      <c r="BE39" s="10">
        <f t="shared" si="17"/>
        <v>4760</v>
      </c>
      <c r="BF39" s="10" t="str">
        <f t="shared" si="18"/>
        <v/>
      </c>
      <c r="BG39" s="10" t="str">
        <f t="shared" si="19"/>
        <v/>
      </c>
      <c r="BH39" s="10">
        <f t="shared" si="20"/>
        <v>3927</v>
      </c>
      <c r="BI39" s="10" t="str">
        <f t="shared" si="21"/>
        <v/>
      </c>
      <c r="BJ39" s="10" t="str">
        <f t="shared" si="22"/>
        <v/>
      </c>
      <c r="BK39" s="10" t="str">
        <f t="shared" si="23"/>
        <v/>
      </c>
      <c r="BL39" s="10" t="str">
        <f t="shared" si="24"/>
        <v/>
      </c>
      <c r="BM39" s="10" t="str">
        <f t="shared" si="25"/>
        <v/>
      </c>
      <c r="BN39" s="10" t="str">
        <f t="shared" si="26"/>
        <v/>
      </c>
      <c r="BO39" s="10" t="str">
        <f t="shared" si="27"/>
        <v/>
      </c>
      <c r="BP39" s="10" t="str">
        <f t="shared" si="28"/>
        <v/>
      </c>
      <c r="BQ39" s="10" t="str">
        <f t="shared" si="29"/>
        <v/>
      </c>
      <c r="BR39" s="10" t="str">
        <f t="shared" si="30"/>
        <v/>
      </c>
      <c r="BS39" s="10" t="str">
        <f t="shared" si="31"/>
        <v/>
      </c>
      <c r="BT39" s="10" t="str">
        <f t="shared" si="32"/>
        <v/>
      </c>
      <c r="BU39" s="10" t="str">
        <f t="shared" si="33"/>
        <v/>
      </c>
      <c r="BV39" s="10" t="str">
        <f t="shared" si="34"/>
        <v/>
      </c>
      <c r="BW39" s="10" t="str">
        <f t="shared" si="35"/>
        <v/>
      </c>
      <c r="BX39" s="10" t="str">
        <f t="shared" si="36"/>
        <v/>
      </c>
      <c r="BY39" s="10" t="str">
        <f t="shared" si="37"/>
        <v/>
      </c>
      <c r="BZ39" s="26">
        <f t="shared" si="51"/>
        <v>4343.5</v>
      </c>
      <c r="CA39" s="26">
        <f t="shared" si="52"/>
        <v>4343.5</v>
      </c>
      <c r="CB39" s="26">
        <f t="shared" si="53"/>
        <v>589.01994872839407</v>
      </c>
      <c r="CC39" s="27">
        <f t="shared" si="54"/>
        <v>0.13560951967961185</v>
      </c>
      <c r="CD39" s="42">
        <f t="shared" si="58"/>
        <v>3887</v>
      </c>
      <c r="CE39" s="43">
        <f t="shared" si="38"/>
        <v>3887</v>
      </c>
      <c r="CF39" s="35" t="s">
        <v>177</v>
      </c>
    </row>
    <row r="40" spans="1:84" ht="105.6">
      <c r="A40" s="44">
        <v>33</v>
      </c>
      <c r="B40" s="49" t="s">
        <v>42</v>
      </c>
      <c r="C40" s="50" t="s">
        <v>99</v>
      </c>
      <c r="D40" s="49" t="s">
        <v>73</v>
      </c>
      <c r="E40" s="48">
        <v>1</v>
      </c>
      <c r="F40" s="15">
        <f t="shared" si="60"/>
        <v>4760</v>
      </c>
      <c r="G40" s="15">
        <f t="shared" si="39"/>
        <v>4760</v>
      </c>
      <c r="H40" s="22"/>
      <c r="I40" s="15">
        <f t="shared" si="40"/>
        <v>0</v>
      </c>
      <c r="J40" s="25">
        <f t="shared" si="59"/>
        <v>2975</v>
      </c>
      <c r="K40" s="15">
        <f t="shared" si="0"/>
        <v>2975</v>
      </c>
      <c r="L40" s="15">
        <v>3927</v>
      </c>
      <c r="M40" s="15">
        <f t="shared" si="55"/>
        <v>3927</v>
      </c>
      <c r="N40" s="25"/>
      <c r="O40" s="15">
        <f t="shared" si="56"/>
        <v>0</v>
      </c>
      <c r="P40" s="15"/>
      <c r="Q40" s="15">
        <f t="shared" ref="Q40:Q59" si="61">P40*E40</f>
        <v>0</v>
      </c>
      <c r="R40" s="15"/>
      <c r="S40" s="15">
        <f t="shared" si="41"/>
        <v>0</v>
      </c>
      <c r="T40" s="15"/>
      <c r="U40" s="15">
        <f t="shared" si="2"/>
        <v>0</v>
      </c>
      <c r="V40" s="15"/>
      <c r="W40" s="15">
        <f t="shared" ref="W40:W59" si="62">V40*E40</f>
        <v>0</v>
      </c>
      <c r="X40" s="15"/>
      <c r="Y40" s="15">
        <f t="shared" ref="Y40:Y59" si="63">X40*E40</f>
        <v>0</v>
      </c>
      <c r="Z40" s="15"/>
      <c r="AA40" s="15">
        <f t="shared" ref="AA40:AA59" si="64">Z40*E40</f>
        <v>0</v>
      </c>
      <c r="AB40" s="15"/>
      <c r="AC40" s="15">
        <f t="shared" ref="AC40:AC59" si="65">AB40*E40</f>
        <v>0</v>
      </c>
      <c r="AD40" s="15"/>
      <c r="AE40" s="15">
        <f t="shared" ref="AE40:AE59" si="66">AD40*E40</f>
        <v>0</v>
      </c>
      <c r="AF40" s="15"/>
      <c r="AG40" s="15">
        <f t="shared" ref="AG40:AG59" si="67">AF40*E40</f>
        <v>0</v>
      </c>
      <c r="AH40" s="15"/>
      <c r="AI40" s="15">
        <f t="shared" ref="AI40:AI59" si="68">AH40*E40</f>
        <v>0</v>
      </c>
      <c r="AJ40" s="15"/>
      <c r="AK40" s="15">
        <f t="shared" ref="AK40:AK59" si="69">AJ40*E40</f>
        <v>0</v>
      </c>
      <c r="AL40" s="15"/>
      <c r="AM40" s="15">
        <f t="shared" si="42"/>
        <v>0</v>
      </c>
      <c r="AN40" s="15"/>
      <c r="AO40" s="15">
        <f t="shared" si="43"/>
        <v>0</v>
      </c>
      <c r="AP40" s="15"/>
      <c r="AQ40" s="15">
        <f t="shared" si="44"/>
        <v>0</v>
      </c>
      <c r="AR40" s="15"/>
      <c r="AS40" s="15">
        <f t="shared" si="14"/>
        <v>0</v>
      </c>
      <c r="AT40" s="15"/>
      <c r="AU40" s="15">
        <f t="shared" si="15"/>
        <v>0</v>
      </c>
      <c r="AV40" s="15"/>
      <c r="AW40" s="15">
        <f t="shared" si="16"/>
        <v>0</v>
      </c>
      <c r="AX40" s="15">
        <f>COUNTA(F40,H40,J40,L40,N40,P40,R40,T40,V40,X40,Z40,AB40,AD40,AF40,AH40,AJ40,AL40,AN40,AP40,#REF!,AR40,AT40,AV40)</f>
        <v>4</v>
      </c>
      <c r="AY40" s="33">
        <f t="shared" si="45"/>
        <v>3927</v>
      </c>
      <c r="AZ40" s="33">
        <f t="shared" si="46"/>
        <v>3887.3333333333335</v>
      </c>
      <c r="BA40" s="33">
        <f t="shared" si="47"/>
        <v>893.16086643635037</v>
      </c>
      <c r="BB40" s="34">
        <f t="shared" si="48"/>
        <v>0.22976184182036108</v>
      </c>
      <c r="BC40" s="33">
        <f t="shared" si="49"/>
        <v>4780.4941997696842</v>
      </c>
      <c r="BD40" s="33">
        <f t="shared" si="50"/>
        <v>2994.1724668969832</v>
      </c>
      <c r="BE40" s="10">
        <f t="shared" ref="BE40:BE59" si="70">IF(AND(F40&lt;=$BC40,F40&gt;=$BD40),F40,"")</f>
        <v>4760</v>
      </c>
      <c r="BF40" s="10" t="str">
        <f t="shared" ref="BF40:BF59" si="71">IF(AND(H40&lt;=$BC40,H40&gt;=$BD40),H40,"")</f>
        <v/>
      </c>
      <c r="BG40" s="10" t="str">
        <f t="shared" ref="BG40:BG59" si="72">IF(AND(J40&lt;=$BC40,J40&gt;=$BD40),J40,"")</f>
        <v/>
      </c>
      <c r="BH40" s="10">
        <f t="shared" ref="BH40:BH59" si="73">IF(AND(L40&lt;=$BC40,L40&gt;=$BD40),L40,"")</f>
        <v>3927</v>
      </c>
      <c r="BI40" s="10" t="str">
        <f t="shared" ref="BI40:BI59" si="74">IF(AND(N40&lt;=$BC40,N40&gt;=$BD40),N40,"")</f>
        <v/>
      </c>
      <c r="BJ40" s="10" t="str">
        <f t="shared" ref="BJ40:BJ59" si="75">IF(AND(P40&lt;=$BC40,P40&gt;=$BD40),P40,"")</f>
        <v/>
      </c>
      <c r="BK40" s="10" t="str">
        <f t="shared" ref="BK40:BK59" si="76">IF(AND(R40&lt;=$BC40,R40&gt;=$BD40),R40,"")</f>
        <v/>
      </c>
      <c r="BL40" s="10" t="str">
        <f t="shared" ref="BL40:BL59" si="77">IF(AND(T40&lt;=$BC40,T40&gt;=$BD40),T40,"")</f>
        <v/>
      </c>
      <c r="BM40" s="10" t="str">
        <f t="shared" ref="BM40:BM59" si="78">IF(AND(V40&lt;=$BC40,V40&gt;=$BD40),V40,"")</f>
        <v/>
      </c>
      <c r="BN40" s="10" t="str">
        <f t="shared" ref="BN40:BN59" si="79">IF(AND(X40&lt;=$BC40,X40&gt;=$BD40),X40,"")</f>
        <v/>
      </c>
      <c r="BO40" s="10" t="str">
        <f t="shared" ref="BO40:BO59" si="80">IF(AND(Z40&lt;=$BC40,Z40&gt;=$BD40),Z40,"")</f>
        <v/>
      </c>
      <c r="BP40" s="10" t="str">
        <f t="shared" ref="BP40:BP59" si="81">IF(AND(AB40&lt;=$BC40,AB40&gt;=$BD40),AB40,"")</f>
        <v/>
      </c>
      <c r="BQ40" s="10" t="str">
        <f t="shared" ref="BQ40:BQ59" si="82">IF(AND(AF40&lt;=$BC40,AF40&gt;=$BD40),AF40,"")</f>
        <v/>
      </c>
      <c r="BR40" s="10" t="str">
        <f t="shared" ref="BR40:BR59" si="83">IF(AND(AH40&lt;=$BC40,AH40&gt;=$BD40),AH40,"")</f>
        <v/>
      </c>
      <c r="BS40" s="10" t="str">
        <f t="shared" ref="BS40:BS59" si="84">IF(AND(AJ40&lt;=$BC40,AJ40&gt;=$BD40),AJ40,"")</f>
        <v/>
      </c>
      <c r="BT40" s="10" t="str">
        <f t="shared" ref="BT40:BT59" si="85">IF(AND(AL40&lt;=$BC40,AL40&gt;=$BD40),AL40,"")</f>
        <v/>
      </c>
      <c r="BU40" s="10" t="str">
        <f t="shared" ref="BU40:BU59" si="86">IF(AND(AN40&lt;=$BC40,AN40&gt;=$BD40),AN40,"")</f>
        <v/>
      </c>
      <c r="BV40" s="10" t="str">
        <f t="shared" ref="BV40:BV59" si="87">IF(AND(AP40&lt;=$BC40,AP40&gt;=$BD40),AP40,"")</f>
        <v/>
      </c>
      <c r="BW40" s="10" t="str">
        <f t="shared" ref="BW40:BW59" si="88">IF(AND(AR40&lt;=$BC40,AR40&gt;=$BD40),AR40,"")</f>
        <v/>
      </c>
      <c r="BX40" s="10" t="str">
        <f t="shared" ref="BX40:BX59" si="89">IF(AND(AT40&lt;=$BC40,AT40&gt;=$BD40),AT40,"")</f>
        <v/>
      </c>
      <c r="BY40" s="10" t="str">
        <f t="shared" ref="BY40:BY59" si="90">IF(AND(AV40&lt;=$BC40,AV40&gt;=$BD40),AV40,"")</f>
        <v/>
      </c>
      <c r="BZ40" s="26">
        <f t="shared" si="51"/>
        <v>4343.5</v>
      </c>
      <c r="CA40" s="26">
        <f t="shared" si="52"/>
        <v>4343.5</v>
      </c>
      <c r="CB40" s="26">
        <f t="shared" si="53"/>
        <v>589.01994872839407</v>
      </c>
      <c r="CC40" s="27">
        <f t="shared" si="54"/>
        <v>0.13560951967961185</v>
      </c>
      <c r="CD40" s="42">
        <f t="shared" si="58"/>
        <v>3887</v>
      </c>
      <c r="CE40" s="43">
        <f t="shared" ref="CE40:CE59" si="91">CD40*E40</f>
        <v>3887</v>
      </c>
      <c r="CF40" s="35" t="s">
        <v>177</v>
      </c>
    </row>
    <row r="41" spans="1:84" ht="105.6">
      <c r="A41" s="44">
        <v>34</v>
      </c>
      <c r="B41" s="49" t="s">
        <v>43</v>
      </c>
      <c r="C41" s="50" t="s">
        <v>100</v>
      </c>
      <c r="D41" s="49" t="s">
        <v>73</v>
      </c>
      <c r="E41" s="48">
        <v>1</v>
      </c>
      <c r="F41" s="15">
        <f t="shared" si="60"/>
        <v>4760</v>
      </c>
      <c r="G41" s="15">
        <f t="shared" si="39"/>
        <v>4760</v>
      </c>
      <c r="H41" s="22"/>
      <c r="I41" s="15">
        <f t="shared" si="40"/>
        <v>0</v>
      </c>
      <c r="J41" s="25">
        <f t="shared" si="59"/>
        <v>2975</v>
      </c>
      <c r="K41" s="15">
        <f t="shared" si="0"/>
        <v>2975</v>
      </c>
      <c r="L41" s="15">
        <v>3927</v>
      </c>
      <c r="M41" s="15">
        <f t="shared" si="55"/>
        <v>3927</v>
      </c>
      <c r="N41" s="25"/>
      <c r="O41" s="15">
        <f t="shared" si="56"/>
        <v>0</v>
      </c>
      <c r="P41" s="15"/>
      <c r="Q41" s="15">
        <f t="shared" si="61"/>
        <v>0</v>
      </c>
      <c r="R41" s="15"/>
      <c r="S41" s="15">
        <f t="shared" si="41"/>
        <v>0</v>
      </c>
      <c r="T41" s="15"/>
      <c r="U41" s="15">
        <f t="shared" si="2"/>
        <v>0</v>
      </c>
      <c r="V41" s="15"/>
      <c r="W41" s="15">
        <f t="shared" si="62"/>
        <v>0</v>
      </c>
      <c r="X41" s="15"/>
      <c r="Y41" s="15">
        <f t="shared" si="63"/>
        <v>0</v>
      </c>
      <c r="Z41" s="15"/>
      <c r="AA41" s="15">
        <f t="shared" si="64"/>
        <v>0</v>
      </c>
      <c r="AB41" s="15"/>
      <c r="AC41" s="15">
        <f t="shared" si="65"/>
        <v>0</v>
      </c>
      <c r="AD41" s="15"/>
      <c r="AE41" s="15">
        <f t="shared" si="66"/>
        <v>0</v>
      </c>
      <c r="AF41" s="15"/>
      <c r="AG41" s="15">
        <f t="shared" si="67"/>
        <v>0</v>
      </c>
      <c r="AH41" s="15"/>
      <c r="AI41" s="15">
        <f t="shared" si="68"/>
        <v>0</v>
      </c>
      <c r="AJ41" s="15"/>
      <c r="AK41" s="15">
        <f t="shared" si="69"/>
        <v>0</v>
      </c>
      <c r="AL41" s="15"/>
      <c r="AM41" s="15">
        <f t="shared" si="42"/>
        <v>0</v>
      </c>
      <c r="AN41" s="15"/>
      <c r="AO41" s="15">
        <f t="shared" si="43"/>
        <v>0</v>
      </c>
      <c r="AP41" s="15"/>
      <c r="AQ41" s="15">
        <f t="shared" si="44"/>
        <v>0</v>
      </c>
      <c r="AR41" s="15"/>
      <c r="AS41" s="15">
        <f t="shared" si="14"/>
        <v>0</v>
      </c>
      <c r="AT41" s="15"/>
      <c r="AU41" s="15">
        <f t="shared" si="15"/>
        <v>0</v>
      </c>
      <c r="AV41" s="15"/>
      <c r="AW41" s="15">
        <f t="shared" si="16"/>
        <v>0</v>
      </c>
      <c r="AX41" s="15">
        <f>COUNTA(F41,H41,J41,L41,N41,P41,R41,T41,V41,X41,Z41,AB41,AD41,AF41,AH41,AJ41,AL41,AN41,AP41,#REF!,AR41,AT41,AV41)</f>
        <v>4</v>
      </c>
      <c r="AY41" s="33">
        <f t="shared" si="45"/>
        <v>3927</v>
      </c>
      <c r="AZ41" s="33">
        <f t="shared" si="46"/>
        <v>3887.3333333333335</v>
      </c>
      <c r="BA41" s="33">
        <f t="shared" si="47"/>
        <v>893.16086643635037</v>
      </c>
      <c r="BB41" s="34">
        <f t="shared" si="48"/>
        <v>0.22976184182036108</v>
      </c>
      <c r="BC41" s="33">
        <f t="shared" si="49"/>
        <v>4780.4941997696842</v>
      </c>
      <c r="BD41" s="33">
        <f t="shared" si="50"/>
        <v>2994.1724668969832</v>
      </c>
      <c r="BE41" s="10">
        <f t="shared" si="70"/>
        <v>4760</v>
      </c>
      <c r="BF41" s="10" t="str">
        <f t="shared" si="71"/>
        <v/>
      </c>
      <c r="BG41" s="10" t="str">
        <f t="shared" si="72"/>
        <v/>
      </c>
      <c r="BH41" s="10">
        <f t="shared" si="73"/>
        <v>3927</v>
      </c>
      <c r="BI41" s="10" t="str">
        <f t="shared" si="74"/>
        <v/>
      </c>
      <c r="BJ41" s="10" t="str">
        <f t="shared" si="75"/>
        <v/>
      </c>
      <c r="BK41" s="10" t="str">
        <f t="shared" si="76"/>
        <v/>
      </c>
      <c r="BL41" s="10" t="str">
        <f t="shared" si="77"/>
        <v/>
      </c>
      <c r="BM41" s="10" t="str">
        <f t="shared" si="78"/>
        <v/>
      </c>
      <c r="BN41" s="10" t="str">
        <f t="shared" si="79"/>
        <v/>
      </c>
      <c r="BO41" s="10" t="str">
        <f t="shared" si="80"/>
        <v/>
      </c>
      <c r="BP41" s="10" t="str">
        <f t="shared" si="81"/>
        <v/>
      </c>
      <c r="BQ41" s="10" t="str">
        <f t="shared" si="82"/>
        <v/>
      </c>
      <c r="BR41" s="10" t="str">
        <f t="shared" si="83"/>
        <v/>
      </c>
      <c r="BS41" s="10" t="str">
        <f t="shared" si="84"/>
        <v/>
      </c>
      <c r="BT41" s="10" t="str">
        <f t="shared" si="85"/>
        <v/>
      </c>
      <c r="BU41" s="10" t="str">
        <f t="shared" si="86"/>
        <v/>
      </c>
      <c r="BV41" s="10" t="str">
        <f t="shared" si="87"/>
        <v/>
      </c>
      <c r="BW41" s="10" t="str">
        <f t="shared" si="88"/>
        <v/>
      </c>
      <c r="BX41" s="10" t="str">
        <f t="shared" si="89"/>
        <v/>
      </c>
      <c r="BY41" s="10" t="str">
        <f t="shared" si="90"/>
        <v/>
      </c>
      <c r="BZ41" s="26">
        <f t="shared" si="51"/>
        <v>4343.5</v>
      </c>
      <c r="CA41" s="26">
        <f t="shared" si="52"/>
        <v>4343.5</v>
      </c>
      <c r="CB41" s="26">
        <f t="shared" si="53"/>
        <v>589.01994872839407</v>
      </c>
      <c r="CC41" s="27">
        <f t="shared" si="54"/>
        <v>0.13560951967961185</v>
      </c>
      <c r="CD41" s="42">
        <f t="shared" si="58"/>
        <v>3887</v>
      </c>
      <c r="CE41" s="43">
        <f t="shared" si="91"/>
        <v>3887</v>
      </c>
      <c r="CF41" s="35" t="s">
        <v>177</v>
      </c>
    </row>
    <row r="42" spans="1:84" ht="132">
      <c r="A42" s="44">
        <v>35</v>
      </c>
      <c r="B42" s="45" t="s">
        <v>44</v>
      </c>
      <c r="C42" s="51" t="s">
        <v>45</v>
      </c>
      <c r="D42" s="47" t="s">
        <v>60</v>
      </c>
      <c r="E42" s="48">
        <v>1</v>
      </c>
      <c r="F42" s="15">
        <f>30000*1.19</f>
        <v>35700</v>
      </c>
      <c r="G42" s="15">
        <f t="shared" si="39"/>
        <v>35700</v>
      </c>
      <c r="H42" s="22"/>
      <c r="I42" s="15">
        <f t="shared" si="40"/>
        <v>0</v>
      </c>
      <c r="J42" s="32"/>
      <c r="K42" s="15">
        <f t="shared" si="0"/>
        <v>0</v>
      </c>
      <c r="L42" s="15">
        <v>38080</v>
      </c>
      <c r="M42" s="15">
        <f t="shared" si="55"/>
        <v>38080</v>
      </c>
      <c r="N42" s="32"/>
      <c r="O42" s="15">
        <f t="shared" ref="O42:O59" si="92">N42*E42</f>
        <v>0</v>
      </c>
      <c r="P42" s="15"/>
      <c r="Q42" s="15">
        <f t="shared" si="61"/>
        <v>0</v>
      </c>
      <c r="R42" s="15"/>
      <c r="S42" s="15">
        <f t="shared" si="41"/>
        <v>0</v>
      </c>
      <c r="T42" s="15">
        <v>41650</v>
      </c>
      <c r="U42" s="15">
        <f t="shared" si="2"/>
        <v>41650</v>
      </c>
      <c r="V42" s="15"/>
      <c r="W42" s="15">
        <f t="shared" si="62"/>
        <v>0</v>
      </c>
      <c r="X42" s="15"/>
      <c r="Y42" s="15">
        <f t="shared" si="63"/>
        <v>0</v>
      </c>
      <c r="Z42" s="15"/>
      <c r="AA42" s="15">
        <f t="shared" si="64"/>
        <v>0</v>
      </c>
      <c r="AB42" s="15"/>
      <c r="AC42" s="15">
        <f t="shared" si="65"/>
        <v>0</v>
      </c>
      <c r="AD42" s="15"/>
      <c r="AE42" s="15">
        <f t="shared" si="66"/>
        <v>0</v>
      </c>
      <c r="AF42" s="15"/>
      <c r="AG42" s="15">
        <f t="shared" si="67"/>
        <v>0</v>
      </c>
      <c r="AH42" s="15"/>
      <c r="AI42" s="15">
        <f t="shared" si="68"/>
        <v>0</v>
      </c>
      <c r="AJ42" s="15"/>
      <c r="AK42" s="15">
        <f t="shared" si="69"/>
        <v>0</v>
      </c>
      <c r="AL42" s="15"/>
      <c r="AM42" s="15">
        <f t="shared" si="42"/>
        <v>0</v>
      </c>
      <c r="AN42" s="15"/>
      <c r="AO42" s="15">
        <f t="shared" si="43"/>
        <v>0</v>
      </c>
      <c r="AP42" s="15"/>
      <c r="AQ42" s="15">
        <f t="shared" si="44"/>
        <v>0</v>
      </c>
      <c r="AR42" s="15"/>
      <c r="AS42" s="15">
        <f t="shared" si="14"/>
        <v>0</v>
      </c>
      <c r="AT42" s="15"/>
      <c r="AU42" s="15">
        <f t="shared" si="15"/>
        <v>0</v>
      </c>
      <c r="AV42" s="15"/>
      <c r="AW42" s="15">
        <f t="shared" si="16"/>
        <v>0</v>
      </c>
      <c r="AX42" s="15">
        <f>COUNTA(F42,H42,J42,L42,N42,P42,R42,T42,V42,X42,Z42,AB42,AD42,AF42,AH42,AJ42,AL42,AN42,AP42,#REF!,AR42,AT42,AV42)</f>
        <v>4</v>
      </c>
      <c r="AY42" s="33">
        <f t="shared" si="45"/>
        <v>38080</v>
      </c>
      <c r="AZ42" s="33">
        <f t="shared" si="46"/>
        <v>38476.666666666664</v>
      </c>
      <c r="BA42" s="33">
        <f t="shared" si="47"/>
        <v>2994.767659324064</v>
      </c>
      <c r="BB42" s="34">
        <f t="shared" si="48"/>
        <v>7.7833344693512885E-2</v>
      </c>
      <c r="BC42" s="33">
        <f t="shared" si="49"/>
        <v>41471.434325990725</v>
      </c>
      <c r="BD42" s="33">
        <f t="shared" si="50"/>
        <v>35481.899007342603</v>
      </c>
      <c r="BE42" s="10">
        <f t="shared" si="70"/>
        <v>35700</v>
      </c>
      <c r="BF42" s="10" t="str">
        <f t="shared" si="71"/>
        <v/>
      </c>
      <c r="BG42" s="10" t="str">
        <f t="shared" si="72"/>
        <v/>
      </c>
      <c r="BH42" s="10">
        <f t="shared" si="73"/>
        <v>38080</v>
      </c>
      <c r="BI42" s="10" t="str">
        <f t="shared" si="74"/>
        <v/>
      </c>
      <c r="BJ42" s="10" t="str">
        <f t="shared" si="75"/>
        <v/>
      </c>
      <c r="BK42" s="10" t="str">
        <f t="shared" si="76"/>
        <v/>
      </c>
      <c r="BL42" s="10" t="str">
        <f t="shared" si="77"/>
        <v/>
      </c>
      <c r="BM42" s="10" t="str">
        <f t="shared" si="78"/>
        <v/>
      </c>
      <c r="BN42" s="10" t="str">
        <f t="shared" si="79"/>
        <v/>
      </c>
      <c r="BO42" s="10" t="str">
        <f t="shared" si="80"/>
        <v/>
      </c>
      <c r="BP42" s="10" t="str">
        <f t="shared" si="81"/>
        <v/>
      </c>
      <c r="BQ42" s="10" t="str">
        <f t="shared" si="82"/>
        <v/>
      </c>
      <c r="BR42" s="10" t="str">
        <f t="shared" si="83"/>
        <v/>
      </c>
      <c r="BS42" s="10" t="str">
        <f t="shared" si="84"/>
        <v/>
      </c>
      <c r="BT42" s="10" t="str">
        <f t="shared" si="85"/>
        <v/>
      </c>
      <c r="BU42" s="10" t="str">
        <f t="shared" si="86"/>
        <v/>
      </c>
      <c r="BV42" s="10" t="str">
        <f t="shared" si="87"/>
        <v/>
      </c>
      <c r="BW42" s="10" t="str">
        <f t="shared" si="88"/>
        <v/>
      </c>
      <c r="BX42" s="10" t="str">
        <f t="shared" si="89"/>
        <v/>
      </c>
      <c r="BY42" s="10" t="str">
        <f t="shared" si="90"/>
        <v/>
      </c>
      <c r="BZ42" s="26">
        <f t="shared" si="51"/>
        <v>36890</v>
      </c>
      <c r="CA42" s="26">
        <f t="shared" si="52"/>
        <v>36890</v>
      </c>
      <c r="CB42" s="26">
        <f t="shared" si="53"/>
        <v>1682.9141392239831</v>
      </c>
      <c r="CC42" s="27">
        <f t="shared" si="54"/>
        <v>4.5619792334615966E-2</v>
      </c>
      <c r="CD42" s="42">
        <f>+ROUND(+IFERROR(AVERAGEIF(BE42:BY42,"&lt;&gt;q"),"q"),0)</f>
        <v>36890</v>
      </c>
      <c r="CE42" s="43">
        <f t="shared" si="91"/>
        <v>36890</v>
      </c>
      <c r="CF42" s="35" t="s">
        <v>175</v>
      </c>
    </row>
    <row r="43" spans="1:84" ht="132">
      <c r="A43" s="44">
        <v>36</v>
      </c>
      <c r="B43" s="45" t="s">
        <v>46</v>
      </c>
      <c r="C43" s="51" t="s">
        <v>47</v>
      </c>
      <c r="D43" s="47" t="s">
        <v>60</v>
      </c>
      <c r="E43" s="48">
        <v>1</v>
      </c>
      <c r="F43" s="15">
        <f>65000*1.19</f>
        <v>77350</v>
      </c>
      <c r="G43" s="15">
        <f t="shared" si="39"/>
        <v>77350</v>
      </c>
      <c r="H43" s="22"/>
      <c r="I43" s="15">
        <f t="shared" si="40"/>
        <v>0</v>
      </c>
      <c r="J43" s="32"/>
      <c r="K43" s="15">
        <f t="shared" si="0"/>
        <v>0</v>
      </c>
      <c r="L43" s="15">
        <v>53550</v>
      </c>
      <c r="M43" s="15">
        <f t="shared" si="55"/>
        <v>53550</v>
      </c>
      <c r="N43" s="32">
        <v>68900</v>
      </c>
      <c r="O43" s="15">
        <f t="shared" si="92"/>
        <v>68900</v>
      </c>
      <c r="P43" s="15"/>
      <c r="Q43" s="15">
        <f t="shared" si="61"/>
        <v>0</v>
      </c>
      <c r="R43" s="15"/>
      <c r="S43" s="15">
        <f t="shared" si="41"/>
        <v>0</v>
      </c>
      <c r="T43" s="15">
        <v>83300</v>
      </c>
      <c r="U43" s="15">
        <f t="shared" si="2"/>
        <v>83300</v>
      </c>
      <c r="V43" s="15"/>
      <c r="W43" s="15">
        <f t="shared" si="62"/>
        <v>0</v>
      </c>
      <c r="X43" s="15"/>
      <c r="Y43" s="15">
        <f t="shared" si="63"/>
        <v>0</v>
      </c>
      <c r="Z43" s="28">
        <v>50198</v>
      </c>
      <c r="AA43" s="15">
        <f t="shared" si="64"/>
        <v>50198</v>
      </c>
      <c r="AB43" s="15"/>
      <c r="AC43" s="15">
        <f t="shared" si="65"/>
        <v>0</v>
      </c>
      <c r="AD43" s="15"/>
      <c r="AE43" s="15">
        <f t="shared" si="66"/>
        <v>0</v>
      </c>
      <c r="AF43" s="15"/>
      <c r="AG43" s="15">
        <f t="shared" si="67"/>
        <v>0</v>
      </c>
      <c r="AH43" s="15"/>
      <c r="AI43" s="15">
        <f t="shared" si="68"/>
        <v>0</v>
      </c>
      <c r="AJ43" s="15"/>
      <c r="AK43" s="15">
        <f t="shared" si="69"/>
        <v>0</v>
      </c>
      <c r="AL43" s="15"/>
      <c r="AM43" s="15">
        <f>AL43*E43</f>
        <v>0</v>
      </c>
      <c r="AN43" s="15"/>
      <c r="AO43" s="15">
        <f t="shared" si="43"/>
        <v>0</v>
      </c>
      <c r="AP43" s="15"/>
      <c r="AQ43" s="15">
        <f t="shared" si="44"/>
        <v>0</v>
      </c>
      <c r="AR43" s="15"/>
      <c r="AS43" s="15">
        <f t="shared" si="14"/>
        <v>0</v>
      </c>
      <c r="AT43" s="15"/>
      <c r="AU43" s="15">
        <f t="shared" si="15"/>
        <v>0</v>
      </c>
      <c r="AV43" s="15"/>
      <c r="AW43" s="15">
        <f t="shared" si="16"/>
        <v>0</v>
      </c>
      <c r="AX43" s="15">
        <f>COUNTA(F43,H43,J43,L43,N43,P43,R43,T43,V43,X43,Z43,AB43,AD43,AF43,AH43,AJ43,AL43,AN43,AP43,#REF!,AR43,AT43,AV43)</f>
        <v>6</v>
      </c>
      <c r="AY43" s="33">
        <f t="shared" si="45"/>
        <v>68900</v>
      </c>
      <c r="AZ43" s="33">
        <f t="shared" si="46"/>
        <v>66659.600000000006</v>
      </c>
      <c r="BA43" s="33">
        <f t="shared" si="47"/>
        <v>14483.204438245019</v>
      </c>
      <c r="BB43" s="34">
        <f t="shared" si="48"/>
        <v>0.21727109730999011</v>
      </c>
      <c r="BC43" s="33">
        <f t="shared" si="49"/>
        <v>81142.804438245017</v>
      </c>
      <c r="BD43" s="33">
        <f t="shared" si="50"/>
        <v>52176.395561754987</v>
      </c>
      <c r="BE43" s="10">
        <f t="shared" si="70"/>
        <v>77350</v>
      </c>
      <c r="BF43" s="10" t="str">
        <f t="shared" si="71"/>
        <v/>
      </c>
      <c r="BG43" s="10" t="str">
        <f t="shared" si="72"/>
        <v/>
      </c>
      <c r="BH43" s="10">
        <f t="shared" si="73"/>
        <v>53550</v>
      </c>
      <c r="BI43" s="10">
        <f t="shared" si="74"/>
        <v>68900</v>
      </c>
      <c r="BJ43" s="10" t="str">
        <f t="shared" si="75"/>
        <v/>
      </c>
      <c r="BK43" s="10" t="str">
        <f t="shared" si="76"/>
        <v/>
      </c>
      <c r="BL43" s="10" t="str">
        <f t="shared" si="77"/>
        <v/>
      </c>
      <c r="BM43" s="10" t="str">
        <f t="shared" si="78"/>
        <v/>
      </c>
      <c r="BN43" s="10" t="str">
        <f t="shared" si="79"/>
        <v/>
      </c>
      <c r="BO43" s="10" t="str">
        <f t="shared" si="80"/>
        <v/>
      </c>
      <c r="BP43" s="10" t="str">
        <f t="shared" si="81"/>
        <v/>
      </c>
      <c r="BQ43" s="10" t="str">
        <f t="shared" si="82"/>
        <v/>
      </c>
      <c r="BR43" s="10" t="str">
        <f t="shared" si="83"/>
        <v/>
      </c>
      <c r="BS43" s="10" t="str">
        <f t="shared" si="84"/>
        <v/>
      </c>
      <c r="BT43" s="10" t="str">
        <f t="shared" si="85"/>
        <v/>
      </c>
      <c r="BU43" s="10" t="str">
        <f t="shared" si="86"/>
        <v/>
      </c>
      <c r="BV43" s="10" t="str">
        <f t="shared" si="87"/>
        <v/>
      </c>
      <c r="BW43" s="10" t="str">
        <f t="shared" si="88"/>
        <v/>
      </c>
      <c r="BX43" s="10" t="str">
        <f t="shared" si="89"/>
        <v/>
      </c>
      <c r="BY43" s="10" t="str">
        <f t="shared" si="90"/>
        <v/>
      </c>
      <c r="BZ43" s="26">
        <f t="shared" si="51"/>
        <v>68900</v>
      </c>
      <c r="CA43" s="26">
        <f t="shared" si="52"/>
        <v>66600</v>
      </c>
      <c r="CB43" s="26">
        <f t="shared" si="53"/>
        <v>12065.550132505356</v>
      </c>
      <c r="CC43" s="27">
        <f t="shared" si="54"/>
        <v>0.18116441640398431</v>
      </c>
      <c r="CD43" s="42">
        <f>+ROUND(+IFERROR(AVERAGEIF(BE43:BY43,"&lt;&gt;q"),"q"),0)</f>
        <v>66600</v>
      </c>
      <c r="CE43" s="43">
        <f t="shared" si="91"/>
        <v>66600</v>
      </c>
      <c r="CF43" s="35" t="s">
        <v>175</v>
      </c>
    </row>
    <row r="44" spans="1:84" ht="237.6">
      <c r="A44" s="44">
        <v>37</v>
      </c>
      <c r="B44" s="45" t="s">
        <v>178</v>
      </c>
      <c r="C44" s="45" t="s">
        <v>179</v>
      </c>
      <c r="D44" s="47" t="s">
        <v>60</v>
      </c>
      <c r="E44" s="48">
        <v>1</v>
      </c>
      <c r="F44" s="15"/>
      <c r="G44" s="15">
        <f t="shared" si="39"/>
        <v>0</v>
      </c>
      <c r="H44" s="22"/>
      <c r="I44" s="15">
        <f t="shared" si="40"/>
        <v>0</v>
      </c>
      <c r="J44" s="32"/>
      <c r="K44" s="15">
        <f t="shared" si="0"/>
        <v>0</v>
      </c>
      <c r="L44" s="15"/>
      <c r="M44" s="15">
        <f t="shared" si="55"/>
        <v>0</v>
      </c>
      <c r="N44" s="15">
        <v>333900</v>
      </c>
      <c r="O44" s="15">
        <f t="shared" si="92"/>
        <v>333900</v>
      </c>
      <c r="P44" s="15"/>
      <c r="Q44" s="15">
        <f t="shared" si="61"/>
        <v>0</v>
      </c>
      <c r="R44" s="15"/>
      <c r="S44" s="15">
        <f t="shared" si="41"/>
        <v>0</v>
      </c>
      <c r="T44" s="15"/>
      <c r="U44" s="15">
        <f t="shared" si="2"/>
        <v>0</v>
      </c>
      <c r="V44" s="15"/>
      <c r="W44" s="15">
        <f t="shared" si="62"/>
        <v>0</v>
      </c>
      <c r="X44" s="15"/>
      <c r="Y44" s="15">
        <f t="shared" si="63"/>
        <v>0</v>
      </c>
      <c r="Z44" s="15"/>
      <c r="AA44" s="15">
        <f t="shared" si="64"/>
        <v>0</v>
      </c>
      <c r="AB44" s="15"/>
      <c r="AC44" s="15">
        <f t="shared" si="65"/>
        <v>0</v>
      </c>
      <c r="AD44" s="15"/>
      <c r="AE44" s="15">
        <f t="shared" si="66"/>
        <v>0</v>
      </c>
      <c r="AF44" s="15"/>
      <c r="AG44" s="15">
        <f t="shared" si="67"/>
        <v>0</v>
      </c>
      <c r="AH44" s="15"/>
      <c r="AI44" s="15">
        <f t="shared" si="68"/>
        <v>0</v>
      </c>
      <c r="AJ44" s="15"/>
      <c r="AK44" s="15">
        <f t="shared" si="69"/>
        <v>0</v>
      </c>
      <c r="AL44" s="15">
        <v>255850</v>
      </c>
      <c r="AM44" s="15">
        <f>AL44*44</f>
        <v>11257400</v>
      </c>
      <c r="AN44" s="22">
        <v>206200</v>
      </c>
      <c r="AO44" s="15">
        <f>AN44*E44</f>
        <v>206200</v>
      </c>
      <c r="AP44" s="32">
        <v>124999</v>
      </c>
      <c r="AQ44" s="15">
        <f>AP44*E44</f>
        <v>124999</v>
      </c>
      <c r="AR44" s="15">
        <v>190400</v>
      </c>
      <c r="AS44" s="15">
        <f>AR44*E44</f>
        <v>190400</v>
      </c>
      <c r="AT44" s="15">
        <v>216000</v>
      </c>
      <c r="AU44" s="15">
        <f>AT44*E44</f>
        <v>216000</v>
      </c>
      <c r="AV44" s="15">
        <v>190001</v>
      </c>
      <c r="AW44" s="15">
        <f>AV44*E44</f>
        <v>190001</v>
      </c>
      <c r="AX44" s="15">
        <f>COUNTA(F44,H44,J44,L44,N44,P44,R44,T44,V44,X44,Z44,AB44,AD44,AF44,AH44,AJ44,AL44,AN44,AP44,#REF!,AR44,AT44,AV44)</f>
        <v>8</v>
      </c>
      <c r="AY44" s="33">
        <f t="shared" si="45"/>
        <v>206200</v>
      </c>
      <c r="AZ44" s="33">
        <f t="shared" si="46"/>
        <v>216764.28571428571</v>
      </c>
      <c r="BA44" s="33">
        <f t="shared" si="47"/>
        <v>64798.242740355992</v>
      </c>
      <c r="BB44" s="34">
        <f t="shared" si="48"/>
        <v>0.29893412804065772</v>
      </c>
      <c r="BC44" s="33">
        <f t="shared" si="49"/>
        <v>281562.5284546417</v>
      </c>
      <c r="BD44" s="33">
        <f t="shared" si="50"/>
        <v>151966.04297392973</v>
      </c>
      <c r="BE44" s="10" t="str">
        <f t="shared" si="70"/>
        <v/>
      </c>
      <c r="BF44" s="10" t="str">
        <f t="shared" si="71"/>
        <v/>
      </c>
      <c r="BG44" s="10" t="str">
        <f t="shared" si="72"/>
        <v/>
      </c>
      <c r="BH44" s="10" t="str">
        <f t="shared" si="73"/>
        <v/>
      </c>
      <c r="BI44" s="10" t="str">
        <f t="shared" si="74"/>
        <v/>
      </c>
      <c r="BJ44" s="10" t="str">
        <f t="shared" si="75"/>
        <v/>
      </c>
      <c r="BK44" s="10" t="str">
        <f t="shared" si="76"/>
        <v/>
      </c>
      <c r="BL44" s="10" t="str">
        <f t="shared" si="77"/>
        <v/>
      </c>
      <c r="BM44" s="10" t="str">
        <f t="shared" si="78"/>
        <v/>
      </c>
      <c r="BN44" s="10" t="str">
        <f t="shared" si="79"/>
        <v/>
      </c>
      <c r="BO44" s="10" t="str">
        <f t="shared" si="80"/>
        <v/>
      </c>
      <c r="BP44" s="10" t="str">
        <f t="shared" si="81"/>
        <v/>
      </c>
      <c r="BQ44" s="10" t="str">
        <f t="shared" si="82"/>
        <v/>
      </c>
      <c r="BR44" s="10" t="str">
        <f t="shared" si="83"/>
        <v/>
      </c>
      <c r="BS44" s="10" t="str">
        <f t="shared" si="84"/>
        <v/>
      </c>
      <c r="BT44" s="10">
        <f t="shared" si="85"/>
        <v>255850</v>
      </c>
      <c r="BU44" s="10">
        <f t="shared" si="86"/>
        <v>206200</v>
      </c>
      <c r="BV44" s="10" t="str">
        <f t="shared" si="87"/>
        <v/>
      </c>
      <c r="BW44" s="10">
        <f t="shared" si="88"/>
        <v>190400</v>
      </c>
      <c r="BX44" s="10">
        <f t="shared" si="89"/>
        <v>216000</v>
      </c>
      <c r="BY44" s="10">
        <f t="shared" si="90"/>
        <v>190001</v>
      </c>
      <c r="BZ44" s="26">
        <f t="shared" si="51"/>
        <v>206200</v>
      </c>
      <c r="CA44" s="26">
        <f t="shared" si="52"/>
        <v>211690.2</v>
      </c>
      <c r="CB44" s="26">
        <f t="shared" si="53"/>
        <v>27030.069463469696</v>
      </c>
      <c r="CC44" s="27">
        <f t="shared" si="54"/>
        <v>0.12768691920301314</v>
      </c>
      <c r="CD44" s="42">
        <f>ROUND(AY44,0)</f>
        <v>206200</v>
      </c>
      <c r="CE44" s="43">
        <f t="shared" si="91"/>
        <v>206200</v>
      </c>
      <c r="CF44" s="35" t="s">
        <v>176</v>
      </c>
    </row>
    <row r="45" spans="1:84" ht="132">
      <c r="A45" s="44">
        <v>38</v>
      </c>
      <c r="B45" s="45" t="s">
        <v>48</v>
      </c>
      <c r="C45" s="51" t="s">
        <v>49</v>
      </c>
      <c r="D45" s="47" t="s">
        <v>60</v>
      </c>
      <c r="E45" s="48">
        <v>1</v>
      </c>
      <c r="F45" s="15">
        <v>8925</v>
      </c>
      <c r="G45" s="15">
        <f t="shared" si="39"/>
        <v>8925</v>
      </c>
      <c r="H45" s="22"/>
      <c r="I45" s="15">
        <f t="shared" si="40"/>
        <v>0</v>
      </c>
      <c r="J45" s="32">
        <f>6650*1.19</f>
        <v>7913.5</v>
      </c>
      <c r="K45" s="15">
        <f t="shared" si="0"/>
        <v>7913.5</v>
      </c>
      <c r="L45" s="15">
        <v>9044</v>
      </c>
      <c r="M45" s="15">
        <f t="shared" si="55"/>
        <v>9044</v>
      </c>
      <c r="N45" s="32"/>
      <c r="O45" s="15">
        <f t="shared" si="92"/>
        <v>0</v>
      </c>
      <c r="P45" s="15"/>
      <c r="Q45" s="15">
        <f t="shared" si="61"/>
        <v>0</v>
      </c>
      <c r="R45" s="15"/>
      <c r="S45" s="15">
        <f t="shared" si="41"/>
        <v>0</v>
      </c>
      <c r="T45" s="15"/>
      <c r="U45" s="15">
        <f t="shared" si="2"/>
        <v>0</v>
      </c>
      <c r="V45" s="15"/>
      <c r="W45" s="15">
        <f t="shared" si="62"/>
        <v>0</v>
      </c>
      <c r="X45" s="15"/>
      <c r="Y45" s="15">
        <f t="shared" si="63"/>
        <v>0</v>
      </c>
      <c r="Z45" s="28">
        <v>15851</v>
      </c>
      <c r="AA45" s="15">
        <f t="shared" si="64"/>
        <v>15851</v>
      </c>
      <c r="AB45" s="15"/>
      <c r="AC45" s="15">
        <f t="shared" si="65"/>
        <v>0</v>
      </c>
      <c r="AD45" s="15"/>
      <c r="AE45" s="15">
        <f t="shared" si="66"/>
        <v>0</v>
      </c>
      <c r="AF45" s="15"/>
      <c r="AG45" s="15">
        <f t="shared" si="67"/>
        <v>0</v>
      </c>
      <c r="AH45" s="15"/>
      <c r="AI45" s="15">
        <f t="shared" si="68"/>
        <v>0</v>
      </c>
      <c r="AJ45" s="15"/>
      <c r="AK45" s="15">
        <f t="shared" si="69"/>
        <v>0</v>
      </c>
      <c r="AL45" s="15"/>
      <c r="AM45" s="15">
        <f t="shared" si="42"/>
        <v>0</v>
      </c>
      <c r="AN45" s="15"/>
      <c r="AO45" s="15">
        <f t="shared" si="43"/>
        <v>0</v>
      </c>
      <c r="AP45" s="15"/>
      <c r="AQ45" s="15">
        <f t="shared" si="44"/>
        <v>0</v>
      </c>
      <c r="AR45" s="15"/>
      <c r="AS45" s="15">
        <f t="shared" ref="AS45:AS59" si="93">AR45*O45</f>
        <v>0</v>
      </c>
      <c r="AT45" s="15"/>
      <c r="AU45" s="15">
        <f t="shared" ref="AU45:AU59" si="94">AT45*Q45</f>
        <v>0</v>
      </c>
      <c r="AV45" s="15"/>
      <c r="AW45" s="15">
        <f t="shared" ref="AW45:AW59" si="95">AV45*S45</f>
        <v>0</v>
      </c>
      <c r="AX45" s="15">
        <f>COUNTA(F45,H45,J45,L45,N45,P45,R45,T45,V45,X45,Z45,AB45,AD45,AF45,AH45,AJ45,AL45,AN45,AP45,#REF!,AR45,AT45,AV45)</f>
        <v>5</v>
      </c>
      <c r="AY45" s="33">
        <f t="shared" si="45"/>
        <v>8984.5</v>
      </c>
      <c r="AZ45" s="33">
        <f t="shared" si="46"/>
        <v>10433.375</v>
      </c>
      <c r="BA45" s="33">
        <f t="shared" si="47"/>
        <v>3647.1901827525621</v>
      </c>
      <c r="BB45" s="34">
        <f t="shared" si="48"/>
        <v>0.34956954798927115</v>
      </c>
      <c r="BC45" s="33">
        <f t="shared" si="49"/>
        <v>14080.565182752562</v>
      </c>
      <c r="BD45" s="33">
        <f t="shared" si="50"/>
        <v>6786.1848172474383</v>
      </c>
      <c r="BE45" s="10">
        <f t="shared" si="70"/>
        <v>8925</v>
      </c>
      <c r="BF45" s="10" t="str">
        <f t="shared" si="71"/>
        <v/>
      </c>
      <c r="BG45" s="10">
        <f t="shared" si="72"/>
        <v>7913.5</v>
      </c>
      <c r="BH45" s="10">
        <f t="shared" si="73"/>
        <v>9044</v>
      </c>
      <c r="BI45" s="10" t="str">
        <f t="shared" si="74"/>
        <v/>
      </c>
      <c r="BJ45" s="10" t="str">
        <f t="shared" si="75"/>
        <v/>
      </c>
      <c r="BK45" s="10" t="str">
        <f t="shared" si="76"/>
        <v/>
      </c>
      <c r="BL45" s="10" t="str">
        <f t="shared" si="77"/>
        <v/>
      </c>
      <c r="BM45" s="10" t="str">
        <f t="shared" si="78"/>
        <v/>
      </c>
      <c r="BN45" s="10" t="str">
        <f t="shared" si="79"/>
        <v/>
      </c>
      <c r="BO45" s="10" t="str">
        <f t="shared" si="80"/>
        <v/>
      </c>
      <c r="BP45" s="10" t="str">
        <f t="shared" si="81"/>
        <v/>
      </c>
      <c r="BQ45" s="10" t="str">
        <f t="shared" si="82"/>
        <v/>
      </c>
      <c r="BR45" s="10" t="str">
        <f t="shared" si="83"/>
        <v/>
      </c>
      <c r="BS45" s="10" t="str">
        <f t="shared" si="84"/>
        <v/>
      </c>
      <c r="BT45" s="10" t="str">
        <f t="shared" si="85"/>
        <v/>
      </c>
      <c r="BU45" s="10" t="str">
        <f t="shared" si="86"/>
        <v/>
      </c>
      <c r="BV45" s="10" t="str">
        <f t="shared" si="87"/>
        <v/>
      </c>
      <c r="BW45" s="10" t="str">
        <f t="shared" si="88"/>
        <v/>
      </c>
      <c r="BX45" s="10" t="str">
        <f t="shared" si="89"/>
        <v/>
      </c>
      <c r="BY45" s="10" t="str">
        <f t="shared" si="90"/>
        <v/>
      </c>
      <c r="BZ45" s="26">
        <f t="shared" si="51"/>
        <v>8925</v>
      </c>
      <c r="CA45" s="26">
        <f t="shared" si="52"/>
        <v>8627.5</v>
      </c>
      <c r="CB45" s="26">
        <f t="shared" si="53"/>
        <v>621.19823728017775</v>
      </c>
      <c r="CC45" s="27">
        <f t="shared" si="54"/>
        <v>7.2002113854555516E-2</v>
      </c>
      <c r="CD45" s="42">
        <f>+ROUND(+IFERROR(AVERAGEIF(BE45:BY45,"&lt;&gt;q"),"q"),0)</f>
        <v>8628</v>
      </c>
      <c r="CE45" s="43">
        <f t="shared" si="91"/>
        <v>8628</v>
      </c>
      <c r="CF45" s="35" t="s">
        <v>175</v>
      </c>
    </row>
    <row r="46" spans="1:84" ht="189.6" customHeight="1">
      <c r="A46" s="44">
        <v>39</v>
      </c>
      <c r="B46" s="45" t="s">
        <v>50</v>
      </c>
      <c r="C46" s="46" t="s">
        <v>51</v>
      </c>
      <c r="D46" s="47" t="s">
        <v>60</v>
      </c>
      <c r="E46" s="48">
        <v>1</v>
      </c>
      <c r="F46" s="15">
        <v>3570</v>
      </c>
      <c r="G46" s="15">
        <f t="shared" si="39"/>
        <v>3570</v>
      </c>
      <c r="H46" s="22"/>
      <c r="I46" s="15">
        <f t="shared" si="40"/>
        <v>0</v>
      </c>
      <c r="J46" s="32"/>
      <c r="K46" s="15">
        <f t="shared" si="0"/>
        <v>0</v>
      </c>
      <c r="L46" s="15">
        <f>476000/100</f>
        <v>4760</v>
      </c>
      <c r="M46" s="15">
        <f t="shared" si="55"/>
        <v>4760</v>
      </c>
      <c r="N46" s="32"/>
      <c r="O46" s="15">
        <f t="shared" si="92"/>
        <v>0</v>
      </c>
      <c r="P46" s="15"/>
      <c r="Q46" s="15">
        <f t="shared" si="61"/>
        <v>0</v>
      </c>
      <c r="R46" s="15"/>
      <c r="S46" s="15">
        <f t="shared" si="41"/>
        <v>0</v>
      </c>
      <c r="T46" s="15"/>
      <c r="U46" s="15">
        <f t="shared" si="2"/>
        <v>0</v>
      </c>
      <c r="V46" s="15"/>
      <c r="W46" s="15">
        <f t="shared" si="62"/>
        <v>0</v>
      </c>
      <c r="X46" s="15"/>
      <c r="Y46" s="15">
        <f t="shared" si="63"/>
        <v>0</v>
      </c>
      <c r="Z46" s="28"/>
      <c r="AA46" s="15">
        <f t="shared" si="64"/>
        <v>0</v>
      </c>
      <c r="AB46" s="15"/>
      <c r="AC46" s="15">
        <f t="shared" si="65"/>
        <v>0</v>
      </c>
      <c r="AD46" s="15"/>
      <c r="AE46" s="15">
        <f t="shared" si="66"/>
        <v>0</v>
      </c>
      <c r="AF46" s="15"/>
      <c r="AG46" s="15">
        <f t="shared" si="67"/>
        <v>0</v>
      </c>
      <c r="AH46" s="15"/>
      <c r="AI46" s="15">
        <f t="shared" si="68"/>
        <v>0</v>
      </c>
      <c r="AJ46" s="15"/>
      <c r="AK46" s="15">
        <f t="shared" si="69"/>
        <v>0</v>
      </c>
      <c r="AL46" s="15"/>
      <c r="AM46" s="15">
        <f t="shared" si="42"/>
        <v>0</v>
      </c>
      <c r="AN46" s="15"/>
      <c r="AO46" s="15">
        <f t="shared" si="43"/>
        <v>0</v>
      </c>
      <c r="AP46" s="15"/>
      <c r="AQ46" s="15">
        <f t="shared" si="44"/>
        <v>0</v>
      </c>
      <c r="AR46" s="15"/>
      <c r="AS46" s="15">
        <f t="shared" si="93"/>
        <v>0</v>
      </c>
      <c r="AT46" s="15"/>
      <c r="AU46" s="15">
        <f t="shared" si="94"/>
        <v>0</v>
      </c>
      <c r="AV46" s="15"/>
      <c r="AW46" s="15">
        <f t="shared" si="95"/>
        <v>0</v>
      </c>
      <c r="AX46" s="15">
        <f>COUNTA(F46,H46,J46,L46,N46,P46,R46,T46,V46,X46,Z46,AB46,AD46,AF46,AH46,AJ46,AL46,AN46,AP46,#REF!,AR46,AT46,AV46)</f>
        <v>3</v>
      </c>
      <c r="AY46" s="33">
        <f t="shared" si="45"/>
        <v>4165</v>
      </c>
      <c r="AZ46" s="33">
        <f t="shared" si="46"/>
        <v>4165</v>
      </c>
      <c r="BA46" s="33">
        <f t="shared" si="47"/>
        <v>841.45706961199153</v>
      </c>
      <c r="BB46" s="34">
        <f t="shared" si="48"/>
        <v>0.20203050891044214</v>
      </c>
      <c r="BC46" s="33">
        <f t="shared" si="49"/>
        <v>5006.4570696119918</v>
      </c>
      <c r="BD46" s="33">
        <f t="shared" si="50"/>
        <v>3323.5429303880082</v>
      </c>
      <c r="BE46" s="10">
        <f t="shared" si="70"/>
        <v>3570</v>
      </c>
      <c r="BF46" s="10" t="str">
        <f t="shared" si="71"/>
        <v/>
      </c>
      <c r="BG46" s="10" t="str">
        <f t="shared" si="72"/>
        <v/>
      </c>
      <c r="BH46" s="10">
        <f t="shared" si="73"/>
        <v>4760</v>
      </c>
      <c r="BI46" s="10" t="str">
        <f t="shared" si="74"/>
        <v/>
      </c>
      <c r="BJ46" s="10" t="str">
        <f t="shared" si="75"/>
        <v/>
      </c>
      <c r="BK46" s="10" t="str">
        <f t="shared" si="76"/>
        <v/>
      </c>
      <c r="BL46" s="10" t="str">
        <f t="shared" si="77"/>
        <v/>
      </c>
      <c r="BM46" s="10" t="str">
        <f t="shared" si="78"/>
        <v/>
      </c>
      <c r="BN46" s="10" t="str">
        <f t="shared" si="79"/>
        <v/>
      </c>
      <c r="BO46" s="10" t="str">
        <f t="shared" si="80"/>
        <v/>
      </c>
      <c r="BP46" s="10" t="str">
        <f t="shared" si="81"/>
        <v/>
      </c>
      <c r="BQ46" s="10" t="str">
        <f t="shared" si="82"/>
        <v/>
      </c>
      <c r="BR46" s="10" t="str">
        <f t="shared" si="83"/>
        <v/>
      </c>
      <c r="BS46" s="10" t="str">
        <f t="shared" si="84"/>
        <v/>
      </c>
      <c r="BT46" s="10" t="str">
        <f t="shared" si="85"/>
        <v/>
      </c>
      <c r="BU46" s="10" t="str">
        <f t="shared" si="86"/>
        <v/>
      </c>
      <c r="BV46" s="10" t="str">
        <f t="shared" si="87"/>
        <v/>
      </c>
      <c r="BW46" s="10" t="str">
        <f t="shared" si="88"/>
        <v/>
      </c>
      <c r="BX46" s="10" t="str">
        <f t="shared" si="89"/>
        <v/>
      </c>
      <c r="BY46" s="10" t="str">
        <f t="shared" si="90"/>
        <v/>
      </c>
      <c r="BZ46" s="26">
        <f t="shared" si="51"/>
        <v>4165</v>
      </c>
      <c r="CA46" s="26">
        <f t="shared" si="52"/>
        <v>4165</v>
      </c>
      <c r="CB46" s="26">
        <f t="shared" si="53"/>
        <v>841.45706961199153</v>
      </c>
      <c r="CC46" s="27">
        <f t="shared" si="54"/>
        <v>0.20203050891044214</v>
      </c>
      <c r="CD46" s="42">
        <f>+ROUND(+IFERROR(AVERAGEIF(BE46:BY46,"&lt;&gt;q"),"q"),0)</f>
        <v>4165</v>
      </c>
      <c r="CE46" s="43">
        <f t="shared" si="91"/>
        <v>4165</v>
      </c>
      <c r="CF46" s="35" t="s">
        <v>175</v>
      </c>
    </row>
    <row r="47" spans="1:84" ht="69" customHeight="1">
      <c r="A47" s="44">
        <v>40</v>
      </c>
      <c r="B47" s="45" t="s">
        <v>52</v>
      </c>
      <c r="C47" s="45" t="s">
        <v>140</v>
      </c>
      <c r="D47" s="47" t="s">
        <v>60</v>
      </c>
      <c r="E47" s="48">
        <v>1</v>
      </c>
      <c r="F47" s="15"/>
      <c r="G47" s="15">
        <f t="shared" si="39"/>
        <v>0</v>
      </c>
      <c r="H47" s="22"/>
      <c r="I47" s="15">
        <f t="shared" si="40"/>
        <v>0</v>
      </c>
      <c r="J47" s="32"/>
      <c r="K47" s="15">
        <f t="shared" si="0"/>
        <v>0</v>
      </c>
      <c r="L47" s="15">
        <v>9520</v>
      </c>
      <c r="M47" s="15">
        <f t="shared" si="55"/>
        <v>9520</v>
      </c>
      <c r="N47" s="32">
        <v>16900</v>
      </c>
      <c r="O47" s="15">
        <f t="shared" si="92"/>
        <v>16900</v>
      </c>
      <c r="P47" s="15">
        <v>22900</v>
      </c>
      <c r="Q47" s="15">
        <f t="shared" si="61"/>
        <v>22900</v>
      </c>
      <c r="R47" s="15"/>
      <c r="S47" s="15">
        <f t="shared" si="41"/>
        <v>0</v>
      </c>
      <c r="T47" s="15"/>
      <c r="U47" s="15">
        <f t="shared" si="2"/>
        <v>0</v>
      </c>
      <c r="V47" s="15"/>
      <c r="W47" s="15">
        <f t="shared" si="62"/>
        <v>0</v>
      </c>
      <c r="X47" s="15"/>
      <c r="Y47" s="15">
        <f t="shared" si="63"/>
        <v>0</v>
      </c>
      <c r="Z47" s="15"/>
      <c r="AA47" s="15">
        <f t="shared" si="64"/>
        <v>0</v>
      </c>
      <c r="AB47" s="15"/>
      <c r="AC47" s="15">
        <f t="shared" si="65"/>
        <v>0</v>
      </c>
      <c r="AD47" s="15"/>
      <c r="AE47" s="15">
        <f t="shared" si="66"/>
        <v>0</v>
      </c>
      <c r="AF47" s="15"/>
      <c r="AG47" s="15">
        <f t="shared" si="67"/>
        <v>0</v>
      </c>
      <c r="AH47" s="15"/>
      <c r="AI47" s="15">
        <f t="shared" si="68"/>
        <v>0</v>
      </c>
      <c r="AJ47" s="15"/>
      <c r="AK47" s="15">
        <f t="shared" si="69"/>
        <v>0</v>
      </c>
      <c r="AL47" s="15"/>
      <c r="AM47" s="15">
        <f t="shared" si="42"/>
        <v>0</v>
      </c>
      <c r="AN47" s="15"/>
      <c r="AO47" s="15">
        <f t="shared" si="43"/>
        <v>0</v>
      </c>
      <c r="AP47" s="15"/>
      <c r="AQ47" s="15">
        <f t="shared" si="44"/>
        <v>0</v>
      </c>
      <c r="AR47" s="15"/>
      <c r="AS47" s="15">
        <f t="shared" si="93"/>
        <v>0</v>
      </c>
      <c r="AT47" s="15"/>
      <c r="AU47" s="15">
        <f t="shared" si="94"/>
        <v>0</v>
      </c>
      <c r="AV47" s="15"/>
      <c r="AW47" s="15">
        <f t="shared" si="95"/>
        <v>0</v>
      </c>
      <c r="AX47" s="15">
        <f>COUNTA(F47,H47,J47,L47,N47,P47,R47,T47,V47,X47,Z47,AB47,AD47,AF47,AH47,AJ47,AL47,AN47,AP47,#REF!,AR47,AT47,AV47)</f>
        <v>4</v>
      </c>
      <c r="AY47" s="33">
        <f t="shared" si="45"/>
        <v>16900</v>
      </c>
      <c r="AZ47" s="33">
        <f t="shared" si="46"/>
        <v>16440</v>
      </c>
      <c r="BA47" s="33">
        <f t="shared" si="47"/>
        <v>6701.8504907226925</v>
      </c>
      <c r="BB47" s="34">
        <f t="shared" si="48"/>
        <v>0.40765513933836328</v>
      </c>
      <c r="BC47" s="33">
        <f t="shared" si="49"/>
        <v>23141.850490722692</v>
      </c>
      <c r="BD47" s="33">
        <f t="shared" si="50"/>
        <v>9738.1495092773075</v>
      </c>
      <c r="BE47" s="10" t="str">
        <f t="shared" si="70"/>
        <v/>
      </c>
      <c r="BF47" s="10" t="str">
        <f t="shared" si="71"/>
        <v/>
      </c>
      <c r="BG47" s="10" t="str">
        <f t="shared" si="72"/>
        <v/>
      </c>
      <c r="BH47" s="10" t="str">
        <f t="shared" si="73"/>
        <v/>
      </c>
      <c r="BI47" s="10">
        <f t="shared" si="74"/>
        <v>16900</v>
      </c>
      <c r="BJ47" s="10">
        <f t="shared" si="75"/>
        <v>22900</v>
      </c>
      <c r="BK47" s="10" t="str">
        <f t="shared" si="76"/>
        <v/>
      </c>
      <c r="BL47" s="10" t="str">
        <f t="shared" si="77"/>
        <v/>
      </c>
      <c r="BM47" s="10" t="str">
        <f t="shared" si="78"/>
        <v/>
      </c>
      <c r="BN47" s="10" t="str">
        <f t="shared" si="79"/>
        <v/>
      </c>
      <c r="BO47" s="10" t="str">
        <f t="shared" si="80"/>
        <v/>
      </c>
      <c r="BP47" s="10" t="str">
        <f t="shared" si="81"/>
        <v/>
      </c>
      <c r="BQ47" s="10" t="str">
        <f t="shared" si="82"/>
        <v/>
      </c>
      <c r="BR47" s="10" t="str">
        <f t="shared" si="83"/>
        <v/>
      </c>
      <c r="BS47" s="10" t="str">
        <f t="shared" si="84"/>
        <v/>
      </c>
      <c r="BT47" s="10" t="str">
        <f t="shared" si="85"/>
        <v/>
      </c>
      <c r="BU47" s="10" t="str">
        <f t="shared" si="86"/>
        <v/>
      </c>
      <c r="BV47" s="10" t="str">
        <f t="shared" si="87"/>
        <v/>
      </c>
      <c r="BW47" s="10" t="str">
        <f t="shared" si="88"/>
        <v/>
      </c>
      <c r="BX47" s="10" t="str">
        <f t="shared" si="89"/>
        <v/>
      </c>
      <c r="BY47" s="10" t="str">
        <f t="shared" si="90"/>
        <v/>
      </c>
      <c r="BZ47" s="26">
        <f t="shared" si="51"/>
        <v>19900</v>
      </c>
      <c r="CA47" s="26">
        <f t="shared" si="52"/>
        <v>19900</v>
      </c>
      <c r="CB47" s="26">
        <f t="shared" si="53"/>
        <v>4242.6406871192848</v>
      </c>
      <c r="CC47" s="27">
        <f t="shared" si="54"/>
        <v>0.21319802447835604</v>
      </c>
      <c r="CD47" s="42">
        <f>ROUND(AZ47,0)</f>
        <v>16440</v>
      </c>
      <c r="CE47" s="43">
        <f t="shared" si="91"/>
        <v>16440</v>
      </c>
      <c r="CF47" s="35" t="s">
        <v>177</v>
      </c>
    </row>
    <row r="48" spans="1:84" ht="132">
      <c r="A48" s="44">
        <v>41</v>
      </c>
      <c r="B48" s="45" t="s">
        <v>53</v>
      </c>
      <c r="C48" s="45" t="s">
        <v>141</v>
      </c>
      <c r="D48" s="47" t="s">
        <v>60</v>
      </c>
      <c r="E48" s="48">
        <v>1</v>
      </c>
      <c r="F48" s="15">
        <v>21420</v>
      </c>
      <c r="G48" s="15">
        <f t="shared" si="39"/>
        <v>21420</v>
      </c>
      <c r="H48" s="22"/>
      <c r="I48" s="15">
        <f t="shared" si="40"/>
        <v>0</v>
      </c>
      <c r="J48" s="32">
        <f>18000*1.19</f>
        <v>21420</v>
      </c>
      <c r="K48" s="15">
        <f t="shared" si="0"/>
        <v>21420</v>
      </c>
      <c r="L48" s="15">
        <v>29750</v>
      </c>
      <c r="M48" s="15">
        <f t="shared" si="55"/>
        <v>29750</v>
      </c>
      <c r="N48" s="32"/>
      <c r="O48" s="15">
        <f t="shared" si="92"/>
        <v>0</v>
      </c>
      <c r="P48" s="15"/>
      <c r="Q48" s="15">
        <f t="shared" si="61"/>
        <v>0</v>
      </c>
      <c r="R48" s="15"/>
      <c r="S48" s="15">
        <f t="shared" si="41"/>
        <v>0</v>
      </c>
      <c r="T48" s="15">
        <v>35700</v>
      </c>
      <c r="U48" s="15">
        <f t="shared" si="2"/>
        <v>35700</v>
      </c>
      <c r="V48" s="15"/>
      <c r="W48" s="15">
        <f t="shared" si="62"/>
        <v>0</v>
      </c>
      <c r="X48" s="15"/>
      <c r="Y48" s="15">
        <f t="shared" si="63"/>
        <v>0</v>
      </c>
      <c r="Z48" s="15"/>
      <c r="AA48" s="15">
        <f t="shared" si="64"/>
        <v>0</v>
      </c>
      <c r="AB48" s="15"/>
      <c r="AC48" s="15">
        <f t="shared" si="65"/>
        <v>0</v>
      </c>
      <c r="AD48" s="15"/>
      <c r="AE48" s="15">
        <f t="shared" si="66"/>
        <v>0</v>
      </c>
      <c r="AF48" s="15"/>
      <c r="AG48" s="15">
        <f t="shared" si="67"/>
        <v>0</v>
      </c>
      <c r="AH48" s="15"/>
      <c r="AI48" s="15">
        <f t="shared" si="68"/>
        <v>0</v>
      </c>
      <c r="AJ48" s="15"/>
      <c r="AK48" s="15">
        <f t="shared" si="69"/>
        <v>0</v>
      </c>
      <c r="AL48" s="15"/>
      <c r="AM48" s="15">
        <f t="shared" si="42"/>
        <v>0</v>
      </c>
      <c r="AN48" s="15"/>
      <c r="AO48" s="15">
        <f t="shared" si="43"/>
        <v>0</v>
      </c>
      <c r="AP48" s="15"/>
      <c r="AQ48" s="15">
        <f t="shared" si="44"/>
        <v>0</v>
      </c>
      <c r="AR48" s="15"/>
      <c r="AS48" s="15">
        <f t="shared" si="93"/>
        <v>0</v>
      </c>
      <c r="AT48" s="15"/>
      <c r="AU48" s="15">
        <f t="shared" si="94"/>
        <v>0</v>
      </c>
      <c r="AV48" s="15"/>
      <c r="AW48" s="15">
        <f t="shared" si="95"/>
        <v>0</v>
      </c>
      <c r="AX48" s="15">
        <f>COUNTA(F48,H48,J48,L48,N48,P48,R48,T48,V48,X48,Z48,AB48,AD48,AF48,AH48,AJ48,AL48,AN48,AP48,#REF!,AR48,AT48,AV48)</f>
        <v>5</v>
      </c>
      <c r="AY48" s="33">
        <f t="shared" si="45"/>
        <v>25585</v>
      </c>
      <c r="AZ48" s="33">
        <f t="shared" si="46"/>
        <v>27072.5</v>
      </c>
      <c r="BA48" s="33">
        <f t="shared" si="47"/>
        <v>6964.2964468781765</v>
      </c>
      <c r="BB48" s="34">
        <f t="shared" si="48"/>
        <v>0.25724615188394778</v>
      </c>
      <c r="BC48" s="33">
        <f t="shared" si="49"/>
        <v>34036.796446878179</v>
      </c>
      <c r="BD48" s="33">
        <f t="shared" si="50"/>
        <v>20108.203553121824</v>
      </c>
      <c r="BE48" s="10">
        <f t="shared" si="70"/>
        <v>21420</v>
      </c>
      <c r="BF48" s="10" t="str">
        <f t="shared" si="71"/>
        <v/>
      </c>
      <c r="BG48" s="10">
        <f t="shared" si="72"/>
        <v>21420</v>
      </c>
      <c r="BH48" s="10">
        <f t="shared" si="73"/>
        <v>29750</v>
      </c>
      <c r="BI48" s="10" t="str">
        <f t="shared" si="74"/>
        <v/>
      </c>
      <c r="BJ48" s="10" t="str">
        <f t="shared" si="75"/>
        <v/>
      </c>
      <c r="BK48" s="10" t="str">
        <f t="shared" si="76"/>
        <v/>
      </c>
      <c r="BL48" s="10" t="str">
        <f t="shared" si="77"/>
        <v/>
      </c>
      <c r="BM48" s="10" t="str">
        <f t="shared" si="78"/>
        <v/>
      </c>
      <c r="BN48" s="10" t="str">
        <f t="shared" si="79"/>
        <v/>
      </c>
      <c r="BO48" s="10" t="str">
        <f t="shared" si="80"/>
        <v/>
      </c>
      <c r="BP48" s="10" t="str">
        <f t="shared" si="81"/>
        <v/>
      </c>
      <c r="BQ48" s="10" t="str">
        <f t="shared" si="82"/>
        <v/>
      </c>
      <c r="BR48" s="10" t="str">
        <f t="shared" si="83"/>
        <v/>
      </c>
      <c r="BS48" s="10" t="str">
        <f t="shared" si="84"/>
        <v/>
      </c>
      <c r="BT48" s="10" t="str">
        <f t="shared" si="85"/>
        <v/>
      </c>
      <c r="BU48" s="10" t="str">
        <f t="shared" si="86"/>
        <v/>
      </c>
      <c r="BV48" s="10" t="str">
        <f t="shared" si="87"/>
        <v/>
      </c>
      <c r="BW48" s="10" t="str">
        <f t="shared" si="88"/>
        <v/>
      </c>
      <c r="BX48" s="10" t="str">
        <f t="shared" si="89"/>
        <v/>
      </c>
      <c r="BY48" s="10" t="str">
        <f t="shared" si="90"/>
        <v/>
      </c>
      <c r="BZ48" s="26">
        <f t="shared" si="51"/>
        <v>21420</v>
      </c>
      <c r="CA48" s="26">
        <f t="shared" si="52"/>
        <v>24196.666666666668</v>
      </c>
      <c r="CB48" s="26">
        <f t="shared" si="53"/>
        <v>4809.3277423495865</v>
      </c>
      <c r="CC48" s="27">
        <f t="shared" si="54"/>
        <v>0.1987599287374123</v>
      </c>
      <c r="CD48" s="42">
        <f>+ROUND(+IFERROR(AVERAGEIF(BE48:BY48,"&lt;&gt;q"),"q"),0)</f>
        <v>24197</v>
      </c>
      <c r="CE48" s="43">
        <f t="shared" si="91"/>
        <v>24197</v>
      </c>
      <c r="CF48" s="35" t="s">
        <v>175</v>
      </c>
    </row>
    <row r="49" spans="1:87" ht="75.599999999999994" customHeight="1">
      <c r="A49" s="44">
        <v>42</v>
      </c>
      <c r="B49" s="45" t="s">
        <v>54</v>
      </c>
      <c r="C49" s="46" t="s">
        <v>142</v>
      </c>
      <c r="D49" s="47" t="s">
        <v>60</v>
      </c>
      <c r="E49" s="48">
        <v>1</v>
      </c>
      <c r="F49" s="15">
        <v>4165</v>
      </c>
      <c r="G49" s="15">
        <f t="shared" si="39"/>
        <v>4165</v>
      </c>
      <c r="H49" s="22"/>
      <c r="I49" s="15">
        <f t="shared" si="40"/>
        <v>0</v>
      </c>
      <c r="J49" s="32">
        <f>5500*1.19</f>
        <v>6545</v>
      </c>
      <c r="K49" s="15">
        <f t="shared" si="0"/>
        <v>6545</v>
      </c>
      <c r="L49" s="15">
        <v>4760</v>
      </c>
      <c r="M49" s="15">
        <f t="shared" si="55"/>
        <v>4760</v>
      </c>
      <c r="N49" s="32"/>
      <c r="O49" s="15">
        <f t="shared" si="92"/>
        <v>0</v>
      </c>
      <c r="P49" s="15"/>
      <c r="Q49" s="15">
        <f t="shared" si="61"/>
        <v>0</v>
      </c>
      <c r="R49" s="15"/>
      <c r="S49" s="15">
        <f t="shared" si="41"/>
        <v>0</v>
      </c>
      <c r="T49" s="15"/>
      <c r="U49" s="15">
        <f t="shared" si="2"/>
        <v>0</v>
      </c>
      <c r="V49" s="15"/>
      <c r="W49" s="15">
        <f t="shared" si="62"/>
        <v>0</v>
      </c>
      <c r="X49" s="15"/>
      <c r="Y49" s="15">
        <f t="shared" si="63"/>
        <v>0</v>
      </c>
      <c r="Z49" s="15"/>
      <c r="AA49" s="15">
        <f t="shared" si="64"/>
        <v>0</v>
      </c>
      <c r="AB49" s="15"/>
      <c r="AC49" s="15">
        <f t="shared" si="65"/>
        <v>0</v>
      </c>
      <c r="AD49" s="15"/>
      <c r="AE49" s="15">
        <f t="shared" si="66"/>
        <v>0</v>
      </c>
      <c r="AF49" s="15"/>
      <c r="AG49" s="15">
        <f t="shared" si="67"/>
        <v>0</v>
      </c>
      <c r="AH49" s="15"/>
      <c r="AI49" s="15">
        <f t="shared" si="68"/>
        <v>0</v>
      </c>
      <c r="AJ49" s="15"/>
      <c r="AK49" s="15">
        <f t="shared" si="69"/>
        <v>0</v>
      </c>
      <c r="AL49" s="15"/>
      <c r="AM49" s="15">
        <f t="shared" si="42"/>
        <v>0</v>
      </c>
      <c r="AN49" s="15"/>
      <c r="AO49" s="15">
        <f t="shared" si="43"/>
        <v>0</v>
      </c>
      <c r="AP49" s="15"/>
      <c r="AQ49" s="15">
        <f t="shared" si="44"/>
        <v>0</v>
      </c>
      <c r="AR49" s="15"/>
      <c r="AS49" s="15">
        <f t="shared" si="93"/>
        <v>0</v>
      </c>
      <c r="AT49" s="15"/>
      <c r="AU49" s="15">
        <f t="shared" si="94"/>
        <v>0</v>
      </c>
      <c r="AV49" s="15"/>
      <c r="AW49" s="15">
        <f t="shared" si="95"/>
        <v>0</v>
      </c>
      <c r="AX49" s="15">
        <f>COUNTA(F49,H49,J49,L49,N49,P49,R49,T49,V49,X49,Z49,AB49,AD49,AF49,AH49,AJ49,AL49,AN49,AP49,#REF!,AR49,AT49,AV49)</f>
        <v>4</v>
      </c>
      <c r="AY49" s="33">
        <f t="shared" si="45"/>
        <v>4760</v>
      </c>
      <c r="AZ49" s="33">
        <f t="shared" si="46"/>
        <v>5156.666666666667</v>
      </c>
      <c r="BA49" s="33">
        <f t="shared" si="47"/>
        <v>1238.59126968235</v>
      </c>
      <c r="BB49" s="34">
        <f t="shared" si="48"/>
        <v>0.24019223070763088</v>
      </c>
      <c r="BC49" s="33">
        <f t="shared" si="49"/>
        <v>6395.2579363490167</v>
      </c>
      <c r="BD49" s="33">
        <f t="shared" si="50"/>
        <v>3918.0753969843172</v>
      </c>
      <c r="BE49" s="10">
        <f t="shared" si="70"/>
        <v>4165</v>
      </c>
      <c r="BF49" s="10" t="str">
        <f t="shared" si="71"/>
        <v/>
      </c>
      <c r="BG49" s="10" t="str">
        <f t="shared" si="72"/>
        <v/>
      </c>
      <c r="BH49" s="10">
        <f t="shared" si="73"/>
        <v>4760</v>
      </c>
      <c r="BI49" s="10" t="str">
        <f t="shared" si="74"/>
        <v/>
      </c>
      <c r="BJ49" s="10" t="str">
        <f t="shared" si="75"/>
        <v/>
      </c>
      <c r="BK49" s="10" t="str">
        <f t="shared" si="76"/>
        <v/>
      </c>
      <c r="BL49" s="10" t="str">
        <f t="shared" si="77"/>
        <v/>
      </c>
      <c r="BM49" s="10" t="str">
        <f t="shared" si="78"/>
        <v/>
      </c>
      <c r="BN49" s="10" t="str">
        <f t="shared" si="79"/>
        <v/>
      </c>
      <c r="BO49" s="10" t="str">
        <f t="shared" si="80"/>
        <v/>
      </c>
      <c r="BP49" s="10" t="str">
        <f t="shared" si="81"/>
        <v/>
      </c>
      <c r="BQ49" s="10" t="str">
        <f t="shared" si="82"/>
        <v/>
      </c>
      <c r="BR49" s="10" t="str">
        <f t="shared" si="83"/>
        <v/>
      </c>
      <c r="BS49" s="10" t="str">
        <f t="shared" si="84"/>
        <v/>
      </c>
      <c r="BT49" s="10" t="str">
        <f t="shared" si="85"/>
        <v/>
      </c>
      <c r="BU49" s="10" t="str">
        <f t="shared" si="86"/>
        <v/>
      </c>
      <c r="BV49" s="10" t="str">
        <f t="shared" si="87"/>
        <v/>
      </c>
      <c r="BW49" s="10" t="str">
        <f t="shared" si="88"/>
        <v/>
      </c>
      <c r="BX49" s="10" t="str">
        <f t="shared" si="89"/>
        <v/>
      </c>
      <c r="BY49" s="10" t="str">
        <f t="shared" si="90"/>
        <v/>
      </c>
      <c r="BZ49" s="26">
        <f t="shared" si="51"/>
        <v>4462.5</v>
      </c>
      <c r="CA49" s="26">
        <f t="shared" si="52"/>
        <v>4462.5</v>
      </c>
      <c r="CB49" s="26">
        <f t="shared" si="53"/>
        <v>420.72853480599576</v>
      </c>
      <c r="CC49" s="27">
        <f t="shared" si="54"/>
        <v>9.4280904158206336E-2</v>
      </c>
      <c r="CD49" s="42">
        <f>+ROUND(+IFERROR(AVERAGEIF(BE49:BY49,"&lt;&gt;q"),"q"),0)</f>
        <v>4463</v>
      </c>
      <c r="CE49" s="43">
        <f t="shared" si="91"/>
        <v>4463</v>
      </c>
      <c r="CF49" s="35" t="s">
        <v>175</v>
      </c>
    </row>
    <row r="50" spans="1:87" ht="132">
      <c r="A50" s="44">
        <v>43</v>
      </c>
      <c r="B50" s="45" t="s">
        <v>55</v>
      </c>
      <c r="C50" s="45" t="s">
        <v>143</v>
      </c>
      <c r="D50" s="47" t="s">
        <v>60</v>
      </c>
      <c r="E50" s="48">
        <v>1</v>
      </c>
      <c r="F50" s="15">
        <v>29750</v>
      </c>
      <c r="G50" s="15">
        <f t="shared" si="39"/>
        <v>29750</v>
      </c>
      <c r="H50" s="22"/>
      <c r="I50" s="15">
        <f t="shared" si="40"/>
        <v>0</v>
      </c>
      <c r="J50" s="32">
        <f>12000*1.19</f>
        <v>14280</v>
      </c>
      <c r="K50" s="15">
        <f t="shared" si="0"/>
        <v>14280</v>
      </c>
      <c r="L50" s="15">
        <v>29750</v>
      </c>
      <c r="M50" s="15">
        <f t="shared" si="55"/>
        <v>29750</v>
      </c>
      <c r="N50" s="32"/>
      <c r="O50" s="15">
        <f t="shared" si="92"/>
        <v>0</v>
      </c>
      <c r="P50" s="15"/>
      <c r="Q50" s="15">
        <f t="shared" si="61"/>
        <v>0</v>
      </c>
      <c r="R50" s="15"/>
      <c r="S50" s="15">
        <f t="shared" si="41"/>
        <v>0</v>
      </c>
      <c r="T50" s="15">
        <v>35700</v>
      </c>
      <c r="U50" s="15">
        <f t="shared" si="2"/>
        <v>35700</v>
      </c>
      <c r="V50" s="15"/>
      <c r="W50" s="15">
        <f t="shared" si="62"/>
        <v>0</v>
      </c>
      <c r="X50" s="15"/>
      <c r="Y50" s="15">
        <f t="shared" si="63"/>
        <v>0</v>
      </c>
      <c r="Z50" s="28">
        <v>57378</v>
      </c>
      <c r="AA50" s="15">
        <f t="shared" si="64"/>
        <v>57378</v>
      </c>
      <c r="AB50" s="15"/>
      <c r="AC50" s="15">
        <f t="shared" si="65"/>
        <v>0</v>
      </c>
      <c r="AD50" s="15"/>
      <c r="AE50" s="15">
        <f t="shared" si="66"/>
        <v>0</v>
      </c>
      <c r="AF50" s="15"/>
      <c r="AG50" s="15">
        <f t="shared" si="67"/>
        <v>0</v>
      </c>
      <c r="AH50" s="15"/>
      <c r="AI50" s="15">
        <f t="shared" si="68"/>
        <v>0</v>
      </c>
      <c r="AJ50" s="15"/>
      <c r="AK50" s="15">
        <f t="shared" si="69"/>
        <v>0</v>
      </c>
      <c r="AL50" s="15"/>
      <c r="AM50" s="15">
        <f t="shared" si="42"/>
        <v>0</v>
      </c>
      <c r="AN50" s="15"/>
      <c r="AO50" s="15">
        <f t="shared" si="43"/>
        <v>0</v>
      </c>
      <c r="AP50" s="15"/>
      <c r="AQ50" s="15">
        <f t="shared" si="44"/>
        <v>0</v>
      </c>
      <c r="AR50" s="15"/>
      <c r="AS50" s="15">
        <f t="shared" si="93"/>
        <v>0</v>
      </c>
      <c r="AT50" s="15"/>
      <c r="AU50" s="15">
        <f t="shared" si="94"/>
        <v>0</v>
      </c>
      <c r="AV50" s="15"/>
      <c r="AW50" s="15">
        <f t="shared" si="95"/>
        <v>0</v>
      </c>
      <c r="AX50" s="15">
        <f>COUNTA(F50,H50,J50,L50,N50,P50,R50,T50,V50,X50,Z50,AB50,AD50,AF50,AH50,AJ50,AL50,AN50,AP50,#REF!,AR50,AT50,AV50)</f>
        <v>6</v>
      </c>
      <c r="AY50" s="33">
        <f t="shared" si="45"/>
        <v>29750</v>
      </c>
      <c r="AZ50" s="33">
        <f t="shared" si="46"/>
        <v>33371.599999999999</v>
      </c>
      <c r="BA50" s="33">
        <f t="shared" si="47"/>
        <v>15592.064096841057</v>
      </c>
      <c r="BB50" s="34">
        <f t="shared" si="48"/>
        <v>0.46722554797615512</v>
      </c>
      <c r="BC50" s="33">
        <f t="shared" si="49"/>
        <v>48963.664096841057</v>
      </c>
      <c r="BD50" s="33">
        <f t="shared" si="50"/>
        <v>17779.53590315894</v>
      </c>
      <c r="BE50" s="10">
        <f t="shared" si="70"/>
        <v>29750</v>
      </c>
      <c r="BF50" s="10" t="str">
        <f t="shared" si="71"/>
        <v/>
      </c>
      <c r="BG50" s="10" t="str">
        <f t="shared" si="72"/>
        <v/>
      </c>
      <c r="BH50" s="10">
        <f t="shared" si="73"/>
        <v>29750</v>
      </c>
      <c r="BI50" s="10" t="str">
        <f t="shared" si="74"/>
        <v/>
      </c>
      <c r="BJ50" s="10" t="str">
        <f t="shared" si="75"/>
        <v/>
      </c>
      <c r="BK50" s="10" t="str">
        <f t="shared" si="76"/>
        <v/>
      </c>
      <c r="BL50" s="10">
        <f t="shared" si="77"/>
        <v>35700</v>
      </c>
      <c r="BM50" s="10" t="str">
        <f t="shared" si="78"/>
        <v/>
      </c>
      <c r="BN50" s="10" t="str">
        <f t="shared" si="79"/>
        <v/>
      </c>
      <c r="BO50" s="10" t="str">
        <f t="shared" si="80"/>
        <v/>
      </c>
      <c r="BP50" s="10" t="str">
        <f t="shared" si="81"/>
        <v/>
      </c>
      <c r="BQ50" s="10" t="str">
        <f t="shared" si="82"/>
        <v/>
      </c>
      <c r="BR50" s="10" t="str">
        <f t="shared" si="83"/>
        <v/>
      </c>
      <c r="BS50" s="10" t="str">
        <f t="shared" si="84"/>
        <v/>
      </c>
      <c r="BT50" s="10" t="str">
        <f t="shared" si="85"/>
        <v/>
      </c>
      <c r="BU50" s="10" t="str">
        <f t="shared" si="86"/>
        <v/>
      </c>
      <c r="BV50" s="10" t="str">
        <f t="shared" si="87"/>
        <v/>
      </c>
      <c r="BW50" s="10" t="str">
        <f t="shared" si="88"/>
        <v/>
      </c>
      <c r="BX50" s="10" t="str">
        <f t="shared" si="89"/>
        <v/>
      </c>
      <c r="BY50" s="10" t="str">
        <f t="shared" si="90"/>
        <v/>
      </c>
      <c r="BZ50" s="26">
        <f t="shared" si="51"/>
        <v>29750</v>
      </c>
      <c r="CA50" s="26">
        <f t="shared" si="52"/>
        <v>31733.333333333332</v>
      </c>
      <c r="CB50" s="26">
        <f t="shared" si="53"/>
        <v>3435.234101678273</v>
      </c>
      <c r="CC50" s="27">
        <f t="shared" si="54"/>
        <v>0.10825317547305482</v>
      </c>
      <c r="CD50" s="42">
        <f>+ROUND(+IFERROR(AVERAGEIF(BE50:BY50,"&lt;&gt;q"),"q"),0)</f>
        <v>31733</v>
      </c>
      <c r="CE50" s="43">
        <f t="shared" si="91"/>
        <v>31733</v>
      </c>
      <c r="CF50" s="35" t="s">
        <v>175</v>
      </c>
    </row>
    <row r="51" spans="1:87" ht="105.6">
      <c r="A51" s="44">
        <v>44</v>
      </c>
      <c r="B51" s="45" t="s">
        <v>56</v>
      </c>
      <c r="C51" s="46" t="s">
        <v>144</v>
      </c>
      <c r="D51" s="47" t="s">
        <v>60</v>
      </c>
      <c r="E51" s="48">
        <v>1</v>
      </c>
      <c r="F51" s="15">
        <v>3570</v>
      </c>
      <c r="G51" s="15">
        <f t="shared" si="39"/>
        <v>3570</v>
      </c>
      <c r="H51" s="22"/>
      <c r="I51" s="15">
        <f t="shared" si="40"/>
        <v>0</v>
      </c>
      <c r="J51" s="32">
        <f>4000*1.19</f>
        <v>4760</v>
      </c>
      <c r="K51" s="15">
        <f t="shared" si="0"/>
        <v>4760</v>
      </c>
      <c r="L51" s="15">
        <v>4165</v>
      </c>
      <c r="M51" s="15">
        <f t="shared" si="55"/>
        <v>4165</v>
      </c>
      <c r="N51" s="32"/>
      <c r="O51" s="15">
        <f t="shared" si="92"/>
        <v>0</v>
      </c>
      <c r="P51" s="15"/>
      <c r="Q51" s="15">
        <f t="shared" si="61"/>
        <v>0</v>
      </c>
      <c r="R51" s="15"/>
      <c r="S51" s="15">
        <f t="shared" si="41"/>
        <v>0</v>
      </c>
      <c r="T51" s="15"/>
      <c r="U51" s="15">
        <f t="shared" si="2"/>
        <v>0</v>
      </c>
      <c r="V51" s="15"/>
      <c r="W51" s="15">
        <f t="shared" si="62"/>
        <v>0</v>
      </c>
      <c r="X51" s="15"/>
      <c r="Y51" s="15">
        <f t="shared" si="63"/>
        <v>0</v>
      </c>
      <c r="Z51" s="28"/>
      <c r="AA51" s="15">
        <f t="shared" si="64"/>
        <v>0</v>
      </c>
      <c r="AB51" s="15"/>
      <c r="AC51" s="15">
        <f t="shared" si="65"/>
        <v>0</v>
      </c>
      <c r="AD51" s="15"/>
      <c r="AE51" s="15">
        <f t="shared" si="66"/>
        <v>0</v>
      </c>
      <c r="AF51" s="15"/>
      <c r="AG51" s="15">
        <f t="shared" si="67"/>
        <v>0</v>
      </c>
      <c r="AH51" s="15">
        <v>4500</v>
      </c>
      <c r="AI51" s="15">
        <f t="shared" si="68"/>
        <v>4500</v>
      </c>
      <c r="AJ51" s="15"/>
      <c r="AK51" s="15">
        <f t="shared" si="69"/>
        <v>0</v>
      </c>
      <c r="AL51" s="15"/>
      <c r="AM51" s="15">
        <f t="shared" si="42"/>
        <v>0</v>
      </c>
      <c r="AN51" s="15"/>
      <c r="AO51" s="15">
        <f t="shared" si="43"/>
        <v>0</v>
      </c>
      <c r="AP51" s="15"/>
      <c r="AQ51" s="15">
        <f t="shared" si="44"/>
        <v>0</v>
      </c>
      <c r="AR51" s="15"/>
      <c r="AS51" s="15">
        <f t="shared" si="93"/>
        <v>0</v>
      </c>
      <c r="AT51" s="15"/>
      <c r="AU51" s="15">
        <f t="shared" si="94"/>
        <v>0</v>
      </c>
      <c r="AV51" s="15"/>
      <c r="AW51" s="15">
        <f t="shared" si="95"/>
        <v>0</v>
      </c>
      <c r="AX51" s="15">
        <f>COUNTA(F51,H51,J51,L51,N51,P51,R51,T51,V51,X51,Z51,AB51,AD51,AF51,AH51,AJ51,AL51,AN51,AP51,#REF!,AR51,AT51,AV51)</f>
        <v>5</v>
      </c>
      <c r="AY51" s="33">
        <f t="shared" si="45"/>
        <v>4332.5</v>
      </c>
      <c r="AZ51" s="33">
        <f t="shared" si="46"/>
        <v>4248.75</v>
      </c>
      <c r="BA51" s="33">
        <f t="shared" si="47"/>
        <v>513.880255182729</v>
      </c>
      <c r="BB51" s="34">
        <f t="shared" si="48"/>
        <v>0.12094857432956257</v>
      </c>
      <c r="BC51" s="33">
        <f t="shared" si="49"/>
        <v>4762.6302551827293</v>
      </c>
      <c r="BD51" s="33">
        <f t="shared" si="50"/>
        <v>3734.8697448172711</v>
      </c>
      <c r="BE51" s="10" t="str">
        <f t="shared" si="70"/>
        <v/>
      </c>
      <c r="BF51" s="10" t="str">
        <f t="shared" si="71"/>
        <v/>
      </c>
      <c r="BG51" s="10">
        <f t="shared" si="72"/>
        <v>4760</v>
      </c>
      <c r="BH51" s="10">
        <f t="shared" si="73"/>
        <v>4165</v>
      </c>
      <c r="BI51" s="10" t="str">
        <f t="shared" si="74"/>
        <v/>
      </c>
      <c r="BJ51" s="10" t="str">
        <f t="shared" si="75"/>
        <v/>
      </c>
      <c r="BK51" s="10" t="str">
        <f t="shared" si="76"/>
        <v/>
      </c>
      <c r="BL51" s="10" t="str">
        <f t="shared" si="77"/>
        <v/>
      </c>
      <c r="BM51" s="10" t="str">
        <f t="shared" si="78"/>
        <v/>
      </c>
      <c r="BN51" s="10" t="str">
        <f t="shared" si="79"/>
        <v/>
      </c>
      <c r="BO51" s="10" t="str">
        <f t="shared" si="80"/>
        <v/>
      </c>
      <c r="BP51" s="10" t="str">
        <f t="shared" si="81"/>
        <v/>
      </c>
      <c r="BQ51" s="10" t="str">
        <f t="shared" si="82"/>
        <v/>
      </c>
      <c r="BR51" s="10">
        <f t="shared" si="83"/>
        <v>4500</v>
      </c>
      <c r="BS51" s="10" t="str">
        <f t="shared" si="84"/>
        <v/>
      </c>
      <c r="BT51" s="10" t="str">
        <f t="shared" si="85"/>
        <v/>
      </c>
      <c r="BU51" s="10" t="str">
        <f t="shared" si="86"/>
        <v/>
      </c>
      <c r="BV51" s="10" t="str">
        <f t="shared" si="87"/>
        <v/>
      </c>
      <c r="BW51" s="10" t="str">
        <f t="shared" si="88"/>
        <v/>
      </c>
      <c r="BX51" s="10" t="str">
        <f t="shared" si="89"/>
        <v/>
      </c>
      <c r="BY51" s="10" t="str">
        <f t="shared" si="90"/>
        <v/>
      </c>
      <c r="BZ51" s="26">
        <f t="shared" si="51"/>
        <v>4500</v>
      </c>
      <c r="CA51" s="26">
        <f t="shared" si="52"/>
        <v>4475</v>
      </c>
      <c r="CB51" s="26">
        <f t="shared" si="53"/>
        <v>298.28677476549308</v>
      </c>
      <c r="CC51" s="27">
        <f t="shared" si="54"/>
        <v>6.6656262517428622E-2</v>
      </c>
      <c r="CD51" s="42">
        <f>ROUND(AZ51,0)</f>
        <v>4249</v>
      </c>
      <c r="CE51" s="43">
        <f t="shared" si="91"/>
        <v>4249</v>
      </c>
      <c r="CF51" s="35" t="s">
        <v>177</v>
      </c>
    </row>
    <row r="52" spans="1:87" ht="132">
      <c r="A52" s="44">
        <v>45</v>
      </c>
      <c r="B52" s="45" t="s">
        <v>125</v>
      </c>
      <c r="C52" s="46" t="s">
        <v>145</v>
      </c>
      <c r="D52" s="47" t="s">
        <v>60</v>
      </c>
      <c r="E52" s="48">
        <v>1</v>
      </c>
      <c r="F52" s="15"/>
      <c r="G52" s="15">
        <f t="shared" si="39"/>
        <v>0</v>
      </c>
      <c r="H52" s="22"/>
      <c r="I52" s="15">
        <f t="shared" si="40"/>
        <v>0</v>
      </c>
      <c r="J52" s="32"/>
      <c r="K52" s="15">
        <f t="shared" si="0"/>
        <v>0</v>
      </c>
      <c r="L52" s="15"/>
      <c r="M52" s="15">
        <f t="shared" si="55"/>
        <v>0</v>
      </c>
      <c r="N52" s="32">
        <v>149000</v>
      </c>
      <c r="O52" s="15">
        <f t="shared" si="92"/>
        <v>149000</v>
      </c>
      <c r="P52" s="15"/>
      <c r="Q52" s="15">
        <f t="shared" si="61"/>
        <v>0</v>
      </c>
      <c r="R52" s="15"/>
      <c r="S52" s="15">
        <f t="shared" si="41"/>
        <v>0</v>
      </c>
      <c r="T52" s="15">
        <v>95200</v>
      </c>
      <c r="U52" s="15">
        <f t="shared" si="2"/>
        <v>95200</v>
      </c>
      <c r="V52" s="15"/>
      <c r="W52" s="15">
        <f t="shared" si="62"/>
        <v>0</v>
      </c>
      <c r="X52" s="15"/>
      <c r="Y52" s="15">
        <f t="shared" si="63"/>
        <v>0</v>
      </c>
      <c r="Z52" s="15"/>
      <c r="AA52" s="15">
        <f t="shared" si="64"/>
        <v>0</v>
      </c>
      <c r="AB52" s="15"/>
      <c r="AC52" s="15">
        <f t="shared" si="65"/>
        <v>0</v>
      </c>
      <c r="AD52" s="15"/>
      <c r="AE52" s="15">
        <f t="shared" si="66"/>
        <v>0</v>
      </c>
      <c r="AF52" s="15">
        <v>120200</v>
      </c>
      <c r="AG52" s="15">
        <f t="shared" si="67"/>
        <v>120200</v>
      </c>
      <c r="AH52" s="15"/>
      <c r="AI52" s="15">
        <f t="shared" si="68"/>
        <v>0</v>
      </c>
      <c r="AJ52" s="15">
        <v>120200</v>
      </c>
      <c r="AK52" s="15">
        <f t="shared" si="69"/>
        <v>120200</v>
      </c>
      <c r="AL52" s="15"/>
      <c r="AM52" s="15">
        <f t="shared" si="42"/>
        <v>0</v>
      </c>
      <c r="AN52" s="15"/>
      <c r="AO52" s="15">
        <f t="shared" si="43"/>
        <v>0</v>
      </c>
      <c r="AP52" s="15"/>
      <c r="AQ52" s="15">
        <f t="shared" si="44"/>
        <v>0</v>
      </c>
      <c r="AR52" s="15"/>
      <c r="AS52" s="15">
        <f t="shared" si="93"/>
        <v>0</v>
      </c>
      <c r="AT52" s="15"/>
      <c r="AU52" s="15">
        <f t="shared" si="94"/>
        <v>0</v>
      </c>
      <c r="AV52" s="15"/>
      <c r="AW52" s="15">
        <f t="shared" si="95"/>
        <v>0</v>
      </c>
      <c r="AX52" s="15">
        <f>COUNTA(F52,H52,J52,L52,N52,P52,R52,T52,V52,X52,Z52,AB52,AD52,AF52,AH52,AJ52,AL52,AN52,AP52,#REF!,AR52,AT52,AV52)</f>
        <v>5</v>
      </c>
      <c r="AY52" s="33">
        <f t="shared" si="45"/>
        <v>120200</v>
      </c>
      <c r="AZ52" s="33">
        <f t="shared" si="46"/>
        <v>121150</v>
      </c>
      <c r="BA52" s="33">
        <f t="shared" si="47"/>
        <v>21991.134577370038</v>
      </c>
      <c r="BB52" s="34">
        <f t="shared" si="48"/>
        <v>0.18151988920652115</v>
      </c>
      <c r="BC52" s="33">
        <f t="shared" si="49"/>
        <v>143141.13457737005</v>
      </c>
      <c r="BD52" s="33">
        <f t="shared" si="50"/>
        <v>99158.865422629955</v>
      </c>
      <c r="BE52" s="10" t="str">
        <f t="shared" si="70"/>
        <v/>
      </c>
      <c r="BF52" s="10" t="str">
        <f t="shared" si="71"/>
        <v/>
      </c>
      <c r="BG52" s="10" t="str">
        <f t="shared" si="72"/>
        <v/>
      </c>
      <c r="BH52" s="10" t="str">
        <f t="shared" si="73"/>
        <v/>
      </c>
      <c r="BI52" s="10" t="str">
        <f t="shared" si="74"/>
        <v/>
      </c>
      <c r="BJ52" s="10" t="str">
        <f t="shared" si="75"/>
        <v/>
      </c>
      <c r="BK52" s="10" t="str">
        <f t="shared" si="76"/>
        <v/>
      </c>
      <c r="BL52" s="10" t="str">
        <f t="shared" si="77"/>
        <v/>
      </c>
      <c r="BM52" s="10" t="str">
        <f t="shared" si="78"/>
        <v/>
      </c>
      <c r="BN52" s="10" t="str">
        <f t="shared" si="79"/>
        <v/>
      </c>
      <c r="BO52" s="10" t="str">
        <f t="shared" si="80"/>
        <v/>
      </c>
      <c r="BP52" s="10" t="str">
        <f t="shared" si="81"/>
        <v/>
      </c>
      <c r="BQ52" s="10">
        <f t="shared" si="82"/>
        <v>120200</v>
      </c>
      <c r="BR52" s="10" t="str">
        <f t="shared" si="83"/>
        <v/>
      </c>
      <c r="BS52" s="10">
        <f t="shared" si="84"/>
        <v>120200</v>
      </c>
      <c r="BT52" s="10" t="str">
        <f t="shared" si="85"/>
        <v/>
      </c>
      <c r="BU52" s="10" t="str">
        <f t="shared" si="86"/>
        <v/>
      </c>
      <c r="BV52" s="10" t="str">
        <f t="shared" si="87"/>
        <v/>
      </c>
      <c r="BW52" s="10" t="str">
        <f t="shared" si="88"/>
        <v/>
      </c>
      <c r="BX52" s="10" t="str">
        <f t="shared" si="89"/>
        <v/>
      </c>
      <c r="BY52" s="10" t="str">
        <f t="shared" si="90"/>
        <v/>
      </c>
      <c r="BZ52" s="26">
        <f t="shared" si="51"/>
        <v>120200</v>
      </c>
      <c r="CA52" s="26">
        <f t="shared" si="52"/>
        <v>120200</v>
      </c>
      <c r="CB52" s="26">
        <f t="shared" si="53"/>
        <v>0</v>
      </c>
      <c r="CC52" s="27">
        <f t="shared" si="54"/>
        <v>0</v>
      </c>
      <c r="CD52" s="42">
        <f>+ROUND(+IFERROR(AVERAGEIF(BE52:BY52,"&lt;&gt;q"),"q"),0)</f>
        <v>120200</v>
      </c>
      <c r="CE52" s="43">
        <f t="shared" si="91"/>
        <v>120200</v>
      </c>
      <c r="CF52" s="35" t="s">
        <v>175</v>
      </c>
    </row>
    <row r="53" spans="1:87" ht="132">
      <c r="A53" s="44">
        <v>46</v>
      </c>
      <c r="B53" s="45" t="s">
        <v>57</v>
      </c>
      <c r="C53" s="46" t="s">
        <v>146</v>
      </c>
      <c r="D53" s="47" t="s">
        <v>60</v>
      </c>
      <c r="E53" s="48">
        <v>1</v>
      </c>
      <c r="F53" s="15">
        <v>5355</v>
      </c>
      <c r="G53" s="15">
        <f t="shared" si="39"/>
        <v>5355</v>
      </c>
      <c r="H53" s="22"/>
      <c r="I53" s="15">
        <f t="shared" si="40"/>
        <v>0</v>
      </c>
      <c r="J53" s="32">
        <f>5000*1.19</f>
        <v>5950</v>
      </c>
      <c r="K53" s="15">
        <f t="shared" si="0"/>
        <v>5950</v>
      </c>
      <c r="L53" s="15">
        <v>7735</v>
      </c>
      <c r="M53" s="15">
        <f t="shared" si="55"/>
        <v>7735</v>
      </c>
      <c r="N53" s="32"/>
      <c r="O53" s="15">
        <f t="shared" si="92"/>
        <v>0</v>
      </c>
      <c r="P53" s="15"/>
      <c r="Q53" s="15">
        <f t="shared" si="61"/>
        <v>0</v>
      </c>
      <c r="R53" s="15"/>
      <c r="S53" s="15">
        <f t="shared" si="41"/>
        <v>0</v>
      </c>
      <c r="T53" s="15"/>
      <c r="U53" s="15">
        <f t="shared" si="2"/>
        <v>0</v>
      </c>
      <c r="V53" s="15"/>
      <c r="W53" s="15">
        <f t="shared" si="62"/>
        <v>0</v>
      </c>
      <c r="X53" s="15"/>
      <c r="Y53" s="15">
        <f t="shared" si="63"/>
        <v>0</v>
      </c>
      <c r="Z53" s="15"/>
      <c r="AA53" s="15">
        <f t="shared" si="64"/>
        <v>0</v>
      </c>
      <c r="AB53" s="15"/>
      <c r="AC53" s="15">
        <f t="shared" si="65"/>
        <v>0</v>
      </c>
      <c r="AD53" s="15"/>
      <c r="AE53" s="15">
        <f t="shared" si="66"/>
        <v>0</v>
      </c>
      <c r="AF53" s="15"/>
      <c r="AG53" s="15">
        <f t="shared" si="67"/>
        <v>0</v>
      </c>
      <c r="AH53" s="15"/>
      <c r="AI53" s="15">
        <f t="shared" si="68"/>
        <v>0</v>
      </c>
      <c r="AJ53" s="15"/>
      <c r="AK53" s="15">
        <f t="shared" si="69"/>
        <v>0</v>
      </c>
      <c r="AL53" s="15"/>
      <c r="AM53" s="15">
        <f t="shared" si="42"/>
        <v>0</v>
      </c>
      <c r="AN53" s="15"/>
      <c r="AO53" s="15">
        <f t="shared" si="43"/>
        <v>0</v>
      </c>
      <c r="AP53" s="15"/>
      <c r="AQ53" s="15">
        <f t="shared" si="44"/>
        <v>0</v>
      </c>
      <c r="AR53" s="15"/>
      <c r="AS53" s="15">
        <f t="shared" si="93"/>
        <v>0</v>
      </c>
      <c r="AT53" s="15"/>
      <c r="AU53" s="15">
        <f t="shared" si="94"/>
        <v>0</v>
      </c>
      <c r="AV53" s="15"/>
      <c r="AW53" s="15">
        <f t="shared" si="95"/>
        <v>0</v>
      </c>
      <c r="AX53" s="15">
        <f>COUNTA(F53,H53,J53,L53,N53,P53,R53,T53,V53,X53,Z53,AB53,AD53,AF53,AH53,AJ53,AL53,AN53,AP53,#REF!,AR53,AT53,AV53)</f>
        <v>4</v>
      </c>
      <c r="AY53" s="33">
        <f t="shared" si="45"/>
        <v>5950</v>
      </c>
      <c r="AZ53" s="33">
        <f t="shared" si="46"/>
        <v>6346.666666666667</v>
      </c>
      <c r="BA53" s="33">
        <f t="shared" si="47"/>
        <v>1238.59126968235</v>
      </c>
      <c r="BB53" s="34">
        <f t="shared" si="48"/>
        <v>0.19515618744995009</v>
      </c>
      <c r="BC53" s="33">
        <f t="shared" si="49"/>
        <v>7585.2579363490167</v>
      </c>
      <c r="BD53" s="33">
        <f t="shared" si="50"/>
        <v>5108.0753969843172</v>
      </c>
      <c r="BE53" s="10">
        <f t="shared" si="70"/>
        <v>5355</v>
      </c>
      <c r="BF53" s="10" t="str">
        <f t="shared" si="71"/>
        <v/>
      </c>
      <c r="BG53" s="10">
        <f t="shared" si="72"/>
        <v>5950</v>
      </c>
      <c r="BH53" s="10" t="str">
        <f t="shared" si="73"/>
        <v/>
      </c>
      <c r="BI53" s="10" t="str">
        <f t="shared" si="74"/>
        <v/>
      </c>
      <c r="BJ53" s="10" t="str">
        <f t="shared" si="75"/>
        <v/>
      </c>
      <c r="BK53" s="10" t="str">
        <f t="shared" si="76"/>
        <v/>
      </c>
      <c r="BL53" s="10" t="str">
        <f t="shared" si="77"/>
        <v/>
      </c>
      <c r="BM53" s="10" t="str">
        <f t="shared" si="78"/>
        <v/>
      </c>
      <c r="BN53" s="10" t="str">
        <f t="shared" si="79"/>
        <v/>
      </c>
      <c r="BO53" s="10" t="str">
        <f t="shared" si="80"/>
        <v/>
      </c>
      <c r="BP53" s="10" t="str">
        <f t="shared" si="81"/>
        <v/>
      </c>
      <c r="BQ53" s="10" t="str">
        <f t="shared" si="82"/>
        <v/>
      </c>
      <c r="BR53" s="10" t="str">
        <f t="shared" si="83"/>
        <v/>
      </c>
      <c r="BS53" s="10" t="str">
        <f t="shared" si="84"/>
        <v/>
      </c>
      <c r="BT53" s="10" t="str">
        <f t="shared" si="85"/>
        <v/>
      </c>
      <c r="BU53" s="10" t="str">
        <f t="shared" si="86"/>
        <v/>
      </c>
      <c r="BV53" s="10" t="str">
        <f t="shared" si="87"/>
        <v/>
      </c>
      <c r="BW53" s="10" t="str">
        <f t="shared" si="88"/>
        <v/>
      </c>
      <c r="BX53" s="10" t="str">
        <f t="shared" si="89"/>
        <v/>
      </c>
      <c r="BY53" s="10" t="str">
        <f t="shared" si="90"/>
        <v/>
      </c>
      <c r="BZ53" s="26">
        <f t="shared" si="51"/>
        <v>5652.5</v>
      </c>
      <c r="CA53" s="26">
        <f t="shared" si="52"/>
        <v>5652.5</v>
      </c>
      <c r="CB53" s="26">
        <f t="shared" si="53"/>
        <v>420.72853480599576</v>
      </c>
      <c r="CC53" s="27">
        <f t="shared" si="54"/>
        <v>7.4432292756478682E-2</v>
      </c>
      <c r="CD53" s="42">
        <f>+ROUND(+IFERROR(AVERAGEIF(BE53:BY53,"&lt;&gt;q"),"q"),0)</f>
        <v>5653</v>
      </c>
      <c r="CE53" s="43">
        <f t="shared" si="91"/>
        <v>5653</v>
      </c>
      <c r="CF53" s="35" t="s">
        <v>175</v>
      </c>
    </row>
    <row r="54" spans="1:87" ht="132">
      <c r="A54" s="44">
        <v>47</v>
      </c>
      <c r="B54" s="45" t="s">
        <v>58</v>
      </c>
      <c r="C54" s="46" t="s">
        <v>59</v>
      </c>
      <c r="D54" s="47" t="s">
        <v>61</v>
      </c>
      <c r="E54" s="48">
        <v>1</v>
      </c>
      <c r="F54" s="15"/>
      <c r="G54" s="15">
        <f t="shared" si="39"/>
        <v>0</v>
      </c>
      <c r="H54" s="22">
        <f>159663.87*1.19</f>
        <v>190000.00529999999</v>
      </c>
      <c r="I54" s="15">
        <f t="shared" si="40"/>
        <v>190000.00529999999</v>
      </c>
      <c r="J54" s="32"/>
      <c r="K54" s="15">
        <f t="shared" si="0"/>
        <v>0</v>
      </c>
      <c r="L54" s="15"/>
      <c r="M54" s="15">
        <f t="shared" si="55"/>
        <v>0</v>
      </c>
      <c r="N54" s="32"/>
      <c r="O54" s="15">
        <f t="shared" si="92"/>
        <v>0</v>
      </c>
      <c r="P54" s="15"/>
      <c r="Q54" s="15">
        <f t="shared" si="61"/>
        <v>0</v>
      </c>
      <c r="R54" s="15"/>
      <c r="S54" s="15">
        <f t="shared" si="41"/>
        <v>0</v>
      </c>
      <c r="T54" s="15"/>
      <c r="U54" s="15">
        <f t="shared" si="2"/>
        <v>0</v>
      </c>
      <c r="V54" s="15">
        <v>120000</v>
      </c>
      <c r="W54" s="15">
        <f t="shared" si="62"/>
        <v>120000</v>
      </c>
      <c r="X54" s="15">
        <f>301430/2</f>
        <v>150715</v>
      </c>
      <c r="Y54" s="15">
        <f t="shared" si="63"/>
        <v>150715</v>
      </c>
      <c r="Z54" s="15"/>
      <c r="AA54" s="15">
        <f t="shared" si="64"/>
        <v>0</v>
      </c>
      <c r="AB54" s="15"/>
      <c r="AC54" s="15">
        <f t="shared" si="65"/>
        <v>0</v>
      </c>
      <c r="AD54" s="15"/>
      <c r="AE54" s="15">
        <f t="shared" si="66"/>
        <v>0</v>
      </c>
      <c r="AF54" s="15"/>
      <c r="AG54" s="15">
        <f t="shared" si="67"/>
        <v>0</v>
      </c>
      <c r="AH54" s="15"/>
      <c r="AI54" s="15">
        <f t="shared" si="68"/>
        <v>0</v>
      </c>
      <c r="AJ54" s="15"/>
      <c r="AK54" s="15">
        <f t="shared" si="69"/>
        <v>0</v>
      </c>
      <c r="AL54" s="15"/>
      <c r="AM54" s="15">
        <f t="shared" si="42"/>
        <v>0</v>
      </c>
      <c r="AN54" s="15"/>
      <c r="AO54" s="15">
        <f t="shared" si="43"/>
        <v>0</v>
      </c>
      <c r="AP54" s="15"/>
      <c r="AQ54" s="15">
        <f t="shared" si="44"/>
        <v>0</v>
      </c>
      <c r="AR54" s="15"/>
      <c r="AS54" s="15">
        <f t="shared" si="93"/>
        <v>0</v>
      </c>
      <c r="AT54" s="15"/>
      <c r="AU54" s="15">
        <f t="shared" si="94"/>
        <v>0</v>
      </c>
      <c r="AV54" s="15"/>
      <c r="AW54" s="15">
        <f t="shared" si="95"/>
        <v>0</v>
      </c>
      <c r="AX54" s="15">
        <f>COUNTA(F54,H54,J54,L54,N54,P54,R54,T54,V54,X54,Z54,AB54,AD54,AF54,AH54,AJ54,AL54,AN54,AP54,#REF!,AR54,AT54,AV54)</f>
        <v>4</v>
      </c>
      <c r="AY54" s="33">
        <f t="shared" si="45"/>
        <v>150715</v>
      </c>
      <c r="AZ54" s="33">
        <f t="shared" si="46"/>
        <v>153571.66843333331</v>
      </c>
      <c r="BA54" s="33">
        <f t="shared" si="47"/>
        <v>35087.32821694349</v>
      </c>
      <c r="BB54" s="34">
        <f t="shared" si="48"/>
        <v>0.2284752687451278</v>
      </c>
      <c r="BC54" s="33">
        <f t="shared" si="49"/>
        <v>188658.99665027679</v>
      </c>
      <c r="BD54" s="33">
        <f t="shared" si="50"/>
        <v>118484.34021638983</v>
      </c>
      <c r="BE54" s="10" t="str">
        <f t="shared" si="70"/>
        <v/>
      </c>
      <c r="BF54" s="10" t="str">
        <f t="shared" si="71"/>
        <v/>
      </c>
      <c r="BG54" s="10" t="str">
        <f t="shared" si="72"/>
        <v/>
      </c>
      <c r="BH54" s="10" t="str">
        <f t="shared" si="73"/>
        <v/>
      </c>
      <c r="BI54" s="10" t="str">
        <f t="shared" si="74"/>
        <v/>
      </c>
      <c r="BJ54" s="10" t="str">
        <f t="shared" si="75"/>
        <v/>
      </c>
      <c r="BK54" s="10" t="str">
        <f t="shared" si="76"/>
        <v/>
      </c>
      <c r="BL54" s="10" t="str">
        <f t="shared" si="77"/>
        <v/>
      </c>
      <c r="BM54" s="10">
        <f t="shared" si="78"/>
        <v>120000</v>
      </c>
      <c r="BN54" s="10">
        <f t="shared" si="79"/>
        <v>150715</v>
      </c>
      <c r="BO54" s="10" t="str">
        <f t="shared" si="80"/>
        <v/>
      </c>
      <c r="BP54" s="10" t="str">
        <f t="shared" si="81"/>
        <v/>
      </c>
      <c r="BQ54" s="10" t="str">
        <f t="shared" si="82"/>
        <v/>
      </c>
      <c r="BR54" s="10" t="str">
        <f t="shared" si="83"/>
        <v/>
      </c>
      <c r="BS54" s="10" t="str">
        <f t="shared" si="84"/>
        <v/>
      </c>
      <c r="BT54" s="10" t="str">
        <f t="shared" si="85"/>
        <v/>
      </c>
      <c r="BU54" s="10" t="str">
        <f t="shared" si="86"/>
        <v/>
      </c>
      <c r="BV54" s="10" t="str">
        <f t="shared" si="87"/>
        <v/>
      </c>
      <c r="BW54" s="10" t="str">
        <f t="shared" si="88"/>
        <v/>
      </c>
      <c r="BX54" s="10" t="str">
        <f t="shared" si="89"/>
        <v/>
      </c>
      <c r="BY54" s="10" t="str">
        <f t="shared" si="90"/>
        <v/>
      </c>
      <c r="BZ54" s="26">
        <f t="shared" si="51"/>
        <v>135357.5</v>
      </c>
      <c r="CA54" s="26">
        <f t="shared" si="52"/>
        <v>135357.5</v>
      </c>
      <c r="CB54" s="26">
        <f t="shared" si="53"/>
        <v>21718.784784144806</v>
      </c>
      <c r="CC54" s="27">
        <f t="shared" si="54"/>
        <v>0.16045497873516285</v>
      </c>
      <c r="CD54" s="42">
        <f>+ROUND(+IFERROR(AVERAGEIF(BE54:BY54,"&lt;&gt;q"),"q"),0)</f>
        <v>135358</v>
      </c>
      <c r="CE54" s="43">
        <f t="shared" si="91"/>
        <v>135358</v>
      </c>
      <c r="CF54" s="35" t="s">
        <v>175</v>
      </c>
    </row>
    <row r="55" spans="1:87" ht="132">
      <c r="A55" s="44">
        <v>48</v>
      </c>
      <c r="B55" s="45" t="s">
        <v>119</v>
      </c>
      <c r="C55" s="46" t="s">
        <v>101</v>
      </c>
      <c r="D55" s="47" t="s">
        <v>60</v>
      </c>
      <c r="E55" s="48">
        <v>1</v>
      </c>
      <c r="F55" s="15"/>
      <c r="G55" s="15">
        <f t="shared" si="39"/>
        <v>0</v>
      </c>
      <c r="H55" s="22"/>
      <c r="I55" s="15">
        <f t="shared" si="40"/>
        <v>0</v>
      </c>
      <c r="J55" s="17"/>
      <c r="K55" s="15">
        <f t="shared" si="0"/>
        <v>0</v>
      </c>
      <c r="L55" s="15"/>
      <c r="M55" s="15">
        <f t="shared" si="55"/>
        <v>0</v>
      </c>
      <c r="N55" s="17">
        <v>20900</v>
      </c>
      <c r="O55" s="15">
        <f t="shared" si="92"/>
        <v>20900</v>
      </c>
      <c r="P55" s="15"/>
      <c r="Q55" s="15">
        <f t="shared" si="61"/>
        <v>0</v>
      </c>
      <c r="R55" s="15"/>
      <c r="S55" s="15">
        <f t="shared" si="41"/>
        <v>0</v>
      </c>
      <c r="T55" s="15">
        <v>11900</v>
      </c>
      <c r="U55" s="15">
        <f t="shared" si="2"/>
        <v>11900</v>
      </c>
      <c r="V55" s="15"/>
      <c r="W55" s="15">
        <f t="shared" si="62"/>
        <v>0</v>
      </c>
      <c r="X55" s="15"/>
      <c r="Y55" s="15">
        <f t="shared" si="63"/>
        <v>0</v>
      </c>
      <c r="Z55" s="15"/>
      <c r="AA55" s="15">
        <f t="shared" si="64"/>
        <v>0</v>
      </c>
      <c r="AB55" s="15"/>
      <c r="AC55" s="15">
        <f t="shared" si="65"/>
        <v>0</v>
      </c>
      <c r="AD55" s="15"/>
      <c r="AE55" s="15">
        <f t="shared" si="66"/>
        <v>0</v>
      </c>
      <c r="AF55" s="15"/>
      <c r="AG55" s="15">
        <f t="shared" si="67"/>
        <v>0</v>
      </c>
      <c r="AH55" s="15"/>
      <c r="AI55" s="15">
        <f t="shared" si="68"/>
        <v>0</v>
      </c>
      <c r="AJ55" s="15"/>
      <c r="AK55" s="15">
        <f t="shared" si="69"/>
        <v>0</v>
      </c>
      <c r="AL55" s="15"/>
      <c r="AM55" s="15">
        <f t="shared" si="42"/>
        <v>0</v>
      </c>
      <c r="AN55" s="15"/>
      <c r="AO55" s="15">
        <f t="shared" si="43"/>
        <v>0</v>
      </c>
      <c r="AP55" s="15"/>
      <c r="AQ55" s="15">
        <f t="shared" si="44"/>
        <v>0</v>
      </c>
      <c r="AR55" s="15"/>
      <c r="AS55" s="15">
        <f t="shared" si="93"/>
        <v>0</v>
      </c>
      <c r="AT55" s="15"/>
      <c r="AU55" s="15">
        <f t="shared" si="94"/>
        <v>0</v>
      </c>
      <c r="AV55" s="15"/>
      <c r="AW55" s="15">
        <f t="shared" si="95"/>
        <v>0</v>
      </c>
      <c r="AX55" s="15">
        <f>COUNTA(F55,H55,J55,L55,N55,P55,R55,T55,V55,X55,Z55,AB55,AD55,AF55,AH55,AJ55,AL55,AN55,AP55,#REF!,AR55,AT55,AV55)</f>
        <v>3</v>
      </c>
      <c r="AY55" s="33">
        <f t="shared" si="45"/>
        <v>16400</v>
      </c>
      <c r="AZ55" s="33">
        <f t="shared" si="46"/>
        <v>16400</v>
      </c>
      <c r="BA55" s="33">
        <f t="shared" si="47"/>
        <v>6363.9610306789273</v>
      </c>
      <c r="BB55" s="34">
        <f t="shared" si="48"/>
        <v>0.38804640430969067</v>
      </c>
      <c r="BC55" s="33">
        <f t="shared" si="49"/>
        <v>22763.961030678925</v>
      </c>
      <c r="BD55" s="33">
        <f t="shared" si="50"/>
        <v>10036.038969321073</v>
      </c>
      <c r="BE55" s="10" t="str">
        <f t="shared" si="70"/>
        <v/>
      </c>
      <c r="BF55" s="10" t="str">
        <f t="shared" si="71"/>
        <v/>
      </c>
      <c r="BG55" s="10" t="str">
        <f t="shared" si="72"/>
        <v/>
      </c>
      <c r="BH55" s="10" t="str">
        <f t="shared" si="73"/>
        <v/>
      </c>
      <c r="BI55" s="10">
        <f t="shared" si="74"/>
        <v>20900</v>
      </c>
      <c r="BJ55" s="10" t="str">
        <f t="shared" si="75"/>
        <v/>
      </c>
      <c r="BK55" s="10" t="str">
        <f t="shared" si="76"/>
        <v/>
      </c>
      <c r="BL55" s="10">
        <f t="shared" si="77"/>
        <v>11900</v>
      </c>
      <c r="BM55" s="10" t="str">
        <f t="shared" si="78"/>
        <v/>
      </c>
      <c r="BN55" s="10" t="str">
        <f t="shared" si="79"/>
        <v/>
      </c>
      <c r="BO55" s="10" t="str">
        <f t="shared" si="80"/>
        <v/>
      </c>
      <c r="BP55" s="10" t="str">
        <f t="shared" si="81"/>
        <v/>
      </c>
      <c r="BQ55" s="10" t="str">
        <f t="shared" si="82"/>
        <v/>
      </c>
      <c r="BR55" s="10" t="str">
        <f t="shared" si="83"/>
        <v/>
      </c>
      <c r="BS55" s="10" t="str">
        <f t="shared" si="84"/>
        <v/>
      </c>
      <c r="BT55" s="10" t="str">
        <f t="shared" si="85"/>
        <v/>
      </c>
      <c r="BU55" s="10" t="str">
        <f t="shared" si="86"/>
        <v/>
      </c>
      <c r="BV55" s="10" t="str">
        <f t="shared" si="87"/>
        <v/>
      </c>
      <c r="BW55" s="10" t="str">
        <f t="shared" si="88"/>
        <v/>
      </c>
      <c r="BX55" s="10" t="str">
        <f t="shared" si="89"/>
        <v/>
      </c>
      <c r="BY55" s="10" t="str">
        <f t="shared" si="90"/>
        <v/>
      </c>
      <c r="BZ55" s="26">
        <f t="shared" si="51"/>
        <v>16400</v>
      </c>
      <c r="CA55" s="26">
        <f t="shared" si="52"/>
        <v>16400</v>
      </c>
      <c r="CB55" s="26">
        <f t="shared" si="53"/>
        <v>6363.9610306789273</v>
      </c>
      <c r="CC55" s="27">
        <f t="shared" si="54"/>
        <v>0.38804640430969067</v>
      </c>
      <c r="CD55" s="42">
        <f>+ROUND(+IFERROR(AVERAGEIF(BE55:BY55,"&lt;&gt;q"),"q"),0)</f>
        <v>16400</v>
      </c>
      <c r="CE55" s="43">
        <f t="shared" si="91"/>
        <v>16400</v>
      </c>
      <c r="CF55" s="35" t="s">
        <v>175</v>
      </c>
    </row>
    <row r="56" spans="1:87" ht="132">
      <c r="A56" s="44">
        <v>49</v>
      </c>
      <c r="B56" s="45" t="s">
        <v>120</v>
      </c>
      <c r="C56" s="46" t="s">
        <v>102</v>
      </c>
      <c r="D56" s="47" t="s">
        <v>60</v>
      </c>
      <c r="E56" s="48">
        <v>1</v>
      </c>
      <c r="F56" s="15"/>
      <c r="G56" s="15">
        <f t="shared" si="39"/>
        <v>0</v>
      </c>
      <c r="H56" s="22"/>
      <c r="I56" s="15">
        <f t="shared" si="40"/>
        <v>0</v>
      </c>
      <c r="J56" s="17"/>
      <c r="K56" s="15">
        <f t="shared" si="0"/>
        <v>0</v>
      </c>
      <c r="L56" s="15"/>
      <c r="M56" s="15">
        <f t="shared" si="55"/>
        <v>0</v>
      </c>
      <c r="N56" s="17">
        <v>21900</v>
      </c>
      <c r="O56" s="15">
        <f t="shared" si="92"/>
        <v>21900</v>
      </c>
      <c r="P56" s="15"/>
      <c r="Q56" s="15">
        <f t="shared" si="61"/>
        <v>0</v>
      </c>
      <c r="R56" s="15"/>
      <c r="S56" s="15">
        <f t="shared" si="41"/>
        <v>0</v>
      </c>
      <c r="T56" s="15">
        <v>11900</v>
      </c>
      <c r="U56" s="15">
        <f t="shared" si="2"/>
        <v>11900</v>
      </c>
      <c r="V56" s="15"/>
      <c r="W56" s="15">
        <f t="shared" si="62"/>
        <v>0</v>
      </c>
      <c r="X56" s="15"/>
      <c r="Y56" s="15">
        <f t="shared" si="63"/>
        <v>0</v>
      </c>
      <c r="Z56" s="15"/>
      <c r="AA56" s="15">
        <f t="shared" si="64"/>
        <v>0</v>
      </c>
      <c r="AB56" s="15"/>
      <c r="AC56" s="15">
        <f t="shared" si="65"/>
        <v>0</v>
      </c>
      <c r="AD56" s="15"/>
      <c r="AE56" s="15">
        <f t="shared" si="66"/>
        <v>0</v>
      </c>
      <c r="AF56" s="15">
        <v>14900</v>
      </c>
      <c r="AG56" s="15">
        <f t="shared" si="67"/>
        <v>14900</v>
      </c>
      <c r="AH56" s="15"/>
      <c r="AI56" s="15">
        <f t="shared" si="68"/>
        <v>0</v>
      </c>
      <c r="AJ56" s="15"/>
      <c r="AK56" s="15">
        <f t="shared" si="69"/>
        <v>0</v>
      </c>
      <c r="AL56" s="15"/>
      <c r="AM56" s="15">
        <f t="shared" si="42"/>
        <v>0</v>
      </c>
      <c r="AN56" s="15"/>
      <c r="AO56" s="15">
        <f t="shared" si="43"/>
        <v>0</v>
      </c>
      <c r="AP56" s="15"/>
      <c r="AQ56" s="15">
        <f t="shared" si="44"/>
        <v>0</v>
      </c>
      <c r="AR56" s="15"/>
      <c r="AS56" s="15">
        <f t="shared" si="93"/>
        <v>0</v>
      </c>
      <c r="AT56" s="15"/>
      <c r="AU56" s="15">
        <f t="shared" si="94"/>
        <v>0</v>
      </c>
      <c r="AV56" s="15"/>
      <c r="AW56" s="15">
        <f t="shared" si="95"/>
        <v>0</v>
      </c>
      <c r="AX56" s="15">
        <f>COUNTA(F56,H56,J56,L56,N56,P56,R56,T56,V56,X56,Z56,AB56,AD56,AF56,AH56,AJ56,AL56,AN56,AP56,#REF!,AR56,AT56,AV56)</f>
        <v>4</v>
      </c>
      <c r="AY56" s="33">
        <f t="shared" si="45"/>
        <v>14900</v>
      </c>
      <c r="AZ56" s="33">
        <f t="shared" si="46"/>
        <v>16233.333333333334</v>
      </c>
      <c r="BA56" s="33">
        <f t="shared" si="47"/>
        <v>5131.6014394468821</v>
      </c>
      <c r="BB56" s="34">
        <f t="shared" si="48"/>
        <v>0.31611507840535208</v>
      </c>
      <c r="BC56" s="33">
        <f t="shared" si="49"/>
        <v>21364.934772780216</v>
      </c>
      <c r="BD56" s="33">
        <f t="shared" si="50"/>
        <v>11101.731893886452</v>
      </c>
      <c r="BE56" s="10" t="str">
        <f t="shared" si="70"/>
        <v/>
      </c>
      <c r="BF56" s="10" t="str">
        <f t="shared" si="71"/>
        <v/>
      </c>
      <c r="BG56" s="10" t="str">
        <f t="shared" si="72"/>
        <v/>
      </c>
      <c r="BH56" s="10" t="str">
        <f t="shared" si="73"/>
        <v/>
      </c>
      <c r="BI56" s="10" t="str">
        <f t="shared" si="74"/>
        <v/>
      </c>
      <c r="BJ56" s="10" t="str">
        <f t="shared" si="75"/>
        <v/>
      </c>
      <c r="BK56" s="10" t="str">
        <f t="shared" si="76"/>
        <v/>
      </c>
      <c r="BL56" s="10">
        <f t="shared" si="77"/>
        <v>11900</v>
      </c>
      <c r="BM56" s="10" t="str">
        <f t="shared" si="78"/>
        <v/>
      </c>
      <c r="BN56" s="10" t="str">
        <f t="shared" si="79"/>
        <v/>
      </c>
      <c r="BO56" s="10" t="str">
        <f t="shared" si="80"/>
        <v/>
      </c>
      <c r="BP56" s="10" t="str">
        <f t="shared" si="81"/>
        <v/>
      </c>
      <c r="BQ56" s="10">
        <f t="shared" si="82"/>
        <v>14900</v>
      </c>
      <c r="BR56" s="10" t="str">
        <f t="shared" si="83"/>
        <v/>
      </c>
      <c r="BS56" s="10" t="str">
        <f t="shared" si="84"/>
        <v/>
      </c>
      <c r="BT56" s="10" t="str">
        <f t="shared" si="85"/>
        <v/>
      </c>
      <c r="BU56" s="10" t="str">
        <f t="shared" si="86"/>
        <v/>
      </c>
      <c r="BV56" s="10" t="str">
        <f t="shared" si="87"/>
        <v/>
      </c>
      <c r="BW56" s="10" t="str">
        <f t="shared" si="88"/>
        <v/>
      </c>
      <c r="BX56" s="10" t="str">
        <f t="shared" si="89"/>
        <v/>
      </c>
      <c r="BY56" s="10" t="str">
        <f t="shared" si="90"/>
        <v/>
      </c>
      <c r="BZ56" s="26">
        <f t="shared" si="51"/>
        <v>13400</v>
      </c>
      <c r="CA56" s="26">
        <f t="shared" si="52"/>
        <v>13400</v>
      </c>
      <c r="CB56" s="26">
        <f t="shared" si="53"/>
        <v>2121.3203435596424</v>
      </c>
      <c r="CC56" s="27">
        <f t="shared" si="54"/>
        <v>0.15830748832534644</v>
      </c>
      <c r="CD56" s="42">
        <f>+ROUND(+IFERROR(AVERAGEIF(BE56:BY56,"&lt;&gt;q"),"q"),0)</f>
        <v>13400</v>
      </c>
      <c r="CE56" s="43">
        <f t="shared" si="91"/>
        <v>13400</v>
      </c>
      <c r="CF56" s="35" t="s">
        <v>175</v>
      </c>
    </row>
    <row r="57" spans="1:87" ht="105.6">
      <c r="A57" s="44">
        <v>50</v>
      </c>
      <c r="B57" s="45" t="s">
        <v>121</v>
      </c>
      <c r="C57" s="46" t="s">
        <v>103</v>
      </c>
      <c r="D57" s="47" t="s">
        <v>60</v>
      </c>
      <c r="E57" s="48">
        <v>1</v>
      </c>
      <c r="F57" s="15"/>
      <c r="G57" s="15">
        <f t="shared" ref="G57" si="96">F57*E57</f>
        <v>0</v>
      </c>
      <c r="H57" s="22"/>
      <c r="I57" s="15">
        <f t="shared" si="40"/>
        <v>0</v>
      </c>
      <c r="J57" s="17"/>
      <c r="K57" s="15">
        <f t="shared" si="0"/>
        <v>0</v>
      </c>
      <c r="L57" s="15"/>
      <c r="M57" s="15">
        <f t="shared" si="55"/>
        <v>0</v>
      </c>
      <c r="N57" s="17">
        <v>20900</v>
      </c>
      <c r="O57" s="15">
        <f t="shared" si="92"/>
        <v>20900</v>
      </c>
      <c r="P57" s="15"/>
      <c r="Q57" s="15">
        <f t="shared" si="61"/>
        <v>0</v>
      </c>
      <c r="R57" s="15"/>
      <c r="S57" s="15">
        <f t="shared" si="41"/>
        <v>0</v>
      </c>
      <c r="T57" s="15">
        <v>11900</v>
      </c>
      <c r="U57" s="15">
        <f t="shared" si="2"/>
        <v>11900</v>
      </c>
      <c r="V57" s="15"/>
      <c r="W57" s="15">
        <f t="shared" si="62"/>
        <v>0</v>
      </c>
      <c r="X57" s="15"/>
      <c r="Y57" s="15">
        <f t="shared" si="63"/>
        <v>0</v>
      </c>
      <c r="Z57" s="15"/>
      <c r="AA57" s="15">
        <f t="shared" si="64"/>
        <v>0</v>
      </c>
      <c r="AB57" s="15"/>
      <c r="AC57" s="15">
        <f t="shared" si="65"/>
        <v>0</v>
      </c>
      <c r="AD57" s="15"/>
      <c r="AE57" s="15">
        <f t="shared" si="66"/>
        <v>0</v>
      </c>
      <c r="AF57" s="15">
        <v>17900</v>
      </c>
      <c r="AG57" s="15">
        <f t="shared" si="67"/>
        <v>17900</v>
      </c>
      <c r="AH57" s="15"/>
      <c r="AI57" s="15">
        <f t="shared" si="68"/>
        <v>0</v>
      </c>
      <c r="AJ57" s="15"/>
      <c r="AK57" s="15">
        <f t="shared" si="69"/>
        <v>0</v>
      </c>
      <c r="AL57" s="15"/>
      <c r="AM57" s="15">
        <f t="shared" si="42"/>
        <v>0</v>
      </c>
      <c r="AN57" s="15"/>
      <c r="AO57" s="15">
        <f t="shared" si="43"/>
        <v>0</v>
      </c>
      <c r="AP57" s="15"/>
      <c r="AQ57" s="15">
        <f t="shared" si="44"/>
        <v>0</v>
      </c>
      <c r="AR57" s="15"/>
      <c r="AS57" s="15">
        <f t="shared" si="93"/>
        <v>0</v>
      </c>
      <c r="AT57" s="15"/>
      <c r="AU57" s="15">
        <f t="shared" si="94"/>
        <v>0</v>
      </c>
      <c r="AV57" s="15"/>
      <c r="AW57" s="15">
        <f t="shared" si="95"/>
        <v>0</v>
      </c>
      <c r="AX57" s="15">
        <f>COUNTA(F57,H57,J57,L57,N57,P57,R57,T57,V57,X57,Z57,AB57,AD57,AF57,AH57,AJ57,AL57,AN57,AP57,#REF!,AR57,AT57,AV57)</f>
        <v>4</v>
      </c>
      <c r="AY57" s="33">
        <f t="shared" si="45"/>
        <v>17900</v>
      </c>
      <c r="AZ57" s="33">
        <f t="shared" si="46"/>
        <v>16900</v>
      </c>
      <c r="BA57" s="33">
        <f t="shared" si="47"/>
        <v>4582.5756949558399</v>
      </c>
      <c r="BB57" s="34">
        <f t="shared" si="48"/>
        <v>0.27115832514531596</v>
      </c>
      <c r="BC57" s="33">
        <f t="shared" si="49"/>
        <v>21482.575694955842</v>
      </c>
      <c r="BD57" s="33">
        <f t="shared" si="50"/>
        <v>12317.42430504416</v>
      </c>
      <c r="BE57" s="10" t="str">
        <f t="shared" si="70"/>
        <v/>
      </c>
      <c r="BF57" s="10" t="str">
        <f t="shared" si="71"/>
        <v/>
      </c>
      <c r="BG57" s="10" t="str">
        <f t="shared" si="72"/>
        <v/>
      </c>
      <c r="BH57" s="10" t="str">
        <f t="shared" si="73"/>
        <v/>
      </c>
      <c r="BI57" s="10">
        <f t="shared" si="74"/>
        <v>20900</v>
      </c>
      <c r="BJ57" s="10" t="str">
        <f t="shared" si="75"/>
        <v/>
      </c>
      <c r="BK57" s="10" t="str">
        <f t="shared" si="76"/>
        <v/>
      </c>
      <c r="BL57" s="10" t="str">
        <f t="shared" si="77"/>
        <v/>
      </c>
      <c r="BM57" s="10" t="str">
        <f t="shared" si="78"/>
        <v/>
      </c>
      <c r="BN57" s="10" t="str">
        <f t="shared" si="79"/>
        <v/>
      </c>
      <c r="BO57" s="10" t="str">
        <f t="shared" si="80"/>
        <v/>
      </c>
      <c r="BP57" s="10" t="str">
        <f t="shared" si="81"/>
        <v/>
      </c>
      <c r="BQ57" s="10">
        <f t="shared" si="82"/>
        <v>17900</v>
      </c>
      <c r="BR57" s="10" t="str">
        <f t="shared" si="83"/>
        <v/>
      </c>
      <c r="BS57" s="10" t="str">
        <f t="shared" si="84"/>
        <v/>
      </c>
      <c r="BT57" s="10" t="str">
        <f t="shared" si="85"/>
        <v/>
      </c>
      <c r="BU57" s="10" t="str">
        <f t="shared" si="86"/>
        <v/>
      </c>
      <c r="BV57" s="10" t="str">
        <f t="shared" si="87"/>
        <v/>
      </c>
      <c r="BW57" s="10" t="str">
        <f t="shared" si="88"/>
        <v/>
      </c>
      <c r="BX57" s="10" t="str">
        <f t="shared" si="89"/>
        <v/>
      </c>
      <c r="BY57" s="10" t="str">
        <f t="shared" si="90"/>
        <v/>
      </c>
      <c r="BZ57" s="26">
        <f t="shared" si="51"/>
        <v>19400</v>
      </c>
      <c r="CA57" s="26">
        <f t="shared" si="52"/>
        <v>19400</v>
      </c>
      <c r="CB57" s="26">
        <f t="shared" si="53"/>
        <v>2121.3203435596424</v>
      </c>
      <c r="CC57" s="27">
        <f t="shared" si="54"/>
        <v>0.10934640946183724</v>
      </c>
      <c r="CD57" s="42">
        <f t="shared" ref="CD57:CD59" si="97">ROUND(AZ57,0)</f>
        <v>16900</v>
      </c>
      <c r="CE57" s="43">
        <f t="shared" si="91"/>
        <v>16900</v>
      </c>
      <c r="CF57" s="35" t="s">
        <v>177</v>
      </c>
    </row>
    <row r="58" spans="1:87" ht="105.6">
      <c r="A58" s="44">
        <v>51</v>
      </c>
      <c r="B58" s="45" t="s">
        <v>122</v>
      </c>
      <c r="C58" s="46" t="s">
        <v>104</v>
      </c>
      <c r="D58" s="47" t="s">
        <v>60</v>
      </c>
      <c r="E58" s="48">
        <v>1</v>
      </c>
      <c r="F58" s="15"/>
      <c r="G58" s="15">
        <f t="shared" ref="G58" si="98">F58*E58</f>
        <v>0</v>
      </c>
      <c r="H58" s="22"/>
      <c r="I58" s="15">
        <f t="shared" si="40"/>
        <v>0</v>
      </c>
      <c r="J58" s="17"/>
      <c r="K58" s="15">
        <f t="shared" si="0"/>
        <v>0</v>
      </c>
      <c r="L58" s="15"/>
      <c r="M58" s="15">
        <f t="shared" si="55"/>
        <v>0</v>
      </c>
      <c r="N58" s="17">
        <v>20900</v>
      </c>
      <c r="O58" s="15">
        <f t="shared" si="92"/>
        <v>20900</v>
      </c>
      <c r="P58" s="15"/>
      <c r="Q58" s="15">
        <f t="shared" si="61"/>
        <v>0</v>
      </c>
      <c r="R58" s="15"/>
      <c r="S58" s="15">
        <f t="shared" si="41"/>
        <v>0</v>
      </c>
      <c r="T58" s="15">
        <v>11900</v>
      </c>
      <c r="U58" s="15">
        <f t="shared" si="2"/>
        <v>11900</v>
      </c>
      <c r="V58" s="15"/>
      <c r="W58" s="15">
        <f t="shared" si="62"/>
        <v>0</v>
      </c>
      <c r="X58" s="15"/>
      <c r="Y58" s="15">
        <f t="shared" si="63"/>
        <v>0</v>
      </c>
      <c r="Z58" s="15"/>
      <c r="AA58" s="15">
        <f t="shared" si="64"/>
        <v>0</v>
      </c>
      <c r="AB58" s="15"/>
      <c r="AC58" s="15">
        <f t="shared" si="65"/>
        <v>0</v>
      </c>
      <c r="AD58" s="15"/>
      <c r="AE58" s="15">
        <f t="shared" si="66"/>
        <v>0</v>
      </c>
      <c r="AF58" s="15">
        <v>18900</v>
      </c>
      <c r="AG58" s="15">
        <f t="shared" si="67"/>
        <v>18900</v>
      </c>
      <c r="AH58" s="15"/>
      <c r="AI58" s="15">
        <f t="shared" si="68"/>
        <v>0</v>
      </c>
      <c r="AJ58" s="15"/>
      <c r="AK58" s="15">
        <f t="shared" si="69"/>
        <v>0</v>
      </c>
      <c r="AL58" s="15"/>
      <c r="AM58" s="15">
        <f t="shared" si="42"/>
        <v>0</v>
      </c>
      <c r="AN58" s="15"/>
      <c r="AO58" s="15">
        <f t="shared" si="43"/>
        <v>0</v>
      </c>
      <c r="AP58" s="15"/>
      <c r="AQ58" s="15">
        <f t="shared" si="44"/>
        <v>0</v>
      </c>
      <c r="AR58" s="15"/>
      <c r="AS58" s="15">
        <f t="shared" si="93"/>
        <v>0</v>
      </c>
      <c r="AT58" s="15"/>
      <c r="AU58" s="15">
        <f t="shared" si="94"/>
        <v>0</v>
      </c>
      <c r="AV58" s="15"/>
      <c r="AW58" s="15">
        <f t="shared" si="95"/>
        <v>0</v>
      </c>
      <c r="AX58" s="15">
        <f>COUNTA(F58,H58,J58,L58,N58,P58,R58,T58,V58,X58,Z58,AB58,AD58,AF58,AH58,AJ58,AL58,AN58,AP58,#REF!,AR58,AT58,AV58)</f>
        <v>4</v>
      </c>
      <c r="AY58" s="33">
        <f t="shared" si="45"/>
        <v>18900</v>
      </c>
      <c r="AZ58" s="33">
        <f t="shared" si="46"/>
        <v>17233.333333333332</v>
      </c>
      <c r="BA58" s="33">
        <f t="shared" si="47"/>
        <v>4725.8156262526063</v>
      </c>
      <c r="BB58" s="34">
        <f t="shared" si="48"/>
        <v>0.27422527811910674</v>
      </c>
      <c r="BC58" s="33">
        <f t="shared" si="49"/>
        <v>21959.148959585938</v>
      </c>
      <c r="BD58" s="33">
        <f t="shared" si="50"/>
        <v>12507.517707080726</v>
      </c>
      <c r="BE58" s="10" t="str">
        <f t="shared" si="70"/>
        <v/>
      </c>
      <c r="BF58" s="10" t="str">
        <f t="shared" si="71"/>
        <v/>
      </c>
      <c r="BG58" s="10" t="str">
        <f t="shared" si="72"/>
        <v/>
      </c>
      <c r="BH58" s="10" t="str">
        <f t="shared" si="73"/>
        <v/>
      </c>
      <c r="BI58" s="10">
        <f t="shared" si="74"/>
        <v>20900</v>
      </c>
      <c r="BJ58" s="10" t="str">
        <f t="shared" si="75"/>
        <v/>
      </c>
      <c r="BK58" s="10" t="str">
        <f t="shared" si="76"/>
        <v/>
      </c>
      <c r="BL58" s="10" t="str">
        <f t="shared" si="77"/>
        <v/>
      </c>
      <c r="BM58" s="10" t="str">
        <f t="shared" si="78"/>
        <v/>
      </c>
      <c r="BN58" s="10" t="str">
        <f t="shared" si="79"/>
        <v/>
      </c>
      <c r="BO58" s="10" t="str">
        <f t="shared" si="80"/>
        <v/>
      </c>
      <c r="BP58" s="10" t="str">
        <f t="shared" si="81"/>
        <v/>
      </c>
      <c r="BQ58" s="10">
        <f t="shared" si="82"/>
        <v>18900</v>
      </c>
      <c r="BR58" s="10" t="str">
        <f t="shared" si="83"/>
        <v/>
      </c>
      <c r="BS58" s="10" t="str">
        <f t="shared" si="84"/>
        <v/>
      </c>
      <c r="BT58" s="10" t="str">
        <f t="shared" si="85"/>
        <v/>
      </c>
      <c r="BU58" s="10" t="str">
        <f t="shared" si="86"/>
        <v/>
      </c>
      <c r="BV58" s="10" t="str">
        <f t="shared" si="87"/>
        <v/>
      </c>
      <c r="BW58" s="10" t="str">
        <f t="shared" si="88"/>
        <v/>
      </c>
      <c r="BX58" s="10" t="str">
        <f t="shared" si="89"/>
        <v/>
      </c>
      <c r="BY58" s="10" t="str">
        <f t="shared" si="90"/>
        <v/>
      </c>
      <c r="BZ58" s="26">
        <f t="shared" si="51"/>
        <v>19900</v>
      </c>
      <c r="CA58" s="26">
        <f t="shared" si="52"/>
        <v>19900</v>
      </c>
      <c r="CB58" s="26">
        <f t="shared" si="53"/>
        <v>1414.2135623730951</v>
      </c>
      <c r="CC58" s="27">
        <f t="shared" si="54"/>
        <v>7.1066008159452021E-2</v>
      </c>
      <c r="CD58" s="42">
        <f t="shared" si="97"/>
        <v>17233</v>
      </c>
      <c r="CE58" s="43">
        <f t="shared" si="91"/>
        <v>17233</v>
      </c>
      <c r="CF58" s="35" t="s">
        <v>177</v>
      </c>
    </row>
    <row r="59" spans="1:87" ht="120.6" customHeight="1">
      <c r="A59" s="44">
        <v>52</v>
      </c>
      <c r="B59" s="45" t="s">
        <v>123</v>
      </c>
      <c r="C59" s="45" t="s">
        <v>130</v>
      </c>
      <c r="D59" s="47" t="s">
        <v>60</v>
      </c>
      <c r="E59" s="48">
        <v>1</v>
      </c>
      <c r="F59" s="15"/>
      <c r="G59" s="15">
        <f t="shared" ref="G59" si="99">F59*E59</f>
        <v>0</v>
      </c>
      <c r="H59" s="22"/>
      <c r="I59" s="15">
        <f>H59*E59</f>
        <v>0</v>
      </c>
      <c r="J59" s="17"/>
      <c r="K59" s="15">
        <f t="shared" si="0"/>
        <v>0</v>
      </c>
      <c r="L59" s="16"/>
      <c r="M59" s="15">
        <f t="shared" si="55"/>
        <v>0</v>
      </c>
      <c r="N59" s="16">
        <v>249900</v>
      </c>
      <c r="O59" s="15">
        <f t="shared" si="92"/>
        <v>249900</v>
      </c>
      <c r="P59" s="16">
        <v>257378</v>
      </c>
      <c r="Q59" s="15">
        <f t="shared" si="61"/>
        <v>257378</v>
      </c>
      <c r="R59" s="16">
        <v>119900</v>
      </c>
      <c r="S59" s="15">
        <f t="shared" si="41"/>
        <v>119900</v>
      </c>
      <c r="T59" s="16"/>
      <c r="U59" s="15">
        <f t="shared" si="2"/>
        <v>0</v>
      </c>
      <c r="V59" s="16"/>
      <c r="W59" s="15">
        <f t="shared" si="62"/>
        <v>0</v>
      </c>
      <c r="X59" s="16"/>
      <c r="Y59" s="15">
        <f t="shared" si="63"/>
        <v>0</v>
      </c>
      <c r="Z59" s="16"/>
      <c r="AA59" s="15">
        <f t="shared" si="64"/>
        <v>0</v>
      </c>
      <c r="AB59" s="16"/>
      <c r="AC59" s="15">
        <f t="shared" si="65"/>
        <v>0</v>
      </c>
      <c r="AD59" s="16"/>
      <c r="AE59" s="15">
        <f t="shared" si="66"/>
        <v>0</v>
      </c>
      <c r="AF59" s="16"/>
      <c r="AG59" s="15">
        <f t="shared" si="67"/>
        <v>0</v>
      </c>
      <c r="AH59" s="16"/>
      <c r="AI59" s="15">
        <f t="shared" si="68"/>
        <v>0</v>
      </c>
      <c r="AJ59" s="16"/>
      <c r="AK59" s="15">
        <f t="shared" si="69"/>
        <v>0</v>
      </c>
      <c r="AL59" s="15"/>
      <c r="AM59" s="15">
        <f t="shared" si="42"/>
        <v>0</v>
      </c>
      <c r="AN59" s="15"/>
      <c r="AO59" s="15">
        <f t="shared" si="43"/>
        <v>0</v>
      </c>
      <c r="AP59" s="15"/>
      <c r="AQ59" s="15">
        <f t="shared" si="44"/>
        <v>0</v>
      </c>
      <c r="AR59" s="15"/>
      <c r="AS59" s="15">
        <f t="shared" si="93"/>
        <v>0</v>
      </c>
      <c r="AT59" s="15"/>
      <c r="AU59" s="15">
        <f t="shared" si="94"/>
        <v>0</v>
      </c>
      <c r="AV59" s="15"/>
      <c r="AW59" s="15">
        <f t="shared" si="95"/>
        <v>0</v>
      </c>
      <c r="AX59" s="15">
        <f>COUNTA(F59,H59,J59,L59,N59,P59,R59,T59,V59,X59,Z59,AB59,AD59,AF59,AH59,AJ59,AL59,AN59,AP59,#REF!,AR59,AT59,AV59)</f>
        <v>4</v>
      </c>
      <c r="AY59" s="33">
        <f t="shared" si="45"/>
        <v>249900</v>
      </c>
      <c r="AZ59" s="33">
        <f t="shared" si="46"/>
        <v>209059.33333333334</v>
      </c>
      <c r="BA59" s="33">
        <f t="shared" si="47"/>
        <v>77304.722762153004</v>
      </c>
      <c r="BB59" s="34">
        <f t="shared" si="48"/>
        <v>0.36977408054246003</v>
      </c>
      <c r="BC59" s="33">
        <f t="shared" si="49"/>
        <v>286364.05609548633</v>
      </c>
      <c r="BD59" s="33">
        <f t="shared" si="50"/>
        <v>131754.61057118035</v>
      </c>
      <c r="BE59" s="10" t="str">
        <f t="shared" si="70"/>
        <v/>
      </c>
      <c r="BF59" s="10" t="str">
        <f t="shared" si="71"/>
        <v/>
      </c>
      <c r="BG59" s="10" t="str">
        <f t="shared" si="72"/>
        <v/>
      </c>
      <c r="BH59" s="10" t="str">
        <f t="shared" si="73"/>
        <v/>
      </c>
      <c r="BI59" s="10">
        <f t="shared" si="74"/>
        <v>249900</v>
      </c>
      <c r="BJ59" s="10">
        <f t="shared" si="75"/>
        <v>257378</v>
      </c>
      <c r="BK59" s="10" t="str">
        <f t="shared" si="76"/>
        <v/>
      </c>
      <c r="BL59" s="10" t="str">
        <f t="shared" si="77"/>
        <v/>
      </c>
      <c r="BM59" s="10" t="str">
        <f t="shared" si="78"/>
        <v/>
      </c>
      <c r="BN59" s="10" t="str">
        <f t="shared" si="79"/>
        <v/>
      </c>
      <c r="BO59" s="10" t="str">
        <f t="shared" si="80"/>
        <v/>
      </c>
      <c r="BP59" s="10" t="str">
        <f t="shared" si="81"/>
        <v/>
      </c>
      <c r="BQ59" s="10" t="str">
        <f t="shared" si="82"/>
        <v/>
      </c>
      <c r="BR59" s="10" t="str">
        <f t="shared" si="83"/>
        <v/>
      </c>
      <c r="BS59" s="10" t="str">
        <f t="shared" si="84"/>
        <v/>
      </c>
      <c r="BT59" s="10" t="str">
        <f t="shared" si="85"/>
        <v/>
      </c>
      <c r="BU59" s="10" t="str">
        <f t="shared" si="86"/>
        <v/>
      </c>
      <c r="BV59" s="10" t="str">
        <f t="shared" si="87"/>
        <v/>
      </c>
      <c r="BW59" s="10" t="str">
        <f t="shared" si="88"/>
        <v/>
      </c>
      <c r="BX59" s="10" t="str">
        <f t="shared" si="89"/>
        <v/>
      </c>
      <c r="BY59" s="10" t="str">
        <f t="shared" si="90"/>
        <v/>
      </c>
      <c r="BZ59" s="26">
        <f t="shared" si="51"/>
        <v>253639</v>
      </c>
      <c r="CA59" s="26">
        <f t="shared" si="52"/>
        <v>253639</v>
      </c>
      <c r="CB59" s="26">
        <f t="shared" si="53"/>
        <v>5287.7445097130021</v>
      </c>
      <c r="CC59" s="27">
        <f t="shared" si="54"/>
        <v>2.0847521515669917E-2</v>
      </c>
      <c r="CD59" s="42">
        <f t="shared" si="97"/>
        <v>209059</v>
      </c>
      <c r="CE59" s="43">
        <f t="shared" si="91"/>
        <v>209059</v>
      </c>
      <c r="CF59" s="35" t="s">
        <v>177</v>
      </c>
    </row>
    <row r="60" spans="1:87" s="2" customFormat="1" ht="15">
      <c r="A60" s="82" t="s">
        <v>18</v>
      </c>
      <c r="B60" s="82"/>
      <c r="C60" s="82"/>
      <c r="D60" s="82"/>
      <c r="E60" s="18">
        <f>SUM(E8:E59)</f>
        <v>52</v>
      </c>
      <c r="F60" s="19"/>
      <c r="G60" s="20">
        <f>SUM(G8:G55)</f>
        <v>654215</v>
      </c>
      <c r="H60" s="19">
        <f>SUM(H8:H59)</f>
        <v>324999.99580000003</v>
      </c>
      <c r="I60" s="20">
        <f>SUM(I8:I59)</f>
        <v>324999.99580000003</v>
      </c>
      <c r="J60" s="20"/>
      <c r="K60" s="20">
        <f>SUM(K8:K59)</f>
        <v>429530.5</v>
      </c>
      <c r="L60" s="20">
        <f>SUM(L8:L59)</f>
        <v>682941</v>
      </c>
      <c r="M60" s="20">
        <f>SUM(M8:M59)</f>
        <v>682941</v>
      </c>
      <c r="N60" s="20"/>
      <c r="O60" s="20">
        <f>SUM(O8:O13)</f>
        <v>0</v>
      </c>
      <c r="P60" s="20"/>
      <c r="Q60" s="20">
        <f>SUM(Q8:Q13)</f>
        <v>0</v>
      </c>
      <c r="R60" s="20"/>
      <c r="S60" s="20">
        <f>SUM(S8:S13)</f>
        <v>0</v>
      </c>
      <c r="T60" s="20">
        <v>297500</v>
      </c>
      <c r="U60" s="20">
        <f>SUM(U8:U13)</f>
        <v>262395</v>
      </c>
      <c r="V60" s="20"/>
      <c r="W60" s="20">
        <f>SUM(W8:W13)</f>
        <v>0</v>
      </c>
      <c r="X60" s="20"/>
      <c r="Y60" s="20">
        <f>SUM(Y8:Y13)</f>
        <v>0</v>
      </c>
      <c r="Z60" s="20"/>
      <c r="AA60" s="20">
        <f>SUM(AA8:AA13)</f>
        <v>271863</v>
      </c>
      <c r="AB60" s="20"/>
      <c r="AC60" s="20">
        <f>SUM(AC8:AC13)</f>
        <v>1950</v>
      </c>
      <c r="AD60" s="20"/>
      <c r="AE60" s="20">
        <f>SUM(AE8:AE59)</f>
        <v>65850</v>
      </c>
      <c r="AF60" s="20"/>
      <c r="AG60" s="20">
        <f>SUM(AG8:AG59)</f>
        <v>171900</v>
      </c>
      <c r="AH60" s="20"/>
      <c r="AI60" s="20">
        <f>SUM(AI8:AI59)</f>
        <v>4500</v>
      </c>
      <c r="AJ60" s="20"/>
      <c r="AK60" s="20">
        <f>SUM(AK8:AK59)</f>
        <v>120200</v>
      </c>
      <c r="AL60" s="20"/>
      <c r="AM60" s="20">
        <f>SUM(AM8:AM59)</f>
        <v>11257400</v>
      </c>
      <c r="AN60" s="20"/>
      <c r="AO60" s="20">
        <f>SUM(AO8:AO59)</f>
        <v>206200</v>
      </c>
      <c r="AP60" s="20"/>
      <c r="AQ60" s="20">
        <f>SUM(AQ8:AQ59)</f>
        <v>124999</v>
      </c>
      <c r="AR60" s="20"/>
      <c r="AS60" s="20">
        <f>SUM(AS8:AS59)</f>
        <v>190400</v>
      </c>
      <c r="AT60" s="20"/>
      <c r="AU60" s="20">
        <f>SUM(AU8:AU59)</f>
        <v>216000</v>
      </c>
      <c r="AV60" s="20"/>
      <c r="AW60" s="20">
        <f>SUM(AW8:AW59)</f>
        <v>190001</v>
      </c>
      <c r="AX60" s="20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36">
        <f>SUM(CD8:CD59)</f>
        <v>1560572</v>
      </c>
      <c r="CE60" s="37">
        <f>SUM(CE8:CE59)</f>
        <v>1560572</v>
      </c>
      <c r="CF60" s="24"/>
    </row>
    <row r="61" spans="1:87">
      <c r="E61" s="1"/>
      <c r="CE61" s="38"/>
      <c r="CF61" s="40"/>
      <c r="CG61" s="40"/>
      <c r="CH61" s="40"/>
      <c r="CI61" s="41"/>
    </row>
    <row r="62" spans="1:87">
      <c r="C62" s="54"/>
      <c r="D62" s="54"/>
      <c r="E62" s="54"/>
      <c r="G62" s="4"/>
      <c r="H62" s="4"/>
      <c r="CE62" s="39"/>
    </row>
    <row r="63" spans="1:87">
      <c r="C63" s="54"/>
      <c r="D63" s="54"/>
      <c r="E63" s="52"/>
      <c r="CE63" s="1">
        <v>1524897</v>
      </c>
    </row>
    <row r="64" spans="1:87">
      <c r="C64" s="55"/>
      <c r="D64" s="56"/>
      <c r="E64" s="52"/>
    </row>
    <row r="65" spans="3:84">
      <c r="C65" s="55"/>
      <c r="D65" s="56"/>
      <c r="E65" s="57"/>
      <c r="BX65" s="23"/>
      <c r="CD65" s="54"/>
      <c r="CE65" s="62"/>
    </row>
    <row r="66" spans="3:84">
      <c r="C66" s="55"/>
      <c r="D66" s="56"/>
      <c r="E66" s="58"/>
      <c r="CD66" s="54"/>
      <c r="CE66" s="62"/>
      <c r="CF66" s="63"/>
    </row>
    <row r="67" spans="3:84">
      <c r="C67" s="59"/>
      <c r="D67" s="60"/>
      <c r="E67" s="57"/>
      <c r="H67" s="4"/>
      <c r="J67" s="4"/>
      <c r="L67" s="4"/>
      <c r="N67" s="4"/>
      <c r="P67" s="4"/>
      <c r="T67" s="4"/>
      <c r="AZ67" s="4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54"/>
      <c r="CE67" s="62"/>
    </row>
    <row r="68" spans="3:84">
      <c r="C68" s="54"/>
      <c r="D68" s="58"/>
      <c r="E68" s="57"/>
      <c r="F68" s="4"/>
      <c r="G68" s="4"/>
      <c r="H68" s="4"/>
      <c r="J68" s="4"/>
      <c r="L68" s="4"/>
      <c r="M68" s="5"/>
      <c r="N68" s="6"/>
      <c r="O68" s="5"/>
      <c r="P68" s="6"/>
      <c r="Q68" s="5"/>
      <c r="R68" s="5"/>
      <c r="S68" s="5"/>
      <c r="T68" s="6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6"/>
      <c r="CF68" s="39"/>
    </row>
    <row r="69" spans="3:84">
      <c r="C69" s="54"/>
      <c r="D69" s="61"/>
      <c r="E69" s="53"/>
      <c r="F69" s="11"/>
      <c r="H69" s="4"/>
      <c r="J69" s="4"/>
      <c r="L69" s="4"/>
      <c r="M69" s="5"/>
      <c r="N69" s="6"/>
      <c r="O69" s="5"/>
      <c r="P69" s="6"/>
      <c r="Q69" s="5"/>
      <c r="R69" s="5"/>
      <c r="S69" s="5"/>
      <c r="T69" s="6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6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</row>
    <row r="70" spans="3:84">
      <c r="C70" s="54"/>
      <c r="D70" s="61"/>
      <c r="E70" s="53"/>
      <c r="F70" s="11"/>
      <c r="H70" s="4"/>
      <c r="J70" s="4"/>
      <c r="L70" s="4"/>
      <c r="M70" s="3"/>
      <c r="N70" s="6"/>
      <c r="O70" s="3"/>
      <c r="P70" s="6"/>
      <c r="Q70" s="3"/>
      <c r="R70" s="3"/>
      <c r="S70" s="3"/>
      <c r="T70" s="6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6"/>
      <c r="CF70" s="63"/>
    </row>
    <row r="71" spans="3:84">
      <c r="E71" s="1"/>
      <c r="F71" s="3"/>
      <c r="L71" s="4"/>
      <c r="N71" s="4"/>
      <c r="P71" s="4"/>
      <c r="T71" s="4"/>
      <c r="AZ71" s="4"/>
      <c r="CF71" s="39"/>
    </row>
    <row r="72" spans="3:84">
      <c r="E72" s="1"/>
      <c r="F72" s="3"/>
      <c r="H72" s="7"/>
      <c r="I72" s="8"/>
      <c r="J72" s="7"/>
      <c r="K72" s="8"/>
      <c r="L72" s="7"/>
      <c r="M72" s="8"/>
      <c r="N72" s="9"/>
      <c r="O72" s="8"/>
      <c r="P72" s="7"/>
      <c r="Q72" s="8"/>
      <c r="R72" s="8"/>
      <c r="S72" s="8"/>
      <c r="T72" s="7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7"/>
    </row>
  </sheetData>
  <mergeCells count="105">
    <mergeCell ref="BI4:BI7"/>
    <mergeCell ref="BJ4:BJ7"/>
    <mergeCell ref="BK4:BK7"/>
    <mergeCell ref="BD4:BD7"/>
    <mergeCell ref="BE4:BE7"/>
    <mergeCell ref="BF4:BF7"/>
    <mergeCell ref="BG4:BG7"/>
    <mergeCell ref="BH4:BH7"/>
    <mergeCell ref="AY4:AY7"/>
    <mergeCell ref="AZ4:AZ7"/>
    <mergeCell ref="BA4:BA7"/>
    <mergeCell ref="BB4:BB7"/>
    <mergeCell ref="BC4:BC7"/>
    <mergeCell ref="AL6:AM6"/>
    <mergeCell ref="AN6:AO6"/>
    <mergeCell ref="AP6:AQ6"/>
    <mergeCell ref="AR6:AS6"/>
    <mergeCell ref="AT4:AU4"/>
    <mergeCell ref="AV4:AW4"/>
    <mergeCell ref="AL5:AM5"/>
    <mergeCell ref="AN5:AO5"/>
    <mergeCell ref="AP5:AQ5"/>
    <mergeCell ref="AR5:AS5"/>
    <mergeCell ref="AT5:AU5"/>
    <mergeCell ref="AV5:AW5"/>
    <mergeCell ref="AL4:AM4"/>
    <mergeCell ref="AN4:AO4"/>
    <mergeCell ref="AP4:AQ4"/>
    <mergeCell ref="AR4:AS4"/>
    <mergeCell ref="AT6:AU6"/>
    <mergeCell ref="AV6:AW6"/>
    <mergeCell ref="A1:G1"/>
    <mergeCell ref="A2:G2"/>
    <mergeCell ref="A3:G3"/>
    <mergeCell ref="F4:G4"/>
    <mergeCell ref="AB5:AC5"/>
    <mergeCell ref="J4:K4"/>
    <mergeCell ref="L4:M4"/>
    <mergeCell ref="N4:O4"/>
    <mergeCell ref="P4:Q4"/>
    <mergeCell ref="R4:S4"/>
    <mergeCell ref="T4:U4"/>
    <mergeCell ref="L5:M5"/>
    <mergeCell ref="N5:O5"/>
    <mergeCell ref="F5:G5"/>
    <mergeCell ref="H5:I5"/>
    <mergeCell ref="X4:Y4"/>
    <mergeCell ref="Z4:AA4"/>
    <mergeCell ref="AB4:AC4"/>
    <mergeCell ref="V5:W5"/>
    <mergeCell ref="A60:D60"/>
    <mergeCell ref="V4:W4"/>
    <mergeCell ref="P5:Q5"/>
    <mergeCell ref="R5:S5"/>
    <mergeCell ref="T5:U5"/>
    <mergeCell ref="A4:E6"/>
    <mergeCell ref="H4:I4"/>
    <mergeCell ref="F6:G6"/>
    <mergeCell ref="H6:I6"/>
    <mergeCell ref="J5:K5"/>
    <mergeCell ref="V6:W6"/>
    <mergeCell ref="J6:K6"/>
    <mergeCell ref="AF6:AG6"/>
    <mergeCell ref="AH4:AI4"/>
    <mergeCell ref="AJ4:AK4"/>
    <mergeCell ref="AJ5:AK5"/>
    <mergeCell ref="AJ6:AK6"/>
    <mergeCell ref="AH5:AI5"/>
    <mergeCell ref="AH6:AI6"/>
    <mergeCell ref="L6:M6"/>
    <mergeCell ref="X6:Y6"/>
    <mergeCell ref="Z6:AA6"/>
    <mergeCell ref="AB6:AC6"/>
    <mergeCell ref="N6:O6"/>
    <mergeCell ref="X5:Y5"/>
    <mergeCell ref="Z5:AA5"/>
    <mergeCell ref="P6:Q6"/>
    <mergeCell ref="R6:S6"/>
    <mergeCell ref="T6:U6"/>
    <mergeCell ref="AD4:AE4"/>
    <mergeCell ref="AD5:AE5"/>
    <mergeCell ref="AD6:AE6"/>
    <mergeCell ref="AF4:AG4"/>
    <mergeCell ref="AF5:AG5"/>
    <mergeCell ref="BL4:BL7"/>
    <mergeCell ref="BM4:BM7"/>
    <mergeCell ref="CE4:CE7"/>
    <mergeCell ref="CF4:CF7"/>
    <mergeCell ref="BN4:BN7"/>
    <mergeCell ref="BO4:BO7"/>
    <mergeCell ref="CD4:CD7"/>
    <mergeCell ref="BZ4:BZ7"/>
    <mergeCell ref="CA4:CA7"/>
    <mergeCell ref="CB4:CB7"/>
    <mergeCell ref="CC4:CC7"/>
    <mergeCell ref="BQ4:BQ7"/>
    <mergeCell ref="BR4:BR7"/>
    <mergeCell ref="BW4:BW7"/>
    <mergeCell ref="BX4:BX7"/>
    <mergeCell ref="BY4:BY7"/>
    <mergeCell ref="BV4:BV7"/>
    <mergeCell ref="BS4:BS7"/>
    <mergeCell ref="BT4:BT7"/>
    <mergeCell ref="BU4:BU7"/>
    <mergeCell ref="BP4:BP7"/>
  </mergeCells>
  <phoneticPr fontId="15" type="noConversion"/>
  <hyperlinks>
    <hyperlink ref="V6" r:id="rId1" xr:uid="{64742F34-0FC0-430E-BCF6-600221575E15}"/>
    <hyperlink ref="X6" r:id="rId2" xr:uid="{F855AADD-4149-43D5-A44B-0DF93C498A90}"/>
    <hyperlink ref="Z6" r:id="rId3" xr:uid="{87A12A37-B3D8-44E9-A70C-D199E1A6ED88}"/>
    <hyperlink ref="P6" r:id="rId4" xr:uid="{7DCAD748-7F8F-4AAD-8C03-2918CEA94A5B}"/>
    <hyperlink ref="R6" r:id="rId5" xr:uid="{CC4491F2-E5CE-4045-A90A-2CF06A6C3203}"/>
  </hyperlinks>
  <pageMargins left="0.25" right="0.25" top="0.75" bottom="0.75" header="0.3" footer="0.3"/>
  <pageSetup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Ramirez Munoz</dc:creator>
  <cp:lastModifiedBy>alvaro diaz</cp:lastModifiedBy>
  <cp:lastPrinted>2026-03-19T20:58:17Z</cp:lastPrinted>
  <dcterms:created xsi:type="dcterms:W3CDTF">2023-07-13T17:57:16Z</dcterms:created>
  <dcterms:modified xsi:type="dcterms:W3CDTF">2026-09-21T21:19:34Z</dcterms:modified>
</cp:coreProperties>
</file>