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Indy ¨Paola\Documents\2026\SAMC-2026\ESCALERAS 2 SAMC-007-2026\APERTURA\"/>
    </mc:Choice>
  </mc:AlternateContent>
  <xr:revisionPtr revIDLastSave="0" documentId="13_ncr:1_{00766154-1363-48F1-9DF7-25FFC4BA37D6}" xr6:coauthVersionLast="47" xr6:coauthVersionMax="47" xr10:uidLastSave="{00000000-0000-0000-0000-000000000000}"/>
  <bookViews>
    <workbookView xWindow="-120" yWindow="-120" windowWidth="20730" windowHeight="11040" tabRatio="838" activeTab="3" xr2:uid="{00000000-000D-0000-FFFF-FFFF00000000}"/>
  </bookViews>
  <sheets>
    <sheet name="OFERTA ECONOMICA" sheetId="18" r:id="rId1"/>
    <sheet name="CALCULO DE CUADRILLA" sheetId="14" r:id="rId2"/>
    <sheet name="ANALISIS DE PRECIOS U" sheetId="15" r:id="rId3"/>
    <sheet name="LISTA DE MATERIALES" sheetId="16" r:id="rId4"/>
  </sheets>
  <externalReferences>
    <externalReference r:id="rId5"/>
  </externalReferences>
  <definedNames>
    <definedName name="_Hlk75319264" localSheetId="3">'LISTA DE MATERIALES'!#REF!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8" i="18" l="1"/>
  <c r="F38" i="18" s="1"/>
  <c r="F37" i="18"/>
  <c r="D36" i="18"/>
  <c r="F36" i="18" s="1"/>
  <c r="F35" i="18"/>
  <c r="D34" i="18"/>
  <c r="F34" i="18" s="1"/>
  <c r="F33" i="18"/>
  <c r="A33" i="18"/>
  <c r="A34" i="18" s="1"/>
  <c r="A35" i="18" s="1"/>
  <c r="A36" i="18" s="1"/>
  <c r="A37" i="18" s="1"/>
  <c r="H32" i="18"/>
  <c r="F32" i="18"/>
  <c r="F28" i="18"/>
  <c r="F29" i="18" s="1"/>
  <c r="F25" i="18"/>
  <c r="D24" i="18"/>
  <c r="F24" i="18" s="1"/>
  <c r="D23" i="18"/>
  <c r="F23" i="18" s="1"/>
  <c r="D21" i="18"/>
  <c r="F21" i="18" s="1"/>
  <c r="D20" i="18"/>
  <c r="D22" i="18" s="1"/>
  <c r="F22" i="18" s="1"/>
  <c r="D19" i="18"/>
  <c r="F19" i="18" s="1"/>
  <c r="A19" i="18"/>
  <c r="A20" i="18" s="1"/>
  <c r="A21" i="18" s="1"/>
  <c r="A22" i="18" s="1"/>
  <c r="A23" i="18" s="1"/>
  <c r="A24" i="18" s="1"/>
  <c r="A25" i="18" s="1"/>
  <c r="D18" i="18"/>
  <c r="F18" i="18" s="1"/>
  <c r="D14" i="18"/>
  <c r="D15" i="18" s="1"/>
  <c r="F15" i="18" s="1"/>
  <c r="D11" i="18"/>
  <c r="F11" i="18" s="1"/>
  <c r="D10" i="18"/>
  <c r="F10" i="18" s="1"/>
  <c r="F9" i="18"/>
  <c r="F8" i="18"/>
  <c r="F7" i="18"/>
  <c r="F39" i="18" l="1"/>
  <c r="F40" i="18" s="1"/>
  <c r="F12" i="18"/>
  <c r="F20" i="18"/>
  <c r="F26" i="18" s="1"/>
  <c r="F14" i="18"/>
  <c r="F16" i="18" s="1"/>
  <c r="F30" i="18" l="1"/>
  <c r="F41" i="18" s="1"/>
  <c r="F44" i="18" s="1"/>
  <c r="F43" i="18" l="1"/>
  <c r="F42" i="18"/>
  <c r="F45" i="18"/>
  <c r="J56" i="16" l="1"/>
  <c r="G35" i="15"/>
  <c r="G33" i="15"/>
  <c r="A32" i="15"/>
  <c r="G27" i="15"/>
  <c r="A26" i="15"/>
  <c r="A25" i="15"/>
  <c r="A24" i="15"/>
  <c r="G20" i="15"/>
  <c r="A19" i="15"/>
  <c r="A18" i="15"/>
  <c r="A17" i="15"/>
  <c r="A16" i="15"/>
  <c r="A15" i="15"/>
  <c r="A14" i="15"/>
  <c r="L46" i="14"/>
  <c r="L47" i="14" s="1"/>
  <c r="I46" i="14"/>
  <c r="I47" i="14" s="1"/>
  <c r="F46" i="14"/>
  <c r="F47" i="14" s="1"/>
  <c r="J34" i="14"/>
  <c r="P30" i="14"/>
  <c r="F30" i="14"/>
</calcChain>
</file>

<file path=xl/sharedStrings.xml><?xml version="1.0" encoding="utf-8"?>
<sst xmlns="http://schemas.openxmlformats.org/spreadsheetml/2006/main" count="194" uniqueCount="148">
  <si>
    <t>ITEM</t>
  </si>
  <si>
    <t xml:space="preserve">UNID. </t>
  </si>
  <si>
    <t>CANT.</t>
  </si>
  <si>
    <t>Vr. PARCIAL</t>
  </si>
  <si>
    <t>PRELIMINARES</t>
  </si>
  <si>
    <t>Vr. UNIT</t>
  </si>
  <si>
    <t>ML.</t>
  </si>
  <si>
    <t>UND.</t>
  </si>
  <si>
    <t>M2.</t>
  </si>
  <si>
    <t xml:space="preserve">Trazado nivelación y replanteo </t>
  </si>
  <si>
    <t>EXCAVACIÓN Y RELLENO</t>
  </si>
  <si>
    <t>SUB-TOTAL ITEM 1</t>
  </si>
  <si>
    <t>SUB-TOTAL ITEM 2</t>
  </si>
  <si>
    <t>ESTRUCTURAS</t>
  </si>
  <si>
    <t>SUB-TOTAL ITEM 3</t>
  </si>
  <si>
    <t>Campamento provisional</t>
  </si>
  <si>
    <t>Cierre general de la obra, incluye malla polisombra y parales para cerramiento</t>
  </si>
  <si>
    <t>M3.</t>
  </si>
  <si>
    <t>1.1</t>
  </si>
  <si>
    <t>1.2</t>
  </si>
  <si>
    <t>2.1</t>
  </si>
  <si>
    <t>2.2</t>
  </si>
  <si>
    <t>DESCRIPCIÓN</t>
  </si>
  <si>
    <t>SUB-TOTAL ITEM 4</t>
  </si>
  <si>
    <t>SUB-TOTAL ITEM 5</t>
  </si>
  <si>
    <t>Localización, trazado y replanteo con equipo topógrafico</t>
  </si>
  <si>
    <t>Cerramiento provisional en tela verde, h= 2,10 ml. Listones de madera cada 1,50 ml.</t>
  </si>
  <si>
    <t>Corte area de calzada con maquinaría</t>
  </si>
  <si>
    <t>Conformación de sub-rasante</t>
  </si>
  <si>
    <t xml:space="preserve">BARANDA DE PROTECCIÓN </t>
  </si>
  <si>
    <t>COSTO DIRECTO</t>
  </si>
  <si>
    <t>IMPREVISTO (2%)</t>
  </si>
  <si>
    <t>COSTO TOTAL PROYECTO</t>
  </si>
  <si>
    <t>Solado en concreto, 2.000 psi, E=0,05 m</t>
  </si>
  <si>
    <t>M</t>
  </si>
  <si>
    <t>ACCESO EN CONCRETO RIGIDO</t>
  </si>
  <si>
    <t>Construcción de baranda en tuberia de hierro Ø 3"  según diseño, empotrada en concreto, incluye pintura anticorrosiva y en esmalte.</t>
  </si>
  <si>
    <t>Acero de 60.000 psi</t>
  </si>
  <si>
    <t>KG</t>
  </si>
  <si>
    <t>Relleno con material dei sitio</t>
  </si>
  <si>
    <t>I</t>
  </si>
  <si>
    <t>ESTRUCTURA ESCALERA</t>
  </si>
  <si>
    <t xml:space="preserve">Relleno con material seleccionado compactado </t>
  </si>
  <si>
    <t>Pavimento en concreto rigido, 3000 Psi, de acceso.  e= 0,15 m. Incluye  material plastico y malla electro soldada</t>
  </si>
  <si>
    <t>COSTO DIRECTO (I)</t>
  </si>
  <si>
    <t>COSTO DIRECTO (II)</t>
  </si>
  <si>
    <t>UTILIDAD (1%)</t>
  </si>
  <si>
    <t>ADMINISTRACIÓN (27%)</t>
  </si>
  <si>
    <t>Placa maciza en concreto 3000, Ref. 1Ø1/2" Cada 0,15 m. A.S.</t>
  </si>
  <si>
    <t xml:space="preserve">CALCULO DE CUADRILLAS </t>
  </si>
  <si>
    <t>OBJETO:</t>
  </si>
  <si>
    <t>1. SALARIOS DE MANO DE OBRA 2.026</t>
  </si>
  <si>
    <r>
      <rPr>
        <b/>
        <sz val="6.5"/>
        <rFont val="Calibri"/>
        <family val="2"/>
      </rPr>
      <t xml:space="preserve">Por
</t>
    </r>
    <r>
      <rPr>
        <b/>
        <sz val="6.5"/>
        <rFont val="Calibri"/>
        <family val="2"/>
      </rPr>
      <t>ley:</t>
    </r>
  </si>
  <si>
    <t>Auxilio de transporte :       $</t>
  </si>
  <si>
    <t>auxilio de Transporte diario :$</t>
  </si>
  <si>
    <t>Salario Mínimo mensual: $</t>
  </si>
  <si>
    <t>Salario  Minimo diario :$</t>
  </si>
  <si>
    <r>
      <rPr>
        <b/>
        <sz val="6.5"/>
        <rFont val="Times New Roman"/>
        <family val="1"/>
      </rPr>
      <t>2. JORNALES DIARIOS DE MANO DE OBRA</t>
    </r>
  </si>
  <si>
    <r>
      <rPr>
        <sz val="6.5"/>
        <rFont val="Times New Roman"/>
        <family val="1"/>
      </rPr>
      <t>Vaor :</t>
    </r>
  </si>
  <si>
    <r>
      <rPr>
        <b/>
        <sz val="6.5"/>
        <rFont val="Times New Roman"/>
        <family val="1"/>
      </rPr>
      <t>MAESTRO DE OBRA:</t>
    </r>
  </si>
  <si>
    <t>Salario                               : $</t>
  </si>
  <si>
    <t>Vestido y calzados  :$</t>
  </si>
  <si>
    <t>Jornal Total : $</t>
  </si>
  <si>
    <r>
      <rPr>
        <b/>
        <sz val="6.5"/>
        <rFont val="Times New Roman"/>
        <family val="1"/>
      </rPr>
      <t>OFICIAL DE CONSTRUCCION :</t>
    </r>
  </si>
  <si>
    <t>Salario                                               : $</t>
  </si>
  <si>
    <t>Auxilio de transpote                 : $</t>
  </si>
  <si>
    <t>Desgaste de Heramientas   :$160,00</t>
  </si>
  <si>
    <r>
      <rPr>
        <b/>
        <sz val="6.5"/>
        <rFont val="Times New Roman"/>
        <family val="1"/>
      </rPr>
      <t>AYUDANTE DE OBRA :</t>
    </r>
  </si>
  <si>
    <t>Salario:                                              :  $</t>
  </si>
  <si>
    <t>Auxilio de transpote                  : $</t>
  </si>
  <si>
    <t>Desgaste de Heramientas    :$</t>
  </si>
  <si>
    <r>
      <rPr>
        <b/>
        <sz val="6.5"/>
        <rFont val="Calibri"/>
        <family val="2"/>
      </rPr>
      <t>3.- CALCULO DE PRESTACIONES:</t>
    </r>
  </si>
  <si>
    <r>
      <rPr>
        <b/>
        <sz val="6.5"/>
        <rFont val="Calibri"/>
        <family val="2"/>
      </rPr>
      <t>Prestaciones Legales:</t>
    </r>
  </si>
  <si>
    <r>
      <rPr>
        <b/>
        <sz val="6.5"/>
        <rFont val="Calibri"/>
        <family val="2"/>
      </rPr>
      <t>Aportes Patronales</t>
    </r>
  </si>
  <si>
    <t>Otros Aportes</t>
  </si>
  <si>
    <r>
      <rPr>
        <sz val="6.5"/>
        <rFont val="Calibri"/>
        <family val="2"/>
      </rPr>
      <t>cesantias por Ley</t>
    </r>
  </si>
  <si>
    <r>
      <rPr>
        <sz val="6.5"/>
        <rFont val="Calibri"/>
        <family val="2"/>
      </rPr>
      <t>Caja Compensación</t>
    </r>
  </si>
  <si>
    <t>Horas extras</t>
  </si>
  <si>
    <r>
      <rPr>
        <sz val="6.5"/>
        <rFont val="Calibri"/>
        <family val="2"/>
      </rPr>
      <t>Interes sobre cesantias</t>
    </r>
  </si>
  <si>
    <r>
      <rPr>
        <sz val="6.5"/>
        <rFont val="Calibri"/>
        <family val="2"/>
      </rPr>
      <t>Aportes SENA</t>
    </r>
  </si>
  <si>
    <r>
      <rPr>
        <sz val="6.5"/>
        <rFont val="Calibri"/>
        <family val="2"/>
      </rPr>
      <t>Vacaciones Anuales</t>
    </r>
  </si>
  <si>
    <r>
      <rPr>
        <sz val="6.5"/>
        <rFont val="Calibri"/>
        <family val="2"/>
      </rPr>
      <t>Fondo Ind.</t>
    </r>
  </si>
  <si>
    <r>
      <rPr>
        <sz val="6.5"/>
        <rFont val="Calibri"/>
        <family val="2"/>
      </rPr>
      <t>Primas Anuales</t>
    </r>
  </si>
  <si>
    <r>
      <rPr>
        <sz val="6.5"/>
        <rFont val="Calibri"/>
        <family val="2"/>
      </rPr>
      <t>ICBF</t>
    </r>
  </si>
  <si>
    <t>Salud, Pension y ARP</t>
  </si>
  <si>
    <r>
      <rPr>
        <b/>
        <sz val="6.5"/>
        <rFont val="Calibri"/>
        <family val="2"/>
      </rPr>
      <t>subtotal</t>
    </r>
  </si>
  <si>
    <r>
      <rPr>
        <b/>
        <sz val="6.5"/>
        <rFont val="Calibri"/>
        <family val="2"/>
      </rPr>
      <t>4. CALCULO DE DESCANSO REMUNERADOS</t>
    </r>
  </si>
  <si>
    <t xml:space="preserve">Tiempo no laborado </t>
  </si>
  <si>
    <t>Mayor valor prestacional por tiempo</t>
  </si>
  <si>
    <t>Total</t>
  </si>
  <si>
    <r>
      <rPr>
        <b/>
        <sz val="6.5"/>
        <rFont val="Times New Roman"/>
        <family val="1"/>
      </rPr>
      <t>5. CALCULO DE VALOR DE CUADRILLAS</t>
    </r>
  </si>
  <si>
    <t>BASE DE CALCULO:</t>
  </si>
  <si>
    <t>CUADRILLA ALBAÑILERIA AA</t>
  </si>
  <si>
    <t>JORNAL</t>
  </si>
  <si>
    <t>JORNAL TOTAL</t>
  </si>
  <si>
    <t xml:space="preserve">CUADRILLA EXCAVACION-E </t>
  </si>
  <si>
    <t>CUADRILLA DE FUNDICION CF</t>
  </si>
  <si>
    <t>Maestro de obra</t>
  </si>
  <si>
    <t>Jornal diario ayudante</t>
  </si>
  <si>
    <t>Jornal diario oficial</t>
  </si>
  <si>
    <t>Jornal total diario base</t>
  </si>
  <si>
    <t xml:space="preserve">Prestaciones sociales y patronales </t>
  </si>
  <si>
    <t>Descanso remunerados</t>
  </si>
  <si>
    <t>Incrmento variable</t>
  </si>
  <si>
    <t>TOTAL CUADRILLA POR DIA</t>
  </si>
  <si>
    <t>TOTAL CUARILLA HORA-HOMBRE</t>
  </si>
  <si>
    <t>OFERENTE</t>
  </si>
  <si>
    <t>ANALISIS DE PRECIOS UNITARIOS</t>
  </si>
  <si>
    <t>OBJETO</t>
  </si>
  <si>
    <t>ITEM:</t>
  </si>
  <si>
    <t xml:space="preserve">  UNID:</t>
  </si>
  <si>
    <t>FECHA:</t>
  </si>
  <si>
    <t>DESCRIPCION:</t>
  </si>
  <si>
    <t>1. MATERIALES</t>
  </si>
  <si>
    <t>ID</t>
  </si>
  <si>
    <t>UNID</t>
  </si>
  <si>
    <t>CANTID</t>
  </si>
  <si>
    <t>V. UNITARIO</t>
  </si>
  <si>
    <t>SUBTOTAL</t>
  </si>
  <si>
    <t>2. EQUIPO</t>
  </si>
  <si>
    <t>REND</t>
  </si>
  <si>
    <t>TARIFA/DIA</t>
  </si>
  <si>
    <t>SUB-TOTAL</t>
  </si>
  <si>
    <t>3. MANO DE OBRA</t>
  </si>
  <si>
    <t>JORNAL/DIA</t>
  </si>
  <si>
    <t>SUB- TOTAL</t>
  </si>
  <si>
    <t>OBJETO :</t>
  </si>
  <si>
    <t>MATERIALES</t>
  </si>
  <si>
    <t>PRECIO</t>
  </si>
  <si>
    <t xml:space="preserve">CARGUE Y DESCARGUE </t>
  </si>
  <si>
    <t>TRANSPORTE</t>
  </si>
  <si>
    <t>PRECIO MATRIALES EN SITIO</t>
  </si>
  <si>
    <t>EQUIPOS</t>
  </si>
  <si>
    <t>PRECIO EQUIPO EN  SITIO</t>
  </si>
  <si>
    <t xml:space="preserve">OFERENTE </t>
  </si>
  <si>
    <t>Demolicion de eescalera existente</t>
  </si>
  <si>
    <t>Cargue, transporte a de materaila sobrante</t>
  </si>
  <si>
    <t xml:space="preserve">Excavación manual </t>
  </si>
  <si>
    <t>Zapata en concreto de 3000 P.S.I. de 1,20 m. X 1,20 m. X 0,40 ml. Con refuerzo long. 1Ø 1/2" Cada 0,10ml. A.S.</t>
  </si>
  <si>
    <t>Viga cimiento en concreto de 3000 P.S.I.de 0,40 m. X0,40 m. Ref. 8Ø1/2"+2Ø5/8, Est. 1Ø 3/8" Cada 0,150 ml.</t>
  </si>
  <si>
    <t xml:space="preserve">Pedestales en concreto reforzado 3000 P.S.I. de 0,50 m. X0,50 m. Ref. 10Ø1/2", Est. 1Ø 3/8" Cada 0,15m. </t>
  </si>
  <si>
    <t>Viga de amarre en concreto de 3000 P.S.I. de 0,40 m. x 0,40 m. Ref.  8Ø1/2"+2Ø5/8 Est. 1Ø3/8" cada 0,15 ml.</t>
  </si>
  <si>
    <t>Columna en concreto de 3000 P.S.I. de 0,40 m. x 0,40 m. Ref. 8Ø1/2"+2Ø5/8", Est. 1Ø3/8" cada 0,15 ml.</t>
  </si>
  <si>
    <t>VALOR TOTAL</t>
  </si>
  <si>
    <t xml:space="preserve">PRESUPUESTO OFICIAL </t>
  </si>
  <si>
    <t xml:space="preserve">FIRMA OFERENTE </t>
  </si>
  <si>
    <t>OBJETO: ADECUACIÓN DE ESCALERA EN CONCRETO DE ACCESO AL PUERTO FLUVIAL DEL CORREGIMIENTO DE GUAZO, MUNICIPIO DE MAGANGUÉ, BOLÍVAR</t>
  </si>
  <si>
    <t xml:space="preserve">LISTA DE MATERIALES Y EQUIPO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</si>
</sst>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_-* #,##0.00\ _€_-;\-* #,##0.00\ _€_-;_-* &quot;-&quot;??\ _€_-;_-@_-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_(&quot;$&quot;* #,##0.00_);_(&quot;$&quot;* \(#,##0.00\);_(&quot;$&quot;* &quot;-&quot;??_);_(@_)"/>
    <numFmt numFmtId="168" formatCode="_(&quot;$&quot;\ * #,##0_);_(&quot;$&quot;\ * \(#,##0\);_(&quot;$&quot;\ * &quot;-&quot;??_);_(@_)"/>
    <numFmt numFmtId="169" formatCode="_(&quot;$&quot;\ * #,##0.00_);_(&quot;$&quot;\ * \(#,##0.00\);_(&quot;$&quot;\ * &quot;-&quot;??_);_(@_)"/>
    <numFmt numFmtId="170" formatCode="_-* #,##0.00000000000\ _€_-;\-* #,##0.00000000000\ _€_-;_-* &quot;-&quot;??\ _€_-;_-@_-"/>
    <numFmt numFmtId="171" formatCode="_-* #,##0.00000000000\ _€_-;\-* #,##0.00000000000\ _€_-;_-* &quot;-&quot;???????????\ _€_-;_-@_-"/>
    <numFmt numFmtId="172" formatCode="_-[$$-409]* #,##0.00_ ;_-[$$-409]* \-#,##0.00\ ;_-[$$-409]* &quot;-&quot;??_ ;_-@_ "/>
    <numFmt numFmtId="173" formatCode="_-* #,##0.000_-;\-* #,##0.000_-;_-* &quot;-&quot;_-;_-@_-"/>
    <numFmt numFmtId="174" formatCode="_-* #,##0.0_-;\-* #,##0.0_-;_-* &quot;-&quot;_-;_-@_-"/>
    <numFmt numFmtId="175" formatCode="_-* #,##0.00_-;\-* #,##0.00_-;_-* &quot;-&quot;_-;_-@_-"/>
    <numFmt numFmtId="176" formatCode="0.0"/>
    <numFmt numFmtId="177" formatCode="\$\ #,##0.00"/>
    <numFmt numFmtId="178" formatCode="_-&quot;$&quot;\ * #,##0_-;\-&quot;$&quot;\ * #,##0_-;_-&quot;$&quot;\ * &quot;-&quot;_-;_-@_-"/>
    <numFmt numFmtId="179" formatCode="_-&quot;$&quot;\ * #,##0_-;\-&quot;$&quot;\ * #,##0_-;_-&quot;$&quot;\ * &quot;-&quot;?_-;_-@_-"/>
    <numFmt numFmtId="180" formatCode="\$\ #,##0"/>
    <numFmt numFmtId="181" formatCode="_-* #,##0.00\ _P_t_s_-;\-* #,##0.00\ _P_t_s_-;_-* &quot;-&quot;??\ _P_t_s_-;_-@_-"/>
    <numFmt numFmtId="182" formatCode="_(* #,##0.00_);_(* \(#,##0.00\);_(* &quot;-&quot;??_);_(@_)"/>
    <numFmt numFmtId="183" formatCode="_(* #,##0_);_(* \(#,##0\);_(* &quot;-&quot;??_);_(@_)"/>
    <numFmt numFmtId="184" formatCode="_(* #,##0.0_);_(* \(#,##0.0\);_(* &quot;-&quot;??_);_(@_)"/>
    <numFmt numFmtId="185" formatCode="#;\(&quot;-&quot;\)"/>
    <numFmt numFmtId="186" formatCode="_(* #,##0.000_);_(* \(#,##0.000\);_(* &quot;-&quot;??_);_(@_)"/>
    <numFmt numFmtId="187" formatCode="_-* #,##0\ _€_-;\-* #,##0\ _€_-;_-* &quot;-&quot;\ _€_-;_-@_-"/>
    <numFmt numFmtId="188" formatCode="_-* #,##0.00\ _€_-;\-* #,##0.00\ _€_-;_-* &quot;-&quot;\ _€_-;_-@_-"/>
    <numFmt numFmtId="189" formatCode="0.0000000000000000"/>
    <numFmt numFmtId="190" formatCode="_-[$$-409]* #,##0.0000000000000000_ ;_-[$$-409]* \-#,##0.0000000000000000\ ;_-[$$-409]* &quot;-&quot;????????????????_ ;_-@_ "/>
    <numFmt numFmtId="191" formatCode="_-* #,##0.0000000000000\ _€_-;\-* #,##0.0000000000000\ _€_-;_-* &quot;-&quot;??\ _€_-;_-@_-"/>
  </numFmts>
  <fonts count="46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9"/>
      <color indexed="8"/>
      <name val="Century Gothic"/>
      <family val="2"/>
    </font>
    <font>
      <sz val="9"/>
      <color indexed="8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9"/>
      <color theme="1"/>
      <name val="Century Gothic"/>
      <family val="2"/>
    </font>
    <font>
      <sz val="9"/>
      <color rgb="FF000000"/>
      <name val="Century Gothic"/>
      <family val="2"/>
    </font>
    <font>
      <b/>
      <sz val="9"/>
      <color rgb="FF000000"/>
      <name val="Century Gothic"/>
      <family val="2"/>
    </font>
    <font>
      <b/>
      <sz val="9"/>
      <name val="Lucida Fax"/>
      <family val="1"/>
    </font>
    <font>
      <sz val="10"/>
      <name val="Century Gothic"/>
      <family val="2"/>
    </font>
    <font>
      <b/>
      <sz val="10"/>
      <name val="Century Gothic"/>
      <family val="2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b/>
      <sz val="14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7"/>
      <name val="Arial Narrow"/>
      <family val="2"/>
    </font>
    <font>
      <b/>
      <sz val="6.5"/>
      <name val="Times New Roman"/>
      <family val="1"/>
    </font>
    <font>
      <b/>
      <sz val="6.5"/>
      <name val="Calibri"/>
      <family val="2"/>
    </font>
    <font>
      <sz val="6.5"/>
      <name val="Calibri"/>
      <family val="2"/>
    </font>
    <font>
      <sz val="10"/>
      <color rgb="FF000000"/>
      <name val="Times New Roman"/>
      <family val="1"/>
    </font>
    <font>
      <sz val="6.5"/>
      <name val="Times New Roman"/>
      <family val="1"/>
    </font>
    <font>
      <sz val="11"/>
      <color rgb="FF71777D"/>
      <name val="Arial"/>
      <family val="2"/>
    </font>
    <font>
      <sz val="6.5"/>
      <color rgb="FF000000"/>
      <name val="Calibri"/>
      <family val="2"/>
    </font>
    <font>
      <sz val="7"/>
      <color rgb="FF000000"/>
      <name val="Calibri"/>
      <family val="2"/>
      <scheme val="minor"/>
    </font>
    <font>
      <b/>
      <sz val="6.5"/>
      <color rgb="FF000000"/>
      <name val="Calibri"/>
      <family val="2"/>
    </font>
    <font>
      <sz val="8"/>
      <name val="Calibri"/>
      <family val="2"/>
    </font>
    <font>
      <sz val="8"/>
      <color rgb="FF000000"/>
      <name val="Calibri"/>
      <family val="2"/>
    </font>
    <font>
      <sz val="8"/>
      <color rgb="FF000000"/>
      <name val="Times New Roman"/>
      <family val="1"/>
    </font>
    <font>
      <b/>
      <sz val="8"/>
      <name val="Calibri"/>
      <family val="2"/>
    </font>
    <font>
      <b/>
      <sz val="8"/>
      <color rgb="FF000000"/>
      <name val="Calibri"/>
      <family val="2"/>
    </font>
    <font>
      <b/>
      <sz val="8"/>
      <color rgb="FF000000"/>
      <name val="Times New Roman"/>
      <family val="1"/>
    </font>
    <font>
      <sz val="8"/>
      <color rgb="FF000000"/>
      <name val="Times New Roman"/>
      <family val="2"/>
    </font>
    <font>
      <b/>
      <sz val="9"/>
      <name val="Arial"/>
      <family val="2"/>
    </font>
    <font>
      <sz val="10"/>
      <color theme="3" tint="-0.249977111117893"/>
      <name val="Arial"/>
      <family val="2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b/>
      <sz val="12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4BB95"/>
      </patternFill>
    </fill>
    <fill>
      <patternFill patternType="solid">
        <fgColor rgb="FFECEBDF"/>
      </patternFill>
    </fill>
    <fill>
      <patternFill patternType="solid">
        <fgColor indexed="9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4">
    <xf numFmtId="0" fontId="0" fillId="0" borderId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0" fontId="15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2" fontId="22" fillId="0" borderId="0" applyFont="0" applyFill="0" applyBorder="0" applyAlignment="0" applyProtection="0"/>
    <xf numFmtId="181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87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342">
    <xf numFmtId="0" fontId="0" fillId="0" borderId="0" xfId="0"/>
    <xf numFmtId="0" fontId="2" fillId="0" borderId="0" xfId="0" applyFont="1"/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wrapText="1"/>
    </xf>
    <xf numFmtId="0" fontId="4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8" fontId="10" fillId="0" borderId="12" xfId="0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169" fontId="10" fillId="0" borderId="10" xfId="0" applyNumberFormat="1" applyFont="1" applyBorder="1" applyAlignment="1">
      <alignment horizontal="center" vertical="center" wrapText="1"/>
    </xf>
    <xf numFmtId="169" fontId="10" fillId="0" borderId="11" xfId="0" applyNumberFormat="1" applyFont="1" applyBorder="1" applyAlignment="1">
      <alignment horizontal="center" vertical="center" wrapText="1"/>
    </xf>
    <xf numFmtId="164" fontId="0" fillId="0" borderId="0" xfId="0" applyNumberFormat="1"/>
    <xf numFmtId="170" fontId="0" fillId="0" borderId="0" xfId="0" applyNumberFormat="1"/>
    <xf numFmtId="171" fontId="0" fillId="0" borderId="0" xfId="0" applyNumberFormat="1"/>
    <xf numFmtId="0" fontId="11" fillId="0" borderId="0" xfId="0" applyFont="1" applyAlignment="1">
      <alignment horizontal="left" vertical="center" wrapText="1"/>
    </xf>
    <xf numFmtId="0" fontId="15" fillId="0" borderId="0" xfId="4" applyAlignment="1">
      <alignment horizontal="left" vertical="top"/>
    </xf>
    <xf numFmtId="0" fontId="15" fillId="0" borderId="1" xfId="4" applyBorder="1" applyAlignment="1">
      <alignment horizontal="left" vertical="top" wrapText="1"/>
    </xf>
    <xf numFmtId="0" fontId="15" fillId="0" borderId="1" xfId="4" applyBorder="1" applyAlignment="1">
      <alignment horizontal="left" wrapText="1"/>
    </xf>
    <xf numFmtId="43" fontId="0" fillId="0" borderId="0" xfId="5" applyFont="1" applyFill="1" applyBorder="1" applyAlignment="1">
      <alignment horizontal="left" vertical="top"/>
    </xf>
    <xf numFmtId="0" fontId="23" fillId="0" borderId="1" xfId="4" applyFont="1" applyBorder="1" applyAlignment="1">
      <alignment horizontal="left" vertical="top" wrapText="1"/>
    </xf>
    <xf numFmtId="43" fontId="0" fillId="0" borderId="1" xfId="5" applyFont="1" applyFill="1" applyBorder="1" applyAlignment="1">
      <alignment horizontal="left" wrapText="1"/>
    </xf>
    <xf numFmtId="43" fontId="15" fillId="0" borderId="1" xfId="4" applyNumberFormat="1" applyBorder="1" applyAlignment="1">
      <alignment horizontal="left" wrapText="1"/>
    </xf>
    <xf numFmtId="3" fontId="24" fillId="0" borderId="0" xfId="4" applyNumberFormat="1" applyFont="1" applyAlignment="1">
      <alignment horizontal="left" vertical="top"/>
    </xf>
    <xf numFmtId="173" fontId="0" fillId="0" borderId="0" xfId="6" applyNumberFormat="1" applyFont="1" applyFill="1" applyBorder="1" applyAlignment="1">
      <alignment horizontal="left" vertical="top"/>
    </xf>
    <xf numFmtId="0" fontId="15" fillId="0" borderId="1" xfId="4" applyBorder="1" applyAlignment="1">
      <alignment horizontal="left" vertical="center" wrapText="1"/>
    </xf>
    <xf numFmtId="0" fontId="20" fillId="0" borderId="1" xfId="4" applyFont="1" applyBorder="1" applyAlignment="1">
      <alignment horizontal="left" vertical="top" wrapText="1"/>
    </xf>
    <xf numFmtId="0" fontId="21" fillId="0" borderId="1" xfId="4" applyFont="1" applyBorder="1" applyAlignment="1">
      <alignment horizontal="left" vertical="top" wrapText="1"/>
    </xf>
    <xf numFmtId="10" fontId="25" fillId="0" borderId="1" xfId="4" applyNumberFormat="1" applyFont="1" applyBorder="1" applyAlignment="1">
      <alignment horizontal="right" vertical="top" shrinkToFit="1"/>
    </xf>
    <xf numFmtId="0" fontId="26" fillId="0" borderId="1" xfId="4" applyFont="1" applyBorder="1" applyAlignment="1">
      <alignment horizontal="left" wrapText="1"/>
    </xf>
    <xf numFmtId="10" fontId="15" fillId="0" borderId="1" xfId="4" applyNumberFormat="1" applyBorder="1" applyAlignment="1">
      <alignment horizontal="left" wrapText="1"/>
    </xf>
    <xf numFmtId="0" fontId="20" fillId="0" borderId="1" xfId="4" applyFont="1" applyBorder="1" applyAlignment="1">
      <alignment horizontal="left" vertical="top" wrapText="1" indent="3"/>
    </xf>
    <xf numFmtId="10" fontId="27" fillId="0" borderId="1" xfId="4" applyNumberFormat="1" applyFont="1" applyBorder="1" applyAlignment="1">
      <alignment horizontal="right" vertical="top" shrinkToFit="1"/>
    </xf>
    <xf numFmtId="0" fontId="20" fillId="0" borderId="1" xfId="4" applyFont="1" applyBorder="1" applyAlignment="1">
      <alignment horizontal="left" vertical="top" wrapText="1" indent="2"/>
    </xf>
    <xf numFmtId="10" fontId="15" fillId="0" borderId="0" xfId="4" applyNumberFormat="1" applyAlignment="1">
      <alignment horizontal="left" vertical="top"/>
    </xf>
    <xf numFmtId="0" fontId="15" fillId="0" borderId="24" xfId="4" applyBorder="1" applyAlignment="1">
      <alignment horizontal="left" wrapText="1"/>
    </xf>
    <xf numFmtId="0" fontId="15" fillId="0" borderId="25" xfId="4" applyBorder="1" applyAlignment="1">
      <alignment horizontal="left" wrapText="1"/>
    </xf>
    <xf numFmtId="0" fontId="15" fillId="0" borderId="0" xfId="4" applyAlignment="1">
      <alignment horizontal="left" wrapText="1"/>
    </xf>
    <xf numFmtId="1" fontId="25" fillId="0" borderId="0" xfId="4" applyNumberFormat="1" applyFont="1" applyAlignment="1">
      <alignment horizontal="left" vertical="top" shrinkToFit="1"/>
    </xf>
    <xf numFmtId="1" fontId="25" fillId="0" borderId="0" xfId="4" applyNumberFormat="1" applyFont="1" applyAlignment="1">
      <alignment horizontal="right" vertical="top" shrinkToFit="1"/>
    </xf>
    <xf numFmtId="0" fontId="15" fillId="0" borderId="23" xfId="4" applyBorder="1" applyAlignment="1">
      <alignment horizontal="left" wrapText="1"/>
    </xf>
    <xf numFmtId="0" fontId="28" fillId="3" borderId="28" xfId="4" applyFont="1" applyFill="1" applyBorder="1" applyAlignment="1">
      <alignment horizontal="left" vertical="top" wrapText="1" indent="3"/>
    </xf>
    <xf numFmtId="0" fontId="28" fillId="3" borderId="29" xfId="4" applyFont="1" applyFill="1" applyBorder="1" applyAlignment="1">
      <alignment horizontal="left" vertical="top" wrapText="1" indent="1"/>
    </xf>
    <xf numFmtId="0" fontId="28" fillId="3" borderId="30" xfId="4" applyFont="1" applyFill="1" applyBorder="1" applyAlignment="1">
      <alignment horizontal="left" vertical="top" wrapText="1" indent="1"/>
    </xf>
    <xf numFmtId="0" fontId="28" fillId="3" borderId="31" xfId="4" applyFont="1" applyFill="1" applyBorder="1" applyAlignment="1">
      <alignment horizontal="left" vertical="top" wrapText="1" indent="1"/>
    </xf>
    <xf numFmtId="0" fontId="28" fillId="3" borderId="5" xfId="4" applyFont="1" applyFill="1" applyBorder="1" applyAlignment="1">
      <alignment horizontal="left" vertical="top" wrapText="1" indent="1"/>
    </xf>
    <xf numFmtId="0" fontId="28" fillId="3" borderId="13" xfId="4" applyFont="1" applyFill="1" applyBorder="1" applyAlignment="1">
      <alignment horizontal="left" vertical="top" wrapText="1" indent="1"/>
    </xf>
    <xf numFmtId="0" fontId="15" fillId="0" borderId="28" xfId="4" applyBorder="1" applyAlignment="1">
      <alignment horizontal="left" vertical="top" wrapText="1"/>
    </xf>
    <xf numFmtId="43" fontId="15" fillId="0" borderId="0" xfId="4" applyNumberFormat="1" applyAlignment="1">
      <alignment horizontal="left" vertical="top"/>
    </xf>
    <xf numFmtId="0" fontId="28" fillId="0" borderId="32" xfId="4" applyFont="1" applyBorder="1" applyAlignment="1">
      <alignment horizontal="left" vertical="top" wrapText="1"/>
    </xf>
    <xf numFmtId="43" fontId="29" fillId="4" borderId="33" xfId="5" applyFont="1" applyFill="1" applyBorder="1" applyAlignment="1">
      <alignment horizontal="right" vertical="top" shrinkToFit="1"/>
    </xf>
    <xf numFmtId="1" fontId="29" fillId="4" borderId="34" xfId="4" applyNumberFormat="1" applyFont="1" applyFill="1" applyBorder="1" applyAlignment="1">
      <alignment horizontal="right" vertical="top" shrinkToFit="1"/>
    </xf>
    <xf numFmtId="41" fontId="30" fillId="4" borderId="35" xfId="4" applyNumberFormat="1" applyFont="1" applyFill="1" applyBorder="1" applyAlignment="1">
      <alignment horizontal="left" wrapText="1"/>
    </xf>
    <xf numFmtId="174" fontId="29" fillId="4" borderId="34" xfId="6" applyNumberFormat="1" applyFont="1" applyFill="1" applyBorder="1" applyAlignment="1">
      <alignment horizontal="center" vertical="top" shrinkToFit="1"/>
    </xf>
    <xf numFmtId="175" fontId="29" fillId="4" borderId="33" xfId="6" applyNumberFormat="1" applyFont="1" applyFill="1" applyBorder="1" applyAlignment="1">
      <alignment horizontal="right" vertical="top" shrinkToFit="1"/>
    </xf>
    <xf numFmtId="176" fontId="29" fillId="4" borderId="34" xfId="4" applyNumberFormat="1" applyFont="1" applyFill="1" applyBorder="1" applyAlignment="1">
      <alignment horizontal="center" vertical="top" shrinkToFit="1"/>
    </xf>
    <xf numFmtId="42" fontId="30" fillId="4" borderId="34" xfId="7" applyFont="1" applyFill="1" applyBorder="1" applyAlignment="1">
      <alignment horizontal="left" wrapText="1"/>
    </xf>
    <xf numFmtId="9" fontId="29" fillId="4" borderId="34" xfId="4" applyNumberFormat="1" applyFont="1" applyFill="1" applyBorder="1" applyAlignment="1">
      <alignment horizontal="right" vertical="top" shrinkToFit="1"/>
    </xf>
    <xf numFmtId="0" fontId="30" fillId="4" borderId="36" xfId="4" applyFont="1" applyFill="1" applyBorder="1" applyAlignment="1">
      <alignment horizontal="left" wrapText="1"/>
    </xf>
    <xf numFmtId="0" fontId="28" fillId="0" borderId="37" xfId="4" applyFont="1" applyBorder="1" applyAlignment="1">
      <alignment horizontal="left" vertical="top" wrapText="1"/>
    </xf>
    <xf numFmtId="177" fontId="29" fillId="4" borderId="38" xfId="4" applyNumberFormat="1" applyFont="1" applyFill="1" applyBorder="1" applyAlignment="1">
      <alignment horizontal="right" vertical="top" shrinkToFit="1"/>
    </xf>
    <xf numFmtId="174" fontId="29" fillId="4" borderId="20" xfId="6" applyNumberFormat="1" applyFont="1" applyFill="1" applyBorder="1" applyAlignment="1">
      <alignment horizontal="right" vertical="top" shrinkToFit="1"/>
    </xf>
    <xf numFmtId="178" fontId="30" fillId="4" borderId="39" xfId="6" applyNumberFormat="1" applyFont="1" applyFill="1" applyBorder="1" applyAlignment="1">
      <alignment horizontal="left" wrapText="1"/>
    </xf>
    <xf numFmtId="176" fontId="29" fillId="4" borderId="38" xfId="4" applyNumberFormat="1" applyFont="1" applyFill="1" applyBorder="1" applyAlignment="1">
      <alignment horizontal="center" vertical="top" shrinkToFit="1"/>
    </xf>
    <xf numFmtId="175" fontId="30" fillId="4" borderId="39" xfId="6" applyNumberFormat="1" applyFont="1" applyFill="1" applyBorder="1" applyAlignment="1">
      <alignment horizontal="left" wrapText="1"/>
    </xf>
    <xf numFmtId="176" fontId="29" fillId="4" borderId="20" xfId="4" applyNumberFormat="1" applyFont="1" applyFill="1" applyBorder="1" applyAlignment="1">
      <alignment horizontal="center" vertical="top" shrinkToFit="1"/>
    </xf>
    <xf numFmtId="179" fontId="30" fillId="4" borderId="40" xfId="4" applyNumberFormat="1" applyFont="1" applyFill="1" applyBorder="1" applyAlignment="1">
      <alignment horizontal="left" wrapText="1"/>
    </xf>
    <xf numFmtId="0" fontId="28" fillId="0" borderId="41" xfId="4" applyFont="1" applyBorder="1" applyAlignment="1">
      <alignment horizontal="left" vertical="top" wrapText="1"/>
    </xf>
    <xf numFmtId="177" fontId="29" fillId="4" borderId="42" xfId="4" applyNumberFormat="1" applyFont="1" applyFill="1" applyBorder="1" applyAlignment="1">
      <alignment horizontal="right" vertical="top" shrinkToFit="1"/>
    </xf>
    <xf numFmtId="174" fontId="29" fillId="4" borderId="43" xfId="6" applyNumberFormat="1" applyFont="1" applyFill="1" applyBorder="1" applyAlignment="1">
      <alignment horizontal="right" vertical="top" shrinkToFit="1"/>
    </xf>
    <xf numFmtId="178" fontId="30" fillId="4" borderId="44" xfId="6" applyNumberFormat="1" applyFont="1" applyFill="1" applyBorder="1" applyAlignment="1">
      <alignment horizontal="left" wrapText="1"/>
    </xf>
    <xf numFmtId="176" fontId="29" fillId="4" borderId="42" xfId="4" applyNumberFormat="1" applyFont="1" applyFill="1" applyBorder="1" applyAlignment="1">
      <alignment horizontal="center" vertical="top" shrinkToFit="1"/>
    </xf>
    <xf numFmtId="176" fontId="29" fillId="4" borderId="43" xfId="4" applyNumberFormat="1" applyFont="1" applyFill="1" applyBorder="1" applyAlignment="1">
      <alignment horizontal="center" vertical="top" shrinkToFit="1"/>
    </xf>
    <xf numFmtId="0" fontId="31" fillId="0" borderId="45" xfId="4" applyFont="1" applyBorder="1" applyAlignment="1">
      <alignment horizontal="left" vertical="top" wrapText="1"/>
    </xf>
    <xf numFmtId="180" fontId="32" fillId="4" borderId="46" xfId="4" applyNumberFormat="1" applyFont="1" applyFill="1" applyBorder="1" applyAlignment="1">
      <alignment horizontal="right" vertical="top" shrinkToFit="1"/>
    </xf>
    <xf numFmtId="41" fontId="32" fillId="4" borderId="47" xfId="6" applyFont="1" applyFill="1" applyBorder="1" applyAlignment="1">
      <alignment horizontal="right" vertical="top" shrinkToFit="1"/>
    </xf>
    <xf numFmtId="178" fontId="33" fillId="4" borderId="48" xfId="4" applyNumberFormat="1" applyFont="1" applyFill="1" applyBorder="1" applyAlignment="1">
      <alignment horizontal="left" wrapText="1"/>
    </xf>
    <xf numFmtId="1" fontId="32" fillId="4" borderId="47" xfId="4" applyNumberFormat="1" applyFont="1" applyFill="1" applyBorder="1" applyAlignment="1">
      <alignment horizontal="right" vertical="top" shrinkToFit="1"/>
    </xf>
    <xf numFmtId="175" fontId="33" fillId="4" borderId="48" xfId="4" applyNumberFormat="1" applyFont="1" applyFill="1" applyBorder="1" applyAlignment="1">
      <alignment horizontal="left" wrapText="1"/>
    </xf>
    <xf numFmtId="180" fontId="32" fillId="4" borderId="49" xfId="4" applyNumberFormat="1" applyFont="1" applyFill="1" applyBorder="1" applyAlignment="1">
      <alignment horizontal="right" vertical="top" shrinkToFit="1"/>
    </xf>
    <xf numFmtId="179" fontId="33" fillId="4" borderId="47" xfId="4" applyNumberFormat="1" applyFont="1" applyFill="1" applyBorder="1" applyAlignment="1">
      <alignment horizontal="left" wrapText="1"/>
    </xf>
    <xf numFmtId="180" fontId="32" fillId="4" borderId="47" xfId="4" applyNumberFormat="1" applyFont="1" applyFill="1" applyBorder="1" applyAlignment="1">
      <alignment horizontal="right" vertical="top" shrinkToFit="1"/>
    </xf>
    <xf numFmtId="179" fontId="33" fillId="4" borderId="50" xfId="4" applyNumberFormat="1" applyFont="1" applyFill="1" applyBorder="1" applyAlignment="1">
      <alignment horizontal="left" wrapText="1"/>
    </xf>
    <xf numFmtId="0" fontId="28" fillId="0" borderId="51" xfId="4" applyFont="1" applyBorder="1" applyAlignment="1">
      <alignment horizontal="left" vertical="top" wrapText="1"/>
    </xf>
    <xf numFmtId="10" fontId="34" fillId="4" borderId="52" xfId="4" applyNumberFormat="1" applyFont="1" applyFill="1" applyBorder="1" applyAlignment="1">
      <alignment horizontal="right" vertical="top" shrinkToFit="1"/>
    </xf>
    <xf numFmtId="41" fontId="34" fillId="4" borderId="53" xfId="6" applyFont="1" applyFill="1" applyBorder="1" applyAlignment="1">
      <alignment horizontal="right" vertical="top" shrinkToFit="1"/>
    </xf>
    <xf numFmtId="177" fontId="29" fillId="4" borderId="54" xfId="4" applyNumberFormat="1" applyFont="1" applyFill="1" applyBorder="1" applyAlignment="1">
      <alignment horizontal="right" vertical="top" shrinkToFit="1"/>
    </xf>
    <xf numFmtId="1" fontId="34" fillId="4" borderId="53" xfId="4" applyNumberFormat="1" applyFont="1" applyFill="1" applyBorder="1" applyAlignment="1">
      <alignment horizontal="right" vertical="top" shrinkToFit="1"/>
    </xf>
    <xf numFmtId="175" fontId="29" fillId="4" borderId="54" xfId="4" applyNumberFormat="1" applyFont="1" applyFill="1" applyBorder="1" applyAlignment="1">
      <alignment horizontal="right" vertical="top" shrinkToFit="1"/>
    </xf>
    <xf numFmtId="10" fontId="34" fillId="4" borderId="55" xfId="4" applyNumberFormat="1" applyFont="1" applyFill="1" applyBorder="1" applyAlignment="1">
      <alignment horizontal="right" vertical="top" shrinkToFit="1"/>
    </xf>
    <xf numFmtId="180" fontId="29" fillId="4" borderId="54" xfId="4" applyNumberFormat="1" applyFont="1" applyFill="1" applyBorder="1" applyAlignment="1">
      <alignment horizontal="right" vertical="top" shrinkToFit="1"/>
    </xf>
    <xf numFmtId="180" fontId="29" fillId="4" borderId="24" xfId="4" applyNumberFormat="1" applyFont="1" applyFill="1" applyBorder="1" applyAlignment="1">
      <alignment horizontal="right" vertical="top" shrinkToFit="1"/>
    </xf>
    <xf numFmtId="0" fontId="22" fillId="0" borderId="0" xfId="4" applyFont="1" applyAlignment="1">
      <alignment horizontal="left" vertical="top"/>
    </xf>
    <xf numFmtId="43" fontId="34" fillId="4" borderId="52" xfId="5" applyFont="1" applyFill="1" applyBorder="1" applyAlignment="1">
      <alignment horizontal="right" vertical="top" shrinkToFit="1"/>
    </xf>
    <xf numFmtId="10" fontId="29" fillId="4" borderId="38" xfId="4" applyNumberFormat="1" applyFont="1" applyFill="1" applyBorder="1" applyAlignment="1">
      <alignment horizontal="right" vertical="top" shrinkToFit="1"/>
    </xf>
    <xf numFmtId="41" fontId="29" fillId="4" borderId="20" xfId="6" applyFont="1" applyFill="1" applyBorder="1" applyAlignment="1">
      <alignment horizontal="right" vertical="top" shrinkToFit="1"/>
    </xf>
    <xf numFmtId="177" fontId="29" fillId="4" borderId="39" xfId="4" applyNumberFormat="1" applyFont="1" applyFill="1" applyBorder="1" applyAlignment="1">
      <alignment horizontal="right" vertical="top" shrinkToFit="1"/>
    </xf>
    <xf numFmtId="1" fontId="29" fillId="4" borderId="20" xfId="4" applyNumberFormat="1" applyFont="1" applyFill="1" applyBorder="1" applyAlignment="1">
      <alignment horizontal="right" vertical="top" shrinkToFit="1"/>
    </xf>
    <xf numFmtId="175" fontId="29" fillId="4" borderId="39" xfId="4" applyNumberFormat="1" applyFont="1" applyFill="1" applyBorder="1" applyAlignment="1">
      <alignment horizontal="right" vertical="top" shrinkToFit="1"/>
    </xf>
    <xf numFmtId="10" fontId="29" fillId="4" borderId="56" xfId="4" applyNumberFormat="1" applyFont="1" applyFill="1" applyBorder="1" applyAlignment="1">
      <alignment horizontal="right" vertical="top" shrinkToFit="1"/>
    </xf>
    <xf numFmtId="180" fontId="29" fillId="4" borderId="39" xfId="4" applyNumberFormat="1" applyFont="1" applyFill="1" applyBorder="1" applyAlignment="1">
      <alignment horizontal="right" vertical="top" shrinkToFit="1"/>
    </xf>
    <xf numFmtId="180" fontId="29" fillId="4" borderId="40" xfId="4" applyNumberFormat="1" applyFont="1" applyFill="1" applyBorder="1" applyAlignment="1">
      <alignment horizontal="right" vertical="top" shrinkToFit="1"/>
    </xf>
    <xf numFmtId="0" fontId="28" fillId="0" borderId="57" xfId="4" applyFont="1" applyBorder="1" applyAlignment="1">
      <alignment horizontal="left" vertical="top" wrapText="1"/>
    </xf>
    <xf numFmtId="2" fontId="30" fillId="4" borderId="58" xfId="4" applyNumberFormat="1" applyFont="1" applyFill="1" applyBorder="1" applyAlignment="1">
      <alignment horizontal="right" wrapText="1"/>
    </xf>
    <xf numFmtId="41" fontId="30" fillId="4" borderId="59" xfId="6" applyFont="1" applyFill="1" applyBorder="1" applyAlignment="1">
      <alignment horizontal="left" wrapText="1"/>
    </xf>
    <xf numFmtId="177" fontId="30" fillId="4" borderId="60" xfId="4" applyNumberFormat="1" applyFont="1" applyFill="1" applyBorder="1" applyAlignment="1">
      <alignment horizontal="left" wrapText="1"/>
    </xf>
    <xf numFmtId="10" fontId="29" fillId="4" borderId="58" xfId="4" applyNumberFormat="1" applyFont="1" applyFill="1" applyBorder="1" applyAlignment="1">
      <alignment horizontal="right" vertical="top" shrinkToFit="1"/>
    </xf>
    <xf numFmtId="1" fontId="29" fillId="4" borderId="59" xfId="4" applyNumberFormat="1" applyFont="1" applyFill="1" applyBorder="1" applyAlignment="1">
      <alignment horizontal="right" vertical="top" shrinkToFit="1"/>
    </xf>
    <xf numFmtId="177" fontId="29" fillId="4" borderId="60" xfId="4" applyNumberFormat="1" applyFont="1" applyFill="1" applyBorder="1" applyAlignment="1">
      <alignment horizontal="right" vertical="top" shrinkToFit="1"/>
    </xf>
    <xf numFmtId="10" fontId="29" fillId="4" borderId="61" xfId="4" applyNumberFormat="1" applyFont="1" applyFill="1" applyBorder="1" applyAlignment="1">
      <alignment horizontal="right" vertical="top" shrinkToFit="1"/>
    </xf>
    <xf numFmtId="180" fontId="29" fillId="4" borderId="59" xfId="4" applyNumberFormat="1" applyFont="1" applyFill="1" applyBorder="1" applyAlignment="1">
      <alignment horizontal="right" vertical="top" shrinkToFit="1"/>
    </xf>
    <xf numFmtId="180" fontId="29" fillId="4" borderId="26" xfId="4" applyNumberFormat="1" applyFont="1" applyFill="1" applyBorder="1" applyAlignment="1">
      <alignment horizontal="right" vertical="top" shrinkToFit="1"/>
    </xf>
    <xf numFmtId="0" fontId="30" fillId="4" borderId="46" xfId="4" applyFont="1" applyFill="1" applyBorder="1" applyAlignment="1">
      <alignment horizontal="left" wrapText="1"/>
    </xf>
    <xf numFmtId="41" fontId="30" fillId="4" borderId="47" xfId="6" applyFont="1" applyFill="1" applyBorder="1" applyAlignment="1">
      <alignment horizontal="left" wrapText="1"/>
    </xf>
    <xf numFmtId="180" fontId="32" fillId="4" borderId="48" xfId="4" applyNumberFormat="1" applyFont="1" applyFill="1" applyBorder="1" applyAlignment="1">
      <alignment horizontal="right" vertical="top" shrinkToFit="1"/>
    </xf>
    <xf numFmtId="1" fontId="30" fillId="4" borderId="47" xfId="4" applyNumberFormat="1" applyFont="1" applyFill="1" applyBorder="1" applyAlignment="1">
      <alignment horizontal="left" wrapText="1"/>
    </xf>
    <xf numFmtId="0" fontId="30" fillId="4" borderId="49" xfId="4" applyFont="1" applyFill="1" applyBorder="1" applyAlignment="1">
      <alignment horizontal="left" wrapText="1"/>
    </xf>
    <xf numFmtId="0" fontId="30" fillId="4" borderId="47" xfId="4" applyFont="1" applyFill="1" applyBorder="1" applyAlignment="1">
      <alignment horizontal="left" wrapText="1"/>
    </xf>
    <xf numFmtId="180" fontId="32" fillId="4" borderId="50" xfId="4" applyNumberFormat="1" applyFont="1" applyFill="1" applyBorder="1" applyAlignment="1">
      <alignment horizontal="right" vertical="top" shrinkToFit="1"/>
    </xf>
    <xf numFmtId="180" fontId="15" fillId="0" borderId="0" xfId="4" applyNumberFormat="1" applyAlignment="1">
      <alignment horizontal="left" vertical="top"/>
    </xf>
    <xf numFmtId="178" fontId="15" fillId="0" borderId="0" xfId="4" applyNumberFormat="1" applyAlignment="1">
      <alignment horizontal="left" vertical="top"/>
    </xf>
    <xf numFmtId="0" fontId="35" fillId="0" borderId="0" xfId="4" applyFont="1"/>
    <xf numFmtId="0" fontId="36" fillId="0" borderId="0" xfId="4" applyFont="1"/>
    <xf numFmtId="0" fontId="2" fillId="0" borderId="0" xfId="4" applyFont="1"/>
    <xf numFmtId="0" fontId="15" fillId="0" borderId="0" xfId="4"/>
    <xf numFmtId="0" fontId="37" fillId="5" borderId="0" xfId="8" applyNumberFormat="1" applyFont="1" applyFill="1" applyBorder="1" applyAlignment="1">
      <alignment horizontal="left" vertical="center"/>
    </xf>
    <xf numFmtId="181" fontId="37" fillId="5" borderId="0" xfId="8" applyFont="1" applyFill="1" applyBorder="1"/>
    <xf numFmtId="182" fontId="37" fillId="5" borderId="0" xfId="9" applyFont="1" applyFill="1" applyBorder="1"/>
    <xf numFmtId="183" fontId="37" fillId="5" borderId="0" xfId="10" applyNumberFormat="1" applyFont="1" applyFill="1" applyBorder="1" applyAlignment="1">
      <alignment horizontal="right"/>
    </xf>
    <xf numFmtId="184" fontId="37" fillId="5" borderId="0" xfId="9" applyNumberFormat="1" applyFont="1" applyFill="1" applyBorder="1"/>
    <xf numFmtId="0" fontId="37" fillId="2" borderId="0" xfId="10" applyNumberFormat="1" applyFont="1" applyFill="1" applyAlignment="1">
      <alignment horizontal="center" vertical="center" wrapText="1"/>
    </xf>
    <xf numFmtId="181" fontId="38" fillId="2" borderId="0" xfId="8" applyFont="1" applyFill="1" applyAlignment="1">
      <alignment horizontal="centerContinuous" vertical="top" wrapText="1"/>
    </xf>
    <xf numFmtId="182" fontId="38" fillId="2" borderId="0" xfId="9" applyFont="1" applyFill="1" applyAlignment="1">
      <alignment horizontal="centerContinuous" vertical="top" wrapText="1"/>
    </xf>
    <xf numFmtId="0" fontId="37" fillId="5" borderId="16" xfId="10" applyNumberFormat="1" applyFont="1" applyFill="1" applyBorder="1" applyAlignment="1">
      <alignment horizontal="center" vertical="center"/>
    </xf>
    <xf numFmtId="181" fontId="39" fillId="5" borderId="18" xfId="8" applyFont="1" applyFill="1" applyBorder="1"/>
    <xf numFmtId="0" fontId="37" fillId="5" borderId="5" xfId="10" applyNumberFormat="1" applyFont="1" applyFill="1" applyBorder="1" applyAlignment="1">
      <alignment horizontal="center" vertical="center"/>
    </xf>
    <xf numFmtId="181" fontId="39" fillId="5" borderId="6" xfId="8" applyFont="1" applyFill="1" applyBorder="1" applyAlignment="1">
      <alignment horizontal="left"/>
    </xf>
    <xf numFmtId="184" fontId="37" fillId="5" borderId="62" xfId="10" applyNumberFormat="1" applyFont="1" applyFill="1" applyBorder="1"/>
    <xf numFmtId="182" fontId="37" fillId="5" borderId="62" xfId="9" applyFont="1" applyFill="1" applyBorder="1" applyAlignment="1">
      <alignment horizontal="center"/>
    </xf>
    <xf numFmtId="181" fontId="39" fillId="5" borderId="6" xfId="8" applyFont="1" applyFill="1" applyBorder="1"/>
    <xf numFmtId="14" fontId="37" fillId="5" borderId="63" xfId="0" applyNumberFormat="1" applyFont="1" applyFill="1" applyBorder="1"/>
    <xf numFmtId="0" fontId="37" fillId="5" borderId="15" xfId="10" applyNumberFormat="1" applyFont="1" applyFill="1" applyBorder="1" applyAlignment="1">
      <alignment horizontal="center" vertical="center"/>
    </xf>
    <xf numFmtId="181" fontId="39" fillId="5" borderId="7" xfId="8" applyFont="1" applyFill="1" applyBorder="1" applyAlignment="1">
      <alignment horizontal="left" vertical="top"/>
    </xf>
    <xf numFmtId="0" fontId="37" fillId="5" borderId="0" xfId="10" applyNumberFormat="1" applyFont="1" applyFill="1" applyAlignment="1">
      <alignment horizontal="center" vertical="center"/>
    </xf>
    <xf numFmtId="181" fontId="37" fillId="5" borderId="0" xfId="8" applyFont="1" applyFill="1" applyBorder="1" applyAlignment="1">
      <alignment horizontal="left"/>
    </xf>
    <xf numFmtId="0" fontId="37" fillId="5" borderId="0" xfId="0" applyFont="1" applyFill="1"/>
    <xf numFmtId="182" fontId="37" fillId="5" borderId="0" xfId="10" applyFont="1" applyFill="1" applyBorder="1" applyAlignment="1">
      <alignment horizontal="center" wrapText="1"/>
    </xf>
    <xf numFmtId="181" fontId="37" fillId="5" borderId="6" xfId="8" applyFont="1" applyFill="1" applyBorder="1"/>
    <xf numFmtId="182" fontId="37" fillId="5" borderId="6" xfId="9" applyFont="1" applyFill="1" applyBorder="1"/>
    <xf numFmtId="183" fontId="37" fillId="5" borderId="6" xfId="10" applyNumberFormat="1" applyFont="1" applyFill="1" applyBorder="1"/>
    <xf numFmtId="183" fontId="37" fillId="5" borderId="10" xfId="10" applyNumberFormat="1" applyFont="1" applyFill="1" applyBorder="1"/>
    <xf numFmtId="0" fontId="41" fillId="0" borderId="19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1" fillId="0" borderId="8" xfId="0" applyFont="1" applyBorder="1" applyAlignment="1">
      <alignment horizontal="center" vertical="center"/>
    </xf>
    <xf numFmtId="185" fontId="37" fillId="5" borderId="19" xfId="9" applyNumberFormat="1" applyFont="1" applyFill="1" applyBorder="1" applyAlignment="1">
      <alignment horizontal="center" vertical="center"/>
    </xf>
    <xf numFmtId="181" fontId="37" fillId="5" borderId="1" xfId="8" applyFont="1" applyFill="1" applyBorder="1" applyAlignment="1">
      <alignment horizontal="left" wrapText="1"/>
    </xf>
    <xf numFmtId="181" fontId="37" fillId="5" borderId="1" xfId="8" applyFont="1" applyFill="1" applyBorder="1" applyAlignment="1">
      <alignment horizontal="center"/>
    </xf>
    <xf numFmtId="186" fontId="37" fillId="5" borderId="1" xfId="10" applyNumberFormat="1" applyFont="1" applyFill="1" applyBorder="1" applyAlignment="1">
      <alignment horizontal="left"/>
    </xf>
    <xf numFmtId="183" fontId="37" fillId="5" borderId="64" xfId="10" applyNumberFormat="1" applyFont="1" applyFill="1" applyBorder="1" applyAlignment="1">
      <alignment horizontal="left"/>
    </xf>
    <xf numFmtId="182" fontId="37" fillId="5" borderId="8" xfId="9" applyFont="1" applyFill="1" applyBorder="1"/>
    <xf numFmtId="182" fontId="37" fillId="5" borderId="64" xfId="10" applyFont="1" applyFill="1" applyBorder="1" applyAlignment="1">
      <alignment horizontal="left"/>
    </xf>
    <xf numFmtId="182" fontId="37" fillId="5" borderId="1" xfId="9" applyFont="1" applyFill="1" applyBorder="1" applyAlignment="1">
      <alignment horizontal="left"/>
    </xf>
    <xf numFmtId="182" fontId="37" fillId="5" borderId="64" xfId="9" applyFont="1" applyFill="1" applyBorder="1" applyAlignment="1">
      <alignment horizontal="left"/>
    </xf>
    <xf numFmtId="182" fontId="37" fillId="5" borderId="1" xfId="10" applyFont="1" applyFill="1" applyBorder="1" applyAlignment="1">
      <alignment horizontal="left"/>
    </xf>
    <xf numFmtId="0" fontId="37" fillId="5" borderId="19" xfId="10" applyNumberFormat="1" applyFont="1" applyFill="1" applyBorder="1" applyAlignment="1">
      <alignment horizontal="center" vertical="center"/>
    </xf>
    <xf numFmtId="0" fontId="37" fillId="5" borderId="1" xfId="0" applyFont="1" applyFill="1" applyBorder="1"/>
    <xf numFmtId="182" fontId="37" fillId="5" borderId="1" xfId="10" applyFont="1" applyFill="1" applyBorder="1"/>
    <xf numFmtId="0" fontId="37" fillId="5" borderId="1" xfId="0" applyFont="1" applyFill="1" applyBorder="1" applyAlignment="1">
      <alignment horizontal="center"/>
    </xf>
    <xf numFmtId="182" fontId="42" fillId="0" borderId="65" xfId="9" applyFont="1" applyBorder="1"/>
    <xf numFmtId="183" fontId="37" fillId="5" borderId="64" xfId="10" applyNumberFormat="1" applyFont="1" applyFill="1" applyBorder="1" applyAlignment="1">
      <alignment horizontal="right"/>
    </xf>
    <xf numFmtId="0" fontId="37" fillId="5" borderId="2" xfId="10" applyNumberFormat="1" applyFont="1" applyFill="1" applyBorder="1" applyAlignment="1">
      <alignment horizontal="center" vertical="center"/>
    </xf>
    <xf numFmtId="183" fontId="37" fillId="5" borderId="0" xfId="10" applyNumberFormat="1" applyFont="1" applyFill="1" applyBorder="1"/>
    <xf numFmtId="182" fontId="37" fillId="5" borderId="11" xfId="9" applyFont="1" applyFill="1" applyBorder="1"/>
    <xf numFmtId="181" fontId="39" fillId="5" borderId="0" xfId="8" applyFont="1" applyFill="1" applyBorder="1"/>
    <xf numFmtId="181" fontId="37" fillId="5" borderId="1" xfId="8" applyFont="1" applyFill="1" applyBorder="1"/>
    <xf numFmtId="181" fontId="37" fillId="5" borderId="1" xfId="8" applyFont="1" applyFill="1" applyBorder="1" applyAlignment="1">
      <alignment horizontal="right"/>
    </xf>
    <xf numFmtId="182" fontId="37" fillId="5" borderId="65" xfId="9" applyFont="1" applyFill="1" applyBorder="1" applyAlignment="1">
      <alignment horizontal="right"/>
    </xf>
    <xf numFmtId="183" fontId="37" fillId="5" borderId="64" xfId="10" applyNumberFormat="1" applyFont="1" applyFill="1" applyBorder="1"/>
    <xf numFmtId="186" fontId="37" fillId="5" borderId="1" xfId="9" applyNumberFormat="1" applyFont="1" applyFill="1" applyBorder="1" applyAlignment="1">
      <alignment horizontal="left"/>
    </xf>
    <xf numFmtId="181" fontId="37" fillId="5" borderId="1" xfId="8" applyFont="1" applyFill="1" applyBorder="1" applyAlignment="1">
      <alignment horizontal="left"/>
    </xf>
    <xf numFmtId="182" fontId="37" fillId="5" borderId="1" xfId="9" applyFont="1" applyFill="1" applyBorder="1"/>
    <xf numFmtId="0" fontId="37" fillId="5" borderId="66" xfId="8" applyNumberFormat="1" applyFont="1" applyFill="1" applyBorder="1" applyAlignment="1">
      <alignment horizontal="left" vertical="center"/>
    </xf>
    <xf numFmtId="181" fontId="37" fillId="5" borderId="67" xfId="8" applyFont="1" applyFill="1" applyBorder="1"/>
    <xf numFmtId="182" fontId="37" fillId="5" borderId="67" xfId="9" applyFont="1" applyFill="1" applyBorder="1"/>
    <xf numFmtId="183" fontId="37" fillId="5" borderId="67" xfId="10" applyNumberFormat="1" applyFont="1" applyFill="1" applyBorder="1" applyAlignment="1">
      <alignment horizontal="right"/>
    </xf>
    <xf numFmtId="183" fontId="37" fillId="5" borderId="68" xfId="9" applyNumberFormat="1" applyFont="1" applyFill="1" applyBorder="1"/>
    <xf numFmtId="183" fontId="37" fillId="5" borderId="0" xfId="9" applyNumberFormat="1" applyFont="1" applyFill="1" applyBorder="1"/>
    <xf numFmtId="0" fontId="41" fillId="0" borderId="69" xfId="0" applyFont="1" applyBorder="1" applyAlignment="1">
      <alignment horizontal="center" vertical="center"/>
    </xf>
    <xf numFmtId="0" fontId="41" fillId="0" borderId="70" xfId="0" applyFont="1" applyBorder="1" applyAlignment="1">
      <alignment horizontal="center" vertical="center"/>
    </xf>
    <xf numFmtId="0" fontId="41" fillId="0" borderId="70" xfId="0" applyFont="1" applyBorder="1" applyAlignment="1">
      <alignment vertical="center"/>
    </xf>
    <xf numFmtId="0" fontId="41" fillId="0" borderId="70" xfId="0" applyFont="1" applyBorder="1" applyAlignment="1">
      <alignment vertical="center" wrapText="1"/>
    </xf>
    <xf numFmtId="0" fontId="41" fillId="0" borderId="71" xfId="0" applyFont="1" applyBorder="1" applyAlignment="1">
      <alignment vertical="center" wrapText="1"/>
    </xf>
    <xf numFmtId="0" fontId="40" fillId="0" borderId="19" xfId="0" applyFont="1" applyBorder="1"/>
    <xf numFmtId="0" fontId="40" fillId="0" borderId="1" xfId="0" applyFont="1" applyBorder="1" applyAlignment="1">
      <alignment horizontal="center"/>
    </xf>
    <xf numFmtId="188" fontId="40" fillId="0" borderId="1" xfId="11" applyNumberFormat="1" applyFont="1" applyBorder="1" applyAlignment="1"/>
    <xf numFmtId="1" fontId="40" fillId="0" borderId="1" xfId="0" applyNumberFormat="1" applyFont="1" applyBorder="1"/>
    <xf numFmtId="188" fontId="40" fillId="0" borderId="8" xfId="11" applyNumberFormat="1" applyFont="1" applyBorder="1" applyAlignment="1">
      <alignment horizontal="center"/>
    </xf>
    <xf numFmtId="188" fontId="40" fillId="0" borderId="1" xfId="11" applyNumberFormat="1" applyFont="1" applyBorder="1" applyAlignment="1">
      <alignment horizontal="right"/>
    </xf>
    <xf numFmtId="188" fontId="40" fillId="0" borderId="1" xfId="11" applyNumberFormat="1" applyFont="1" applyBorder="1"/>
    <xf numFmtId="0" fontId="40" fillId="0" borderId="1" xfId="0" applyFont="1" applyBorder="1"/>
    <xf numFmtId="188" fontId="40" fillId="0" borderId="8" xfId="0" applyNumberFormat="1" applyFont="1" applyBorder="1" applyAlignment="1">
      <alignment horizontal="center"/>
    </xf>
    <xf numFmtId="188" fontId="40" fillId="0" borderId="8" xfId="0" applyNumberFormat="1" applyFont="1" applyBorder="1"/>
    <xf numFmtId="188" fontId="40" fillId="5" borderId="72" xfId="10" applyNumberFormat="1" applyFont="1" applyFill="1" applyBorder="1" applyAlignment="1">
      <alignment horizontal="left"/>
    </xf>
    <xf numFmtId="181" fontId="40" fillId="5" borderId="19" xfId="8" applyFont="1" applyFill="1" applyBorder="1" applyAlignment="1">
      <alignment horizontal="left" wrapText="1"/>
    </xf>
    <xf numFmtId="181" fontId="40" fillId="5" borderId="1" xfId="8" applyFont="1" applyFill="1" applyBorder="1" applyAlignment="1">
      <alignment horizontal="center"/>
    </xf>
    <xf numFmtId="182" fontId="40" fillId="5" borderId="1" xfId="10" applyFont="1" applyFill="1" applyBorder="1" applyAlignment="1">
      <alignment horizontal="left"/>
    </xf>
    <xf numFmtId="181" fontId="40" fillId="5" borderId="19" xfId="8" applyFont="1" applyFill="1" applyBorder="1" applyAlignment="1">
      <alignment horizontal="left"/>
    </xf>
    <xf numFmtId="182" fontId="40" fillId="5" borderId="72" xfId="10" applyFont="1" applyFill="1" applyBorder="1" applyAlignment="1">
      <alignment horizontal="left"/>
    </xf>
    <xf numFmtId="0" fontId="22" fillId="0" borderId="19" xfId="0" applyFont="1" applyBorder="1"/>
    <xf numFmtId="182" fontId="40" fillId="5" borderId="8" xfId="9" applyFont="1" applyFill="1" applyBorder="1" applyAlignment="1">
      <alignment horizontal="left"/>
    </xf>
    <xf numFmtId="0" fontId="22" fillId="0" borderId="2" xfId="0" applyFont="1" applyBorder="1"/>
    <xf numFmtId="0" fontId="22" fillId="0" borderId="2" xfId="0" applyFont="1" applyBorder="1" applyAlignment="1">
      <alignment wrapText="1"/>
    </xf>
    <xf numFmtId="183" fontId="40" fillId="5" borderId="72" xfId="10" applyNumberFormat="1" applyFont="1" applyFill="1" applyBorder="1" applyAlignment="1">
      <alignment horizontal="left"/>
    </xf>
    <xf numFmtId="0" fontId="41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vertical="center"/>
    </xf>
    <xf numFmtId="0" fontId="41" fillId="0" borderId="8" xfId="0" applyFont="1" applyBorder="1" applyAlignment="1">
      <alignment horizontal="center" vertical="center" wrapText="1"/>
    </xf>
    <xf numFmtId="187" fontId="40" fillId="0" borderId="1" xfId="11" applyFont="1" applyBorder="1"/>
    <xf numFmtId="0" fontId="40" fillId="0" borderId="19" xfId="0" applyFont="1" applyBorder="1" applyAlignment="1">
      <alignment wrapText="1"/>
    </xf>
    <xf numFmtId="181" fontId="37" fillId="5" borderId="73" xfId="8" applyFont="1" applyFill="1" applyBorder="1" applyAlignment="1">
      <alignment horizontal="left" wrapText="1"/>
    </xf>
    <xf numFmtId="181" fontId="40" fillId="5" borderId="74" xfId="8" applyFont="1" applyFill="1" applyBorder="1" applyAlignment="1">
      <alignment horizontal="center"/>
    </xf>
    <xf numFmtId="187" fontId="0" fillId="0" borderId="74" xfId="11" applyFont="1" applyBorder="1"/>
    <xf numFmtId="0" fontId="0" fillId="0" borderId="74" xfId="0" applyBorder="1"/>
    <xf numFmtId="183" fontId="37" fillId="5" borderId="68" xfId="10" applyNumberFormat="1" applyFont="1" applyFill="1" applyBorder="1" applyAlignment="1">
      <alignment horizontal="left"/>
    </xf>
    <xf numFmtId="181" fontId="37" fillId="5" borderId="0" xfId="8" applyFont="1" applyFill="1" applyBorder="1" applyAlignment="1">
      <alignment horizontal="left" wrapText="1"/>
    </xf>
    <xf numFmtId="181" fontId="40" fillId="5" borderId="0" xfId="8" applyFont="1" applyFill="1" applyBorder="1" applyAlignment="1">
      <alignment horizontal="center"/>
    </xf>
    <xf numFmtId="187" fontId="0" fillId="0" borderId="0" xfId="11" applyFont="1" applyBorder="1"/>
    <xf numFmtId="183" fontId="37" fillId="5" borderId="0" xfId="10" applyNumberFormat="1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/>
    </xf>
    <xf numFmtId="166" fontId="6" fillId="0" borderId="3" xfId="12" applyFont="1" applyFill="1" applyBorder="1" applyAlignment="1">
      <alignment horizontal="center" vertical="center"/>
    </xf>
    <xf numFmtId="172" fontId="6" fillId="0" borderId="3" xfId="12" applyNumberFormat="1" applyFont="1" applyFill="1" applyBorder="1" applyAlignment="1">
      <alignment horizontal="center" vertical="center"/>
    </xf>
    <xf numFmtId="172" fontId="6" fillId="0" borderId="9" xfId="12" applyNumberFormat="1" applyFont="1" applyFill="1" applyBorder="1" applyAlignment="1">
      <alignment horizontal="center" vertical="center"/>
    </xf>
    <xf numFmtId="189" fontId="0" fillId="0" borderId="0" xfId="0" applyNumberFormat="1"/>
    <xf numFmtId="190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wrapText="1"/>
    </xf>
    <xf numFmtId="172" fontId="8" fillId="0" borderId="1" xfId="13" applyNumberFormat="1" applyFont="1" applyFill="1" applyBorder="1" applyAlignment="1">
      <alignment vertical="center" wrapText="1"/>
    </xf>
    <xf numFmtId="172" fontId="8" fillId="0" borderId="8" xfId="13" applyNumberFormat="1" applyFont="1" applyFill="1" applyBorder="1" applyAlignment="1">
      <alignment horizontal="center" vertical="center" wrapText="1"/>
    </xf>
    <xf numFmtId="172" fontId="6" fillId="0" borderId="3" xfId="12" applyNumberFormat="1" applyFont="1" applyFill="1" applyBorder="1" applyAlignment="1">
      <alignment horizontal="left" vertical="center" wrapText="1"/>
    </xf>
    <xf numFmtId="172" fontId="6" fillId="0" borderId="9" xfId="12" applyNumberFormat="1" applyFont="1" applyFill="1" applyBorder="1" applyAlignment="1">
      <alignment horizontal="left" vertical="center" wrapText="1"/>
    </xf>
    <xf numFmtId="172" fontId="7" fillId="0" borderId="9" xfId="13" applyNumberFormat="1" applyFont="1" applyFill="1" applyBorder="1" applyAlignment="1">
      <alignment horizontal="left" vertical="center" wrapText="1"/>
    </xf>
    <xf numFmtId="166" fontId="6" fillId="0" borderId="1" xfId="12" applyFont="1" applyFill="1" applyBorder="1" applyAlignment="1">
      <alignment horizontal="center" vertical="center"/>
    </xf>
    <xf numFmtId="166" fontId="6" fillId="0" borderId="1" xfId="12" applyFont="1" applyFill="1" applyBorder="1" applyAlignment="1">
      <alignment horizontal="left" vertical="center" wrapText="1"/>
    </xf>
    <xf numFmtId="166" fontId="6" fillId="0" borderId="8" xfId="12" applyFont="1" applyFill="1" applyBorder="1" applyAlignment="1">
      <alignment horizontal="left" vertical="center" wrapText="1"/>
    </xf>
    <xf numFmtId="172" fontId="6" fillId="0" borderId="1" xfId="12" applyNumberFormat="1" applyFont="1" applyFill="1" applyBorder="1" applyAlignment="1">
      <alignment horizontal="left" vertical="center" wrapText="1"/>
    </xf>
    <xf numFmtId="172" fontId="6" fillId="0" borderId="8" xfId="12" applyNumberFormat="1" applyFont="1" applyFill="1" applyBorder="1" applyAlignment="1">
      <alignment horizontal="left" vertical="center" wrapText="1"/>
    </xf>
    <xf numFmtId="172" fontId="7" fillId="0" borderId="8" xfId="13" applyNumberFormat="1" applyFont="1" applyFill="1" applyBorder="1" applyAlignment="1">
      <alignment horizontal="left" vertical="center" wrapText="1"/>
    </xf>
    <xf numFmtId="166" fontId="7" fillId="0" borderId="8" xfId="13" applyNumberFormat="1" applyFont="1" applyFill="1" applyBorder="1" applyAlignment="1">
      <alignment horizontal="left" vertical="center" wrapText="1"/>
    </xf>
    <xf numFmtId="172" fontId="6" fillId="0" borderId="8" xfId="13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6" fontId="9" fillId="0" borderId="1" xfId="0" applyNumberFormat="1" applyFont="1" applyBorder="1" applyAlignment="1">
      <alignment horizontal="center" vertical="center" shrinkToFit="1"/>
    </xf>
    <xf numFmtId="172" fontId="8" fillId="0" borderId="1" xfId="13" applyNumberFormat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left" wrapText="1"/>
    </xf>
    <xf numFmtId="0" fontId="8" fillId="0" borderId="20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166" fontId="6" fillId="0" borderId="13" xfId="12" applyFont="1" applyFill="1" applyBorder="1" applyAlignment="1">
      <alignment horizontal="center" vertical="center"/>
    </xf>
    <xf numFmtId="172" fontId="6" fillId="0" borderId="13" xfId="12" applyNumberFormat="1" applyFont="1" applyFill="1" applyBorder="1" applyAlignment="1">
      <alignment horizontal="left" vertical="center" wrapText="1"/>
    </xf>
    <xf numFmtId="172" fontId="7" fillId="0" borderId="14" xfId="12" applyNumberFormat="1" applyFont="1" applyFill="1" applyBorder="1" applyAlignment="1">
      <alignment horizontal="left" vertical="center" wrapText="1"/>
    </xf>
    <xf numFmtId="166" fontId="2" fillId="0" borderId="0" xfId="12" applyFont="1"/>
    <xf numFmtId="191" fontId="0" fillId="0" borderId="0" xfId="0" applyNumberFormat="1"/>
    <xf numFmtId="166" fontId="0" fillId="0" borderId="0" xfId="12" applyFont="1"/>
    <xf numFmtId="0" fontId="3" fillId="0" borderId="0" xfId="0" applyFont="1"/>
    <xf numFmtId="0" fontId="12" fillId="0" borderId="0" xfId="0" applyFont="1"/>
    <xf numFmtId="0" fontId="2" fillId="0" borderId="0" xfId="0" applyFont="1" applyAlignment="1">
      <alignment horizontal="left"/>
    </xf>
    <xf numFmtId="0" fontId="10" fillId="0" borderId="2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center" wrapText="1"/>
    </xf>
    <xf numFmtId="0" fontId="13" fillId="0" borderId="7" xfId="0" applyFont="1" applyBorder="1" applyAlignment="1">
      <alignment horizontal="center" wrapText="1"/>
    </xf>
    <xf numFmtId="0" fontId="13" fillId="0" borderId="12" xfId="0" applyFont="1" applyBorder="1" applyAlignment="1">
      <alignment horizont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5" fillId="0" borderId="1" xfId="4" applyBorder="1" applyAlignment="1">
      <alignment horizontal="left" vertical="top" wrapText="1"/>
    </xf>
    <xf numFmtId="0" fontId="21" fillId="0" borderId="1" xfId="4" applyFont="1" applyBorder="1" applyAlignment="1">
      <alignment horizontal="center" vertical="top" wrapText="1"/>
    </xf>
    <xf numFmtId="0" fontId="23" fillId="0" borderId="1" xfId="4" applyFont="1" applyBorder="1" applyAlignment="1">
      <alignment horizontal="center" vertical="top" wrapText="1"/>
    </xf>
    <xf numFmtId="0" fontId="15" fillId="0" borderId="0" xfId="4" applyAlignment="1">
      <alignment horizontal="right" vertical="top" wrapText="1" indent="6"/>
    </xf>
    <xf numFmtId="0" fontId="16" fillId="0" borderId="1" xfId="4" applyFont="1" applyBorder="1" applyAlignment="1">
      <alignment horizontal="center" vertical="top" wrapText="1"/>
    </xf>
    <xf numFmtId="0" fontId="17" fillId="0" borderId="1" xfId="4" applyFont="1" applyBorder="1" applyAlignment="1">
      <alignment horizontal="center" vertical="top" wrapText="1"/>
    </xf>
    <xf numFmtId="0" fontId="18" fillId="0" borderId="1" xfId="4" applyFont="1" applyBorder="1" applyAlignment="1">
      <alignment horizontal="center" vertical="top" wrapText="1"/>
    </xf>
    <xf numFmtId="0" fontId="19" fillId="0" borderId="1" xfId="4" applyFont="1" applyBorder="1" applyAlignment="1">
      <alignment horizontal="left" vertical="top" wrapText="1"/>
    </xf>
    <xf numFmtId="0" fontId="15" fillId="0" borderId="1" xfId="4" applyBorder="1" applyAlignment="1">
      <alignment horizontal="left" wrapText="1"/>
    </xf>
    <xf numFmtId="0" fontId="19" fillId="0" borderId="1" xfId="4" applyFont="1" applyBorder="1" applyAlignment="1">
      <alignment horizontal="left" vertical="center" wrapText="1"/>
    </xf>
    <xf numFmtId="0" fontId="23" fillId="0" borderId="1" xfId="4" applyFont="1" applyBorder="1" applyAlignment="1">
      <alignment horizontal="left" vertical="top" wrapText="1"/>
    </xf>
    <xf numFmtId="0" fontId="20" fillId="0" borderId="1" xfId="4" applyFont="1" applyBorder="1" applyAlignment="1">
      <alignment horizontal="center" vertical="top" wrapText="1"/>
    </xf>
    <xf numFmtId="0" fontId="21" fillId="0" borderId="1" xfId="4" applyFont="1" applyBorder="1" applyAlignment="1">
      <alignment horizontal="left" vertical="top" wrapText="1"/>
    </xf>
    <xf numFmtId="0" fontId="20" fillId="0" borderId="1" xfId="4" applyFont="1" applyBorder="1" applyAlignment="1">
      <alignment horizontal="left" vertical="top" wrapText="1"/>
    </xf>
    <xf numFmtId="0" fontId="20" fillId="0" borderId="1" xfId="4" applyFont="1" applyBorder="1" applyAlignment="1">
      <alignment horizontal="left" vertical="top" wrapText="1" indent="6"/>
    </xf>
    <xf numFmtId="0" fontId="20" fillId="0" borderId="1" xfId="4" applyFont="1" applyBorder="1" applyAlignment="1">
      <alignment horizontal="left" vertical="top" wrapText="1" indent="5"/>
    </xf>
    <xf numFmtId="0" fontId="20" fillId="0" borderId="1" xfId="4" applyFont="1" applyBorder="1" applyAlignment="1">
      <alignment horizontal="left" vertical="center" wrapText="1" indent="3"/>
    </xf>
    <xf numFmtId="0" fontId="22" fillId="0" borderId="1" xfId="4" applyFont="1" applyBorder="1" applyAlignment="1">
      <alignment horizontal="left" wrapText="1"/>
    </xf>
    <xf numFmtId="0" fontId="15" fillId="0" borderId="1" xfId="4" applyBorder="1" applyAlignment="1">
      <alignment horizontal="center" wrapText="1"/>
    </xf>
    <xf numFmtId="0" fontId="19" fillId="0" borderId="22" xfId="4" applyFont="1" applyBorder="1" applyAlignment="1">
      <alignment horizontal="left" vertical="center" wrapText="1" indent="3"/>
    </xf>
    <xf numFmtId="0" fontId="19" fillId="0" borderId="0" xfId="4" applyFont="1" applyAlignment="1">
      <alignment horizontal="left" vertical="center" wrapText="1" indent="3"/>
    </xf>
    <xf numFmtId="0" fontId="19" fillId="0" borderId="23" xfId="4" applyFont="1" applyBorder="1" applyAlignment="1">
      <alignment horizontal="left" vertical="center" wrapText="1" indent="3"/>
    </xf>
    <xf numFmtId="0" fontId="15" fillId="0" borderId="26" xfId="4" applyBorder="1" applyAlignment="1">
      <alignment horizontal="left" vertical="top" wrapText="1"/>
    </xf>
    <xf numFmtId="0" fontId="15" fillId="0" borderId="27" xfId="4" applyBorder="1" applyAlignment="1">
      <alignment horizontal="left" vertical="top" wrapText="1"/>
    </xf>
    <xf numFmtId="0" fontId="15" fillId="0" borderId="22" xfId="4" applyBorder="1" applyAlignment="1">
      <alignment horizontal="left" vertical="top" wrapText="1"/>
    </xf>
    <xf numFmtId="0" fontId="15" fillId="0" borderId="0" xfId="4" applyAlignment="1">
      <alignment horizontal="left" vertical="top" wrapText="1"/>
    </xf>
    <xf numFmtId="0" fontId="15" fillId="0" borderId="24" xfId="4" applyBorder="1" applyAlignment="1">
      <alignment horizontal="left" vertical="top" wrapText="1"/>
    </xf>
    <xf numFmtId="0" fontId="15" fillId="0" borderId="25" xfId="4" applyBorder="1" applyAlignment="1">
      <alignment horizontal="left" vertical="top" wrapText="1"/>
    </xf>
    <xf numFmtId="0" fontId="17" fillId="0" borderId="1" xfId="4" applyFont="1" applyBorder="1" applyAlignment="1">
      <alignment horizontal="center" wrapText="1"/>
    </xf>
    <xf numFmtId="181" fontId="40" fillId="5" borderId="16" xfId="8" applyFont="1" applyFill="1" applyBorder="1" applyAlignment="1">
      <alignment horizontal="left" wrapText="1"/>
    </xf>
    <xf numFmtId="181" fontId="37" fillId="5" borderId="17" xfId="8" applyFont="1" applyFill="1" applyBorder="1" applyAlignment="1">
      <alignment horizontal="left" wrapText="1"/>
    </xf>
    <xf numFmtId="181" fontId="37" fillId="5" borderId="18" xfId="8" applyFont="1" applyFill="1" applyBorder="1" applyAlignment="1">
      <alignment horizontal="left" wrapText="1"/>
    </xf>
    <xf numFmtId="0" fontId="37" fillId="5" borderId="7" xfId="0" applyFont="1" applyFill="1" applyBorder="1" applyAlignment="1">
      <alignment horizontal="left" vertical="top" wrapText="1"/>
    </xf>
    <xf numFmtId="0" fontId="37" fillId="5" borderId="12" xfId="0" applyFont="1" applyFill="1" applyBorder="1" applyAlignment="1">
      <alignment horizontal="left" vertical="top" wrapText="1"/>
    </xf>
    <xf numFmtId="0" fontId="43" fillId="0" borderId="0" xfId="0" applyFont="1" applyAlignment="1">
      <alignment horizontal="center"/>
    </xf>
    <xf numFmtId="0" fontId="44" fillId="0" borderId="16" xfId="0" applyFont="1" applyBorder="1" applyAlignment="1">
      <alignment horizontal="center" wrapText="1"/>
    </xf>
    <xf numFmtId="0" fontId="44" fillId="0" borderId="17" xfId="0" applyFont="1" applyBorder="1" applyAlignment="1">
      <alignment horizontal="center" wrapText="1"/>
    </xf>
    <xf numFmtId="0" fontId="44" fillId="0" borderId="18" xfId="0" applyFont="1" applyBorder="1" applyAlignment="1">
      <alignment horizontal="center" wrapText="1"/>
    </xf>
    <xf numFmtId="0" fontId="14" fillId="0" borderId="0" xfId="2" applyFont="1" applyAlignment="1">
      <alignment horizontal="left"/>
    </xf>
    <xf numFmtId="0" fontId="45" fillId="0" borderId="5" xfId="0" applyFont="1" applyBorder="1" applyAlignment="1" applyProtection="1">
      <alignment horizontal="center" vertical="center" wrapText="1"/>
      <protection locked="0"/>
    </xf>
    <xf numFmtId="0" fontId="45" fillId="0" borderId="6" xfId="0" applyFont="1" applyBorder="1" applyAlignment="1" applyProtection="1">
      <alignment horizontal="center" vertical="center" wrapText="1"/>
      <protection locked="0"/>
    </xf>
    <xf numFmtId="0" fontId="45" fillId="0" borderId="10" xfId="0" applyFont="1" applyBorder="1" applyAlignment="1" applyProtection="1">
      <alignment horizontal="center" vertical="center" wrapText="1"/>
      <protection locked="0"/>
    </xf>
    <xf numFmtId="0" fontId="45" fillId="0" borderId="15" xfId="0" applyFont="1" applyBorder="1" applyAlignment="1" applyProtection="1">
      <alignment horizontal="center" vertical="center" wrapText="1"/>
      <protection locked="0"/>
    </xf>
    <xf numFmtId="0" fontId="45" fillId="0" borderId="7" xfId="0" applyFont="1" applyBorder="1" applyAlignment="1" applyProtection="1">
      <alignment horizontal="center" vertical="center" wrapText="1"/>
      <protection locked="0"/>
    </xf>
    <xf numFmtId="0" fontId="45" fillId="0" borderId="12" xfId="0" applyFont="1" applyBorder="1" applyAlignment="1" applyProtection="1">
      <alignment horizontal="center" vertical="center" wrapText="1"/>
      <protection locked="0"/>
    </xf>
  </cellXfs>
  <cellStyles count="14">
    <cellStyle name="Millares [0] 2" xfId="6" xr:uid="{0607B28C-B6D8-447E-B00C-3AAD457A87F0}"/>
    <cellStyle name="Millares [0] 3" xfId="11" xr:uid="{0C9A33C1-1FA8-4660-8DDA-5C1451A9E2A5}"/>
    <cellStyle name="Millares 12" xfId="9" xr:uid="{EFC4FED9-0CBF-46EB-818B-F35E9D82B820}"/>
    <cellStyle name="Millares 2" xfId="5" xr:uid="{36D23EEC-E90C-402A-97AD-51425E350993}"/>
    <cellStyle name="Millares 3" xfId="12" xr:uid="{12DAAD7E-B467-4B15-9D64-3FCDBE58C2BB}"/>
    <cellStyle name="Millares_Hoja2" xfId="8" xr:uid="{6553C9BE-FFFC-4E27-B798-A19808E23A8B}"/>
    <cellStyle name="Millares_Puesto Salud Socorro Ejecucion" xfId="10" xr:uid="{8EEF96F3-C250-493D-B525-9B8055831991}"/>
    <cellStyle name="Moneda [0] 2" xfId="7" xr:uid="{2DA4140B-DB65-4C7C-BCFC-3E0304BA0C45}"/>
    <cellStyle name="Moneda 2" xfId="1" xr:uid="{00000000-0005-0000-0000-000002000000}"/>
    <cellStyle name="Moneda 3" xfId="13" xr:uid="{BA180447-FD09-4F01-8AEE-2534D53B36B5}"/>
    <cellStyle name="Normal" xfId="0" builtinId="0"/>
    <cellStyle name="Normal 2" xfId="2" xr:uid="{00000000-0005-0000-0000-000004000000}"/>
    <cellStyle name="Normal 3" xfId="3" xr:uid="{00000000-0005-0000-0000-000005000000}"/>
    <cellStyle name="Normal 4" xfId="4" xr:uid="{86E8653E-90A8-4143-951F-E5341350CCBB}"/>
  </cellStyles>
  <dxfs count="9"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CUEDUCTO%20BRISAS)\ANALISIS%20DE%20PRECION%20UNITARIOS%20BRISAS%20S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tropliegos"/>
      <sheetName val="aCant"/>
      <sheetName val="aguia"/>
      <sheetName val="aItems"/>
      <sheetName val="aUnitbasic"/>
      <sheetName val="aUnitb"/>
      <sheetName val="precmateri"/>
      <sheetName val="disayuda"/>
      <sheetName val="dEDT"/>
      <sheetName val="listacti"/>
      <sheetName val="btiempo"/>
      <sheetName val="bmatrizacti"/>
      <sheetName val="dganttpersonal"/>
      <sheetName val="bCPM"/>
      <sheetName val="bdistribu"/>
      <sheetName val="bdistribu (2)"/>
      <sheetName val="bdistribu (3)"/>
      <sheetName val="bdistribu (4)"/>
      <sheetName val="bdistribu (5)"/>
      <sheetName val="histograma"/>
      <sheetName val="dganttequipos"/>
      <sheetName val="precmatuni"/>
      <sheetName val="Prest"/>
      <sheetName val="dMO no calificada"/>
      <sheetName val="dCuadrilla"/>
      <sheetName val="cAnalisisbas"/>
      <sheetName val="cAnalisis"/>
      <sheetName val="AUI"/>
      <sheetName val="cPresup"/>
      <sheetName val="efondoscerc"/>
      <sheetName val="efondoslejano"/>
      <sheetName val="efondosnivelado"/>
      <sheetName val="ecurvaScosto"/>
      <sheetName val="Financiero "/>
      <sheetName val="zproced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7">
          <cell r="D7" t="str">
            <v>MATERIALES</v>
          </cell>
          <cell r="E7"/>
          <cell r="F7"/>
          <cell r="G7"/>
          <cell r="H7"/>
          <cell r="I7"/>
          <cell r="J7">
            <v>936206857</v>
          </cell>
          <cell r="K7">
            <v>1068274872</v>
          </cell>
          <cell r="L7"/>
          <cell r="M7">
            <v>1</v>
          </cell>
        </row>
        <row r="8">
          <cell r="D8" t="str">
            <v>CONCRETO 2.000 PSI</v>
          </cell>
          <cell r="E8" t="str">
            <v>M3</v>
          </cell>
          <cell r="F8">
            <v>4.28</v>
          </cell>
          <cell r="G8">
            <v>0</v>
          </cell>
          <cell r="H8">
            <v>355759</v>
          </cell>
          <cell r="I8">
            <v>355759</v>
          </cell>
          <cell r="J8">
            <v>1522649</v>
          </cell>
          <cell r="K8">
            <v>1522649</v>
          </cell>
          <cell r="L8"/>
          <cell r="M8">
            <v>1001</v>
          </cell>
        </row>
        <row r="9">
          <cell r="D9" t="str">
            <v>CONCRETO 3.000 PSI</v>
          </cell>
          <cell r="E9" t="str">
            <v>M3</v>
          </cell>
          <cell r="F9">
            <v>36.58</v>
          </cell>
          <cell r="G9">
            <v>0</v>
          </cell>
          <cell r="H9">
            <v>386407</v>
          </cell>
          <cell r="I9">
            <v>386407</v>
          </cell>
          <cell r="J9">
            <v>14134768</v>
          </cell>
          <cell r="K9">
            <v>14134768</v>
          </cell>
          <cell r="L9"/>
          <cell r="M9">
            <v>1002</v>
          </cell>
        </row>
        <row r="10">
          <cell r="D10" t="str">
            <v>CONCRETO 4.000 PSI</v>
          </cell>
          <cell r="E10" t="str">
            <v>M3</v>
          </cell>
          <cell r="F10">
            <v>103.57</v>
          </cell>
          <cell r="G10">
            <v>0</v>
          </cell>
          <cell r="H10">
            <v>434348</v>
          </cell>
          <cell r="I10">
            <v>434348</v>
          </cell>
          <cell r="J10">
            <v>44985422</v>
          </cell>
          <cell r="K10">
            <v>44985422</v>
          </cell>
          <cell r="L10"/>
          <cell r="M10">
            <v>1003</v>
          </cell>
        </row>
        <row r="11">
          <cell r="D11" t="str">
            <v>CONCRETO 4.000 PSI IMPERMEABILIZADO</v>
          </cell>
          <cell r="E11" t="str">
            <v>M3</v>
          </cell>
          <cell r="F11">
            <v>25.360000000000003</v>
          </cell>
          <cell r="G11">
            <v>0</v>
          </cell>
          <cell r="H11">
            <v>478248</v>
          </cell>
          <cell r="I11">
            <v>478248</v>
          </cell>
          <cell r="J11">
            <v>12128369</v>
          </cell>
          <cell r="K11">
            <v>12128369</v>
          </cell>
          <cell r="L11"/>
          <cell r="M11">
            <v>1004</v>
          </cell>
        </row>
        <row r="12">
          <cell r="D12" t="str">
            <v>MORTERO 1:4</v>
          </cell>
          <cell r="E12" t="str">
            <v>M3</v>
          </cell>
          <cell r="F12">
            <v>11.95</v>
          </cell>
          <cell r="G12">
            <v>0</v>
          </cell>
          <cell r="H12">
            <v>404693</v>
          </cell>
          <cell r="I12">
            <v>404693</v>
          </cell>
          <cell r="J12">
            <v>4836081</v>
          </cell>
          <cell r="K12">
            <v>4836081</v>
          </cell>
          <cell r="L12"/>
          <cell r="M12">
            <v>1005</v>
          </cell>
        </row>
        <row r="13">
          <cell r="D13" t="str">
            <v>ADAPTADOR HEMBRA PVC PRESIÓN 1/2"</v>
          </cell>
          <cell r="E13" t="str">
            <v>UN</v>
          </cell>
          <cell r="F13">
            <v>1080</v>
          </cell>
          <cell r="G13">
            <v>0</v>
          </cell>
          <cell r="H13">
            <v>480</v>
          </cell>
          <cell r="I13">
            <v>480</v>
          </cell>
          <cell r="J13">
            <v>518400</v>
          </cell>
          <cell r="K13">
            <v>518400</v>
          </cell>
          <cell r="L13"/>
          <cell r="M13">
            <v>1006</v>
          </cell>
        </row>
        <row r="14">
          <cell r="D14" t="str">
            <v>AGITADOR ELÉCTRICO</v>
          </cell>
          <cell r="E14" t="str">
            <v>UN</v>
          </cell>
          <cell r="F14">
            <v>2</v>
          </cell>
          <cell r="G14">
            <v>0</v>
          </cell>
          <cell r="H14">
            <v>4900500</v>
          </cell>
          <cell r="I14">
            <v>4900500</v>
          </cell>
          <cell r="J14">
            <v>9801000</v>
          </cell>
          <cell r="K14">
            <v>9801000</v>
          </cell>
          <cell r="L14"/>
          <cell r="M14">
            <v>1007</v>
          </cell>
        </row>
        <row r="15">
          <cell r="D15" t="str">
            <v>AGUA</v>
          </cell>
          <cell r="E15" t="str">
            <v>GL</v>
          </cell>
          <cell r="F15">
            <v>545.09</v>
          </cell>
          <cell r="G15">
            <v>0</v>
          </cell>
          <cell r="H15">
            <v>216</v>
          </cell>
          <cell r="I15">
            <v>216</v>
          </cell>
          <cell r="J15">
            <v>117739</v>
          </cell>
          <cell r="K15">
            <v>117739</v>
          </cell>
          <cell r="L15"/>
          <cell r="M15">
            <v>1008</v>
          </cell>
        </row>
        <row r="16">
          <cell r="D16" t="str">
            <v>ALAMBRE PARA AMARRE</v>
          </cell>
          <cell r="E16" t="str">
            <v>KG</v>
          </cell>
          <cell r="F16">
            <v>1655.7400000000002</v>
          </cell>
          <cell r="G16">
            <v>0</v>
          </cell>
          <cell r="H16">
            <v>4224</v>
          </cell>
          <cell r="I16">
            <v>4224</v>
          </cell>
          <cell r="J16">
            <v>6993846</v>
          </cell>
          <cell r="K16">
            <v>6993846</v>
          </cell>
          <cell r="L16"/>
          <cell r="M16">
            <v>1009</v>
          </cell>
        </row>
        <row r="17">
          <cell r="D17" t="str">
            <v>ANGULO DE 15° - 30°</v>
          </cell>
          <cell r="E17" t="str">
            <v>UN</v>
          </cell>
          <cell r="F17">
            <v>3</v>
          </cell>
          <cell r="G17">
            <v>0</v>
          </cell>
          <cell r="H17">
            <v>3128400</v>
          </cell>
          <cell r="I17">
            <v>3128400</v>
          </cell>
          <cell r="J17">
            <v>9385200</v>
          </cell>
          <cell r="K17">
            <v>9385200</v>
          </cell>
          <cell r="L17"/>
          <cell r="M17">
            <v>1010</v>
          </cell>
        </row>
        <row r="18">
          <cell r="D18" t="str">
            <v>ANTISOL ROJO</v>
          </cell>
          <cell r="E18" t="str">
            <v>KG</v>
          </cell>
          <cell r="F18">
            <v>525.28999999999985</v>
          </cell>
          <cell r="G18">
            <v>0</v>
          </cell>
          <cell r="H18">
            <v>12106</v>
          </cell>
          <cell r="I18">
            <v>12106</v>
          </cell>
          <cell r="J18">
            <v>6359161</v>
          </cell>
          <cell r="K18">
            <v>6359161</v>
          </cell>
          <cell r="L18"/>
          <cell r="M18">
            <v>1011</v>
          </cell>
        </row>
        <row r="19">
          <cell r="D19" t="str">
            <v>ARMADO BT (RT) ALIN Y ANG HASTA 30° Y FIN DE LINEA</v>
          </cell>
          <cell r="E19" t="str">
            <v>UN</v>
          </cell>
          <cell r="F19">
            <v>1</v>
          </cell>
          <cell r="G19">
            <v>0.16</v>
          </cell>
          <cell r="H19">
            <v>41396.550000000003</v>
          </cell>
          <cell r="I19">
            <v>48020</v>
          </cell>
          <cell r="J19">
            <v>41397</v>
          </cell>
          <cell r="K19">
            <v>48020</v>
          </cell>
          <cell r="L19"/>
          <cell r="M19">
            <v>1012</v>
          </cell>
        </row>
        <row r="20">
          <cell r="D20" t="str">
            <v>ARMADO BT (RT) ANC Y ANG 30° - 90°</v>
          </cell>
          <cell r="E20" t="str">
            <v>UN</v>
          </cell>
          <cell r="F20">
            <v>1</v>
          </cell>
          <cell r="G20">
            <v>0.16</v>
          </cell>
          <cell r="H20">
            <v>35823.279999999999</v>
          </cell>
          <cell r="I20">
            <v>41555</v>
          </cell>
          <cell r="J20">
            <v>35823</v>
          </cell>
          <cell r="K20">
            <v>41555</v>
          </cell>
          <cell r="L20"/>
          <cell r="M20">
            <v>1013</v>
          </cell>
        </row>
        <row r="21">
          <cell r="D21" t="str">
            <v>ARMADO SIMPLE CIRCUITO TRIF AG&lt;5° HORIZONTAL EN CRUCETA ACSR 1/0 AWG</v>
          </cell>
          <cell r="E21" t="str">
            <v>UN</v>
          </cell>
          <cell r="F21">
            <v>5</v>
          </cell>
          <cell r="G21">
            <v>0.16</v>
          </cell>
          <cell r="H21">
            <v>2251034.48</v>
          </cell>
          <cell r="I21">
            <v>2611200</v>
          </cell>
          <cell r="J21">
            <v>11255172</v>
          </cell>
          <cell r="K21">
            <v>13056000</v>
          </cell>
          <cell r="L21"/>
          <cell r="M21">
            <v>1014</v>
          </cell>
        </row>
        <row r="22">
          <cell r="D22" t="str">
            <v>ARMADO SIMPLE CIRCUITO TRIF FIN DE LINEA DISP. HORIZONTAL ACSR 4/0 AWG</v>
          </cell>
          <cell r="E22" t="str">
            <v>UN</v>
          </cell>
          <cell r="F22">
            <v>2</v>
          </cell>
          <cell r="G22">
            <v>0.16</v>
          </cell>
          <cell r="H22">
            <v>2100364.66</v>
          </cell>
          <cell r="I22">
            <v>2436423</v>
          </cell>
          <cell r="J22">
            <v>4200729</v>
          </cell>
          <cell r="K22">
            <v>4872846</v>
          </cell>
          <cell r="L22"/>
          <cell r="M22">
            <v>1015</v>
          </cell>
        </row>
        <row r="23">
          <cell r="D23" t="str">
            <v>AVISOS PREVENTIVOS FIJOS</v>
          </cell>
          <cell r="E23" t="str">
            <v>GB</v>
          </cell>
          <cell r="F23">
            <v>5</v>
          </cell>
          <cell r="G23">
            <v>0.16</v>
          </cell>
          <cell r="H23">
            <v>284368.96999999997</v>
          </cell>
          <cell r="I23">
            <v>329868</v>
          </cell>
          <cell r="J23">
            <v>1421845</v>
          </cell>
          <cell r="K23">
            <v>1649340</v>
          </cell>
          <cell r="L23"/>
          <cell r="M23">
            <v>1016</v>
          </cell>
        </row>
        <row r="24">
          <cell r="D24" t="str">
            <v>BLOQUE CEMENTO NO. 6</v>
          </cell>
          <cell r="E24" t="str">
            <v>UN</v>
          </cell>
          <cell r="F24">
            <v>4001.25</v>
          </cell>
          <cell r="G24">
            <v>0.16</v>
          </cell>
          <cell r="H24">
            <v>2133.62</v>
          </cell>
          <cell r="I24">
            <v>2475</v>
          </cell>
          <cell r="J24">
            <v>8537147</v>
          </cell>
          <cell r="K24">
            <v>9903094</v>
          </cell>
          <cell r="L24"/>
          <cell r="M24">
            <v>1017</v>
          </cell>
        </row>
        <row r="25">
          <cell r="D25" t="str">
            <v>BOMBA DOSIFICADORA DE DIAFRAGMA HIDRAULICAMENTE SEGÚN ESPEC.</v>
          </cell>
          <cell r="E25" t="str">
            <v>UN</v>
          </cell>
          <cell r="F25">
            <v>2</v>
          </cell>
          <cell r="G25">
            <v>0.16</v>
          </cell>
          <cell r="H25">
            <v>6756551.7199999997</v>
          </cell>
          <cell r="I25">
            <v>7837600</v>
          </cell>
          <cell r="J25">
            <v>13513103</v>
          </cell>
          <cell r="K25">
            <v>15675200</v>
          </cell>
          <cell r="L25"/>
          <cell r="M25">
            <v>1018</v>
          </cell>
        </row>
        <row r="26">
          <cell r="D26" t="str">
            <v>BOMBA TIPO LAPICERO SUMERGIBLE, CAUDAL=8,0 LPS, HDT 140 MCA, 220 VOLTIOS, MONOFASICO, 60 CICLOS</v>
          </cell>
          <cell r="E26" t="str">
            <v>UN</v>
          </cell>
          <cell r="F26">
            <v>1</v>
          </cell>
          <cell r="G26">
            <v>0.16</v>
          </cell>
          <cell r="H26">
            <v>45689655.170000002</v>
          </cell>
          <cell r="I26">
            <v>53000000</v>
          </cell>
          <cell r="J26">
            <v>45689655</v>
          </cell>
          <cell r="K26">
            <v>53000000</v>
          </cell>
          <cell r="L26"/>
          <cell r="M26">
            <v>1019</v>
          </cell>
        </row>
        <row r="27">
          <cell r="D27" t="str">
            <v>BRIDA CIEGA HD NORMA ISO PN 10 DIAMETRO 3"</v>
          </cell>
          <cell r="E27" t="str">
            <v>UN</v>
          </cell>
          <cell r="F27">
            <v>3</v>
          </cell>
          <cell r="G27">
            <v>0.16</v>
          </cell>
          <cell r="H27">
            <v>144812.93</v>
          </cell>
          <cell r="I27">
            <v>167983</v>
          </cell>
          <cell r="J27">
            <v>434439</v>
          </cell>
          <cell r="K27">
            <v>503949</v>
          </cell>
          <cell r="L27"/>
          <cell r="M27">
            <v>1020</v>
          </cell>
        </row>
        <row r="28">
          <cell r="D28" t="str">
            <v>CABLE TRENZADO THW N° 2 CU</v>
          </cell>
          <cell r="E28" t="str">
            <v>ML</v>
          </cell>
          <cell r="F28">
            <v>90</v>
          </cell>
          <cell r="G28">
            <v>0.16</v>
          </cell>
          <cell r="H28">
            <v>25932.76</v>
          </cell>
          <cell r="I28">
            <v>30082</v>
          </cell>
          <cell r="J28">
            <v>2333948</v>
          </cell>
          <cell r="K28">
            <v>2707380</v>
          </cell>
          <cell r="L28"/>
          <cell r="M28">
            <v>1021</v>
          </cell>
        </row>
        <row r="29">
          <cell r="D29" t="str">
            <v>CABLE TRENZADO ACSR 4/0 AWMG</v>
          </cell>
          <cell r="E29" t="str">
            <v>ML</v>
          </cell>
          <cell r="F29">
            <v>220</v>
          </cell>
          <cell r="G29">
            <v>0.16</v>
          </cell>
          <cell r="H29">
            <v>35905.17</v>
          </cell>
          <cell r="I29">
            <v>41650</v>
          </cell>
          <cell r="J29">
            <v>7899137</v>
          </cell>
          <cell r="K29">
            <v>9163000</v>
          </cell>
          <cell r="L29"/>
          <cell r="M29">
            <v>1022</v>
          </cell>
        </row>
        <row r="30">
          <cell r="D30" t="str">
            <v>CAJA DE ANDEN</v>
          </cell>
          <cell r="E30" t="str">
            <v>UN</v>
          </cell>
          <cell r="F30">
            <v>540</v>
          </cell>
          <cell r="G30">
            <v>0.16</v>
          </cell>
          <cell r="H30">
            <v>30417.24</v>
          </cell>
          <cell r="I30">
            <v>35284</v>
          </cell>
          <cell r="J30">
            <v>16425310</v>
          </cell>
          <cell r="K30">
            <v>19053360</v>
          </cell>
          <cell r="L30"/>
          <cell r="M30">
            <v>1023</v>
          </cell>
        </row>
        <row r="31">
          <cell r="D31" t="str">
            <v>CALADO TIPO PERSIANA 0,15 X 0,20 X 0,40</v>
          </cell>
          <cell r="E31" t="str">
            <v>UN</v>
          </cell>
          <cell r="F31">
            <v>25</v>
          </cell>
          <cell r="G31">
            <v>0.16</v>
          </cell>
          <cell r="H31">
            <v>2672.41</v>
          </cell>
          <cell r="I31">
            <v>3100</v>
          </cell>
          <cell r="J31">
            <v>66810</v>
          </cell>
          <cell r="K31">
            <v>77500</v>
          </cell>
          <cell r="L31"/>
          <cell r="M31">
            <v>1024</v>
          </cell>
        </row>
        <row r="32">
          <cell r="D32" t="str">
            <v>CERÁMICA TRÁFICO 5</v>
          </cell>
          <cell r="E32" t="str">
            <v>M2</v>
          </cell>
          <cell r="F32">
            <v>22.79</v>
          </cell>
          <cell r="G32">
            <v>0.16</v>
          </cell>
          <cell r="H32">
            <v>28137.93</v>
          </cell>
          <cell r="I32">
            <v>32640</v>
          </cell>
          <cell r="J32">
            <v>641263</v>
          </cell>
          <cell r="K32">
            <v>743866</v>
          </cell>
          <cell r="L32"/>
          <cell r="M32">
            <v>1025</v>
          </cell>
        </row>
        <row r="33">
          <cell r="D33" t="str">
            <v>CINTA DEMARCADORA DE AVISO DE PELIGRO</v>
          </cell>
          <cell r="E33" t="str">
            <v>ML</v>
          </cell>
          <cell r="F33">
            <v>4000</v>
          </cell>
          <cell r="G33">
            <v>0.16</v>
          </cell>
          <cell r="H33">
            <v>341.38</v>
          </cell>
          <cell r="I33">
            <v>396</v>
          </cell>
          <cell r="J33">
            <v>1365520</v>
          </cell>
          <cell r="K33">
            <v>1584000</v>
          </cell>
          <cell r="L33"/>
          <cell r="M33">
            <v>1026</v>
          </cell>
        </row>
        <row r="34">
          <cell r="D34" t="str">
            <v>CINTA DE PREVENCIÓN PROHIBIDO EL PASE</v>
          </cell>
          <cell r="E34" t="str">
            <v>ML</v>
          </cell>
          <cell r="F34">
            <v>1500</v>
          </cell>
          <cell r="G34">
            <v>0.16</v>
          </cell>
          <cell r="H34">
            <v>768.1</v>
          </cell>
          <cell r="I34">
            <v>891</v>
          </cell>
          <cell r="J34">
            <v>1152150</v>
          </cell>
          <cell r="K34">
            <v>1336500</v>
          </cell>
          <cell r="L34"/>
          <cell r="M34">
            <v>1027</v>
          </cell>
        </row>
        <row r="35">
          <cell r="D35" t="str">
            <v>CINTA FLEXIBLE PARA SELLAR JUNTAS</v>
          </cell>
          <cell r="E35" t="str">
            <v>ML</v>
          </cell>
          <cell r="F35">
            <v>46.4</v>
          </cell>
          <cell r="G35">
            <v>0.16</v>
          </cell>
          <cell r="H35">
            <v>25337.07</v>
          </cell>
          <cell r="I35">
            <v>29391</v>
          </cell>
          <cell r="J35">
            <v>1175640</v>
          </cell>
          <cell r="K35">
            <v>1363742</v>
          </cell>
          <cell r="L35"/>
          <cell r="M35">
            <v>1028</v>
          </cell>
        </row>
        <row r="36">
          <cell r="D36" t="str">
            <v>CODO DE 90° BRIDA X BRIDA HD NORMA ISO PN 10 DIAMETRO 3"</v>
          </cell>
          <cell r="E36" t="str">
            <v>UN</v>
          </cell>
          <cell r="F36">
            <v>12</v>
          </cell>
          <cell r="G36">
            <v>0.16</v>
          </cell>
          <cell r="H36">
            <v>388989.66</v>
          </cell>
          <cell r="I36">
            <v>451228</v>
          </cell>
          <cell r="J36">
            <v>4667876</v>
          </cell>
          <cell r="K36">
            <v>5414736</v>
          </cell>
          <cell r="L36"/>
          <cell r="M36">
            <v>1029</v>
          </cell>
        </row>
        <row r="37">
          <cell r="D37" t="str">
            <v>CODO 90º PRESIÓN 3" PVC</v>
          </cell>
          <cell r="E37" t="str">
            <v>UN</v>
          </cell>
          <cell r="F37">
            <v>35</v>
          </cell>
          <cell r="G37">
            <v>0.16</v>
          </cell>
          <cell r="H37">
            <v>37031.03</v>
          </cell>
          <cell r="I37">
            <v>42956</v>
          </cell>
          <cell r="J37">
            <v>1296086</v>
          </cell>
          <cell r="K37">
            <v>1503460</v>
          </cell>
          <cell r="L37"/>
          <cell r="M37">
            <v>1030</v>
          </cell>
        </row>
        <row r="38">
          <cell r="D38" t="str">
            <v>COLLAR DE DERIVACIÓN</v>
          </cell>
          <cell r="E38" t="str">
            <v>UN</v>
          </cell>
          <cell r="F38">
            <v>540</v>
          </cell>
          <cell r="G38">
            <v>0.16</v>
          </cell>
          <cell r="H38">
            <v>31571.55</v>
          </cell>
          <cell r="I38">
            <v>36623</v>
          </cell>
          <cell r="J38">
            <v>17048637</v>
          </cell>
          <cell r="K38">
            <v>19776420</v>
          </cell>
          <cell r="L38"/>
          <cell r="M38">
            <v>1031</v>
          </cell>
        </row>
        <row r="39">
          <cell r="D39" t="str">
            <v>CONCERTINA</v>
          </cell>
          <cell r="E39" t="str">
            <v>RLL</v>
          </cell>
          <cell r="F39">
            <v>11.25</v>
          </cell>
          <cell r="G39">
            <v>0.16</v>
          </cell>
          <cell r="H39">
            <v>85327.59</v>
          </cell>
          <cell r="I39">
            <v>98980</v>
          </cell>
          <cell r="J39">
            <v>959935</v>
          </cell>
          <cell r="K39">
            <v>1113525</v>
          </cell>
          <cell r="L39"/>
          <cell r="M39">
            <v>1032</v>
          </cell>
        </row>
        <row r="40">
          <cell r="D40" t="str">
            <v>CONO EXTERIOR CON TAPA</v>
          </cell>
          <cell r="E40" t="str">
            <v>UN</v>
          </cell>
          <cell r="F40">
            <v>1</v>
          </cell>
          <cell r="G40">
            <v>0.16</v>
          </cell>
          <cell r="H40">
            <v>43965.52</v>
          </cell>
          <cell r="I40">
            <v>51000</v>
          </cell>
          <cell r="J40">
            <v>43966</v>
          </cell>
          <cell r="K40">
            <v>51000</v>
          </cell>
          <cell r="L40"/>
          <cell r="M40">
            <v>1033</v>
          </cell>
        </row>
        <row r="41">
          <cell r="D41" t="str">
            <v>CRUCETA SENCILLA PARA PROTECCIONES</v>
          </cell>
          <cell r="E41" t="str">
            <v>UN</v>
          </cell>
          <cell r="F41">
            <v>2</v>
          </cell>
          <cell r="G41">
            <v>0.16</v>
          </cell>
          <cell r="H41">
            <v>1191206.8999999999</v>
          </cell>
          <cell r="I41">
            <v>1381800</v>
          </cell>
          <cell r="J41">
            <v>2382414</v>
          </cell>
          <cell r="K41">
            <v>2763600</v>
          </cell>
          <cell r="L41"/>
          <cell r="M41">
            <v>1034</v>
          </cell>
        </row>
        <row r="42">
          <cell r="D42" t="str">
            <v>DISTANCIADOR PARA REFUERZO</v>
          </cell>
          <cell r="E42" t="str">
            <v>UN</v>
          </cell>
          <cell r="F42">
            <v>3311.4700000000003</v>
          </cell>
          <cell r="G42">
            <v>0.16</v>
          </cell>
          <cell r="H42">
            <v>7432.76</v>
          </cell>
          <cell r="I42">
            <v>8622</v>
          </cell>
          <cell r="J42">
            <v>24613362</v>
          </cell>
          <cell r="K42">
            <v>28551494</v>
          </cell>
          <cell r="L42"/>
          <cell r="M42">
            <v>1035</v>
          </cell>
        </row>
        <row r="43">
          <cell r="D43" t="str">
            <v>ESMALTE</v>
          </cell>
          <cell r="E43" t="str">
            <v>GL</v>
          </cell>
          <cell r="F43">
            <v>51.8</v>
          </cell>
          <cell r="G43">
            <v>0.16</v>
          </cell>
          <cell r="H43">
            <v>47856.03</v>
          </cell>
          <cell r="I43">
            <v>55513</v>
          </cell>
          <cell r="J43">
            <v>2478942</v>
          </cell>
          <cell r="K43">
            <v>2875573</v>
          </cell>
          <cell r="L43"/>
          <cell r="M43">
            <v>1036</v>
          </cell>
        </row>
        <row r="44">
          <cell r="D44" t="str">
            <v>ESTACA</v>
          </cell>
          <cell r="E44" t="str">
            <v>UN</v>
          </cell>
          <cell r="F44">
            <v>417.27</v>
          </cell>
          <cell r="G44">
            <v>0.16</v>
          </cell>
          <cell r="H44">
            <v>2844.83</v>
          </cell>
          <cell r="I44">
            <v>3300</v>
          </cell>
          <cell r="J44">
            <v>1187062</v>
          </cell>
          <cell r="K44">
            <v>1376991</v>
          </cell>
          <cell r="L44"/>
          <cell r="M44">
            <v>1037</v>
          </cell>
        </row>
        <row r="45">
          <cell r="D45" t="str">
            <v>ESTRUCTURA DE ANCLAJE</v>
          </cell>
          <cell r="E45" t="str">
            <v>UN</v>
          </cell>
          <cell r="F45">
            <v>3</v>
          </cell>
          <cell r="G45">
            <v>0.16</v>
          </cell>
          <cell r="H45">
            <v>2371775.86</v>
          </cell>
          <cell r="I45">
            <v>2751260</v>
          </cell>
          <cell r="J45">
            <v>7115328</v>
          </cell>
          <cell r="K45">
            <v>8253780</v>
          </cell>
          <cell r="L45"/>
          <cell r="M45">
            <v>1038</v>
          </cell>
        </row>
        <row r="46">
          <cell r="D46" t="str">
            <v>GRAVA PARA FILTRO SEGÚN GRANULOMETRIA DEFINIDA</v>
          </cell>
          <cell r="E46" t="str">
            <v>M3</v>
          </cell>
          <cell r="F46">
            <v>3.14</v>
          </cell>
          <cell r="G46">
            <v>0.16</v>
          </cell>
          <cell r="H46">
            <v>580526.72</v>
          </cell>
          <cell r="I46">
            <v>673411</v>
          </cell>
          <cell r="J46">
            <v>1822854</v>
          </cell>
          <cell r="K46">
            <v>2114511</v>
          </cell>
          <cell r="L46"/>
          <cell r="M46">
            <v>1039</v>
          </cell>
        </row>
        <row r="47">
          <cell r="D47" t="str">
            <v>HERRAJES INSTALACIÓN</v>
          </cell>
          <cell r="E47" t="str">
            <v>GB</v>
          </cell>
          <cell r="F47">
            <v>85</v>
          </cell>
          <cell r="G47">
            <v>0.16</v>
          </cell>
          <cell r="H47">
            <v>22202.59</v>
          </cell>
          <cell r="I47">
            <v>25755</v>
          </cell>
          <cell r="J47">
            <v>1887220</v>
          </cell>
          <cell r="K47">
            <v>2189175</v>
          </cell>
          <cell r="L47"/>
          <cell r="M47">
            <v>1040</v>
          </cell>
        </row>
        <row r="48">
          <cell r="D48" t="str">
            <v>HIDRANTE TIPO TRAFICO NORMA ISO PN 10 DIAMETRO 3" (INCLUYE TORNILLERIA Y EMPAQUETADURA PARA EL MONTAJE)</v>
          </cell>
          <cell r="E48" t="str">
            <v>UN</v>
          </cell>
          <cell r="F48">
            <v>6</v>
          </cell>
          <cell r="G48">
            <v>0.16</v>
          </cell>
          <cell r="H48">
            <v>1349387.07</v>
          </cell>
          <cell r="I48">
            <v>1565289</v>
          </cell>
          <cell r="J48">
            <v>8096322</v>
          </cell>
          <cell r="K48">
            <v>9391734</v>
          </cell>
          <cell r="L48"/>
          <cell r="M48">
            <v>1041</v>
          </cell>
        </row>
        <row r="49">
          <cell r="D49" t="str">
            <v>HORMIGONADO PARA APOYO HASTA DE 12 M DIAMETRO 60 CM</v>
          </cell>
          <cell r="E49" t="str">
            <v>UN</v>
          </cell>
          <cell r="F49">
            <v>20</v>
          </cell>
          <cell r="G49">
            <v>0.16</v>
          </cell>
          <cell r="H49">
            <v>445158.62</v>
          </cell>
          <cell r="I49">
            <v>516384</v>
          </cell>
          <cell r="J49">
            <v>8903172</v>
          </cell>
          <cell r="K49">
            <v>10327680</v>
          </cell>
          <cell r="L49"/>
          <cell r="M49">
            <v>1042</v>
          </cell>
        </row>
        <row r="50">
          <cell r="D50" t="str">
            <v>KIT DE ACLOPES</v>
          </cell>
          <cell r="E50" t="str">
            <v>GB</v>
          </cell>
          <cell r="F50">
            <v>540</v>
          </cell>
          <cell r="G50">
            <v>0.16</v>
          </cell>
          <cell r="H50">
            <v>11377.59</v>
          </cell>
          <cell r="I50">
            <v>13198</v>
          </cell>
          <cell r="J50">
            <v>6143899</v>
          </cell>
          <cell r="K50">
            <v>7126920</v>
          </cell>
          <cell r="L50"/>
          <cell r="M50">
            <v>1043</v>
          </cell>
        </row>
        <row r="51">
          <cell r="D51" t="str">
            <v>LAMINA GALVANIZADA CALIBRE 22</v>
          </cell>
          <cell r="E51" t="str">
            <v>M2</v>
          </cell>
          <cell r="F51">
            <v>8</v>
          </cell>
          <cell r="G51">
            <v>0.16</v>
          </cell>
          <cell r="H51">
            <v>34117.24</v>
          </cell>
          <cell r="I51">
            <v>39576</v>
          </cell>
          <cell r="J51">
            <v>272938</v>
          </cell>
          <cell r="K51">
            <v>316608</v>
          </cell>
          <cell r="L51"/>
          <cell r="M51">
            <v>1044</v>
          </cell>
        </row>
        <row r="52">
          <cell r="D52" t="str">
            <v>LÍNEA TRI ACSR 4/0</v>
          </cell>
          <cell r="E52" t="str">
            <v>UN</v>
          </cell>
          <cell r="F52">
            <v>750</v>
          </cell>
          <cell r="G52">
            <v>0.16</v>
          </cell>
          <cell r="H52">
            <v>38138.79</v>
          </cell>
          <cell r="I52">
            <v>44241</v>
          </cell>
          <cell r="J52">
            <v>28604093</v>
          </cell>
          <cell r="K52">
            <v>33180750</v>
          </cell>
          <cell r="L52"/>
          <cell r="M52">
            <v>1045</v>
          </cell>
        </row>
        <row r="53">
          <cell r="D53" t="str">
            <v>LISTÓN DE MADERA 2" X 2" H= 3M</v>
          </cell>
          <cell r="E53" t="str">
            <v>UN</v>
          </cell>
          <cell r="F53">
            <v>916.6</v>
          </cell>
          <cell r="G53">
            <v>0.16</v>
          </cell>
          <cell r="H53">
            <v>6759.48</v>
          </cell>
          <cell r="I53">
            <v>7841</v>
          </cell>
          <cell r="J53">
            <v>6195739</v>
          </cell>
          <cell r="K53">
            <v>7187061</v>
          </cell>
          <cell r="L53"/>
          <cell r="M53">
            <v>1046</v>
          </cell>
        </row>
        <row r="54">
          <cell r="D54" t="str">
            <v>LLAVE DE CAJILLA</v>
          </cell>
          <cell r="E54" t="str">
            <v>UN</v>
          </cell>
          <cell r="F54">
            <v>540</v>
          </cell>
          <cell r="G54">
            <v>0.16</v>
          </cell>
          <cell r="H54">
            <v>29864.66</v>
          </cell>
          <cell r="I54">
            <v>34643</v>
          </cell>
          <cell r="J54">
            <v>16126916</v>
          </cell>
          <cell r="K54">
            <v>18707220</v>
          </cell>
          <cell r="L54"/>
          <cell r="M54">
            <v>1047</v>
          </cell>
        </row>
        <row r="55">
          <cell r="D55" t="str">
            <v>LLAVES DE APERTURA DE VALVULA</v>
          </cell>
          <cell r="E55" t="str">
            <v>UN</v>
          </cell>
          <cell r="F55">
            <v>540</v>
          </cell>
          <cell r="G55">
            <v>0.16</v>
          </cell>
          <cell r="H55">
            <v>8445.69</v>
          </cell>
          <cell r="I55">
            <v>9797</v>
          </cell>
          <cell r="J55">
            <v>4560673</v>
          </cell>
          <cell r="K55">
            <v>5290380</v>
          </cell>
          <cell r="L55"/>
          <cell r="M55">
            <v>1048</v>
          </cell>
        </row>
        <row r="56">
          <cell r="D56" t="str">
            <v>LUMINARIA DE SODIO 150W A 220 V COMPLETA</v>
          </cell>
          <cell r="E56" t="str">
            <v>UN</v>
          </cell>
          <cell r="F56">
            <v>4</v>
          </cell>
          <cell r="G56">
            <v>0.16</v>
          </cell>
          <cell r="H56">
            <v>574254.31000000006</v>
          </cell>
          <cell r="I56">
            <v>666135</v>
          </cell>
          <cell r="J56">
            <v>2297017</v>
          </cell>
          <cell r="K56">
            <v>2664540</v>
          </cell>
          <cell r="L56"/>
          <cell r="M56">
            <v>1049</v>
          </cell>
        </row>
        <row r="57">
          <cell r="D57" t="str">
            <v>MACROMEDIDOR DIAMETRO 3" (INCLUYE: TORNILLERIA Y EMPAQUETADURA PARA MONTAJE)</v>
          </cell>
          <cell r="E57" t="str">
            <v>UN</v>
          </cell>
          <cell r="F57">
            <v>1</v>
          </cell>
          <cell r="G57">
            <v>0.16</v>
          </cell>
          <cell r="H57">
            <v>4396551.72</v>
          </cell>
          <cell r="I57">
            <v>5100000</v>
          </cell>
          <cell r="J57">
            <v>4396552</v>
          </cell>
          <cell r="K57">
            <v>5100000</v>
          </cell>
          <cell r="L57"/>
          <cell r="M57">
            <v>1050</v>
          </cell>
        </row>
        <row r="58">
          <cell r="D58" t="str">
            <v>MALLA ESLABONADA TIPO CICLO DE 2" CALIBRE 9 RECUBIERTA EN PVC</v>
          </cell>
          <cell r="E58" t="str">
            <v>M2</v>
          </cell>
          <cell r="F58">
            <v>60</v>
          </cell>
          <cell r="G58">
            <v>0.16</v>
          </cell>
          <cell r="H58">
            <v>27879.31</v>
          </cell>
          <cell r="I58">
            <v>32340</v>
          </cell>
          <cell r="J58">
            <v>1672759</v>
          </cell>
          <cell r="K58">
            <v>1940400</v>
          </cell>
          <cell r="L58"/>
          <cell r="M58">
            <v>1051</v>
          </cell>
        </row>
        <row r="59">
          <cell r="D59" t="str">
            <v>MATERIAL COMPUN DE LA ZONA</v>
          </cell>
          <cell r="E59" t="str">
            <v>M3</v>
          </cell>
          <cell r="F59">
            <v>2733.9400000000005</v>
          </cell>
          <cell r="G59">
            <v>0.16</v>
          </cell>
          <cell r="H59">
            <v>8706.0300000000007</v>
          </cell>
          <cell r="I59">
            <v>10099</v>
          </cell>
          <cell r="J59">
            <v>23801764</v>
          </cell>
          <cell r="K59">
            <v>27610060</v>
          </cell>
          <cell r="L59"/>
          <cell r="M59">
            <v>1052</v>
          </cell>
        </row>
        <row r="60">
          <cell r="D60" t="str">
            <v>MEMBRANA PLÁSTICA</v>
          </cell>
          <cell r="E60" t="str">
            <v>M2</v>
          </cell>
          <cell r="F60">
            <v>33.39</v>
          </cell>
          <cell r="G60">
            <v>0.16</v>
          </cell>
          <cell r="H60">
            <v>17413.79</v>
          </cell>
          <cell r="I60">
            <v>20200</v>
          </cell>
          <cell r="J60">
            <v>581446</v>
          </cell>
          <cell r="K60">
            <v>674478</v>
          </cell>
          <cell r="L60"/>
          <cell r="M60">
            <v>1053</v>
          </cell>
        </row>
        <row r="61">
          <cell r="D61" t="str">
            <v>NIPLE HD NORMA ISO PN 10, 3", BRIDA X BRIDA, L=0,5M</v>
          </cell>
          <cell r="E61" t="str">
            <v>UN</v>
          </cell>
          <cell r="F61">
            <v>7</v>
          </cell>
          <cell r="G61">
            <v>0.16</v>
          </cell>
          <cell r="H61">
            <v>437939.66</v>
          </cell>
          <cell r="I61">
            <v>508010</v>
          </cell>
          <cell r="J61">
            <v>3065578</v>
          </cell>
          <cell r="K61">
            <v>3556070</v>
          </cell>
          <cell r="L61"/>
          <cell r="M61">
            <v>1054</v>
          </cell>
        </row>
        <row r="62">
          <cell r="D62" t="str">
            <v>NIPLE HD NORMA ISO PN 10, 3", BRIDA X BRIDA, L=0,5M</v>
          </cell>
          <cell r="E62" t="str">
            <v>UN</v>
          </cell>
          <cell r="F62">
            <v>7</v>
          </cell>
          <cell r="G62">
            <v>0.16</v>
          </cell>
          <cell r="H62">
            <v>412049.14</v>
          </cell>
          <cell r="I62">
            <v>477977</v>
          </cell>
          <cell r="J62">
            <v>2884344</v>
          </cell>
          <cell r="K62">
            <v>3345839</v>
          </cell>
          <cell r="L62"/>
          <cell r="M62">
            <v>1055</v>
          </cell>
        </row>
        <row r="63">
          <cell r="D63" t="str">
            <v>PAPELERÍA</v>
          </cell>
          <cell r="E63" t="str">
            <v>GB</v>
          </cell>
          <cell r="F63">
            <v>15</v>
          </cell>
          <cell r="G63">
            <v>0.16</v>
          </cell>
          <cell r="H63">
            <v>538137.93000000005</v>
          </cell>
          <cell r="I63">
            <v>624240</v>
          </cell>
          <cell r="J63">
            <v>8072069</v>
          </cell>
          <cell r="K63">
            <v>9363600</v>
          </cell>
          <cell r="L63"/>
          <cell r="M63">
            <v>1056</v>
          </cell>
        </row>
        <row r="64">
          <cell r="D64" t="str">
            <v>PARARAYOS UTOVALV 13,2 KV EN TRANSFORMADOR</v>
          </cell>
          <cell r="E64" t="str">
            <v>UN</v>
          </cell>
          <cell r="F64">
            <v>3</v>
          </cell>
          <cell r="G64">
            <v>0.16</v>
          </cell>
          <cell r="H64">
            <v>275535.34000000003</v>
          </cell>
          <cell r="I64">
            <v>319621</v>
          </cell>
          <cell r="J64">
            <v>826606</v>
          </cell>
          <cell r="K64">
            <v>958863</v>
          </cell>
          <cell r="L64"/>
          <cell r="M64">
            <v>1057</v>
          </cell>
        </row>
        <row r="65">
          <cell r="D65" t="str">
            <v>PASAMUROS EN HD DIAMETRO 3", BRIDA X ESPIGO, L=0,6</v>
          </cell>
          <cell r="E65" t="str">
            <v>UN</v>
          </cell>
          <cell r="F65">
            <v>4</v>
          </cell>
          <cell r="G65">
            <v>0.16</v>
          </cell>
          <cell r="H65">
            <v>439310.34</v>
          </cell>
          <cell r="I65">
            <v>509600</v>
          </cell>
          <cell r="J65">
            <v>1757241</v>
          </cell>
          <cell r="K65">
            <v>2038400</v>
          </cell>
          <cell r="L65"/>
          <cell r="M65">
            <v>1058</v>
          </cell>
        </row>
        <row r="66">
          <cell r="D66" t="str">
            <v>PEGAPLUS 10 KG</v>
          </cell>
          <cell r="E66" t="str">
            <v>UN</v>
          </cell>
          <cell r="F66">
            <v>13.67</v>
          </cell>
          <cell r="G66">
            <v>0.16</v>
          </cell>
          <cell r="H66">
            <v>9504.31</v>
          </cell>
          <cell r="I66">
            <v>11025</v>
          </cell>
          <cell r="J66">
            <v>129924</v>
          </cell>
          <cell r="K66">
            <v>150712</v>
          </cell>
          <cell r="L66"/>
          <cell r="M66">
            <v>1059</v>
          </cell>
        </row>
        <row r="67">
          <cell r="D67" t="str">
            <v>PERNO DE ANCLAJE</v>
          </cell>
          <cell r="E67" t="str">
            <v>UN</v>
          </cell>
          <cell r="F67">
            <v>15925</v>
          </cell>
          <cell r="G67">
            <v>0.16</v>
          </cell>
          <cell r="H67">
            <v>87.93</v>
          </cell>
          <cell r="I67">
            <v>102</v>
          </cell>
          <cell r="J67">
            <v>1400285</v>
          </cell>
          <cell r="K67">
            <v>1624350</v>
          </cell>
          <cell r="L67"/>
          <cell r="M67">
            <v>1060</v>
          </cell>
        </row>
        <row r="68">
          <cell r="D68" t="str">
            <v>PIEDRA PARA CICLOPEO</v>
          </cell>
          <cell r="E68" t="str">
            <v>M3</v>
          </cell>
          <cell r="F68">
            <v>2.75</v>
          </cell>
          <cell r="G68">
            <v>0.16</v>
          </cell>
          <cell r="H68">
            <v>295689.65999999997</v>
          </cell>
          <cell r="I68">
            <v>343000</v>
          </cell>
          <cell r="J68">
            <v>813147</v>
          </cell>
          <cell r="K68">
            <v>943250</v>
          </cell>
          <cell r="L68"/>
          <cell r="M68">
            <v>1061</v>
          </cell>
        </row>
        <row r="69">
          <cell r="D69" t="str">
            <v>PINTURA ACEITE</v>
          </cell>
          <cell r="E69" t="str">
            <v>GL</v>
          </cell>
          <cell r="F69">
            <v>12</v>
          </cell>
          <cell r="G69">
            <v>0.16</v>
          </cell>
          <cell r="H69">
            <v>58034.48</v>
          </cell>
          <cell r="I69">
            <v>67320</v>
          </cell>
          <cell r="J69">
            <v>696414</v>
          </cell>
          <cell r="K69">
            <v>807840</v>
          </cell>
          <cell r="L69"/>
          <cell r="M69">
            <v>1062</v>
          </cell>
        </row>
        <row r="70">
          <cell r="D70" t="str">
            <v>PINTURA ANTICORROSIVO COLOR GRIS</v>
          </cell>
          <cell r="E70" t="str">
            <v>GL</v>
          </cell>
          <cell r="F70">
            <v>65.8</v>
          </cell>
          <cell r="G70">
            <v>0.16</v>
          </cell>
          <cell r="H70">
            <v>21550</v>
          </cell>
          <cell r="I70">
            <v>24998</v>
          </cell>
          <cell r="J70">
            <v>1417990</v>
          </cell>
          <cell r="K70">
            <v>1644868</v>
          </cell>
          <cell r="L70"/>
          <cell r="M70">
            <v>1063</v>
          </cell>
        </row>
        <row r="71">
          <cell r="D71" t="str">
            <v>PINTURA VINILO TIPO 1</v>
          </cell>
          <cell r="E71" t="str">
            <v>GL</v>
          </cell>
          <cell r="F71">
            <v>4.6100000000000003</v>
          </cell>
          <cell r="G71">
            <v>0.16</v>
          </cell>
          <cell r="H71">
            <v>38193.1</v>
          </cell>
          <cell r="I71">
            <v>44304</v>
          </cell>
          <cell r="J71">
            <v>176070</v>
          </cell>
          <cell r="K71">
            <v>204241</v>
          </cell>
          <cell r="L71"/>
          <cell r="M71">
            <v>1064</v>
          </cell>
        </row>
        <row r="72">
          <cell r="D72" t="str">
            <v>PLACO</v>
          </cell>
          <cell r="E72" t="str">
            <v>KG</v>
          </cell>
          <cell r="F72">
            <v>1.5</v>
          </cell>
          <cell r="G72">
            <v>0.16</v>
          </cell>
          <cell r="H72">
            <v>12443.1</v>
          </cell>
          <cell r="I72">
            <v>14434</v>
          </cell>
          <cell r="J72">
            <v>18665</v>
          </cell>
          <cell r="K72">
            <v>21651</v>
          </cell>
          <cell r="L72"/>
          <cell r="M72">
            <v>1065</v>
          </cell>
        </row>
        <row r="73">
          <cell r="D73" t="str">
            <v>POLISOMBRA</v>
          </cell>
          <cell r="E73" t="str">
            <v>M2</v>
          </cell>
          <cell r="F73">
            <v>100</v>
          </cell>
          <cell r="G73">
            <v>0.16</v>
          </cell>
          <cell r="H73">
            <v>4005.17</v>
          </cell>
          <cell r="I73">
            <v>4646</v>
          </cell>
          <cell r="J73">
            <v>400517</v>
          </cell>
          <cell r="K73">
            <v>464600</v>
          </cell>
          <cell r="L73"/>
          <cell r="M73">
            <v>1066</v>
          </cell>
        </row>
        <row r="74">
          <cell r="D74" t="str">
            <v>POSTE DE 12 MT X 1050 KG CONCRETO</v>
          </cell>
          <cell r="E74" t="str">
            <v>UN</v>
          </cell>
          <cell r="F74">
            <v>12</v>
          </cell>
          <cell r="G74">
            <v>0.16</v>
          </cell>
          <cell r="H74">
            <v>3763600</v>
          </cell>
          <cell r="I74">
            <v>4365776</v>
          </cell>
          <cell r="J74">
            <v>45163200</v>
          </cell>
          <cell r="K74">
            <v>52389312</v>
          </cell>
          <cell r="L74"/>
          <cell r="M74">
            <v>1067</v>
          </cell>
        </row>
        <row r="75">
          <cell r="D75" t="str">
            <v>POSTE DE 9M X 750 KG CONCRETO</v>
          </cell>
          <cell r="E75" t="str">
            <v>UN</v>
          </cell>
          <cell r="F75">
            <v>8</v>
          </cell>
          <cell r="G75">
            <v>0.16</v>
          </cell>
          <cell r="H75">
            <v>1932548.28</v>
          </cell>
          <cell r="I75">
            <v>2241756</v>
          </cell>
          <cell r="J75">
            <v>15460386</v>
          </cell>
          <cell r="K75">
            <v>17934048</v>
          </cell>
          <cell r="L75"/>
          <cell r="M75">
            <v>1068</v>
          </cell>
        </row>
        <row r="76">
          <cell r="D76" t="str">
            <v>PROBETA PLASTICA DE 100 CC</v>
          </cell>
          <cell r="E76" t="str">
            <v>ML</v>
          </cell>
          <cell r="F76">
            <v>2</v>
          </cell>
          <cell r="G76">
            <v>0.16</v>
          </cell>
          <cell r="H76">
            <v>82784.479999999996</v>
          </cell>
          <cell r="I76">
            <v>96030</v>
          </cell>
          <cell r="J76">
            <v>165569</v>
          </cell>
          <cell r="K76">
            <v>192060</v>
          </cell>
          <cell r="L76"/>
          <cell r="M76">
            <v>1069</v>
          </cell>
        </row>
        <row r="77">
          <cell r="D77" t="str">
            <v>PROTECCION CORTACIRCUITO (INCLUYE 3 SECCIONADORES)</v>
          </cell>
          <cell r="E77" t="str">
            <v>UN</v>
          </cell>
          <cell r="F77">
            <v>2</v>
          </cell>
          <cell r="G77">
            <v>0.16</v>
          </cell>
          <cell r="H77">
            <v>2500689.66</v>
          </cell>
          <cell r="I77">
            <v>2900800</v>
          </cell>
          <cell r="J77">
            <v>5001379</v>
          </cell>
          <cell r="K77">
            <v>5801600</v>
          </cell>
          <cell r="L77"/>
          <cell r="M77">
            <v>1070</v>
          </cell>
        </row>
        <row r="78">
          <cell r="D78" t="str">
            <v xml:space="preserve">PROTECCION IMPERMEABLE </v>
          </cell>
          <cell r="E78" t="str">
            <v>GL</v>
          </cell>
          <cell r="F78">
            <v>5.76</v>
          </cell>
          <cell r="G78">
            <v>0.16</v>
          </cell>
          <cell r="H78">
            <v>84456.9</v>
          </cell>
          <cell r="I78">
            <v>97970</v>
          </cell>
          <cell r="J78">
            <v>486472</v>
          </cell>
          <cell r="K78">
            <v>564307</v>
          </cell>
          <cell r="L78"/>
          <cell r="M78">
            <v>1071</v>
          </cell>
        </row>
        <row r="79">
          <cell r="D79" t="str">
            <v>PUERTA EN LAMINA GALVANIZADA DE 2M * 1M PINTADA PUESTA EN LA OBRA</v>
          </cell>
          <cell r="E79" t="str">
            <v>UN</v>
          </cell>
          <cell r="F79">
            <v>1</v>
          </cell>
          <cell r="G79">
            <v>0.16</v>
          </cell>
          <cell r="H79">
            <v>337479.31</v>
          </cell>
          <cell r="I79">
            <v>391476</v>
          </cell>
          <cell r="J79">
            <v>337479</v>
          </cell>
          <cell r="K79">
            <v>391476</v>
          </cell>
          <cell r="L79"/>
          <cell r="M79">
            <v>1072</v>
          </cell>
        </row>
        <row r="80">
          <cell r="D80" t="str">
            <v>PUESTA A TIERRA EN POSTE DE HORMIGON HASTA 14 M</v>
          </cell>
          <cell r="E80" t="str">
            <v>UN</v>
          </cell>
          <cell r="F80">
            <v>6</v>
          </cell>
          <cell r="G80">
            <v>0.16</v>
          </cell>
          <cell r="H80">
            <v>377224.14</v>
          </cell>
          <cell r="I80">
            <v>437580</v>
          </cell>
          <cell r="J80">
            <v>2263345</v>
          </cell>
          <cell r="K80">
            <v>2625480</v>
          </cell>
          <cell r="L80"/>
          <cell r="M80">
            <v>1073</v>
          </cell>
        </row>
        <row r="81">
          <cell r="D81" t="str">
            <v>PUNTILLA C/CABEZA 2"</v>
          </cell>
          <cell r="E81" t="str">
            <v>LB</v>
          </cell>
          <cell r="F81">
            <v>406.66</v>
          </cell>
          <cell r="G81">
            <v>0.16</v>
          </cell>
          <cell r="H81">
            <v>4448.28</v>
          </cell>
          <cell r="I81">
            <v>5160</v>
          </cell>
          <cell r="J81">
            <v>1808938</v>
          </cell>
          <cell r="K81">
            <v>2098366</v>
          </cell>
          <cell r="L81"/>
          <cell r="M81">
            <v>1074</v>
          </cell>
        </row>
        <row r="82">
          <cell r="D82" t="str">
            <v>PUNTILLA C/CABEZA 3 1/2"</v>
          </cell>
          <cell r="E82" t="str">
            <v>LB</v>
          </cell>
          <cell r="F82">
            <v>202.3</v>
          </cell>
          <cell r="G82">
            <v>0.16</v>
          </cell>
          <cell r="H82">
            <v>8276.7199999999993</v>
          </cell>
          <cell r="I82">
            <v>9601</v>
          </cell>
          <cell r="J82">
            <v>1674380</v>
          </cell>
          <cell r="K82">
            <v>1942282</v>
          </cell>
          <cell r="L82"/>
          <cell r="M82">
            <v>1075</v>
          </cell>
        </row>
        <row r="83">
          <cell r="D83" t="str">
            <v>RECUBRIMIENTO EPÓXICO</v>
          </cell>
          <cell r="E83" t="str">
            <v>GL</v>
          </cell>
          <cell r="F83">
            <v>35.5</v>
          </cell>
          <cell r="G83">
            <v>0.16</v>
          </cell>
          <cell r="H83">
            <v>117751.72</v>
          </cell>
          <cell r="I83">
            <v>136592</v>
          </cell>
          <cell r="J83">
            <v>4180186</v>
          </cell>
          <cell r="K83">
            <v>4849016</v>
          </cell>
          <cell r="L83"/>
          <cell r="M83">
            <v>1076</v>
          </cell>
        </row>
        <row r="84">
          <cell r="D84" t="str">
            <v>REDUCCION  4" A 3" PVC RDE 21</v>
          </cell>
          <cell r="E84" t="str">
            <v>UN</v>
          </cell>
          <cell r="F84">
            <v>3</v>
          </cell>
          <cell r="G84">
            <v>0.16</v>
          </cell>
          <cell r="H84">
            <v>61931.9</v>
          </cell>
          <cell r="I84">
            <v>71841</v>
          </cell>
          <cell r="J84">
            <v>185796</v>
          </cell>
          <cell r="K84">
            <v>215523</v>
          </cell>
          <cell r="L84"/>
          <cell r="M84">
            <v>1077</v>
          </cell>
        </row>
        <row r="85">
          <cell r="D85" t="str">
            <v>REFUERZO 60.000 PSI</v>
          </cell>
          <cell r="E85" t="str">
            <v>KG</v>
          </cell>
          <cell r="F85">
            <v>39665.170000000006</v>
          </cell>
          <cell r="G85">
            <v>0.16</v>
          </cell>
          <cell r="H85">
            <v>2559.48</v>
          </cell>
          <cell r="I85">
            <v>2969</v>
          </cell>
          <cell r="J85">
            <v>101522209</v>
          </cell>
          <cell r="K85">
            <v>117765890</v>
          </cell>
          <cell r="L85"/>
          <cell r="M85">
            <v>1078</v>
          </cell>
        </row>
        <row r="86">
          <cell r="D86" t="str">
            <v>REJILLA DE ACERO INOXIDABLE 6"</v>
          </cell>
          <cell r="E86" t="str">
            <v>ML</v>
          </cell>
          <cell r="F86">
            <v>10</v>
          </cell>
          <cell r="G86">
            <v>0.16</v>
          </cell>
          <cell r="H86">
            <v>270262.07</v>
          </cell>
          <cell r="I86">
            <v>313504</v>
          </cell>
          <cell r="J86">
            <v>2702621</v>
          </cell>
          <cell r="K86">
            <v>3135040</v>
          </cell>
          <cell r="L86"/>
          <cell r="M86">
            <v>1079</v>
          </cell>
        </row>
        <row r="87">
          <cell r="D87" t="str">
            <v>RETENIDA COMPLETA PARA POSTE HASTA 12 M</v>
          </cell>
          <cell r="E87" t="str">
            <v>UN</v>
          </cell>
          <cell r="F87">
            <v>7</v>
          </cell>
          <cell r="G87">
            <v>0.16</v>
          </cell>
          <cell r="H87">
            <v>571551.72</v>
          </cell>
          <cell r="I87">
            <v>663000</v>
          </cell>
          <cell r="J87">
            <v>4000862</v>
          </cell>
          <cell r="K87">
            <v>4641000</v>
          </cell>
          <cell r="L87"/>
          <cell r="M87">
            <v>1080</v>
          </cell>
        </row>
        <row r="88">
          <cell r="D88" t="str">
            <v>SELLADOR DE JUNTA</v>
          </cell>
          <cell r="E88" t="str">
            <v>KG</v>
          </cell>
          <cell r="F88">
            <v>6.84</v>
          </cell>
          <cell r="G88">
            <v>0.16</v>
          </cell>
          <cell r="H88">
            <v>2159.48</v>
          </cell>
          <cell r="I88">
            <v>2505</v>
          </cell>
          <cell r="J88">
            <v>14771</v>
          </cell>
          <cell r="K88">
            <v>17134</v>
          </cell>
          <cell r="L88"/>
          <cell r="M88">
            <v>1081</v>
          </cell>
        </row>
        <row r="89">
          <cell r="D89" t="str">
            <v>SELLO EXPANDIBLE CONTRA EL PASO DEL AGUA</v>
          </cell>
          <cell r="E89" t="str">
            <v>ML</v>
          </cell>
          <cell r="F89">
            <v>1</v>
          </cell>
          <cell r="G89">
            <v>0.16</v>
          </cell>
          <cell r="H89">
            <v>26638.79</v>
          </cell>
          <cell r="I89">
            <v>30901</v>
          </cell>
          <cell r="J89">
            <v>26639</v>
          </cell>
          <cell r="K89">
            <v>30901</v>
          </cell>
          <cell r="L89"/>
          <cell r="M89">
            <v>1082</v>
          </cell>
        </row>
        <row r="90">
          <cell r="D90" t="str">
            <v>SEPAROL</v>
          </cell>
          <cell r="E90" t="str">
            <v>GL</v>
          </cell>
          <cell r="F90">
            <v>490.65999999999997</v>
          </cell>
          <cell r="G90">
            <v>0.16</v>
          </cell>
          <cell r="H90">
            <v>13189.66</v>
          </cell>
          <cell r="I90">
            <v>15300</v>
          </cell>
          <cell r="J90">
            <v>6471639</v>
          </cell>
          <cell r="K90">
            <v>7507098</v>
          </cell>
          <cell r="L90"/>
          <cell r="M90">
            <v>1083</v>
          </cell>
        </row>
        <row r="91">
          <cell r="D91" t="str">
            <v>SIKA 1</v>
          </cell>
          <cell r="E91" t="str">
            <v>LT</v>
          </cell>
          <cell r="F91">
            <v>230.4</v>
          </cell>
          <cell r="G91">
            <v>0.16</v>
          </cell>
          <cell r="H91">
            <v>1109.48</v>
          </cell>
          <cell r="I91">
            <v>1287</v>
          </cell>
          <cell r="J91">
            <v>255624</v>
          </cell>
          <cell r="K91">
            <v>296525</v>
          </cell>
          <cell r="L91"/>
          <cell r="M91">
            <v>1084</v>
          </cell>
        </row>
        <row r="92">
          <cell r="D92" t="str">
            <v>SIKADUR 32 PRIMER</v>
          </cell>
          <cell r="E92" t="str">
            <v>KG</v>
          </cell>
          <cell r="F92">
            <v>6</v>
          </cell>
          <cell r="G92">
            <v>0.16</v>
          </cell>
          <cell r="H92">
            <v>57281.9</v>
          </cell>
          <cell r="I92">
            <v>66447</v>
          </cell>
          <cell r="J92">
            <v>343691</v>
          </cell>
          <cell r="K92">
            <v>398682</v>
          </cell>
          <cell r="L92"/>
          <cell r="M92">
            <v>1085</v>
          </cell>
        </row>
        <row r="93">
          <cell r="D93" t="str">
            <v>SOLDADURA 6010</v>
          </cell>
          <cell r="E93" t="str">
            <v>KG</v>
          </cell>
          <cell r="F93">
            <v>205.55</v>
          </cell>
          <cell r="G93">
            <v>0.16</v>
          </cell>
          <cell r="H93">
            <v>11329.31</v>
          </cell>
          <cell r="I93">
            <v>13142</v>
          </cell>
          <cell r="J93">
            <v>2328740</v>
          </cell>
          <cell r="K93">
            <v>2701338</v>
          </cell>
          <cell r="L93"/>
          <cell r="M93">
            <v>1086</v>
          </cell>
        </row>
        <row r="94">
          <cell r="D94" t="str">
            <v>SOLDADURA LÍQUIDA</v>
          </cell>
          <cell r="E94" t="str">
            <v>GL/16</v>
          </cell>
          <cell r="F94">
            <v>293.16999999999996</v>
          </cell>
          <cell r="G94">
            <v>0.16</v>
          </cell>
          <cell r="H94">
            <v>37759.480000000003</v>
          </cell>
          <cell r="I94">
            <v>43801</v>
          </cell>
          <cell r="J94">
            <v>11069947</v>
          </cell>
          <cell r="K94">
            <v>12841139</v>
          </cell>
          <cell r="L94"/>
          <cell r="M94">
            <v>1087</v>
          </cell>
        </row>
        <row r="95">
          <cell r="D95" t="str">
            <v>SOPORTES METALICOS PARA TUBERIA</v>
          </cell>
          <cell r="E95" t="str">
            <v>UN</v>
          </cell>
          <cell r="F95">
            <v>14</v>
          </cell>
          <cell r="G95">
            <v>0.16</v>
          </cell>
          <cell r="H95">
            <v>63362.07</v>
          </cell>
          <cell r="I95">
            <v>73500</v>
          </cell>
          <cell r="J95">
            <v>887069</v>
          </cell>
          <cell r="K95">
            <v>1029000</v>
          </cell>
          <cell r="L95"/>
          <cell r="M95">
            <v>1088</v>
          </cell>
        </row>
        <row r="96">
          <cell r="D96" t="str">
            <v>TABLERO ARRANCADOR</v>
          </cell>
          <cell r="E96" t="str">
            <v>UN</v>
          </cell>
          <cell r="F96">
            <v>1</v>
          </cell>
          <cell r="G96">
            <v>0.16</v>
          </cell>
          <cell r="H96">
            <v>794898.28</v>
          </cell>
          <cell r="I96">
            <v>922082</v>
          </cell>
          <cell r="J96">
            <v>794898</v>
          </cell>
          <cell r="K96">
            <v>922082</v>
          </cell>
          <cell r="L96"/>
          <cell r="M96">
            <v>1089</v>
          </cell>
        </row>
        <row r="97">
          <cell r="D97" t="str">
            <v>TABLERO GENERAL (INCLUYE: TOTALIZADOR, BREAKER DE CIRCUITO)</v>
          </cell>
          <cell r="E97" t="str">
            <v>UN</v>
          </cell>
          <cell r="F97">
            <v>1</v>
          </cell>
          <cell r="G97">
            <v>0.16</v>
          </cell>
          <cell r="H97">
            <v>1047962.07</v>
          </cell>
          <cell r="I97">
            <v>1215636</v>
          </cell>
          <cell r="J97">
            <v>1047962</v>
          </cell>
          <cell r="K97">
            <v>1215636</v>
          </cell>
          <cell r="L97"/>
          <cell r="M97">
            <v>1090</v>
          </cell>
        </row>
        <row r="98">
          <cell r="D98" t="str">
            <v>TANQUE DE POLIETILENO CON CAPACIDAD DE 0,5 M3 (INCLUYE: ACCESORIOS PARA SELLO HERMETICO DE TAPA)"</v>
          </cell>
          <cell r="E98" t="str">
            <v>UN</v>
          </cell>
          <cell r="F98">
            <v>2</v>
          </cell>
          <cell r="G98">
            <v>0.16</v>
          </cell>
          <cell r="H98">
            <v>217672.41</v>
          </cell>
          <cell r="I98">
            <v>252500</v>
          </cell>
          <cell r="J98">
            <v>435345</v>
          </cell>
          <cell r="K98">
            <v>505000</v>
          </cell>
          <cell r="L98"/>
          <cell r="M98">
            <v>1091</v>
          </cell>
        </row>
        <row r="99">
          <cell r="D99" t="str">
            <v xml:space="preserve">TAPA DE ACERO DE DIAMETRO 6" ESPESOR 1/2"  DE ESPESOR, CON ORIFICIO CENTRAL DE 3" Y LATERALES DE 3/4" </v>
          </cell>
          <cell r="E99" t="str">
            <v>UN</v>
          </cell>
          <cell r="F99">
            <v>1</v>
          </cell>
          <cell r="G99">
            <v>0.16</v>
          </cell>
          <cell r="H99">
            <v>126293.1</v>
          </cell>
          <cell r="I99">
            <v>146500</v>
          </cell>
          <cell r="J99">
            <v>126293</v>
          </cell>
          <cell r="K99">
            <v>146500</v>
          </cell>
          <cell r="L99"/>
          <cell r="M99">
            <v>1092</v>
          </cell>
        </row>
        <row r="100">
          <cell r="D100" t="str">
            <v>TAPA Y ARO HD NORMA ISO PN 10 DIAMETRO 0,6 M (INCLUYE BISAGRAS)</v>
          </cell>
          <cell r="E100" t="str">
            <v>UN</v>
          </cell>
          <cell r="F100">
            <v>1</v>
          </cell>
          <cell r="G100">
            <v>0.16</v>
          </cell>
          <cell r="H100">
            <v>444051.72</v>
          </cell>
          <cell r="I100">
            <v>515100</v>
          </cell>
          <cell r="J100">
            <v>444052</v>
          </cell>
          <cell r="K100">
            <v>515100</v>
          </cell>
          <cell r="L100"/>
          <cell r="M100">
            <v>1093</v>
          </cell>
        </row>
        <row r="101">
          <cell r="D101" t="str">
            <v>TEE PVC RDE 21 DIAMETRO 3"</v>
          </cell>
          <cell r="E101" t="str">
            <v>UN</v>
          </cell>
          <cell r="F101">
            <v>80</v>
          </cell>
          <cell r="G101">
            <v>0.16</v>
          </cell>
          <cell r="H101">
            <v>57955.17</v>
          </cell>
          <cell r="I101">
            <v>67228</v>
          </cell>
          <cell r="J101">
            <v>4636414</v>
          </cell>
          <cell r="K101">
            <v>5378240</v>
          </cell>
          <cell r="L101"/>
          <cell r="M101">
            <v>1094</v>
          </cell>
        </row>
        <row r="102">
          <cell r="D102" t="str">
            <v>TEE BRIDA X BRIDA X BRIDA NORMA ISO PN 10 D 3"</v>
          </cell>
          <cell r="E102" t="str">
            <v>UN</v>
          </cell>
          <cell r="F102">
            <v>6</v>
          </cell>
          <cell r="G102">
            <v>0.16</v>
          </cell>
          <cell r="H102">
            <v>558620.68999999994</v>
          </cell>
          <cell r="I102">
            <v>648000</v>
          </cell>
          <cell r="J102">
            <v>3351724</v>
          </cell>
          <cell r="K102">
            <v>3888000</v>
          </cell>
          <cell r="L102"/>
          <cell r="M102">
            <v>1095</v>
          </cell>
        </row>
        <row r="103">
          <cell r="D103" t="str">
            <v>TEE 4" CON REDUCCION A 3" PVC RDE 21</v>
          </cell>
          <cell r="E103" t="str">
            <v>UN</v>
          </cell>
          <cell r="F103">
            <v>20</v>
          </cell>
          <cell r="G103">
            <v>0.16</v>
          </cell>
          <cell r="H103">
            <v>99508.62</v>
          </cell>
          <cell r="I103">
            <v>115430</v>
          </cell>
          <cell r="J103">
            <v>1990172</v>
          </cell>
          <cell r="K103">
            <v>2308600</v>
          </cell>
          <cell r="L103"/>
          <cell r="M103">
            <v>1096</v>
          </cell>
        </row>
        <row r="104">
          <cell r="D104" t="str">
            <v>TELA VERDE PLÁSTICA H=2 M</v>
          </cell>
          <cell r="E104" t="str">
            <v>ML</v>
          </cell>
          <cell r="F104">
            <v>17.32</v>
          </cell>
          <cell r="G104">
            <v>0.16</v>
          </cell>
          <cell r="H104">
            <v>2897.41</v>
          </cell>
          <cell r="I104">
            <v>3361</v>
          </cell>
          <cell r="J104">
            <v>50183</v>
          </cell>
          <cell r="K104">
            <v>58213</v>
          </cell>
          <cell r="L104"/>
          <cell r="M104">
            <v>1097</v>
          </cell>
        </row>
        <row r="105">
          <cell r="D105" t="str">
            <v>THINER PINTUCO</v>
          </cell>
          <cell r="E105" t="str">
            <v>CÑ</v>
          </cell>
          <cell r="F105">
            <v>1.1499999999999999</v>
          </cell>
          <cell r="G105">
            <v>0.16</v>
          </cell>
          <cell r="H105">
            <v>64228.45</v>
          </cell>
          <cell r="I105">
            <v>74505</v>
          </cell>
          <cell r="J105">
            <v>73863</v>
          </cell>
          <cell r="K105">
            <v>85681</v>
          </cell>
          <cell r="L105"/>
          <cell r="M105">
            <v>1098</v>
          </cell>
        </row>
        <row r="106">
          <cell r="D106" t="str">
            <v>TORRE DE AIREACIÓN 10 LPS SEGÚN ESPEC.</v>
          </cell>
          <cell r="E106" t="str">
            <v>UN</v>
          </cell>
          <cell r="F106">
            <v>1</v>
          </cell>
          <cell r="G106">
            <v>0.16</v>
          </cell>
          <cell r="H106">
            <v>29870689.66</v>
          </cell>
          <cell r="I106">
            <v>34650000</v>
          </cell>
          <cell r="J106">
            <v>29870690</v>
          </cell>
          <cell r="K106">
            <v>34650000</v>
          </cell>
          <cell r="L106"/>
          <cell r="M106">
            <v>1099</v>
          </cell>
        </row>
        <row r="107">
          <cell r="D107" t="str">
            <v>TRANSFORMADOR TRIFASICO CONVENCIONAL E POSTE, NN 13,2 KV/120V- 30 KVA</v>
          </cell>
          <cell r="E107" t="str">
            <v>UN</v>
          </cell>
          <cell r="F107">
            <v>1</v>
          </cell>
          <cell r="G107">
            <v>0.16</v>
          </cell>
          <cell r="H107">
            <v>12712965.52</v>
          </cell>
          <cell r="I107">
            <v>14747040</v>
          </cell>
          <cell r="J107">
            <v>12712966</v>
          </cell>
          <cell r="K107">
            <v>14747040</v>
          </cell>
          <cell r="L107"/>
          <cell r="M107">
            <v>1100</v>
          </cell>
        </row>
        <row r="108">
          <cell r="D108" t="str">
            <v>TUBERÍA ACERO AL CARBÓN 3" SCH 40</v>
          </cell>
          <cell r="E108" t="str">
            <v>ML</v>
          </cell>
          <cell r="F108">
            <v>150</v>
          </cell>
          <cell r="G108">
            <v>0.16</v>
          </cell>
          <cell r="H108">
            <v>58534.48</v>
          </cell>
          <cell r="I108">
            <v>67900</v>
          </cell>
          <cell r="J108">
            <v>8780172</v>
          </cell>
          <cell r="K108">
            <v>10185000</v>
          </cell>
          <cell r="L108"/>
          <cell r="M108">
            <v>1101</v>
          </cell>
        </row>
        <row r="109">
          <cell r="D109" t="str">
            <v>TUBERÍA ACERO AL CARBÓN 6" SCH 40</v>
          </cell>
          <cell r="E109" t="str">
            <v>ML</v>
          </cell>
          <cell r="F109">
            <v>100</v>
          </cell>
          <cell r="G109">
            <v>0.16</v>
          </cell>
          <cell r="H109">
            <v>159858.62</v>
          </cell>
          <cell r="I109">
            <v>185436</v>
          </cell>
          <cell r="J109">
            <v>15985862</v>
          </cell>
          <cell r="K109">
            <v>18543600</v>
          </cell>
          <cell r="L109"/>
          <cell r="M109">
            <v>1102</v>
          </cell>
        </row>
        <row r="110">
          <cell r="D110" t="str">
            <v>TUBERÍA ACERO GALVANIZADO CERRAMIENTO 1" E=0,59"</v>
          </cell>
          <cell r="E110" t="str">
            <v>ML</v>
          </cell>
          <cell r="F110">
            <v>75</v>
          </cell>
          <cell r="G110">
            <v>0.16</v>
          </cell>
          <cell r="H110">
            <v>15051.72</v>
          </cell>
          <cell r="I110">
            <v>17460</v>
          </cell>
          <cell r="J110">
            <v>1128879</v>
          </cell>
          <cell r="K110">
            <v>1309500</v>
          </cell>
          <cell r="L110"/>
          <cell r="M110">
            <v>1103</v>
          </cell>
        </row>
        <row r="111">
          <cell r="D111" t="str">
            <v>TUBERÍA ACERO GALVANIZADO CERRAMIENTO 2" E=0,75"</v>
          </cell>
          <cell r="E111" t="str">
            <v>ML</v>
          </cell>
          <cell r="F111">
            <v>42</v>
          </cell>
          <cell r="G111">
            <v>0.16</v>
          </cell>
          <cell r="H111">
            <v>23568.1</v>
          </cell>
          <cell r="I111">
            <v>27339</v>
          </cell>
          <cell r="J111">
            <v>989860</v>
          </cell>
          <cell r="K111">
            <v>1148238</v>
          </cell>
          <cell r="L111"/>
          <cell r="M111">
            <v>1104</v>
          </cell>
        </row>
        <row r="112">
          <cell r="D112" t="str">
            <v>TUBERÍA ACERO GALVANIZADO ESTRUCTURAL 2"</v>
          </cell>
          <cell r="E112" t="str">
            <v>ML</v>
          </cell>
          <cell r="F112">
            <v>25</v>
          </cell>
          <cell r="G112">
            <v>0.16</v>
          </cell>
          <cell r="H112">
            <v>17410.34</v>
          </cell>
          <cell r="I112">
            <v>20196</v>
          </cell>
          <cell r="J112">
            <v>435259</v>
          </cell>
          <cell r="K112">
            <v>504900</v>
          </cell>
          <cell r="L112"/>
          <cell r="M112">
            <v>1105</v>
          </cell>
        </row>
        <row r="113">
          <cell r="D113" t="str">
            <v>TUBERÍA PF+UAD 1/2"</v>
          </cell>
          <cell r="E113" t="str">
            <v>ML</v>
          </cell>
          <cell r="F113">
            <v>3780</v>
          </cell>
          <cell r="G113">
            <v>0.16</v>
          </cell>
          <cell r="H113">
            <v>2698.28</v>
          </cell>
          <cell r="I113">
            <v>3130</v>
          </cell>
          <cell r="J113">
            <v>10199498</v>
          </cell>
          <cell r="K113">
            <v>11831400</v>
          </cell>
          <cell r="L113"/>
          <cell r="M113">
            <v>1106</v>
          </cell>
        </row>
        <row r="114">
          <cell r="D114" t="str">
            <v>TUBERÍA PVC PRESIÓN 1/2"  RDE 13.5</v>
          </cell>
          <cell r="E114" t="str">
            <v>ML</v>
          </cell>
          <cell r="F114">
            <v>26</v>
          </cell>
          <cell r="G114">
            <v>0.16</v>
          </cell>
          <cell r="H114">
            <v>2348.2800000000002</v>
          </cell>
          <cell r="I114">
            <v>2724</v>
          </cell>
          <cell r="J114">
            <v>61055</v>
          </cell>
          <cell r="K114">
            <v>70824</v>
          </cell>
          <cell r="L114"/>
          <cell r="M114">
            <v>1107</v>
          </cell>
        </row>
        <row r="115">
          <cell r="D115" t="str">
            <v>TUBERÍA PVC PRESIÓN 3"  RDE 21</v>
          </cell>
          <cell r="E115" t="str">
            <v>ML</v>
          </cell>
          <cell r="F115">
            <v>2226</v>
          </cell>
          <cell r="G115">
            <v>0.16</v>
          </cell>
          <cell r="H115">
            <v>36206.9</v>
          </cell>
          <cell r="I115">
            <v>42000</v>
          </cell>
          <cell r="J115">
            <v>80596559</v>
          </cell>
          <cell r="K115">
            <v>93492000</v>
          </cell>
          <cell r="L115"/>
          <cell r="M115">
            <v>1108</v>
          </cell>
        </row>
        <row r="116">
          <cell r="D116" t="str">
            <v>TUBERÍA PVC PRESIÓN 4"  RDE 21</v>
          </cell>
          <cell r="E116" t="str">
            <v>ML</v>
          </cell>
          <cell r="F116">
            <v>978</v>
          </cell>
          <cell r="G116">
            <v>0.16</v>
          </cell>
          <cell r="H116">
            <v>48500</v>
          </cell>
          <cell r="I116">
            <v>56260</v>
          </cell>
          <cell r="J116">
            <v>47433000</v>
          </cell>
          <cell r="K116">
            <v>55022280</v>
          </cell>
          <cell r="L116"/>
          <cell r="M116">
            <v>1109</v>
          </cell>
        </row>
        <row r="117">
          <cell r="D117" t="str">
            <v>TUBERÍA PVC PRESIÓN 6"  RDE 21</v>
          </cell>
          <cell r="E117" t="str">
            <v>ML</v>
          </cell>
          <cell r="F117">
            <v>630</v>
          </cell>
          <cell r="G117">
            <v>0.16</v>
          </cell>
          <cell r="H117">
            <v>67584.479999999996</v>
          </cell>
          <cell r="I117">
            <v>78398</v>
          </cell>
          <cell r="J117">
            <v>42578222</v>
          </cell>
          <cell r="K117">
            <v>49390740</v>
          </cell>
          <cell r="L117"/>
          <cell r="M117">
            <v>1110</v>
          </cell>
        </row>
        <row r="118">
          <cell r="D118" t="str">
            <v>TUBO OPERADOR DE 3"</v>
          </cell>
          <cell r="E118" t="str">
            <v>ML</v>
          </cell>
          <cell r="F118">
            <v>20</v>
          </cell>
          <cell r="G118">
            <v>0.16</v>
          </cell>
          <cell r="H118">
            <v>30474.14</v>
          </cell>
          <cell r="I118">
            <v>35350</v>
          </cell>
          <cell r="J118">
            <v>609483</v>
          </cell>
          <cell r="K118">
            <v>707000</v>
          </cell>
          <cell r="L118"/>
          <cell r="M118">
            <v>1111</v>
          </cell>
        </row>
        <row r="119">
          <cell r="D119" t="str">
            <v>UNIÓN PVC PRESIÓN 3"</v>
          </cell>
          <cell r="E119" t="str">
            <v>UN</v>
          </cell>
          <cell r="F119">
            <v>20</v>
          </cell>
          <cell r="G119">
            <v>0.16</v>
          </cell>
          <cell r="H119">
            <v>41784.480000000003</v>
          </cell>
          <cell r="I119">
            <v>48470</v>
          </cell>
          <cell r="J119">
            <v>835690</v>
          </cell>
          <cell r="K119">
            <v>969400</v>
          </cell>
          <cell r="L119"/>
          <cell r="M119">
            <v>1112</v>
          </cell>
        </row>
        <row r="120">
          <cell r="D120" t="str">
            <v>UNIÓN PVC PRESIÓN 4"</v>
          </cell>
          <cell r="E120" t="str">
            <v>UN</v>
          </cell>
          <cell r="F120">
            <v>20</v>
          </cell>
          <cell r="G120">
            <v>0.16</v>
          </cell>
          <cell r="H120">
            <v>61806.9</v>
          </cell>
          <cell r="I120">
            <v>71696</v>
          </cell>
          <cell r="J120">
            <v>1236138</v>
          </cell>
          <cell r="K120">
            <v>1433920</v>
          </cell>
          <cell r="L120"/>
          <cell r="M120">
            <v>1113</v>
          </cell>
        </row>
        <row r="121">
          <cell r="D121" t="str">
            <v>UNION UNIVERSAL 3"</v>
          </cell>
          <cell r="E121" t="str">
            <v>UN</v>
          </cell>
          <cell r="F121">
            <v>2</v>
          </cell>
          <cell r="G121">
            <v>0.16</v>
          </cell>
          <cell r="H121">
            <v>172344.83</v>
          </cell>
          <cell r="I121">
            <v>199920</v>
          </cell>
          <cell r="J121">
            <v>344690</v>
          </cell>
          <cell r="K121">
            <v>399840</v>
          </cell>
          <cell r="L121"/>
          <cell r="M121">
            <v>1114</v>
          </cell>
        </row>
        <row r="122">
          <cell r="D122" t="str">
            <v>VALVULA ANTIFRAUDE</v>
          </cell>
          <cell r="E122" t="str">
            <v>UN</v>
          </cell>
          <cell r="F122">
            <v>540</v>
          </cell>
          <cell r="G122">
            <v>0.16</v>
          </cell>
          <cell r="H122">
            <v>15554.31</v>
          </cell>
          <cell r="I122">
            <v>18043</v>
          </cell>
          <cell r="J122">
            <v>8399327</v>
          </cell>
          <cell r="K122">
            <v>9743220</v>
          </cell>
          <cell r="L122"/>
          <cell r="M122">
            <v>1115</v>
          </cell>
        </row>
        <row r="123">
          <cell r="D123" t="str">
            <v>VALVULA DE CIERRE RAPIDO DE DIAMETRO 1/2", SEGÚN ESPECIFICACIONES</v>
          </cell>
          <cell r="E123" t="str">
            <v>UN</v>
          </cell>
          <cell r="F123">
            <v>2</v>
          </cell>
          <cell r="G123">
            <v>0.16</v>
          </cell>
          <cell r="H123">
            <v>23655.17</v>
          </cell>
          <cell r="I123">
            <v>27440</v>
          </cell>
          <cell r="J123">
            <v>47310</v>
          </cell>
          <cell r="K123">
            <v>54880</v>
          </cell>
          <cell r="L123"/>
          <cell r="M123">
            <v>1116</v>
          </cell>
        </row>
        <row r="124">
          <cell r="D124" t="str">
            <v>VALVULA DE COMPUERTA GARRA DE TIGRE NORMA ISO PN 10 DIAMETRO 3"</v>
          </cell>
          <cell r="E124" t="str">
            <v>UN</v>
          </cell>
          <cell r="F124">
            <v>19</v>
          </cell>
          <cell r="G124">
            <v>0.16</v>
          </cell>
          <cell r="H124">
            <v>732758.62</v>
          </cell>
          <cell r="I124">
            <v>850000</v>
          </cell>
          <cell r="J124">
            <v>13922414</v>
          </cell>
          <cell r="K124">
            <v>16150000</v>
          </cell>
          <cell r="L124"/>
          <cell r="M124">
            <v>1117</v>
          </cell>
        </row>
        <row r="125">
          <cell r="D125" t="str">
            <v>VALVULA DE COMPUERTA GARRA DE TIGRE NORMA ISO PN 10 DIAMETRO 4"</v>
          </cell>
          <cell r="E125" t="str">
            <v>UN</v>
          </cell>
          <cell r="F125">
            <v>4</v>
          </cell>
          <cell r="G125">
            <v>0.16</v>
          </cell>
          <cell r="H125">
            <v>955862.07</v>
          </cell>
          <cell r="I125">
            <v>1108800</v>
          </cell>
          <cell r="J125">
            <v>3823448</v>
          </cell>
          <cell r="K125">
            <v>4435200</v>
          </cell>
          <cell r="L125"/>
          <cell r="M125">
            <v>1118</v>
          </cell>
        </row>
        <row r="126">
          <cell r="D126" t="str">
            <v>VALVULA DE JARDIN DIAMETRO 3/4" EN ACERO Y ACCESORIOS DE CONEXIÓN</v>
          </cell>
          <cell r="E126" t="str">
            <v>UN</v>
          </cell>
          <cell r="F126">
            <v>2</v>
          </cell>
          <cell r="G126">
            <v>0.16</v>
          </cell>
          <cell r="H126">
            <v>16222.41</v>
          </cell>
          <cell r="I126">
            <v>18818</v>
          </cell>
          <cell r="J126">
            <v>32445</v>
          </cell>
          <cell r="K126">
            <v>37636</v>
          </cell>
          <cell r="L126"/>
          <cell r="M126">
            <v>1119</v>
          </cell>
        </row>
        <row r="127">
          <cell r="D127" t="str">
            <v>VALVULA DE PASO</v>
          </cell>
          <cell r="E127" t="str">
            <v>UN</v>
          </cell>
          <cell r="F127">
            <v>540</v>
          </cell>
          <cell r="G127">
            <v>0.16</v>
          </cell>
          <cell r="H127">
            <v>14000.86</v>
          </cell>
          <cell r="I127">
            <v>16241</v>
          </cell>
          <cell r="J127">
            <v>7560464</v>
          </cell>
          <cell r="K127">
            <v>8770140</v>
          </cell>
          <cell r="L127"/>
          <cell r="M127">
            <v>1120</v>
          </cell>
        </row>
        <row r="128">
          <cell r="D128" t="str">
            <v>VÁLVULA DE PVC RDE 21 D 2" CIERRE RÁPIDO</v>
          </cell>
          <cell r="E128" t="str">
            <v>UN</v>
          </cell>
          <cell r="F128">
            <v>4</v>
          </cell>
          <cell r="G128">
            <v>0.16</v>
          </cell>
          <cell r="H128">
            <v>79929.31</v>
          </cell>
          <cell r="I128">
            <v>92718</v>
          </cell>
          <cell r="J128">
            <v>319717</v>
          </cell>
          <cell r="K128">
            <v>370872</v>
          </cell>
          <cell r="L128"/>
          <cell r="M128">
            <v>1121</v>
          </cell>
        </row>
        <row r="129">
          <cell r="D129" t="str">
            <v>VÁLVULA DE RETENCIÓN BRIDA X BRIDA NORMA ISO PN 10 D 3"</v>
          </cell>
          <cell r="E129" t="str">
            <v>UN</v>
          </cell>
          <cell r="F129">
            <v>1</v>
          </cell>
          <cell r="G129">
            <v>0.16</v>
          </cell>
          <cell r="H129">
            <v>716582.76</v>
          </cell>
          <cell r="I129">
            <v>831236</v>
          </cell>
          <cell r="J129">
            <v>716583</v>
          </cell>
          <cell r="K129">
            <v>831236</v>
          </cell>
          <cell r="L129"/>
          <cell r="M129">
            <v>1122</v>
          </cell>
        </row>
        <row r="130">
          <cell r="D130" t="str">
            <v>VÁLVULA MARIPOSA BRIDA X BRIDA NORMA ISO PN 10 D 3"</v>
          </cell>
          <cell r="E130" t="str">
            <v>UN</v>
          </cell>
          <cell r="F130">
            <v>1</v>
          </cell>
          <cell r="G130">
            <v>0.16</v>
          </cell>
          <cell r="H130">
            <v>709239.66</v>
          </cell>
          <cell r="I130">
            <v>822718</v>
          </cell>
          <cell r="J130">
            <v>709240</v>
          </cell>
          <cell r="K130">
            <v>822718</v>
          </cell>
          <cell r="L130"/>
          <cell r="M130">
            <v>1123</v>
          </cell>
        </row>
        <row r="131">
          <cell r="D131" t="str">
            <v>VALVULA UNIVERSAL CIERRE RAPIDO PVC SOLDADA 1"</v>
          </cell>
          <cell r="E131" t="str">
            <v>UN</v>
          </cell>
          <cell r="F131">
            <v>17</v>
          </cell>
          <cell r="G131">
            <v>0.16</v>
          </cell>
          <cell r="H131">
            <v>58887.93</v>
          </cell>
          <cell r="I131">
            <v>68310</v>
          </cell>
          <cell r="J131">
            <v>1001095</v>
          </cell>
          <cell r="K131">
            <v>1161270</v>
          </cell>
          <cell r="L131"/>
          <cell r="M131">
            <v>1124</v>
          </cell>
        </row>
        <row r="132">
          <cell r="D132" t="str">
            <v>VARILLA 1/2" CUADRADA</v>
          </cell>
          <cell r="E132" t="str">
            <v>UN</v>
          </cell>
          <cell r="F132">
            <v>2</v>
          </cell>
          <cell r="G132">
            <v>0.16</v>
          </cell>
          <cell r="H132">
            <v>20892.240000000002</v>
          </cell>
          <cell r="I132">
            <v>24235</v>
          </cell>
          <cell r="J132">
            <v>41784</v>
          </cell>
          <cell r="K132">
            <v>48470</v>
          </cell>
          <cell r="L132"/>
          <cell r="M132">
            <v>1125</v>
          </cell>
        </row>
        <row r="133">
          <cell r="D133" t="str">
            <v>VENTANA DE ALUMINIO + VIDRIO DE 4MM EN PERFIL 50-20, PUESTO EN OBRA</v>
          </cell>
          <cell r="E133" t="str">
            <v>M2</v>
          </cell>
          <cell r="F133">
            <v>2</v>
          </cell>
          <cell r="G133">
            <v>0.16</v>
          </cell>
          <cell r="H133">
            <v>247350</v>
          </cell>
          <cell r="I133">
            <v>286926</v>
          </cell>
          <cell r="J133">
            <v>494700</v>
          </cell>
          <cell r="K133">
            <v>573852</v>
          </cell>
          <cell r="L133"/>
          <cell r="M133">
            <v>1126</v>
          </cell>
        </row>
        <row r="134">
          <cell r="D134" t="str">
            <v>VINCHA DE EMPALME EN ACERO GALVANIZADO PARA TUBERIA DE DIAMETRO 3" CON SALIDA BRIDADA DE 1/2"</v>
          </cell>
          <cell r="E134" t="str">
            <v>UN</v>
          </cell>
          <cell r="F134">
            <v>2</v>
          </cell>
          <cell r="G134">
            <v>0.16</v>
          </cell>
          <cell r="H134">
            <v>125456.9</v>
          </cell>
          <cell r="I134">
            <v>145530</v>
          </cell>
          <cell r="J134">
            <v>250914</v>
          </cell>
          <cell r="K134">
            <v>291060</v>
          </cell>
          <cell r="L134"/>
          <cell r="M134">
            <v>1127</v>
          </cell>
        </row>
        <row r="135">
          <cell r="D135"/>
          <cell r="E135"/>
          <cell r="F135"/>
          <cell r="G135"/>
          <cell r="H135"/>
          <cell r="I135"/>
          <cell r="J135"/>
          <cell r="K135"/>
          <cell r="L135"/>
        </row>
        <row r="136">
          <cell r="D136" t="str">
            <v>EQUIPOS Y HERRAMIENTAS</v>
          </cell>
          <cell r="E136"/>
          <cell r="F136"/>
          <cell r="G136"/>
          <cell r="H136"/>
          <cell r="I136"/>
          <cell r="J136">
            <v>125428980</v>
          </cell>
          <cell r="K136">
            <v>145497612</v>
          </cell>
          <cell r="L136"/>
          <cell r="M136">
            <v>2</v>
          </cell>
        </row>
        <row r="137">
          <cell r="D137" t="str">
            <v>EQUIPO DE OXICORTE</v>
          </cell>
          <cell r="E137" t="str">
            <v>DIA</v>
          </cell>
          <cell r="F137">
            <v>40.059999999999995</v>
          </cell>
          <cell r="G137">
            <v>0.16</v>
          </cell>
          <cell r="H137">
            <v>29017.24</v>
          </cell>
          <cell r="I137">
            <v>33660</v>
          </cell>
          <cell r="J137">
            <v>1162431</v>
          </cell>
          <cell r="K137">
            <v>1348420</v>
          </cell>
          <cell r="L137"/>
          <cell r="M137">
            <v>2001</v>
          </cell>
        </row>
        <row r="138">
          <cell r="D138" t="str">
            <v>EQUIPO DE SOLDADURA</v>
          </cell>
          <cell r="E138" t="str">
            <v>DIA</v>
          </cell>
          <cell r="F138">
            <v>41.11</v>
          </cell>
          <cell r="G138">
            <v>0.16</v>
          </cell>
          <cell r="H138">
            <v>72750</v>
          </cell>
          <cell r="I138">
            <v>84390</v>
          </cell>
          <cell r="J138">
            <v>2990753</v>
          </cell>
          <cell r="K138">
            <v>3469273</v>
          </cell>
          <cell r="L138"/>
          <cell r="M138">
            <v>2002</v>
          </cell>
        </row>
        <row r="139">
          <cell r="D139" t="str">
            <v>EQUIPO DE TOPOGRAFÍA</v>
          </cell>
          <cell r="E139" t="str">
            <v>DIA</v>
          </cell>
          <cell r="F139">
            <v>6.12</v>
          </cell>
          <cell r="G139">
            <v>0.16</v>
          </cell>
          <cell r="H139">
            <v>172556.03</v>
          </cell>
          <cell r="I139">
            <v>200165</v>
          </cell>
          <cell r="J139">
            <v>1056043</v>
          </cell>
          <cell r="K139">
            <v>1225010</v>
          </cell>
          <cell r="L139"/>
          <cell r="M139">
            <v>2003</v>
          </cell>
        </row>
        <row r="140">
          <cell r="D140" t="str">
            <v>EQUIPO PINTURA CONVENCIONAL</v>
          </cell>
          <cell r="E140" t="str">
            <v>DIA</v>
          </cell>
          <cell r="F140">
            <v>17.22</v>
          </cell>
          <cell r="G140">
            <v>0.16</v>
          </cell>
          <cell r="H140">
            <v>51112.07</v>
          </cell>
          <cell r="I140">
            <v>59290</v>
          </cell>
          <cell r="J140">
            <v>880150</v>
          </cell>
          <cell r="K140">
            <v>1020974</v>
          </cell>
          <cell r="L140"/>
          <cell r="M140">
            <v>2004</v>
          </cell>
        </row>
        <row r="141">
          <cell r="D141" t="str">
            <v>GRÚA</v>
          </cell>
          <cell r="E141" t="str">
            <v>DIA</v>
          </cell>
          <cell r="F141">
            <v>9.6</v>
          </cell>
          <cell r="G141">
            <v>0.16</v>
          </cell>
          <cell r="H141">
            <v>740086.21</v>
          </cell>
          <cell r="I141">
            <v>858500</v>
          </cell>
          <cell r="J141">
            <v>7104828</v>
          </cell>
          <cell r="K141">
            <v>8241600</v>
          </cell>
          <cell r="L141"/>
          <cell r="M141">
            <v>2005</v>
          </cell>
        </row>
        <row r="142">
          <cell r="D142" t="str">
            <v>MÁQUINA DE SANDBLASTING</v>
          </cell>
          <cell r="E142" t="str">
            <v>DIA</v>
          </cell>
          <cell r="F142">
            <v>15</v>
          </cell>
          <cell r="G142">
            <v>0.16</v>
          </cell>
          <cell r="H142">
            <v>133793.1</v>
          </cell>
          <cell r="I142">
            <v>155200</v>
          </cell>
          <cell r="J142">
            <v>2006897</v>
          </cell>
          <cell r="K142">
            <v>2328000</v>
          </cell>
          <cell r="L142"/>
          <cell r="M142">
            <v>2006</v>
          </cell>
        </row>
        <row r="143">
          <cell r="D143" t="str">
            <v>RANA COMPACTADORA</v>
          </cell>
          <cell r="E143" t="str">
            <v>DIA</v>
          </cell>
          <cell r="F143">
            <v>48.910000000000004</v>
          </cell>
          <cell r="G143">
            <v>0.16</v>
          </cell>
          <cell r="H143">
            <v>46329.31</v>
          </cell>
          <cell r="I143">
            <v>53742</v>
          </cell>
          <cell r="J143">
            <v>2265967</v>
          </cell>
          <cell r="K143">
            <v>2628521</v>
          </cell>
          <cell r="L143"/>
          <cell r="M143">
            <v>2007</v>
          </cell>
        </row>
        <row r="144">
          <cell r="D144" t="str">
            <v>TALADRO MECÁNICO</v>
          </cell>
          <cell r="E144" t="str">
            <v>DIA</v>
          </cell>
          <cell r="F144">
            <v>15.87</v>
          </cell>
          <cell r="G144">
            <v>0.16</v>
          </cell>
          <cell r="H144">
            <v>4179310.34</v>
          </cell>
          <cell r="I144">
            <v>4848000</v>
          </cell>
          <cell r="J144">
            <v>66325655</v>
          </cell>
          <cell r="K144">
            <v>76937760</v>
          </cell>
          <cell r="L144"/>
          <cell r="M144">
            <v>2008</v>
          </cell>
        </row>
        <row r="145">
          <cell r="D145" t="str">
            <v>VIBRADOR DE AGUJA PARA CONCRETO</v>
          </cell>
          <cell r="E145" t="str">
            <v>DIA</v>
          </cell>
          <cell r="F145">
            <v>62.65</v>
          </cell>
          <cell r="G145">
            <v>0.16</v>
          </cell>
          <cell r="H145">
            <v>23376.720000000001</v>
          </cell>
          <cell r="I145">
            <v>27117</v>
          </cell>
          <cell r="J145">
            <v>1464552</v>
          </cell>
          <cell r="K145">
            <v>1698880</v>
          </cell>
          <cell r="L145"/>
          <cell r="M145">
            <v>2009</v>
          </cell>
        </row>
        <row r="146">
          <cell r="D146" t="str">
            <v>ANDAMIOS</v>
          </cell>
          <cell r="E146" t="str">
            <v>UN</v>
          </cell>
          <cell r="F146">
            <v>12.01</v>
          </cell>
          <cell r="G146">
            <v>0.16</v>
          </cell>
          <cell r="H146">
            <v>4740.5200000000004</v>
          </cell>
          <cell r="I146">
            <v>5499</v>
          </cell>
          <cell r="J146">
            <v>56934</v>
          </cell>
          <cell r="K146">
            <v>66043</v>
          </cell>
          <cell r="L146"/>
          <cell r="M146">
            <v>2010</v>
          </cell>
        </row>
        <row r="147">
          <cell r="D147" t="str">
            <v>FORMALETERÍA</v>
          </cell>
          <cell r="E147" t="str">
            <v>GB</v>
          </cell>
          <cell r="F147">
            <v>564.37999999999988</v>
          </cell>
          <cell r="G147">
            <v>0.16</v>
          </cell>
          <cell r="H147">
            <v>71077.59</v>
          </cell>
          <cell r="I147">
            <v>82450</v>
          </cell>
          <cell r="J147">
            <v>40114770</v>
          </cell>
          <cell r="K147">
            <v>46533131</v>
          </cell>
          <cell r="L147"/>
          <cell r="M147">
            <v>2011</v>
          </cell>
        </row>
        <row r="148">
          <cell r="D148"/>
          <cell r="E148"/>
          <cell r="F148"/>
          <cell r="G148"/>
          <cell r="H148"/>
          <cell r="I148"/>
          <cell r="J148"/>
          <cell r="K148"/>
          <cell r="L148"/>
          <cell r="M148">
            <v>0</v>
          </cell>
        </row>
        <row r="149">
          <cell r="D149" t="str">
            <v>MANO OBRA</v>
          </cell>
          <cell r="E149"/>
          <cell r="F149"/>
          <cell r="G149"/>
          <cell r="H149"/>
          <cell r="I149"/>
          <cell r="J149">
            <v>521971039</v>
          </cell>
          <cell r="K149">
            <v>521971039</v>
          </cell>
          <cell r="L149"/>
          <cell r="M149">
            <v>3</v>
          </cell>
        </row>
        <row r="150">
          <cell r="D150" t="str">
            <v>CUADRILLA  TOPOGRAFÍA</v>
          </cell>
          <cell r="E150" t="str">
            <v>JR</v>
          </cell>
          <cell r="F150">
            <v>6.12</v>
          </cell>
          <cell r="G150">
            <v>0</v>
          </cell>
          <cell r="H150">
            <v>515380</v>
          </cell>
          <cell r="I150">
            <v>515380</v>
          </cell>
          <cell r="J150">
            <v>3154126</v>
          </cell>
          <cell r="K150">
            <v>3154126</v>
          </cell>
          <cell r="L150"/>
          <cell r="M150">
            <v>3001</v>
          </cell>
        </row>
        <row r="151">
          <cell r="D151" t="str">
            <v>CUADRILLA AMBIENTAL</v>
          </cell>
          <cell r="E151" t="str">
            <v>JR</v>
          </cell>
          <cell r="F151">
            <v>53.24</v>
          </cell>
          <cell r="G151">
            <v>0</v>
          </cell>
          <cell r="H151">
            <v>563178</v>
          </cell>
          <cell r="I151">
            <v>563178</v>
          </cell>
          <cell r="J151">
            <v>29983597</v>
          </cell>
          <cell r="K151">
            <v>29983597</v>
          </cell>
          <cell r="L151"/>
          <cell r="M151">
            <v>3002</v>
          </cell>
        </row>
        <row r="152">
          <cell r="D152" t="str">
            <v>CUADRILLA AYUDANTES</v>
          </cell>
          <cell r="E152" t="str">
            <v>JR</v>
          </cell>
          <cell r="F152">
            <v>186.07999999999998</v>
          </cell>
          <cell r="G152">
            <v>0</v>
          </cell>
          <cell r="H152">
            <v>676096</v>
          </cell>
          <cell r="I152">
            <v>676096</v>
          </cell>
          <cell r="J152">
            <v>125807944</v>
          </cell>
          <cell r="K152">
            <v>125807944</v>
          </cell>
          <cell r="L152"/>
          <cell r="M152">
            <v>3003</v>
          </cell>
        </row>
        <row r="153">
          <cell r="D153" t="str">
            <v>CUADRILLA ALBAÑILERÍA</v>
          </cell>
          <cell r="E153" t="str">
            <v>JR</v>
          </cell>
          <cell r="F153">
            <v>134.21</v>
          </cell>
          <cell r="G153">
            <v>0</v>
          </cell>
          <cell r="H153">
            <v>965498</v>
          </cell>
          <cell r="I153">
            <v>965498</v>
          </cell>
          <cell r="J153">
            <v>129579487</v>
          </cell>
          <cell r="K153">
            <v>129579487</v>
          </cell>
          <cell r="L153"/>
          <cell r="M153">
            <v>3004</v>
          </cell>
        </row>
        <row r="154">
          <cell r="D154" t="str">
            <v>CUADRILLA INSTALACIONES</v>
          </cell>
          <cell r="E154" t="str">
            <v>JR</v>
          </cell>
          <cell r="F154">
            <v>279.94000000000005</v>
          </cell>
          <cell r="G154">
            <v>0</v>
          </cell>
          <cell r="H154">
            <v>833914</v>
          </cell>
          <cell r="I154">
            <v>833914</v>
          </cell>
          <cell r="J154">
            <v>233445885</v>
          </cell>
          <cell r="K154">
            <v>233445885</v>
          </cell>
          <cell r="L154"/>
          <cell r="M154">
            <v>3005</v>
          </cell>
        </row>
        <row r="155">
          <cell r="D155"/>
          <cell r="E155"/>
          <cell r="F155"/>
          <cell r="G155"/>
          <cell r="H155"/>
          <cell r="I155"/>
          <cell r="J155"/>
          <cell r="K155"/>
          <cell r="L155"/>
          <cell r="M155">
            <v>0</v>
          </cell>
        </row>
        <row r="156">
          <cell r="D156" t="str">
            <v>TOTAL</v>
          </cell>
          <cell r="E156"/>
          <cell r="F156"/>
          <cell r="G156"/>
          <cell r="H156"/>
          <cell r="I156"/>
          <cell r="J156">
            <v>1583606876</v>
          </cell>
          <cell r="K156">
            <v>1735743523</v>
          </cell>
          <cell r="L156"/>
        </row>
        <row r="157">
          <cell r="D157" t="str">
            <v>TOTAL IVA</v>
          </cell>
          <cell r="E157"/>
          <cell r="F157"/>
          <cell r="G157"/>
          <cell r="H157"/>
          <cell r="I157"/>
          <cell r="J157"/>
          <cell r="K157">
            <v>152136647</v>
          </cell>
          <cell r="L157"/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43A21-211E-469B-871D-343981B778C5}">
  <sheetPr>
    <tabColor rgb="FFFF0000"/>
  </sheetPr>
  <dimension ref="A1:H51"/>
  <sheetViews>
    <sheetView topLeftCell="A40" workbookViewId="0">
      <selection activeCell="G14" sqref="G14"/>
    </sheetView>
  </sheetViews>
  <sheetFormatPr baseColWidth="10" defaultColWidth="9.140625" defaultRowHeight="12.75" x14ac:dyDescent="0.2"/>
  <cols>
    <col min="1" max="1" width="7.5703125" customWidth="1"/>
    <col min="2" max="2" width="27.85546875" customWidth="1"/>
    <col min="3" max="3" width="4.5703125" customWidth="1"/>
    <col min="4" max="4" width="8.85546875" customWidth="1"/>
    <col min="5" max="6" width="15.42578125" customWidth="1"/>
    <col min="7" max="7" width="24.85546875" customWidth="1"/>
    <col min="8" max="8" width="28.85546875" customWidth="1"/>
  </cols>
  <sheetData>
    <row r="1" spans="1:8" x14ac:dyDescent="0.2">
      <c r="A1" s="336" t="s">
        <v>144</v>
      </c>
      <c r="B1" s="337"/>
      <c r="C1" s="337"/>
      <c r="D1" s="337"/>
      <c r="E1" s="337"/>
      <c r="F1" s="338"/>
    </row>
    <row r="2" spans="1:8" ht="13.5" thickBot="1" x14ac:dyDescent="0.25">
      <c r="A2" s="339"/>
      <c r="B2" s="340"/>
      <c r="C2" s="340"/>
      <c r="D2" s="340"/>
      <c r="E2" s="340"/>
      <c r="F2" s="341"/>
    </row>
    <row r="3" spans="1:8" ht="30" customHeight="1" thickBot="1" x14ac:dyDescent="0.25">
      <c r="A3" s="292" t="s">
        <v>146</v>
      </c>
      <c r="B3" s="293"/>
      <c r="C3" s="293"/>
      <c r="D3" s="293"/>
      <c r="E3" s="293"/>
      <c r="F3" s="294"/>
    </row>
    <row r="4" spans="1:8" ht="24" customHeight="1" x14ac:dyDescent="0.2">
      <c r="A4" s="238" t="s">
        <v>0</v>
      </c>
      <c r="B4" s="239" t="s">
        <v>22</v>
      </c>
      <c r="C4" s="238" t="s">
        <v>1</v>
      </c>
      <c r="D4" s="238" t="s">
        <v>2</v>
      </c>
      <c r="E4" s="240" t="s">
        <v>5</v>
      </c>
      <c r="F4" s="238" t="s">
        <v>3</v>
      </c>
    </row>
    <row r="5" spans="1:8" ht="23.25" customHeight="1" x14ac:dyDescent="0.2">
      <c r="A5" s="241" t="s">
        <v>40</v>
      </c>
      <c r="B5" s="242" t="s">
        <v>41</v>
      </c>
      <c r="C5" s="241"/>
      <c r="D5" s="241"/>
      <c r="E5" s="243"/>
      <c r="F5" s="241"/>
    </row>
    <row r="6" spans="1:8" ht="13.5" x14ac:dyDescent="0.2">
      <c r="A6" s="6">
        <v>1</v>
      </c>
      <c r="B6" s="244" t="s">
        <v>4</v>
      </c>
      <c r="C6" s="238"/>
      <c r="D6" s="238"/>
      <c r="E6" s="240"/>
      <c r="F6" s="245"/>
    </row>
    <row r="7" spans="1:8" ht="44.25" customHeight="1" x14ac:dyDescent="0.2">
      <c r="A7" s="4" t="s">
        <v>18</v>
      </c>
      <c r="B7" s="246" t="s">
        <v>16</v>
      </c>
      <c r="C7" s="247" t="s">
        <v>8</v>
      </c>
      <c r="D7" s="248">
        <v>60</v>
      </c>
      <c r="E7" s="249"/>
      <c r="F7" s="250">
        <f>D7*E7</f>
        <v>0</v>
      </c>
      <c r="G7" s="251"/>
      <c r="H7" s="252"/>
    </row>
    <row r="8" spans="1:8" ht="31.5" customHeight="1" x14ac:dyDescent="0.2">
      <c r="A8" s="4" t="s">
        <v>19</v>
      </c>
      <c r="B8" s="246" t="s">
        <v>15</v>
      </c>
      <c r="C8" s="247" t="s">
        <v>7</v>
      </c>
      <c r="D8" s="248">
        <v>1</v>
      </c>
      <c r="E8" s="249"/>
      <c r="F8" s="250">
        <f>D8*E8</f>
        <v>0</v>
      </c>
      <c r="G8" s="22"/>
    </row>
    <row r="9" spans="1:8" ht="31.5" customHeight="1" x14ac:dyDescent="0.2">
      <c r="A9" s="4">
        <v>1.3</v>
      </c>
      <c r="B9" s="246" t="s">
        <v>135</v>
      </c>
      <c r="C9" s="247" t="s">
        <v>7</v>
      </c>
      <c r="D9" s="248">
        <v>1</v>
      </c>
      <c r="E9" s="249"/>
      <c r="F9" s="250">
        <f>D9*E9</f>
        <v>0</v>
      </c>
      <c r="G9" s="22"/>
    </row>
    <row r="10" spans="1:8" ht="31.5" customHeight="1" x14ac:dyDescent="0.3">
      <c r="A10" s="253">
        <v>1.4</v>
      </c>
      <c r="B10" s="254" t="s">
        <v>136</v>
      </c>
      <c r="C10" s="13" t="s">
        <v>17</v>
      </c>
      <c r="D10" s="18">
        <f>18*1.3</f>
        <v>23.400000000000002</v>
      </c>
      <c r="E10" s="255"/>
      <c r="F10" s="256">
        <f>D10*E10</f>
        <v>0</v>
      </c>
      <c r="G10" s="22"/>
    </row>
    <row r="11" spans="1:8" ht="24.75" customHeight="1" x14ac:dyDescent="0.2">
      <c r="A11" s="4">
        <v>1.5</v>
      </c>
      <c r="B11" s="2" t="s">
        <v>9</v>
      </c>
      <c r="C11" s="3" t="s">
        <v>8</v>
      </c>
      <c r="D11" s="248">
        <f>8*3.3</f>
        <v>26.4</v>
      </c>
      <c r="E11" s="257"/>
      <c r="F11" s="258">
        <f>D11*E11</f>
        <v>0</v>
      </c>
      <c r="G11" s="23"/>
    </row>
    <row r="12" spans="1:8" ht="22.5" customHeight="1" x14ac:dyDescent="0.2">
      <c r="A12" s="4"/>
      <c r="B12" s="5" t="s">
        <v>11</v>
      </c>
      <c r="C12" s="3"/>
      <c r="D12" s="248"/>
      <c r="E12" s="257"/>
      <c r="F12" s="259">
        <f>SUM(F7:F11)</f>
        <v>0</v>
      </c>
    </row>
    <row r="13" spans="1:8" ht="34.5" customHeight="1" x14ac:dyDescent="0.2">
      <c r="A13" s="6">
        <v>2</v>
      </c>
      <c r="B13" s="7" t="s">
        <v>10</v>
      </c>
      <c r="C13" s="8"/>
      <c r="D13" s="260"/>
      <c r="E13" s="261"/>
      <c r="F13" s="262"/>
    </row>
    <row r="14" spans="1:8" ht="27" customHeight="1" x14ac:dyDescent="0.2">
      <c r="A14" s="4" t="s">
        <v>20</v>
      </c>
      <c r="B14" s="9" t="s">
        <v>137</v>
      </c>
      <c r="C14" s="8" t="s">
        <v>17</v>
      </c>
      <c r="D14" s="260">
        <f>8*2*0.4*1.3+3.3*4*0.4*1.3+8*1*1*1.3</f>
        <v>25.584000000000003</v>
      </c>
      <c r="E14" s="263"/>
      <c r="F14" s="264">
        <f>D14*E14</f>
        <v>0</v>
      </c>
    </row>
    <row r="15" spans="1:8" ht="41.25" customHeight="1" x14ac:dyDescent="0.2">
      <c r="A15" s="4" t="s">
        <v>21</v>
      </c>
      <c r="B15" s="9" t="s">
        <v>39</v>
      </c>
      <c r="C15" s="8" t="s">
        <v>17</v>
      </c>
      <c r="D15" s="260">
        <f>D14*0.2</f>
        <v>5.1168000000000013</v>
      </c>
      <c r="E15" s="263"/>
      <c r="F15" s="264">
        <f>D15*E15</f>
        <v>0</v>
      </c>
    </row>
    <row r="16" spans="1:8" ht="18.75" customHeight="1" x14ac:dyDescent="0.2">
      <c r="A16" s="4"/>
      <c r="B16" s="5" t="s">
        <v>12</v>
      </c>
      <c r="C16" s="8"/>
      <c r="D16" s="260"/>
      <c r="E16" s="263"/>
      <c r="F16" s="265">
        <f>SUM(F14:F15)</f>
        <v>0</v>
      </c>
    </row>
    <row r="17" spans="1:8" ht="14.25" x14ac:dyDescent="0.2">
      <c r="A17" s="6">
        <v>3</v>
      </c>
      <c r="B17" s="7" t="s">
        <v>13</v>
      </c>
      <c r="C17" s="8"/>
      <c r="D17" s="260"/>
      <c r="E17" s="261"/>
      <c r="F17" s="262"/>
    </row>
    <row r="18" spans="1:8" ht="31.5" customHeight="1" x14ac:dyDescent="0.2">
      <c r="A18" s="4">
        <v>3.1</v>
      </c>
      <c r="B18" s="9" t="s">
        <v>33</v>
      </c>
      <c r="C18" s="8" t="s">
        <v>17</v>
      </c>
      <c r="D18" s="260">
        <f>8*2*0.4*0.05+3.3*4*0.4*0.05+8*1.2*1.2*0.05</f>
        <v>1.1600000000000001</v>
      </c>
      <c r="E18" s="263"/>
      <c r="F18" s="264">
        <f t="shared" ref="F18:F25" si="0">D18*E18</f>
        <v>0</v>
      </c>
    </row>
    <row r="19" spans="1:8" ht="54.75" customHeight="1" x14ac:dyDescent="0.3">
      <c r="A19" s="4">
        <f t="shared" ref="A19:A25" si="1">A18+0.1</f>
        <v>3.2</v>
      </c>
      <c r="B19" s="10" t="s">
        <v>138</v>
      </c>
      <c r="C19" s="8" t="s">
        <v>17</v>
      </c>
      <c r="D19" s="260">
        <f>8*1.2*1.2*0.4</f>
        <v>4.6079999999999997</v>
      </c>
      <c r="E19" s="263"/>
      <c r="F19" s="264">
        <f t="shared" si="0"/>
        <v>0</v>
      </c>
    </row>
    <row r="20" spans="1:8" ht="57" x14ac:dyDescent="0.2">
      <c r="A20" s="4">
        <f t="shared" si="1"/>
        <v>3.3000000000000003</v>
      </c>
      <c r="B20" s="9" t="s">
        <v>139</v>
      </c>
      <c r="C20" s="8" t="s">
        <v>17</v>
      </c>
      <c r="D20" s="260">
        <f>8*2*0.4*0.4+3.3*4*0.4*0.4</f>
        <v>4.6720000000000006</v>
      </c>
      <c r="E20" s="263"/>
      <c r="F20" s="264">
        <f t="shared" si="0"/>
        <v>0</v>
      </c>
    </row>
    <row r="21" spans="1:8" ht="57" x14ac:dyDescent="0.2">
      <c r="A21" s="4">
        <f t="shared" si="1"/>
        <v>3.4000000000000004</v>
      </c>
      <c r="B21" s="9" t="s">
        <v>140</v>
      </c>
      <c r="C21" s="8" t="s">
        <v>17</v>
      </c>
      <c r="D21" s="260">
        <f>8*0.5*0.5*1</f>
        <v>2</v>
      </c>
      <c r="E21" s="263"/>
      <c r="F21" s="264">
        <f t="shared" si="0"/>
        <v>0</v>
      </c>
    </row>
    <row r="22" spans="1:8" ht="57" x14ac:dyDescent="0.3">
      <c r="A22" s="4">
        <f t="shared" si="1"/>
        <v>3.5000000000000004</v>
      </c>
      <c r="B22" s="10" t="s">
        <v>141</v>
      </c>
      <c r="C22" s="8" t="s">
        <v>17</v>
      </c>
      <c r="D22" s="260">
        <f>D20</f>
        <v>4.6720000000000006</v>
      </c>
      <c r="E22" s="263"/>
      <c r="F22" s="264">
        <f t="shared" si="0"/>
        <v>0</v>
      </c>
    </row>
    <row r="23" spans="1:8" ht="63" customHeight="1" x14ac:dyDescent="0.2">
      <c r="A23" s="4">
        <f t="shared" si="1"/>
        <v>3.6000000000000005</v>
      </c>
      <c r="B23" s="9" t="s">
        <v>142</v>
      </c>
      <c r="C23" s="8" t="s">
        <v>6</v>
      </c>
      <c r="D23" s="260">
        <f>8*1*0.4*0.4</f>
        <v>1.2800000000000002</v>
      </c>
      <c r="E23" s="263"/>
      <c r="F23" s="264">
        <f t="shared" si="0"/>
        <v>0</v>
      </c>
    </row>
    <row r="24" spans="1:8" ht="48" customHeight="1" x14ac:dyDescent="0.2">
      <c r="A24" s="4">
        <f t="shared" si="1"/>
        <v>3.7000000000000006</v>
      </c>
      <c r="B24" s="9" t="s">
        <v>48</v>
      </c>
      <c r="C24" s="8" t="s">
        <v>17</v>
      </c>
      <c r="D24" s="260">
        <f>8*3.3*0.15+0.15*0.3*3.3*25</f>
        <v>7.6724999999999994</v>
      </c>
      <c r="E24" s="263"/>
      <c r="F24" s="264">
        <f t="shared" si="0"/>
        <v>0</v>
      </c>
    </row>
    <row r="25" spans="1:8" ht="23.25" customHeight="1" x14ac:dyDescent="0.2">
      <c r="A25" s="4">
        <f t="shared" si="1"/>
        <v>3.8000000000000007</v>
      </c>
      <c r="B25" s="9" t="s">
        <v>37</v>
      </c>
      <c r="C25" s="8" t="s">
        <v>38</v>
      </c>
      <c r="D25" s="260">
        <v>2700</v>
      </c>
      <c r="E25" s="263"/>
      <c r="F25" s="264">
        <f t="shared" si="0"/>
        <v>0</v>
      </c>
    </row>
    <row r="26" spans="1:8" ht="26.25" customHeight="1" x14ac:dyDescent="0.2">
      <c r="A26" s="4"/>
      <c r="B26" s="7" t="s">
        <v>14</v>
      </c>
      <c r="C26" s="8"/>
      <c r="D26" s="260"/>
      <c r="E26" s="263"/>
      <c r="F26" s="265">
        <f>SUM(F18:F25)</f>
        <v>0</v>
      </c>
    </row>
    <row r="27" spans="1:8" ht="33" customHeight="1" x14ac:dyDescent="0.2">
      <c r="A27" s="6">
        <v>4</v>
      </c>
      <c r="B27" s="7" t="s">
        <v>29</v>
      </c>
      <c r="C27" s="8"/>
      <c r="D27" s="260"/>
      <c r="E27" s="261"/>
      <c r="F27" s="266"/>
    </row>
    <row r="28" spans="1:8" ht="71.25" x14ac:dyDescent="0.3">
      <c r="A28" s="4">
        <v>4.0999999999999996</v>
      </c>
      <c r="B28" s="10" t="s">
        <v>36</v>
      </c>
      <c r="C28" s="8" t="s">
        <v>34</v>
      </c>
      <c r="D28" s="260">
        <v>16</v>
      </c>
      <c r="E28" s="263"/>
      <c r="F28" s="267">
        <f>D28*E28</f>
        <v>0</v>
      </c>
    </row>
    <row r="29" spans="1:8" ht="14.25" x14ac:dyDescent="0.2">
      <c r="A29" s="4"/>
      <c r="B29" s="7" t="s">
        <v>23</v>
      </c>
      <c r="C29" s="8"/>
      <c r="D29" s="260"/>
      <c r="E29" s="261"/>
      <c r="F29" s="265">
        <f>SUM(F28:F28)</f>
        <v>0</v>
      </c>
    </row>
    <row r="30" spans="1:8" ht="14.25" x14ac:dyDescent="0.2">
      <c r="A30" s="4"/>
      <c r="B30" s="7" t="s">
        <v>44</v>
      </c>
      <c r="C30" s="8"/>
      <c r="D30" s="260"/>
      <c r="E30" s="261"/>
      <c r="F30" s="265">
        <f>F12+F16+F26+F29</f>
        <v>0</v>
      </c>
    </row>
    <row r="31" spans="1:8" ht="39.75" customHeight="1" x14ac:dyDescent="0.2">
      <c r="A31" s="11">
        <v>5</v>
      </c>
      <c r="B31" s="7" t="s">
        <v>35</v>
      </c>
      <c r="C31" s="8"/>
      <c r="D31" s="260"/>
      <c r="E31" s="261"/>
      <c r="F31" s="266"/>
    </row>
    <row r="32" spans="1:8" ht="58.5" customHeight="1" x14ac:dyDescent="0.2">
      <c r="A32" s="12">
        <v>5.0999999999999996</v>
      </c>
      <c r="B32" s="268" t="s">
        <v>26</v>
      </c>
      <c r="C32" s="8" t="s">
        <v>8</v>
      </c>
      <c r="D32" s="269">
        <v>24</v>
      </c>
      <c r="E32" s="270"/>
      <c r="F32" s="256">
        <f>D32*E32</f>
        <v>0</v>
      </c>
      <c r="H32">
        <f>80*0.15</f>
        <v>12</v>
      </c>
    </row>
    <row r="33" spans="1:8" ht="47.25" customHeight="1" x14ac:dyDescent="0.2">
      <c r="A33" s="12">
        <f>A32+0.1</f>
        <v>5.1999999999999993</v>
      </c>
      <c r="B33" s="268" t="s">
        <v>25</v>
      </c>
      <c r="C33" s="8" t="s">
        <v>8</v>
      </c>
      <c r="D33" s="269">
        <v>90</v>
      </c>
      <c r="E33" s="270"/>
      <c r="F33" s="256">
        <f t="shared" ref="F33:F36" si="2">D33*E33</f>
        <v>0</v>
      </c>
    </row>
    <row r="34" spans="1:8" ht="35.25" customHeight="1" x14ac:dyDescent="0.2">
      <c r="A34" s="12">
        <f t="shared" ref="A34:A37" si="3">A33+0.1</f>
        <v>5.2999999999999989</v>
      </c>
      <c r="B34" s="271" t="s">
        <v>27</v>
      </c>
      <c r="C34" s="272" t="s">
        <v>17</v>
      </c>
      <c r="D34" s="18">
        <f>D33*0.2</f>
        <v>18</v>
      </c>
      <c r="E34" s="263"/>
      <c r="F34" s="256">
        <f>D34*E34</f>
        <v>0</v>
      </c>
    </row>
    <row r="35" spans="1:8" ht="28.5" customHeight="1" x14ac:dyDescent="0.2">
      <c r="A35" s="12">
        <f t="shared" si="3"/>
        <v>5.3999999999999986</v>
      </c>
      <c r="B35" s="271" t="s">
        <v>28</v>
      </c>
      <c r="C35" s="272" t="s">
        <v>8</v>
      </c>
      <c r="D35" s="18">
        <v>90</v>
      </c>
      <c r="E35" s="255"/>
      <c r="F35" s="256">
        <f t="shared" si="2"/>
        <v>0</v>
      </c>
    </row>
    <row r="36" spans="1:8" ht="28.5" x14ac:dyDescent="0.3">
      <c r="A36" s="12">
        <f t="shared" si="3"/>
        <v>5.4999999999999982</v>
      </c>
      <c r="B36" s="273" t="s">
        <v>42</v>
      </c>
      <c r="C36" s="272" t="s">
        <v>17</v>
      </c>
      <c r="D36" s="18">
        <f>D35*0.4</f>
        <v>36</v>
      </c>
      <c r="E36" s="263"/>
      <c r="F36" s="256">
        <f t="shared" si="2"/>
        <v>0</v>
      </c>
    </row>
    <row r="37" spans="1:8" ht="57" x14ac:dyDescent="0.3">
      <c r="A37" s="12">
        <f t="shared" si="3"/>
        <v>5.5999999999999979</v>
      </c>
      <c r="B37" s="274" t="s">
        <v>43</v>
      </c>
      <c r="C37" s="13" t="s">
        <v>8</v>
      </c>
      <c r="D37" s="18">
        <v>90</v>
      </c>
      <c r="E37" s="255"/>
      <c r="F37" s="256">
        <f>D37*E37</f>
        <v>0</v>
      </c>
    </row>
    <row r="38" spans="1:8" ht="28.5" x14ac:dyDescent="0.3">
      <c r="A38" s="12">
        <v>5.7</v>
      </c>
      <c r="B38" s="275" t="s">
        <v>136</v>
      </c>
      <c r="C38" s="13" t="s">
        <v>17</v>
      </c>
      <c r="D38" s="18">
        <f>18*1.3</f>
        <v>23.400000000000002</v>
      </c>
      <c r="E38" s="255"/>
      <c r="F38" s="256">
        <f>D38*E38</f>
        <v>0</v>
      </c>
    </row>
    <row r="39" spans="1:8" ht="14.25" x14ac:dyDescent="0.2">
      <c r="A39" s="12"/>
      <c r="B39" s="7" t="s">
        <v>24</v>
      </c>
      <c r="C39" s="8"/>
      <c r="D39" s="260"/>
      <c r="E39" s="263"/>
      <c r="F39" s="265">
        <f>SUM(F32:F38)</f>
        <v>0</v>
      </c>
    </row>
    <row r="40" spans="1:8" ht="15" thickBot="1" x14ac:dyDescent="0.25">
      <c r="A40" s="15"/>
      <c r="B40" s="16" t="s">
        <v>45</v>
      </c>
      <c r="C40" s="17"/>
      <c r="D40" s="276"/>
      <c r="E40" s="277"/>
      <c r="F40" s="278">
        <f>F39</f>
        <v>0</v>
      </c>
    </row>
    <row r="41" spans="1:8" ht="13.5" customHeight="1" x14ac:dyDescent="0.2">
      <c r="A41" s="295" t="s">
        <v>30</v>
      </c>
      <c r="B41" s="296"/>
      <c r="C41" s="296"/>
      <c r="D41" s="296"/>
      <c r="E41" s="296"/>
      <c r="F41" s="19">
        <f>F40+F30</f>
        <v>0</v>
      </c>
      <c r="G41" s="279"/>
      <c r="H41" s="280"/>
    </row>
    <row r="42" spans="1:8" ht="13.5" customHeight="1" x14ac:dyDescent="0.2">
      <c r="A42" s="285" t="s">
        <v>47</v>
      </c>
      <c r="B42" s="286"/>
      <c r="C42" s="286"/>
      <c r="D42" s="286"/>
      <c r="E42" s="286"/>
      <c r="F42" s="20">
        <f>F41*0.27</f>
        <v>0</v>
      </c>
      <c r="G42" s="21"/>
    </row>
    <row r="43" spans="1:8" ht="13.5" customHeight="1" x14ac:dyDescent="0.2">
      <c r="A43" s="285" t="s">
        <v>31</v>
      </c>
      <c r="B43" s="286"/>
      <c r="C43" s="286"/>
      <c r="D43" s="286"/>
      <c r="E43" s="286"/>
      <c r="F43" s="20">
        <f>F41*0.02</f>
        <v>0</v>
      </c>
      <c r="G43" s="21"/>
    </row>
    <row r="44" spans="1:8" ht="13.5" customHeight="1" x14ac:dyDescent="0.2">
      <c r="A44" s="285" t="s">
        <v>46</v>
      </c>
      <c r="B44" s="286"/>
      <c r="C44" s="286"/>
      <c r="D44" s="286"/>
      <c r="E44" s="286"/>
      <c r="F44" s="20">
        <f>F41*0.01</f>
        <v>0</v>
      </c>
    </row>
    <row r="45" spans="1:8" ht="14.25" customHeight="1" thickBot="1" x14ac:dyDescent="0.25">
      <c r="A45" s="287" t="s">
        <v>32</v>
      </c>
      <c r="B45" s="288"/>
      <c r="C45" s="288"/>
      <c r="D45" s="288"/>
      <c r="E45" s="288"/>
      <c r="F45" s="14">
        <f>SUM(F41:F44)</f>
        <v>0</v>
      </c>
      <c r="G45" s="281"/>
    </row>
    <row r="46" spans="1:8" ht="40.5" customHeight="1" thickBot="1" x14ac:dyDescent="0.25">
      <c r="A46" s="289" t="s">
        <v>143</v>
      </c>
      <c r="B46" s="290"/>
      <c r="C46" s="290"/>
      <c r="D46" s="290"/>
      <c r="E46" s="290"/>
      <c r="F46" s="291"/>
    </row>
    <row r="47" spans="1:8" ht="15" customHeight="1" x14ac:dyDescent="0.2">
      <c r="A47" s="24"/>
      <c r="B47" s="24"/>
      <c r="C47" s="24"/>
      <c r="D47" s="24"/>
      <c r="E47" s="24"/>
      <c r="F47" s="24"/>
    </row>
    <row r="48" spans="1:8" ht="15.75" customHeight="1" x14ac:dyDescent="0.2">
      <c r="A48" s="24"/>
      <c r="B48" s="24"/>
      <c r="C48" s="24"/>
      <c r="D48" s="24"/>
      <c r="E48" s="24"/>
      <c r="F48" s="24"/>
    </row>
    <row r="49" spans="1:4" ht="13.5" x14ac:dyDescent="0.25">
      <c r="A49" s="282" t="s">
        <v>145</v>
      </c>
      <c r="B49" s="282"/>
      <c r="C49" s="283"/>
      <c r="D49" s="283"/>
    </row>
    <row r="50" spans="1:4" ht="13.5" x14ac:dyDescent="0.25">
      <c r="A50" s="284"/>
      <c r="B50" s="284"/>
      <c r="C50" s="283"/>
      <c r="D50" s="283"/>
    </row>
    <row r="51" spans="1:4" ht="13.5" x14ac:dyDescent="0.25">
      <c r="A51" s="284"/>
      <c r="B51" s="284"/>
      <c r="C51" s="283"/>
      <c r="D51" s="283"/>
    </row>
  </sheetData>
  <mergeCells count="10">
    <mergeCell ref="A43:E43"/>
    <mergeCell ref="A44:E44"/>
    <mergeCell ref="A45:E45"/>
    <mergeCell ref="A46:F46"/>
    <mergeCell ref="A50:B50"/>
    <mergeCell ref="A51:B51"/>
    <mergeCell ref="A1:F2"/>
    <mergeCell ref="A3:F3"/>
    <mergeCell ref="A41:E41"/>
    <mergeCell ref="A42:E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5C172-ED05-4E38-ABA8-807931DEF9C0}">
  <sheetPr>
    <tabColor theme="3" tint="0.39997558519241921"/>
  </sheetPr>
  <dimension ref="A1:S54"/>
  <sheetViews>
    <sheetView zoomScale="110" zoomScaleNormal="110" workbookViewId="0">
      <selection activeCell="I54" sqref="I54"/>
    </sheetView>
  </sheetViews>
  <sheetFormatPr baseColWidth="10" defaultColWidth="8" defaultRowHeight="12.75" x14ac:dyDescent="0.2"/>
  <cols>
    <col min="1" max="1" width="4.42578125" style="25" customWidth="1"/>
    <col min="2" max="2" width="5.28515625" style="25" customWidth="1"/>
    <col min="3" max="3" width="17.5703125" style="25" customWidth="1"/>
    <col min="4" max="4" width="13" style="25" customWidth="1"/>
    <col min="5" max="5" width="7.28515625" style="25" customWidth="1"/>
    <col min="6" max="6" width="10.7109375" style="25" customWidth="1"/>
    <col min="7" max="7" width="15.5703125" style="25" customWidth="1"/>
    <col min="8" max="8" width="7.28515625" style="25" customWidth="1"/>
    <col min="9" max="9" width="11" style="25" customWidth="1"/>
    <col min="10" max="10" width="10.85546875" style="25" customWidth="1"/>
    <col min="11" max="11" width="9.85546875" style="25" customWidth="1"/>
    <col min="12" max="12" width="10.28515625" style="25" customWidth="1"/>
    <col min="13" max="13" width="12.5703125" style="25" customWidth="1"/>
    <col min="14" max="14" width="8.42578125" style="25" customWidth="1"/>
    <col min="15" max="15" width="10.85546875" style="25" customWidth="1"/>
    <col min="16" max="16" width="4.7109375" style="25" customWidth="1"/>
    <col min="17" max="17" width="10.140625" style="25" customWidth="1"/>
    <col min="18" max="18" width="18.140625" style="25" customWidth="1"/>
    <col min="19" max="19" width="14.42578125" style="25" customWidth="1"/>
    <col min="20" max="16384" width="8" style="25"/>
  </cols>
  <sheetData>
    <row r="1" spans="1:18" ht="66" customHeight="1" x14ac:dyDescent="0.2">
      <c r="A1" s="300"/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</row>
    <row r="2" spans="1:18" ht="22.5" customHeight="1" x14ac:dyDescent="0.2">
      <c r="A2" s="301" t="s">
        <v>49</v>
      </c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</row>
    <row r="3" spans="1:18" ht="41.25" customHeight="1" x14ac:dyDescent="0.2">
      <c r="A3" s="303" t="s">
        <v>50</v>
      </c>
      <c r="B3" s="303"/>
      <c r="C3" s="303"/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  <c r="P3" s="302"/>
    </row>
    <row r="4" spans="1:18" ht="10.7" customHeight="1" x14ac:dyDescent="0.2">
      <c r="A4" s="304" t="s">
        <v>51</v>
      </c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</row>
    <row r="5" spans="1:18" ht="13.5" customHeight="1" x14ac:dyDescent="0.2">
      <c r="A5" s="297" t="s">
        <v>52</v>
      </c>
      <c r="B5" s="298" t="s">
        <v>53</v>
      </c>
      <c r="C5" s="298"/>
      <c r="D5" s="298"/>
      <c r="E5" s="298"/>
      <c r="F5" s="298"/>
      <c r="G5" s="298"/>
      <c r="H5" s="27"/>
      <c r="I5" s="298" t="s">
        <v>54</v>
      </c>
      <c r="J5" s="298"/>
      <c r="K5" s="298"/>
      <c r="L5" s="298"/>
      <c r="M5" s="298"/>
      <c r="N5" s="298"/>
      <c r="O5" s="298"/>
      <c r="P5" s="298"/>
      <c r="Q5" s="28"/>
    </row>
    <row r="6" spans="1:18" ht="12.75" customHeight="1" x14ac:dyDescent="0.2">
      <c r="A6" s="297"/>
      <c r="B6" s="298" t="s">
        <v>55</v>
      </c>
      <c r="C6" s="298"/>
      <c r="D6" s="298"/>
      <c r="E6" s="298"/>
      <c r="F6" s="298"/>
      <c r="G6" s="298"/>
      <c r="H6" s="27"/>
      <c r="I6" s="299" t="s">
        <v>56</v>
      </c>
      <c r="J6" s="299"/>
      <c r="K6" s="299"/>
      <c r="L6" s="299"/>
      <c r="M6" s="299"/>
      <c r="N6" s="299"/>
      <c r="O6" s="299"/>
      <c r="P6" s="299"/>
      <c r="Q6" s="28"/>
    </row>
    <row r="7" spans="1:18" ht="20.25" customHeight="1" x14ac:dyDescent="0.2">
      <c r="A7" s="306" t="s">
        <v>57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6"/>
      <c r="R7" s="28"/>
    </row>
    <row r="8" spans="1:18" ht="9.1999999999999993" customHeight="1" x14ac:dyDescent="0.2">
      <c r="A8" s="27"/>
      <c r="B8" s="29" t="s">
        <v>58</v>
      </c>
      <c r="C8" s="27"/>
      <c r="D8" s="304" t="s">
        <v>59</v>
      </c>
      <c r="E8" s="304"/>
      <c r="F8" s="304"/>
      <c r="G8" s="304"/>
      <c r="H8" s="304"/>
      <c r="I8" s="304"/>
      <c r="J8" s="304"/>
      <c r="K8" s="304"/>
      <c r="L8" s="304"/>
      <c r="M8" s="304"/>
      <c r="N8" s="304"/>
      <c r="O8" s="304"/>
      <c r="P8" s="304"/>
    </row>
    <row r="9" spans="1:18" ht="15" customHeight="1" x14ac:dyDescent="0.2">
      <c r="A9" s="27"/>
      <c r="B9" s="27"/>
      <c r="C9" s="27"/>
      <c r="D9" s="307" t="s">
        <v>60</v>
      </c>
      <c r="E9" s="307"/>
      <c r="F9" s="307"/>
      <c r="G9" s="307"/>
      <c r="H9" s="307"/>
      <c r="I9" s="307"/>
      <c r="J9" s="307"/>
      <c r="K9" s="307"/>
      <c r="L9" s="307"/>
      <c r="M9" s="307"/>
      <c r="N9" s="307"/>
      <c r="O9" s="307"/>
      <c r="P9" s="307"/>
    </row>
    <row r="10" spans="1:18" ht="15" customHeight="1" x14ac:dyDescent="0.2">
      <c r="A10" s="27"/>
      <c r="B10" s="27"/>
      <c r="C10" s="27"/>
      <c r="D10" s="307" t="s">
        <v>61</v>
      </c>
      <c r="E10" s="307"/>
      <c r="F10" s="307"/>
      <c r="G10" s="27"/>
      <c r="H10" s="308" t="s">
        <v>62</v>
      </c>
      <c r="I10" s="308"/>
      <c r="J10" s="308"/>
      <c r="K10" s="308"/>
      <c r="L10" s="308"/>
      <c r="M10" s="308"/>
      <c r="N10" s="308"/>
      <c r="O10" s="308"/>
      <c r="P10" s="308"/>
    </row>
    <row r="11" spans="1:18" ht="13.5" customHeight="1" x14ac:dyDescent="0.2">
      <c r="A11" s="27"/>
      <c r="B11" s="27"/>
      <c r="C11" s="27"/>
      <c r="D11" s="305"/>
      <c r="E11" s="305"/>
      <c r="F11" s="305"/>
      <c r="G11" s="27"/>
      <c r="H11" s="27"/>
      <c r="I11" s="305"/>
      <c r="J11" s="305"/>
      <c r="K11" s="27"/>
      <c r="L11" s="27"/>
      <c r="M11" s="27"/>
      <c r="N11" s="27"/>
      <c r="O11" s="27"/>
      <c r="P11" s="27"/>
    </row>
    <row r="12" spans="1:18" ht="10.5" customHeight="1" x14ac:dyDescent="0.2">
      <c r="A12" s="27"/>
      <c r="B12" s="27"/>
      <c r="C12" s="27"/>
      <c r="D12" s="304" t="s">
        <v>63</v>
      </c>
      <c r="E12" s="304"/>
      <c r="F12" s="304"/>
      <c r="G12" s="304"/>
      <c r="H12" s="304"/>
      <c r="I12" s="304"/>
      <c r="J12" s="304"/>
      <c r="K12" s="304"/>
      <c r="L12" s="304"/>
      <c r="M12" s="304"/>
      <c r="N12" s="304"/>
      <c r="O12" s="304"/>
      <c r="P12" s="304"/>
    </row>
    <row r="13" spans="1:18" ht="13.5" customHeight="1" x14ac:dyDescent="0.2">
      <c r="A13" s="27"/>
      <c r="B13" s="27"/>
      <c r="C13" s="30"/>
      <c r="D13" s="307" t="s">
        <v>64</v>
      </c>
      <c r="E13" s="307"/>
      <c r="F13" s="307"/>
      <c r="G13" s="307"/>
      <c r="H13" s="307"/>
      <c r="I13" s="307"/>
      <c r="J13" s="307"/>
      <c r="K13" s="307"/>
      <c r="L13" s="307"/>
      <c r="M13" s="307"/>
      <c r="N13" s="307"/>
      <c r="O13" s="307"/>
      <c r="P13" s="307"/>
    </row>
    <row r="14" spans="1:18" ht="15" customHeight="1" x14ac:dyDescent="0.2">
      <c r="A14" s="27"/>
      <c r="B14" s="27"/>
      <c r="C14" s="27"/>
      <c r="D14" s="307" t="s">
        <v>65</v>
      </c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7"/>
      <c r="P14" s="307"/>
    </row>
    <row r="15" spans="1:18" ht="20.25" customHeight="1" x14ac:dyDescent="0.2">
      <c r="A15" s="27"/>
      <c r="B15" s="27"/>
      <c r="C15" s="27"/>
      <c r="D15" s="307" t="s">
        <v>66</v>
      </c>
      <c r="E15" s="307"/>
      <c r="F15" s="307"/>
      <c r="G15" s="307"/>
      <c r="H15" s="308" t="s">
        <v>62</v>
      </c>
      <c r="I15" s="308"/>
      <c r="J15" s="308"/>
      <c r="K15" s="308"/>
      <c r="L15" s="308"/>
      <c r="M15" s="308"/>
      <c r="N15" s="308"/>
      <c r="O15" s="308"/>
      <c r="P15" s="308"/>
    </row>
    <row r="16" spans="1:18" ht="18" customHeight="1" x14ac:dyDescent="0.2">
      <c r="A16" s="27"/>
      <c r="B16" s="27"/>
      <c r="C16" s="31"/>
      <c r="D16" s="305"/>
      <c r="E16" s="305"/>
      <c r="F16" s="305"/>
      <c r="G16" s="27"/>
      <c r="H16" s="27"/>
      <c r="I16" s="305"/>
      <c r="J16" s="305"/>
      <c r="K16" s="27"/>
      <c r="L16" s="27"/>
      <c r="M16" s="27"/>
      <c r="N16" s="27"/>
      <c r="O16" s="27"/>
      <c r="P16" s="27"/>
      <c r="Q16" s="32"/>
      <c r="R16" s="33"/>
    </row>
    <row r="17" spans="1:18" ht="11.25" customHeight="1" x14ac:dyDescent="0.2">
      <c r="A17" s="27"/>
      <c r="B17" s="27"/>
      <c r="C17" s="27"/>
      <c r="D17" s="304" t="s">
        <v>67</v>
      </c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</row>
    <row r="18" spans="1:18" ht="14.25" customHeight="1" x14ac:dyDescent="0.2">
      <c r="A18" s="27"/>
      <c r="B18" s="27"/>
      <c r="C18" s="27"/>
      <c r="D18" s="307" t="s">
        <v>68</v>
      </c>
      <c r="E18" s="307"/>
      <c r="F18" s="307"/>
      <c r="G18" s="307"/>
      <c r="H18" s="307"/>
      <c r="I18" s="307"/>
      <c r="J18" s="307"/>
      <c r="K18" s="307"/>
      <c r="L18" s="307"/>
      <c r="M18" s="307"/>
      <c r="N18" s="307"/>
      <c r="O18" s="307"/>
      <c r="P18" s="307"/>
    </row>
    <row r="19" spans="1:18" ht="9.9499999999999993" customHeight="1" x14ac:dyDescent="0.2">
      <c r="A19" s="27"/>
      <c r="B19" s="27"/>
      <c r="C19" s="27"/>
      <c r="D19" s="307" t="s">
        <v>69</v>
      </c>
      <c r="E19" s="307"/>
      <c r="F19" s="307"/>
      <c r="G19" s="307"/>
      <c r="H19" s="307"/>
      <c r="I19" s="307"/>
      <c r="J19" s="307"/>
      <c r="K19" s="307"/>
      <c r="L19" s="307"/>
      <c r="M19" s="307"/>
      <c r="N19" s="307"/>
      <c r="O19" s="307"/>
      <c r="P19" s="307"/>
    </row>
    <row r="20" spans="1:18" ht="17.25" customHeight="1" x14ac:dyDescent="0.2">
      <c r="A20" s="34"/>
      <c r="B20" s="34"/>
      <c r="C20" s="34"/>
      <c r="D20" s="307" t="s">
        <v>70</v>
      </c>
      <c r="E20" s="307"/>
      <c r="F20" s="307"/>
      <c r="G20" s="307"/>
      <c r="H20" s="308" t="s">
        <v>62</v>
      </c>
      <c r="I20" s="308"/>
      <c r="J20" s="308"/>
      <c r="K20" s="308"/>
      <c r="L20" s="308"/>
      <c r="M20" s="308"/>
      <c r="N20" s="308"/>
      <c r="O20" s="308"/>
      <c r="P20" s="308"/>
    </row>
    <row r="21" spans="1:18" ht="17.25" customHeight="1" x14ac:dyDescent="0.2">
      <c r="A21" s="34"/>
      <c r="B21" s="34"/>
      <c r="C21" s="34"/>
      <c r="D21" s="29"/>
      <c r="E21" s="29"/>
      <c r="F21" s="29"/>
      <c r="G21" s="34"/>
      <c r="H21" s="34"/>
      <c r="I21" s="35"/>
      <c r="J21" s="35"/>
      <c r="K21" s="35"/>
      <c r="L21" s="34"/>
      <c r="M21" s="34"/>
      <c r="N21" s="34"/>
      <c r="O21" s="34"/>
      <c r="P21" s="34"/>
    </row>
    <row r="22" spans="1:18" ht="11.85" customHeight="1" x14ac:dyDescent="0.2">
      <c r="A22" s="297"/>
      <c r="B22" s="310" t="s">
        <v>71</v>
      </c>
      <c r="C22" s="310"/>
      <c r="D22" s="310"/>
      <c r="E22" s="310"/>
      <c r="F22" s="310"/>
      <c r="G22" s="305"/>
      <c r="H22" s="305"/>
      <c r="I22" s="305"/>
      <c r="J22" s="305"/>
      <c r="K22" s="305"/>
      <c r="L22" s="305"/>
      <c r="M22" s="305"/>
      <c r="N22" s="305"/>
      <c r="O22" s="305"/>
      <c r="P22" s="305"/>
    </row>
    <row r="23" spans="1:18" ht="12.75" customHeight="1" x14ac:dyDescent="0.2">
      <c r="A23" s="297"/>
      <c r="B23" s="305"/>
      <c r="C23" s="305"/>
      <c r="D23" s="305"/>
      <c r="E23" s="305"/>
      <c r="F23" s="305"/>
      <c r="G23" s="305"/>
      <c r="H23" s="305"/>
      <c r="I23" s="305"/>
      <c r="J23" s="305"/>
      <c r="K23" s="305"/>
      <c r="L23" s="305"/>
      <c r="M23" s="305"/>
      <c r="N23" s="305"/>
      <c r="O23" s="305"/>
      <c r="P23" s="305"/>
    </row>
    <row r="24" spans="1:18" ht="10.7" customHeight="1" x14ac:dyDescent="0.2">
      <c r="A24" s="297"/>
      <c r="B24" s="308" t="s">
        <v>72</v>
      </c>
      <c r="C24" s="308"/>
      <c r="D24" s="308"/>
      <c r="E24" s="308"/>
      <c r="F24" s="308"/>
      <c r="G24" s="311" t="s">
        <v>73</v>
      </c>
      <c r="H24" s="311"/>
      <c r="I24" s="311"/>
      <c r="J24" s="311"/>
      <c r="K24" s="311"/>
      <c r="L24" s="311"/>
      <c r="M24" s="312" t="s">
        <v>74</v>
      </c>
      <c r="N24" s="312"/>
      <c r="O24" s="312"/>
      <c r="P24" s="312"/>
    </row>
    <row r="25" spans="1:18" ht="9" customHeight="1" x14ac:dyDescent="0.2">
      <c r="A25" s="297"/>
      <c r="B25" s="309" t="s">
        <v>75</v>
      </c>
      <c r="C25" s="309"/>
      <c r="D25" s="27"/>
      <c r="E25" s="27"/>
      <c r="F25" s="37"/>
      <c r="G25" s="309" t="s">
        <v>76</v>
      </c>
      <c r="H25" s="309"/>
      <c r="I25" s="309"/>
      <c r="J25" s="27"/>
      <c r="K25" s="27"/>
      <c r="L25" s="37"/>
      <c r="M25" s="38" t="s">
        <v>77</v>
      </c>
      <c r="N25" s="27"/>
      <c r="O25" s="27"/>
      <c r="P25" s="37">
        <v>0.02</v>
      </c>
    </row>
    <row r="26" spans="1:18" ht="9" customHeight="1" x14ac:dyDescent="0.2">
      <c r="A26" s="297"/>
      <c r="B26" s="309" t="s">
        <v>78</v>
      </c>
      <c r="C26" s="309"/>
      <c r="D26" s="27"/>
      <c r="E26" s="27"/>
      <c r="F26" s="37"/>
      <c r="G26" s="36" t="s">
        <v>79</v>
      </c>
      <c r="H26" s="36"/>
      <c r="I26" s="27"/>
      <c r="J26" s="27"/>
      <c r="K26" s="27"/>
      <c r="L26" s="37"/>
      <c r="M26" s="27"/>
      <c r="N26" s="27"/>
      <c r="O26" s="27"/>
      <c r="P26" s="37"/>
    </row>
    <row r="27" spans="1:18" ht="9" customHeight="1" x14ac:dyDescent="0.2">
      <c r="A27" s="297"/>
      <c r="B27" s="309" t="s">
        <v>80</v>
      </c>
      <c r="C27" s="309"/>
      <c r="D27" s="27"/>
      <c r="E27" s="27"/>
      <c r="F27" s="37"/>
      <c r="G27" s="36" t="s">
        <v>81</v>
      </c>
      <c r="H27" s="36"/>
      <c r="I27" s="27"/>
      <c r="J27" s="27"/>
      <c r="K27" s="27"/>
      <c r="L27" s="37"/>
      <c r="M27" s="27"/>
      <c r="N27" s="27"/>
      <c r="O27" s="27"/>
      <c r="P27" s="37"/>
    </row>
    <row r="28" spans="1:18" ht="9.6" customHeight="1" x14ac:dyDescent="0.2">
      <c r="A28" s="297"/>
      <c r="B28" s="309" t="s">
        <v>82</v>
      </c>
      <c r="C28" s="309"/>
      <c r="D28" s="27"/>
      <c r="E28" s="27"/>
      <c r="F28" s="37"/>
      <c r="G28" s="36" t="s">
        <v>83</v>
      </c>
      <c r="H28" s="36"/>
      <c r="I28" s="27"/>
      <c r="J28" s="27"/>
      <c r="K28" s="27"/>
      <c r="L28" s="37"/>
      <c r="M28" s="27"/>
      <c r="N28" s="27"/>
      <c r="O28" s="27"/>
      <c r="P28" s="27"/>
    </row>
    <row r="29" spans="1:18" ht="9" customHeight="1" x14ac:dyDescent="0.2">
      <c r="A29" s="297"/>
      <c r="B29" s="305"/>
      <c r="C29" s="305"/>
      <c r="D29" s="27"/>
      <c r="E29" s="27"/>
      <c r="F29" s="27"/>
      <c r="G29" s="36" t="s">
        <v>84</v>
      </c>
      <c r="H29" s="36"/>
      <c r="I29" s="27"/>
      <c r="J29" s="27"/>
      <c r="K29" s="27"/>
      <c r="L29" s="37"/>
      <c r="M29" s="27"/>
      <c r="N29" s="27"/>
      <c r="O29" s="27"/>
      <c r="P29" s="39"/>
    </row>
    <row r="30" spans="1:18" ht="9" customHeight="1" x14ac:dyDescent="0.2">
      <c r="A30" s="297"/>
      <c r="B30" s="27"/>
      <c r="C30" s="40" t="s">
        <v>85</v>
      </c>
      <c r="D30" s="27"/>
      <c r="E30" s="27"/>
      <c r="F30" s="41">
        <f>SUM(F25:F29)</f>
        <v>0</v>
      </c>
      <c r="G30" s="27"/>
      <c r="H30" s="27"/>
      <c r="I30" s="35" t="s">
        <v>85</v>
      </c>
      <c r="J30" s="27"/>
      <c r="K30" s="27"/>
      <c r="L30" s="41">
        <v>0</v>
      </c>
      <c r="M30" s="42" t="s">
        <v>85</v>
      </c>
      <c r="N30" s="42"/>
      <c r="O30" s="27"/>
      <c r="P30" s="41">
        <f>P25</f>
        <v>0.02</v>
      </c>
    </row>
    <row r="31" spans="1:18" ht="23.45" customHeight="1" x14ac:dyDescent="0.2">
      <c r="A31" s="313" t="s">
        <v>86</v>
      </c>
      <c r="B31" s="313"/>
      <c r="C31" s="313"/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R31" s="43"/>
    </row>
    <row r="32" spans="1:18" ht="17.25" customHeight="1" x14ac:dyDescent="0.2">
      <c r="A32" s="27"/>
      <c r="B32" s="27"/>
      <c r="C32" s="27"/>
      <c r="D32" s="27"/>
      <c r="E32" s="27"/>
      <c r="F32" s="314" t="s">
        <v>87</v>
      </c>
      <c r="G32" s="314"/>
      <c r="H32" s="314"/>
      <c r="I32" s="27"/>
      <c r="J32" s="315"/>
      <c r="K32" s="315"/>
      <c r="L32" s="305"/>
      <c r="M32" s="305"/>
      <c r="N32" s="27"/>
      <c r="O32" s="27"/>
      <c r="P32" s="27"/>
    </row>
    <row r="33" spans="1:19" ht="15.75" customHeight="1" x14ac:dyDescent="0.2">
      <c r="A33" s="27"/>
      <c r="B33" s="27"/>
      <c r="C33" s="27"/>
      <c r="D33" s="27"/>
      <c r="E33" s="27"/>
      <c r="F33" s="314" t="s">
        <v>88</v>
      </c>
      <c r="G33" s="314"/>
      <c r="H33" s="314"/>
      <c r="I33" s="314"/>
      <c r="J33" s="315"/>
      <c r="K33" s="315"/>
      <c r="L33" s="305"/>
      <c r="M33" s="305"/>
      <c r="N33" s="27"/>
      <c r="O33" s="27"/>
      <c r="P33" s="27"/>
    </row>
    <row r="34" spans="1:19" ht="12.75" customHeight="1" x14ac:dyDescent="0.2">
      <c r="A34" s="27"/>
      <c r="B34" s="27"/>
      <c r="C34" s="27"/>
      <c r="D34" s="27"/>
      <c r="E34" s="27"/>
      <c r="F34" s="325" t="s">
        <v>89</v>
      </c>
      <c r="G34" s="325"/>
      <c r="H34" s="325"/>
      <c r="I34" s="325"/>
      <c r="J34" s="315">
        <f>SUM(J32:J33)</f>
        <v>0</v>
      </c>
      <c r="K34" s="315"/>
      <c r="L34" s="305"/>
      <c r="M34" s="305"/>
      <c r="N34" s="27"/>
      <c r="O34" s="27"/>
      <c r="P34" s="27"/>
    </row>
    <row r="35" spans="1:19" ht="17.25" customHeight="1" x14ac:dyDescent="0.2">
      <c r="A35" s="316" t="s">
        <v>90</v>
      </c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8"/>
    </row>
    <row r="36" spans="1:19" ht="9" customHeight="1" thickBot="1" x14ac:dyDescent="0.25">
      <c r="A36" s="44"/>
      <c r="B36" s="45"/>
      <c r="C36" s="46"/>
      <c r="D36" s="46"/>
      <c r="E36" s="46"/>
      <c r="F36" s="47">
        <v>1</v>
      </c>
      <c r="G36" s="48">
        <v>2</v>
      </c>
      <c r="H36" s="48"/>
      <c r="I36" s="46"/>
      <c r="J36" s="46"/>
      <c r="K36" s="46"/>
      <c r="L36" s="47">
        <v>3</v>
      </c>
      <c r="M36" s="47">
        <v>4</v>
      </c>
      <c r="N36" s="47"/>
      <c r="O36" s="46"/>
      <c r="P36" s="49"/>
    </row>
    <row r="37" spans="1:19" ht="74.25" customHeight="1" thickBot="1" x14ac:dyDescent="0.25">
      <c r="A37" s="319"/>
      <c r="B37" s="320"/>
      <c r="C37" s="50" t="s">
        <v>91</v>
      </c>
      <c r="D37" s="51" t="s">
        <v>92</v>
      </c>
      <c r="E37" s="52" t="s">
        <v>93</v>
      </c>
      <c r="F37" s="53" t="s">
        <v>94</v>
      </c>
      <c r="G37" s="54" t="s">
        <v>95</v>
      </c>
      <c r="H37" s="52" t="s">
        <v>93</v>
      </c>
      <c r="I37" s="53" t="s">
        <v>94</v>
      </c>
      <c r="J37" s="54" t="s">
        <v>96</v>
      </c>
      <c r="K37" s="52" t="s">
        <v>93</v>
      </c>
      <c r="L37" s="53" t="s">
        <v>94</v>
      </c>
      <c r="M37" s="55"/>
      <c r="N37" s="53"/>
      <c r="O37" s="53"/>
      <c r="P37" s="56"/>
      <c r="R37" s="28"/>
      <c r="S37" s="57"/>
    </row>
    <row r="38" spans="1:19" ht="14.25" customHeight="1" thickBot="1" x14ac:dyDescent="0.25">
      <c r="A38" s="321"/>
      <c r="B38" s="322"/>
      <c r="C38" s="58" t="s">
        <v>97</v>
      </c>
      <c r="D38" s="59"/>
      <c r="E38" s="60"/>
      <c r="F38" s="61"/>
      <c r="G38" s="59"/>
      <c r="H38" s="62"/>
      <c r="I38" s="63"/>
      <c r="J38" s="59"/>
      <c r="K38" s="64"/>
      <c r="L38" s="65"/>
      <c r="M38" s="66"/>
      <c r="N38" s="60"/>
      <c r="O38" s="67"/>
      <c r="P38" s="26"/>
      <c r="R38" s="57"/>
    </row>
    <row r="39" spans="1:19" ht="12" customHeight="1" thickBot="1" x14ac:dyDescent="0.25">
      <c r="A39" s="321"/>
      <c r="B39" s="322"/>
      <c r="C39" s="68" t="s">
        <v>98</v>
      </c>
      <c r="D39" s="69"/>
      <c r="E39" s="70"/>
      <c r="F39" s="71"/>
      <c r="G39" s="69"/>
      <c r="H39" s="72"/>
      <c r="I39" s="73"/>
      <c r="J39" s="69"/>
      <c r="K39" s="74"/>
      <c r="L39" s="65"/>
      <c r="M39" s="69"/>
      <c r="N39" s="72"/>
      <c r="O39" s="75"/>
      <c r="P39" s="26"/>
    </row>
    <row r="40" spans="1:19" ht="14.25" customHeight="1" thickBot="1" x14ac:dyDescent="0.25">
      <c r="A40" s="321"/>
      <c r="B40" s="322"/>
      <c r="C40" s="76" t="s">
        <v>99</v>
      </c>
      <c r="D40" s="77"/>
      <c r="E40" s="78"/>
      <c r="F40" s="79"/>
      <c r="G40" s="77"/>
      <c r="H40" s="80"/>
      <c r="I40" s="73"/>
      <c r="J40" s="77"/>
      <c r="K40" s="81"/>
      <c r="L40" s="65"/>
      <c r="M40" s="77"/>
      <c r="N40" s="80"/>
      <c r="O40" s="75"/>
      <c r="P40" s="26"/>
    </row>
    <row r="41" spans="1:19" ht="16.5" customHeight="1" thickBot="1" x14ac:dyDescent="0.2">
      <c r="A41" s="321"/>
      <c r="B41" s="322"/>
      <c r="C41" s="82" t="s">
        <v>100</v>
      </c>
      <c r="D41" s="83"/>
      <c r="E41" s="84"/>
      <c r="F41" s="85"/>
      <c r="G41" s="83"/>
      <c r="H41" s="86"/>
      <c r="I41" s="87"/>
      <c r="J41" s="88"/>
      <c r="K41" s="86"/>
      <c r="L41" s="89"/>
      <c r="M41" s="90"/>
      <c r="N41" s="86"/>
      <c r="O41" s="91"/>
      <c r="P41" s="26"/>
    </row>
    <row r="42" spans="1:19" ht="27" customHeight="1" x14ac:dyDescent="0.2">
      <c r="A42" s="321"/>
      <c r="B42" s="322"/>
      <c r="C42" s="92" t="s">
        <v>101</v>
      </c>
      <c r="D42" s="93"/>
      <c r="E42" s="94"/>
      <c r="F42" s="95"/>
      <c r="G42" s="93"/>
      <c r="H42" s="96"/>
      <c r="I42" s="97"/>
      <c r="J42" s="98"/>
      <c r="K42" s="96"/>
      <c r="L42" s="99"/>
      <c r="M42" s="93"/>
      <c r="N42" s="96"/>
      <c r="O42" s="100"/>
      <c r="P42" s="26"/>
      <c r="R42" s="101"/>
    </row>
    <row r="43" spans="1:19" ht="27" customHeight="1" x14ac:dyDescent="0.2">
      <c r="A43" s="321"/>
      <c r="B43" s="322"/>
      <c r="C43" s="92" t="s">
        <v>74</v>
      </c>
      <c r="D43" s="93"/>
      <c r="E43" s="94"/>
      <c r="F43" s="95"/>
      <c r="G43" s="102"/>
      <c r="H43" s="96"/>
      <c r="I43" s="97"/>
      <c r="J43" s="98"/>
      <c r="K43" s="96"/>
      <c r="L43" s="99"/>
      <c r="M43" s="93"/>
      <c r="N43" s="96"/>
      <c r="O43" s="100"/>
      <c r="P43" s="26"/>
      <c r="R43" s="101"/>
    </row>
    <row r="44" spans="1:19" ht="17.25" customHeight="1" x14ac:dyDescent="0.2">
      <c r="A44" s="321"/>
      <c r="B44" s="322"/>
      <c r="C44" s="68" t="s">
        <v>102</v>
      </c>
      <c r="D44" s="103"/>
      <c r="E44" s="104"/>
      <c r="F44" s="105"/>
      <c r="G44" s="103"/>
      <c r="H44" s="106"/>
      <c r="I44" s="107"/>
      <c r="J44" s="108"/>
      <c r="K44" s="106"/>
      <c r="L44" s="109"/>
      <c r="M44" s="103"/>
      <c r="N44" s="106"/>
      <c r="O44" s="110"/>
      <c r="P44" s="26"/>
    </row>
    <row r="45" spans="1:19" ht="16.5" customHeight="1" thickBot="1" x14ac:dyDescent="0.25">
      <c r="A45" s="321"/>
      <c r="B45" s="322"/>
      <c r="C45" s="111" t="s">
        <v>103</v>
      </c>
      <c r="D45" s="112"/>
      <c r="E45" s="113"/>
      <c r="F45" s="114"/>
      <c r="G45" s="115"/>
      <c r="H45" s="116"/>
      <c r="I45" s="117"/>
      <c r="J45" s="118"/>
      <c r="K45" s="116"/>
      <c r="L45" s="119"/>
      <c r="M45" s="112"/>
      <c r="N45" s="116"/>
      <c r="O45" s="120"/>
      <c r="P45" s="26"/>
    </row>
    <row r="46" spans="1:19" ht="25.5" customHeight="1" thickBot="1" x14ac:dyDescent="0.25">
      <c r="A46" s="321"/>
      <c r="B46" s="322"/>
      <c r="C46" s="82" t="s">
        <v>104</v>
      </c>
      <c r="D46" s="121"/>
      <c r="E46" s="122"/>
      <c r="F46" s="123">
        <f>SUM(F41:F45)</f>
        <v>0</v>
      </c>
      <c r="G46" s="121"/>
      <c r="H46" s="124"/>
      <c r="I46" s="123">
        <f>SUM(I42:I45)</f>
        <v>0</v>
      </c>
      <c r="J46" s="125"/>
      <c r="K46" s="124"/>
      <c r="L46" s="90">
        <f>SUM(L42:L45)</f>
        <v>0</v>
      </c>
      <c r="M46" s="126"/>
      <c r="N46" s="124"/>
      <c r="O46" s="127"/>
      <c r="P46" s="26"/>
    </row>
    <row r="47" spans="1:19" ht="16.5" customHeight="1" thickBot="1" x14ac:dyDescent="0.25">
      <c r="A47" s="323"/>
      <c r="B47" s="324"/>
      <c r="C47" s="82" t="s">
        <v>105</v>
      </c>
      <c r="D47" s="121"/>
      <c r="E47" s="126"/>
      <c r="F47" s="123">
        <f>F46/8</f>
        <v>0</v>
      </c>
      <c r="G47" s="121"/>
      <c r="H47" s="126"/>
      <c r="I47" s="123">
        <f>I46/8</f>
        <v>0</v>
      </c>
      <c r="J47" s="125"/>
      <c r="K47" s="124"/>
      <c r="L47" s="90">
        <f>L46/8</f>
        <v>0</v>
      </c>
      <c r="M47" s="126"/>
      <c r="N47" s="124"/>
      <c r="O47" s="127"/>
      <c r="P47" s="26"/>
    </row>
    <row r="48" spans="1:19" x14ac:dyDescent="0.2">
      <c r="F48" s="128"/>
    </row>
    <row r="49" spans="3:9" x14ac:dyDescent="0.2">
      <c r="I49" s="129"/>
    </row>
    <row r="50" spans="3:9" x14ac:dyDescent="0.2">
      <c r="I50" s="129"/>
    </row>
    <row r="51" spans="3:9" x14ac:dyDescent="0.2">
      <c r="C51" s="130" t="s">
        <v>106</v>
      </c>
      <c r="D51" s="130"/>
      <c r="I51" s="129"/>
    </row>
    <row r="52" spans="3:9" x14ac:dyDescent="0.2">
      <c r="C52" s="131"/>
      <c r="D52" s="131"/>
      <c r="I52" s="129"/>
    </row>
    <row r="53" spans="3:9" x14ac:dyDescent="0.2">
      <c r="C53" s="132"/>
      <c r="D53" s="132"/>
    </row>
    <row r="54" spans="3:9" x14ac:dyDescent="0.2">
      <c r="C54" s="133"/>
      <c r="D54" s="133"/>
    </row>
  </sheetData>
  <mergeCells count="54">
    <mergeCell ref="A35:P35"/>
    <mergeCell ref="A37:B47"/>
    <mergeCell ref="F33:I33"/>
    <mergeCell ref="J33:K33"/>
    <mergeCell ref="L33:M33"/>
    <mergeCell ref="F34:I34"/>
    <mergeCell ref="J34:K34"/>
    <mergeCell ref="L34:M34"/>
    <mergeCell ref="B28:C28"/>
    <mergeCell ref="B29:C29"/>
    <mergeCell ref="A31:P31"/>
    <mergeCell ref="F32:H32"/>
    <mergeCell ref="J32:K32"/>
    <mergeCell ref="L32:M32"/>
    <mergeCell ref="A22:A30"/>
    <mergeCell ref="B27:C27"/>
    <mergeCell ref="D17:P17"/>
    <mergeCell ref="D18:P18"/>
    <mergeCell ref="D19:P19"/>
    <mergeCell ref="D20:G20"/>
    <mergeCell ref="H20:P20"/>
    <mergeCell ref="B22:F22"/>
    <mergeCell ref="G22:P22"/>
    <mergeCell ref="B23:P23"/>
    <mergeCell ref="B24:F24"/>
    <mergeCell ref="G24:L24"/>
    <mergeCell ref="M24:P24"/>
    <mergeCell ref="B25:C25"/>
    <mergeCell ref="G25:I25"/>
    <mergeCell ref="B26:C26"/>
    <mergeCell ref="D16:F16"/>
    <mergeCell ref="I16:J16"/>
    <mergeCell ref="A7:P7"/>
    <mergeCell ref="D8:P8"/>
    <mergeCell ref="D9:P9"/>
    <mergeCell ref="D10:F10"/>
    <mergeCell ref="H10:P10"/>
    <mergeCell ref="D11:F11"/>
    <mergeCell ref="I11:J11"/>
    <mergeCell ref="D12:P12"/>
    <mergeCell ref="D13:P13"/>
    <mergeCell ref="D14:P14"/>
    <mergeCell ref="D15:G15"/>
    <mergeCell ref="H15:P15"/>
    <mergeCell ref="A1:P1"/>
    <mergeCell ref="A2:P2"/>
    <mergeCell ref="A3:C3"/>
    <mergeCell ref="D3:P3"/>
    <mergeCell ref="A4:P4"/>
    <mergeCell ref="A5:A6"/>
    <mergeCell ref="B5:G5"/>
    <mergeCell ref="I5:P5"/>
    <mergeCell ref="B6:G6"/>
    <mergeCell ref="I6:P6"/>
  </mergeCells>
  <pageMargins left="0.7" right="0.7" top="0.75" bottom="0.75" header="0.3" footer="0.3"/>
  <pageSetup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C3EAC-D1D6-42E1-8C69-C56B42F7EE66}">
  <sheetPr>
    <tabColor theme="9" tint="-0.249977111117893"/>
  </sheetPr>
  <dimension ref="A1:G38"/>
  <sheetViews>
    <sheetView view="pageBreakPreview" zoomScaleNormal="100" zoomScaleSheetLayoutView="100" workbookViewId="0">
      <selection activeCell="H15" sqref="H15"/>
    </sheetView>
  </sheetViews>
  <sheetFormatPr baseColWidth="10" defaultRowHeight="12.75" x14ac:dyDescent="0.2"/>
  <cols>
    <col min="1" max="1" width="9" customWidth="1"/>
    <col min="2" max="2" width="42.5703125" customWidth="1"/>
    <col min="3" max="3" width="6.85546875" customWidth="1"/>
    <col min="4" max="4" width="10.140625" customWidth="1"/>
    <col min="5" max="5" width="10.5703125" customWidth="1"/>
    <col min="6" max="6" width="13.28515625" customWidth="1"/>
    <col min="7" max="7" width="15.28515625" customWidth="1"/>
    <col min="8" max="8" width="25.42578125" customWidth="1"/>
    <col min="9" max="10" width="14.85546875" bestFit="1" customWidth="1"/>
    <col min="11" max="11" width="11.42578125" customWidth="1"/>
    <col min="12" max="12" width="12.85546875" bestFit="1" customWidth="1"/>
    <col min="13" max="256" width="9.140625" customWidth="1"/>
    <col min="257" max="257" width="9" customWidth="1"/>
    <col min="258" max="258" width="42.5703125" customWidth="1"/>
    <col min="259" max="259" width="6.85546875" customWidth="1"/>
    <col min="260" max="260" width="10.140625" customWidth="1"/>
    <col min="261" max="261" width="10.5703125" customWidth="1"/>
    <col min="262" max="262" width="13.28515625" customWidth="1"/>
    <col min="263" max="263" width="15.28515625" customWidth="1"/>
    <col min="264" max="264" width="25.42578125" customWidth="1"/>
    <col min="265" max="266" width="14.85546875" bestFit="1" customWidth="1"/>
    <col min="268" max="268" width="12.85546875" bestFit="1" customWidth="1"/>
    <col min="269" max="512" width="9.140625" customWidth="1"/>
    <col min="513" max="513" width="9" customWidth="1"/>
    <col min="514" max="514" width="42.5703125" customWidth="1"/>
    <col min="515" max="515" width="6.85546875" customWidth="1"/>
    <col min="516" max="516" width="10.140625" customWidth="1"/>
    <col min="517" max="517" width="10.5703125" customWidth="1"/>
    <col min="518" max="518" width="13.28515625" customWidth="1"/>
    <col min="519" max="519" width="15.28515625" customWidth="1"/>
    <col min="520" max="520" width="25.42578125" customWidth="1"/>
    <col min="521" max="522" width="14.85546875" bestFit="1" customWidth="1"/>
    <col min="524" max="524" width="12.85546875" bestFit="1" customWidth="1"/>
    <col min="525" max="768" width="9.140625" customWidth="1"/>
    <col min="769" max="769" width="9" customWidth="1"/>
    <col min="770" max="770" width="42.5703125" customWidth="1"/>
    <col min="771" max="771" width="6.85546875" customWidth="1"/>
    <col min="772" max="772" width="10.140625" customWidth="1"/>
    <col min="773" max="773" width="10.5703125" customWidth="1"/>
    <col min="774" max="774" width="13.28515625" customWidth="1"/>
    <col min="775" max="775" width="15.28515625" customWidth="1"/>
    <col min="776" max="776" width="25.42578125" customWidth="1"/>
    <col min="777" max="778" width="14.85546875" bestFit="1" customWidth="1"/>
    <col min="780" max="780" width="12.85546875" bestFit="1" customWidth="1"/>
    <col min="781" max="1024" width="9.140625" customWidth="1"/>
    <col min="1025" max="1025" width="9" customWidth="1"/>
    <col min="1026" max="1026" width="42.5703125" customWidth="1"/>
    <col min="1027" max="1027" width="6.85546875" customWidth="1"/>
    <col min="1028" max="1028" width="10.140625" customWidth="1"/>
    <col min="1029" max="1029" width="10.5703125" customWidth="1"/>
    <col min="1030" max="1030" width="13.28515625" customWidth="1"/>
    <col min="1031" max="1031" width="15.28515625" customWidth="1"/>
    <col min="1032" max="1032" width="25.42578125" customWidth="1"/>
    <col min="1033" max="1034" width="14.85546875" bestFit="1" customWidth="1"/>
    <col min="1036" max="1036" width="12.85546875" bestFit="1" customWidth="1"/>
    <col min="1037" max="1280" width="9.140625" customWidth="1"/>
    <col min="1281" max="1281" width="9" customWidth="1"/>
    <col min="1282" max="1282" width="42.5703125" customWidth="1"/>
    <col min="1283" max="1283" width="6.85546875" customWidth="1"/>
    <col min="1284" max="1284" width="10.140625" customWidth="1"/>
    <col min="1285" max="1285" width="10.5703125" customWidth="1"/>
    <col min="1286" max="1286" width="13.28515625" customWidth="1"/>
    <col min="1287" max="1287" width="15.28515625" customWidth="1"/>
    <col min="1288" max="1288" width="25.42578125" customWidth="1"/>
    <col min="1289" max="1290" width="14.85546875" bestFit="1" customWidth="1"/>
    <col min="1292" max="1292" width="12.85546875" bestFit="1" customWidth="1"/>
    <col min="1293" max="1536" width="9.140625" customWidth="1"/>
    <col min="1537" max="1537" width="9" customWidth="1"/>
    <col min="1538" max="1538" width="42.5703125" customWidth="1"/>
    <col min="1539" max="1539" width="6.85546875" customWidth="1"/>
    <col min="1540" max="1540" width="10.140625" customWidth="1"/>
    <col min="1541" max="1541" width="10.5703125" customWidth="1"/>
    <col min="1542" max="1542" width="13.28515625" customWidth="1"/>
    <col min="1543" max="1543" width="15.28515625" customWidth="1"/>
    <col min="1544" max="1544" width="25.42578125" customWidth="1"/>
    <col min="1545" max="1546" width="14.85546875" bestFit="1" customWidth="1"/>
    <col min="1548" max="1548" width="12.85546875" bestFit="1" customWidth="1"/>
    <col min="1549" max="1792" width="9.140625" customWidth="1"/>
    <col min="1793" max="1793" width="9" customWidth="1"/>
    <col min="1794" max="1794" width="42.5703125" customWidth="1"/>
    <col min="1795" max="1795" width="6.85546875" customWidth="1"/>
    <col min="1796" max="1796" width="10.140625" customWidth="1"/>
    <col min="1797" max="1797" width="10.5703125" customWidth="1"/>
    <col min="1798" max="1798" width="13.28515625" customWidth="1"/>
    <col min="1799" max="1799" width="15.28515625" customWidth="1"/>
    <col min="1800" max="1800" width="25.42578125" customWidth="1"/>
    <col min="1801" max="1802" width="14.85546875" bestFit="1" customWidth="1"/>
    <col min="1804" max="1804" width="12.85546875" bestFit="1" customWidth="1"/>
    <col min="1805" max="2048" width="9.140625" customWidth="1"/>
    <col min="2049" max="2049" width="9" customWidth="1"/>
    <col min="2050" max="2050" width="42.5703125" customWidth="1"/>
    <col min="2051" max="2051" width="6.85546875" customWidth="1"/>
    <col min="2052" max="2052" width="10.140625" customWidth="1"/>
    <col min="2053" max="2053" width="10.5703125" customWidth="1"/>
    <col min="2054" max="2054" width="13.28515625" customWidth="1"/>
    <col min="2055" max="2055" width="15.28515625" customWidth="1"/>
    <col min="2056" max="2056" width="25.42578125" customWidth="1"/>
    <col min="2057" max="2058" width="14.85546875" bestFit="1" customWidth="1"/>
    <col min="2060" max="2060" width="12.85546875" bestFit="1" customWidth="1"/>
    <col min="2061" max="2304" width="9.140625" customWidth="1"/>
    <col min="2305" max="2305" width="9" customWidth="1"/>
    <col min="2306" max="2306" width="42.5703125" customWidth="1"/>
    <col min="2307" max="2307" width="6.85546875" customWidth="1"/>
    <col min="2308" max="2308" width="10.140625" customWidth="1"/>
    <col min="2309" max="2309" width="10.5703125" customWidth="1"/>
    <col min="2310" max="2310" width="13.28515625" customWidth="1"/>
    <col min="2311" max="2311" width="15.28515625" customWidth="1"/>
    <col min="2312" max="2312" width="25.42578125" customWidth="1"/>
    <col min="2313" max="2314" width="14.85546875" bestFit="1" customWidth="1"/>
    <col min="2316" max="2316" width="12.85546875" bestFit="1" customWidth="1"/>
    <col min="2317" max="2560" width="9.140625" customWidth="1"/>
    <col min="2561" max="2561" width="9" customWidth="1"/>
    <col min="2562" max="2562" width="42.5703125" customWidth="1"/>
    <col min="2563" max="2563" width="6.85546875" customWidth="1"/>
    <col min="2564" max="2564" width="10.140625" customWidth="1"/>
    <col min="2565" max="2565" width="10.5703125" customWidth="1"/>
    <col min="2566" max="2566" width="13.28515625" customWidth="1"/>
    <col min="2567" max="2567" width="15.28515625" customWidth="1"/>
    <col min="2568" max="2568" width="25.42578125" customWidth="1"/>
    <col min="2569" max="2570" width="14.85546875" bestFit="1" customWidth="1"/>
    <col min="2572" max="2572" width="12.85546875" bestFit="1" customWidth="1"/>
    <col min="2573" max="2816" width="9.140625" customWidth="1"/>
    <col min="2817" max="2817" width="9" customWidth="1"/>
    <col min="2818" max="2818" width="42.5703125" customWidth="1"/>
    <col min="2819" max="2819" width="6.85546875" customWidth="1"/>
    <col min="2820" max="2820" width="10.140625" customWidth="1"/>
    <col min="2821" max="2821" width="10.5703125" customWidth="1"/>
    <col min="2822" max="2822" width="13.28515625" customWidth="1"/>
    <col min="2823" max="2823" width="15.28515625" customWidth="1"/>
    <col min="2824" max="2824" width="25.42578125" customWidth="1"/>
    <col min="2825" max="2826" width="14.85546875" bestFit="1" customWidth="1"/>
    <col min="2828" max="2828" width="12.85546875" bestFit="1" customWidth="1"/>
    <col min="2829" max="3072" width="9.140625" customWidth="1"/>
    <col min="3073" max="3073" width="9" customWidth="1"/>
    <col min="3074" max="3074" width="42.5703125" customWidth="1"/>
    <col min="3075" max="3075" width="6.85546875" customWidth="1"/>
    <col min="3076" max="3076" width="10.140625" customWidth="1"/>
    <col min="3077" max="3077" width="10.5703125" customWidth="1"/>
    <col min="3078" max="3078" width="13.28515625" customWidth="1"/>
    <col min="3079" max="3079" width="15.28515625" customWidth="1"/>
    <col min="3080" max="3080" width="25.42578125" customWidth="1"/>
    <col min="3081" max="3082" width="14.85546875" bestFit="1" customWidth="1"/>
    <col min="3084" max="3084" width="12.85546875" bestFit="1" customWidth="1"/>
    <col min="3085" max="3328" width="9.140625" customWidth="1"/>
    <col min="3329" max="3329" width="9" customWidth="1"/>
    <col min="3330" max="3330" width="42.5703125" customWidth="1"/>
    <col min="3331" max="3331" width="6.85546875" customWidth="1"/>
    <col min="3332" max="3332" width="10.140625" customWidth="1"/>
    <col min="3333" max="3333" width="10.5703125" customWidth="1"/>
    <col min="3334" max="3334" width="13.28515625" customWidth="1"/>
    <col min="3335" max="3335" width="15.28515625" customWidth="1"/>
    <col min="3336" max="3336" width="25.42578125" customWidth="1"/>
    <col min="3337" max="3338" width="14.85546875" bestFit="1" customWidth="1"/>
    <col min="3340" max="3340" width="12.85546875" bestFit="1" customWidth="1"/>
    <col min="3341" max="3584" width="9.140625" customWidth="1"/>
    <col min="3585" max="3585" width="9" customWidth="1"/>
    <col min="3586" max="3586" width="42.5703125" customWidth="1"/>
    <col min="3587" max="3587" width="6.85546875" customWidth="1"/>
    <col min="3588" max="3588" width="10.140625" customWidth="1"/>
    <col min="3589" max="3589" width="10.5703125" customWidth="1"/>
    <col min="3590" max="3590" width="13.28515625" customWidth="1"/>
    <col min="3591" max="3591" width="15.28515625" customWidth="1"/>
    <col min="3592" max="3592" width="25.42578125" customWidth="1"/>
    <col min="3593" max="3594" width="14.85546875" bestFit="1" customWidth="1"/>
    <col min="3596" max="3596" width="12.85546875" bestFit="1" customWidth="1"/>
    <col min="3597" max="3840" width="9.140625" customWidth="1"/>
    <col min="3841" max="3841" width="9" customWidth="1"/>
    <col min="3842" max="3842" width="42.5703125" customWidth="1"/>
    <col min="3843" max="3843" width="6.85546875" customWidth="1"/>
    <col min="3844" max="3844" width="10.140625" customWidth="1"/>
    <col min="3845" max="3845" width="10.5703125" customWidth="1"/>
    <col min="3846" max="3846" width="13.28515625" customWidth="1"/>
    <col min="3847" max="3847" width="15.28515625" customWidth="1"/>
    <col min="3848" max="3848" width="25.42578125" customWidth="1"/>
    <col min="3849" max="3850" width="14.85546875" bestFit="1" customWidth="1"/>
    <col min="3852" max="3852" width="12.85546875" bestFit="1" customWidth="1"/>
    <col min="3853" max="4096" width="9.140625" customWidth="1"/>
    <col min="4097" max="4097" width="9" customWidth="1"/>
    <col min="4098" max="4098" width="42.5703125" customWidth="1"/>
    <col min="4099" max="4099" width="6.85546875" customWidth="1"/>
    <col min="4100" max="4100" width="10.140625" customWidth="1"/>
    <col min="4101" max="4101" width="10.5703125" customWidth="1"/>
    <col min="4102" max="4102" width="13.28515625" customWidth="1"/>
    <col min="4103" max="4103" width="15.28515625" customWidth="1"/>
    <col min="4104" max="4104" width="25.42578125" customWidth="1"/>
    <col min="4105" max="4106" width="14.85546875" bestFit="1" customWidth="1"/>
    <col min="4108" max="4108" width="12.85546875" bestFit="1" customWidth="1"/>
    <col min="4109" max="4352" width="9.140625" customWidth="1"/>
    <col min="4353" max="4353" width="9" customWidth="1"/>
    <col min="4354" max="4354" width="42.5703125" customWidth="1"/>
    <col min="4355" max="4355" width="6.85546875" customWidth="1"/>
    <col min="4356" max="4356" width="10.140625" customWidth="1"/>
    <col min="4357" max="4357" width="10.5703125" customWidth="1"/>
    <col min="4358" max="4358" width="13.28515625" customWidth="1"/>
    <col min="4359" max="4359" width="15.28515625" customWidth="1"/>
    <col min="4360" max="4360" width="25.42578125" customWidth="1"/>
    <col min="4361" max="4362" width="14.85546875" bestFit="1" customWidth="1"/>
    <col min="4364" max="4364" width="12.85546875" bestFit="1" customWidth="1"/>
    <col min="4365" max="4608" width="9.140625" customWidth="1"/>
    <col min="4609" max="4609" width="9" customWidth="1"/>
    <col min="4610" max="4610" width="42.5703125" customWidth="1"/>
    <col min="4611" max="4611" width="6.85546875" customWidth="1"/>
    <col min="4612" max="4612" width="10.140625" customWidth="1"/>
    <col min="4613" max="4613" width="10.5703125" customWidth="1"/>
    <col min="4614" max="4614" width="13.28515625" customWidth="1"/>
    <col min="4615" max="4615" width="15.28515625" customWidth="1"/>
    <col min="4616" max="4616" width="25.42578125" customWidth="1"/>
    <col min="4617" max="4618" width="14.85546875" bestFit="1" customWidth="1"/>
    <col min="4620" max="4620" width="12.85546875" bestFit="1" customWidth="1"/>
    <col min="4621" max="4864" width="9.140625" customWidth="1"/>
    <col min="4865" max="4865" width="9" customWidth="1"/>
    <col min="4866" max="4866" width="42.5703125" customWidth="1"/>
    <col min="4867" max="4867" width="6.85546875" customWidth="1"/>
    <col min="4868" max="4868" width="10.140625" customWidth="1"/>
    <col min="4869" max="4869" width="10.5703125" customWidth="1"/>
    <col min="4870" max="4870" width="13.28515625" customWidth="1"/>
    <col min="4871" max="4871" width="15.28515625" customWidth="1"/>
    <col min="4872" max="4872" width="25.42578125" customWidth="1"/>
    <col min="4873" max="4874" width="14.85546875" bestFit="1" customWidth="1"/>
    <col min="4876" max="4876" width="12.85546875" bestFit="1" customWidth="1"/>
    <col min="4877" max="5120" width="9.140625" customWidth="1"/>
    <col min="5121" max="5121" width="9" customWidth="1"/>
    <col min="5122" max="5122" width="42.5703125" customWidth="1"/>
    <col min="5123" max="5123" width="6.85546875" customWidth="1"/>
    <col min="5124" max="5124" width="10.140625" customWidth="1"/>
    <col min="5125" max="5125" width="10.5703125" customWidth="1"/>
    <col min="5126" max="5126" width="13.28515625" customWidth="1"/>
    <col min="5127" max="5127" width="15.28515625" customWidth="1"/>
    <col min="5128" max="5128" width="25.42578125" customWidth="1"/>
    <col min="5129" max="5130" width="14.85546875" bestFit="1" customWidth="1"/>
    <col min="5132" max="5132" width="12.85546875" bestFit="1" customWidth="1"/>
    <col min="5133" max="5376" width="9.140625" customWidth="1"/>
    <col min="5377" max="5377" width="9" customWidth="1"/>
    <col min="5378" max="5378" width="42.5703125" customWidth="1"/>
    <col min="5379" max="5379" width="6.85546875" customWidth="1"/>
    <col min="5380" max="5380" width="10.140625" customWidth="1"/>
    <col min="5381" max="5381" width="10.5703125" customWidth="1"/>
    <col min="5382" max="5382" width="13.28515625" customWidth="1"/>
    <col min="5383" max="5383" width="15.28515625" customWidth="1"/>
    <col min="5384" max="5384" width="25.42578125" customWidth="1"/>
    <col min="5385" max="5386" width="14.85546875" bestFit="1" customWidth="1"/>
    <col min="5388" max="5388" width="12.85546875" bestFit="1" customWidth="1"/>
    <col min="5389" max="5632" width="9.140625" customWidth="1"/>
    <col min="5633" max="5633" width="9" customWidth="1"/>
    <col min="5634" max="5634" width="42.5703125" customWidth="1"/>
    <col min="5635" max="5635" width="6.85546875" customWidth="1"/>
    <col min="5636" max="5636" width="10.140625" customWidth="1"/>
    <col min="5637" max="5637" width="10.5703125" customWidth="1"/>
    <col min="5638" max="5638" width="13.28515625" customWidth="1"/>
    <col min="5639" max="5639" width="15.28515625" customWidth="1"/>
    <col min="5640" max="5640" width="25.42578125" customWidth="1"/>
    <col min="5641" max="5642" width="14.85546875" bestFit="1" customWidth="1"/>
    <col min="5644" max="5644" width="12.85546875" bestFit="1" customWidth="1"/>
    <col min="5645" max="5888" width="9.140625" customWidth="1"/>
    <col min="5889" max="5889" width="9" customWidth="1"/>
    <col min="5890" max="5890" width="42.5703125" customWidth="1"/>
    <col min="5891" max="5891" width="6.85546875" customWidth="1"/>
    <col min="5892" max="5892" width="10.140625" customWidth="1"/>
    <col min="5893" max="5893" width="10.5703125" customWidth="1"/>
    <col min="5894" max="5894" width="13.28515625" customWidth="1"/>
    <col min="5895" max="5895" width="15.28515625" customWidth="1"/>
    <col min="5896" max="5896" width="25.42578125" customWidth="1"/>
    <col min="5897" max="5898" width="14.85546875" bestFit="1" customWidth="1"/>
    <col min="5900" max="5900" width="12.85546875" bestFit="1" customWidth="1"/>
    <col min="5901" max="6144" width="9.140625" customWidth="1"/>
    <col min="6145" max="6145" width="9" customWidth="1"/>
    <col min="6146" max="6146" width="42.5703125" customWidth="1"/>
    <col min="6147" max="6147" width="6.85546875" customWidth="1"/>
    <col min="6148" max="6148" width="10.140625" customWidth="1"/>
    <col min="6149" max="6149" width="10.5703125" customWidth="1"/>
    <col min="6150" max="6150" width="13.28515625" customWidth="1"/>
    <col min="6151" max="6151" width="15.28515625" customWidth="1"/>
    <col min="6152" max="6152" width="25.42578125" customWidth="1"/>
    <col min="6153" max="6154" width="14.85546875" bestFit="1" customWidth="1"/>
    <col min="6156" max="6156" width="12.85546875" bestFit="1" customWidth="1"/>
    <col min="6157" max="6400" width="9.140625" customWidth="1"/>
    <col min="6401" max="6401" width="9" customWidth="1"/>
    <col min="6402" max="6402" width="42.5703125" customWidth="1"/>
    <col min="6403" max="6403" width="6.85546875" customWidth="1"/>
    <col min="6404" max="6404" width="10.140625" customWidth="1"/>
    <col min="6405" max="6405" width="10.5703125" customWidth="1"/>
    <col min="6406" max="6406" width="13.28515625" customWidth="1"/>
    <col min="6407" max="6407" width="15.28515625" customWidth="1"/>
    <col min="6408" max="6408" width="25.42578125" customWidth="1"/>
    <col min="6409" max="6410" width="14.85546875" bestFit="1" customWidth="1"/>
    <col min="6412" max="6412" width="12.85546875" bestFit="1" customWidth="1"/>
    <col min="6413" max="6656" width="9.140625" customWidth="1"/>
    <col min="6657" max="6657" width="9" customWidth="1"/>
    <col min="6658" max="6658" width="42.5703125" customWidth="1"/>
    <col min="6659" max="6659" width="6.85546875" customWidth="1"/>
    <col min="6660" max="6660" width="10.140625" customWidth="1"/>
    <col min="6661" max="6661" width="10.5703125" customWidth="1"/>
    <col min="6662" max="6662" width="13.28515625" customWidth="1"/>
    <col min="6663" max="6663" width="15.28515625" customWidth="1"/>
    <col min="6664" max="6664" width="25.42578125" customWidth="1"/>
    <col min="6665" max="6666" width="14.85546875" bestFit="1" customWidth="1"/>
    <col min="6668" max="6668" width="12.85546875" bestFit="1" customWidth="1"/>
    <col min="6669" max="6912" width="9.140625" customWidth="1"/>
    <col min="6913" max="6913" width="9" customWidth="1"/>
    <col min="6914" max="6914" width="42.5703125" customWidth="1"/>
    <col min="6915" max="6915" width="6.85546875" customWidth="1"/>
    <col min="6916" max="6916" width="10.140625" customWidth="1"/>
    <col min="6917" max="6917" width="10.5703125" customWidth="1"/>
    <col min="6918" max="6918" width="13.28515625" customWidth="1"/>
    <col min="6919" max="6919" width="15.28515625" customWidth="1"/>
    <col min="6920" max="6920" width="25.42578125" customWidth="1"/>
    <col min="6921" max="6922" width="14.85546875" bestFit="1" customWidth="1"/>
    <col min="6924" max="6924" width="12.85546875" bestFit="1" customWidth="1"/>
    <col min="6925" max="7168" width="9.140625" customWidth="1"/>
    <col min="7169" max="7169" width="9" customWidth="1"/>
    <col min="7170" max="7170" width="42.5703125" customWidth="1"/>
    <col min="7171" max="7171" width="6.85546875" customWidth="1"/>
    <col min="7172" max="7172" width="10.140625" customWidth="1"/>
    <col min="7173" max="7173" width="10.5703125" customWidth="1"/>
    <col min="7174" max="7174" width="13.28515625" customWidth="1"/>
    <col min="7175" max="7175" width="15.28515625" customWidth="1"/>
    <col min="7176" max="7176" width="25.42578125" customWidth="1"/>
    <col min="7177" max="7178" width="14.85546875" bestFit="1" customWidth="1"/>
    <col min="7180" max="7180" width="12.85546875" bestFit="1" customWidth="1"/>
    <col min="7181" max="7424" width="9.140625" customWidth="1"/>
    <col min="7425" max="7425" width="9" customWidth="1"/>
    <col min="7426" max="7426" width="42.5703125" customWidth="1"/>
    <col min="7427" max="7427" width="6.85546875" customWidth="1"/>
    <col min="7428" max="7428" width="10.140625" customWidth="1"/>
    <col min="7429" max="7429" width="10.5703125" customWidth="1"/>
    <col min="7430" max="7430" width="13.28515625" customWidth="1"/>
    <col min="7431" max="7431" width="15.28515625" customWidth="1"/>
    <col min="7432" max="7432" width="25.42578125" customWidth="1"/>
    <col min="7433" max="7434" width="14.85546875" bestFit="1" customWidth="1"/>
    <col min="7436" max="7436" width="12.85546875" bestFit="1" customWidth="1"/>
    <col min="7437" max="7680" width="9.140625" customWidth="1"/>
    <col min="7681" max="7681" width="9" customWidth="1"/>
    <col min="7682" max="7682" width="42.5703125" customWidth="1"/>
    <col min="7683" max="7683" width="6.85546875" customWidth="1"/>
    <col min="7684" max="7684" width="10.140625" customWidth="1"/>
    <col min="7685" max="7685" width="10.5703125" customWidth="1"/>
    <col min="7686" max="7686" width="13.28515625" customWidth="1"/>
    <col min="7687" max="7687" width="15.28515625" customWidth="1"/>
    <col min="7688" max="7688" width="25.42578125" customWidth="1"/>
    <col min="7689" max="7690" width="14.85546875" bestFit="1" customWidth="1"/>
    <col min="7692" max="7692" width="12.85546875" bestFit="1" customWidth="1"/>
    <col min="7693" max="7936" width="9.140625" customWidth="1"/>
    <col min="7937" max="7937" width="9" customWidth="1"/>
    <col min="7938" max="7938" width="42.5703125" customWidth="1"/>
    <col min="7939" max="7939" width="6.85546875" customWidth="1"/>
    <col min="7940" max="7940" width="10.140625" customWidth="1"/>
    <col min="7941" max="7941" width="10.5703125" customWidth="1"/>
    <col min="7942" max="7942" width="13.28515625" customWidth="1"/>
    <col min="7943" max="7943" width="15.28515625" customWidth="1"/>
    <col min="7944" max="7944" width="25.42578125" customWidth="1"/>
    <col min="7945" max="7946" width="14.85546875" bestFit="1" customWidth="1"/>
    <col min="7948" max="7948" width="12.85546875" bestFit="1" customWidth="1"/>
    <col min="7949" max="8192" width="9.140625" customWidth="1"/>
    <col min="8193" max="8193" width="9" customWidth="1"/>
    <col min="8194" max="8194" width="42.5703125" customWidth="1"/>
    <col min="8195" max="8195" width="6.85546875" customWidth="1"/>
    <col min="8196" max="8196" width="10.140625" customWidth="1"/>
    <col min="8197" max="8197" width="10.5703125" customWidth="1"/>
    <col min="8198" max="8198" width="13.28515625" customWidth="1"/>
    <col min="8199" max="8199" width="15.28515625" customWidth="1"/>
    <col min="8200" max="8200" width="25.42578125" customWidth="1"/>
    <col min="8201" max="8202" width="14.85546875" bestFit="1" customWidth="1"/>
    <col min="8204" max="8204" width="12.85546875" bestFit="1" customWidth="1"/>
    <col min="8205" max="8448" width="9.140625" customWidth="1"/>
    <col min="8449" max="8449" width="9" customWidth="1"/>
    <col min="8450" max="8450" width="42.5703125" customWidth="1"/>
    <col min="8451" max="8451" width="6.85546875" customWidth="1"/>
    <col min="8452" max="8452" width="10.140625" customWidth="1"/>
    <col min="8453" max="8453" width="10.5703125" customWidth="1"/>
    <col min="8454" max="8454" width="13.28515625" customWidth="1"/>
    <col min="8455" max="8455" width="15.28515625" customWidth="1"/>
    <col min="8456" max="8456" width="25.42578125" customWidth="1"/>
    <col min="8457" max="8458" width="14.85546875" bestFit="1" customWidth="1"/>
    <col min="8460" max="8460" width="12.85546875" bestFit="1" customWidth="1"/>
    <col min="8461" max="8704" width="9.140625" customWidth="1"/>
    <col min="8705" max="8705" width="9" customWidth="1"/>
    <col min="8706" max="8706" width="42.5703125" customWidth="1"/>
    <col min="8707" max="8707" width="6.85546875" customWidth="1"/>
    <col min="8708" max="8708" width="10.140625" customWidth="1"/>
    <col min="8709" max="8709" width="10.5703125" customWidth="1"/>
    <col min="8710" max="8710" width="13.28515625" customWidth="1"/>
    <col min="8711" max="8711" width="15.28515625" customWidth="1"/>
    <col min="8712" max="8712" width="25.42578125" customWidth="1"/>
    <col min="8713" max="8714" width="14.85546875" bestFit="1" customWidth="1"/>
    <col min="8716" max="8716" width="12.85546875" bestFit="1" customWidth="1"/>
    <col min="8717" max="8960" width="9.140625" customWidth="1"/>
    <col min="8961" max="8961" width="9" customWidth="1"/>
    <col min="8962" max="8962" width="42.5703125" customWidth="1"/>
    <col min="8963" max="8963" width="6.85546875" customWidth="1"/>
    <col min="8964" max="8964" width="10.140625" customWidth="1"/>
    <col min="8965" max="8965" width="10.5703125" customWidth="1"/>
    <col min="8966" max="8966" width="13.28515625" customWidth="1"/>
    <col min="8967" max="8967" width="15.28515625" customWidth="1"/>
    <col min="8968" max="8968" width="25.42578125" customWidth="1"/>
    <col min="8969" max="8970" width="14.85546875" bestFit="1" customWidth="1"/>
    <col min="8972" max="8972" width="12.85546875" bestFit="1" customWidth="1"/>
    <col min="8973" max="9216" width="9.140625" customWidth="1"/>
    <col min="9217" max="9217" width="9" customWidth="1"/>
    <col min="9218" max="9218" width="42.5703125" customWidth="1"/>
    <col min="9219" max="9219" width="6.85546875" customWidth="1"/>
    <col min="9220" max="9220" width="10.140625" customWidth="1"/>
    <col min="9221" max="9221" width="10.5703125" customWidth="1"/>
    <col min="9222" max="9222" width="13.28515625" customWidth="1"/>
    <col min="9223" max="9223" width="15.28515625" customWidth="1"/>
    <col min="9224" max="9224" width="25.42578125" customWidth="1"/>
    <col min="9225" max="9226" width="14.85546875" bestFit="1" customWidth="1"/>
    <col min="9228" max="9228" width="12.85546875" bestFit="1" customWidth="1"/>
    <col min="9229" max="9472" width="9.140625" customWidth="1"/>
    <col min="9473" max="9473" width="9" customWidth="1"/>
    <col min="9474" max="9474" width="42.5703125" customWidth="1"/>
    <col min="9475" max="9475" width="6.85546875" customWidth="1"/>
    <col min="9476" max="9476" width="10.140625" customWidth="1"/>
    <col min="9477" max="9477" width="10.5703125" customWidth="1"/>
    <col min="9478" max="9478" width="13.28515625" customWidth="1"/>
    <col min="9479" max="9479" width="15.28515625" customWidth="1"/>
    <col min="9480" max="9480" width="25.42578125" customWidth="1"/>
    <col min="9481" max="9482" width="14.85546875" bestFit="1" customWidth="1"/>
    <col min="9484" max="9484" width="12.85546875" bestFit="1" customWidth="1"/>
    <col min="9485" max="9728" width="9.140625" customWidth="1"/>
    <col min="9729" max="9729" width="9" customWidth="1"/>
    <col min="9730" max="9730" width="42.5703125" customWidth="1"/>
    <col min="9731" max="9731" width="6.85546875" customWidth="1"/>
    <col min="9732" max="9732" width="10.140625" customWidth="1"/>
    <col min="9733" max="9733" width="10.5703125" customWidth="1"/>
    <col min="9734" max="9734" width="13.28515625" customWidth="1"/>
    <col min="9735" max="9735" width="15.28515625" customWidth="1"/>
    <col min="9736" max="9736" width="25.42578125" customWidth="1"/>
    <col min="9737" max="9738" width="14.85546875" bestFit="1" customWidth="1"/>
    <col min="9740" max="9740" width="12.85546875" bestFit="1" customWidth="1"/>
    <col min="9741" max="9984" width="9.140625" customWidth="1"/>
    <col min="9985" max="9985" width="9" customWidth="1"/>
    <col min="9986" max="9986" width="42.5703125" customWidth="1"/>
    <col min="9987" max="9987" width="6.85546875" customWidth="1"/>
    <col min="9988" max="9988" width="10.140625" customWidth="1"/>
    <col min="9989" max="9989" width="10.5703125" customWidth="1"/>
    <col min="9990" max="9990" width="13.28515625" customWidth="1"/>
    <col min="9991" max="9991" width="15.28515625" customWidth="1"/>
    <col min="9992" max="9992" width="25.42578125" customWidth="1"/>
    <col min="9993" max="9994" width="14.85546875" bestFit="1" customWidth="1"/>
    <col min="9996" max="9996" width="12.85546875" bestFit="1" customWidth="1"/>
    <col min="9997" max="10240" width="9.140625" customWidth="1"/>
    <col min="10241" max="10241" width="9" customWidth="1"/>
    <col min="10242" max="10242" width="42.5703125" customWidth="1"/>
    <col min="10243" max="10243" width="6.85546875" customWidth="1"/>
    <col min="10244" max="10244" width="10.140625" customWidth="1"/>
    <col min="10245" max="10245" width="10.5703125" customWidth="1"/>
    <col min="10246" max="10246" width="13.28515625" customWidth="1"/>
    <col min="10247" max="10247" width="15.28515625" customWidth="1"/>
    <col min="10248" max="10248" width="25.42578125" customWidth="1"/>
    <col min="10249" max="10250" width="14.85546875" bestFit="1" customWidth="1"/>
    <col min="10252" max="10252" width="12.85546875" bestFit="1" customWidth="1"/>
    <col min="10253" max="10496" width="9.140625" customWidth="1"/>
    <col min="10497" max="10497" width="9" customWidth="1"/>
    <col min="10498" max="10498" width="42.5703125" customWidth="1"/>
    <col min="10499" max="10499" width="6.85546875" customWidth="1"/>
    <col min="10500" max="10500" width="10.140625" customWidth="1"/>
    <col min="10501" max="10501" width="10.5703125" customWidth="1"/>
    <col min="10502" max="10502" width="13.28515625" customWidth="1"/>
    <col min="10503" max="10503" width="15.28515625" customWidth="1"/>
    <col min="10504" max="10504" width="25.42578125" customWidth="1"/>
    <col min="10505" max="10506" width="14.85546875" bestFit="1" customWidth="1"/>
    <col min="10508" max="10508" width="12.85546875" bestFit="1" customWidth="1"/>
    <col min="10509" max="10752" width="9.140625" customWidth="1"/>
    <col min="10753" max="10753" width="9" customWidth="1"/>
    <col min="10754" max="10754" width="42.5703125" customWidth="1"/>
    <col min="10755" max="10755" width="6.85546875" customWidth="1"/>
    <col min="10756" max="10756" width="10.140625" customWidth="1"/>
    <col min="10757" max="10757" width="10.5703125" customWidth="1"/>
    <col min="10758" max="10758" width="13.28515625" customWidth="1"/>
    <col min="10759" max="10759" width="15.28515625" customWidth="1"/>
    <col min="10760" max="10760" width="25.42578125" customWidth="1"/>
    <col min="10761" max="10762" width="14.85546875" bestFit="1" customWidth="1"/>
    <col min="10764" max="10764" width="12.85546875" bestFit="1" customWidth="1"/>
    <col min="10765" max="11008" width="9.140625" customWidth="1"/>
    <col min="11009" max="11009" width="9" customWidth="1"/>
    <col min="11010" max="11010" width="42.5703125" customWidth="1"/>
    <col min="11011" max="11011" width="6.85546875" customWidth="1"/>
    <col min="11012" max="11012" width="10.140625" customWidth="1"/>
    <col min="11013" max="11013" width="10.5703125" customWidth="1"/>
    <col min="11014" max="11014" width="13.28515625" customWidth="1"/>
    <col min="11015" max="11015" width="15.28515625" customWidth="1"/>
    <col min="11016" max="11016" width="25.42578125" customWidth="1"/>
    <col min="11017" max="11018" width="14.85546875" bestFit="1" customWidth="1"/>
    <col min="11020" max="11020" width="12.85546875" bestFit="1" customWidth="1"/>
    <col min="11021" max="11264" width="9.140625" customWidth="1"/>
    <col min="11265" max="11265" width="9" customWidth="1"/>
    <col min="11266" max="11266" width="42.5703125" customWidth="1"/>
    <col min="11267" max="11267" width="6.85546875" customWidth="1"/>
    <col min="11268" max="11268" width="10.140625" customWidth="1"/>
    <col min="11269" max="11269" width="10.5703125" customWidth="1"/>
    <col min="11270" max="11270" width="13.28515625" customWidth="1"/>
    <col min="11271" max="11271" width="15.28515625" customWidth="1"/>
    <col min="11272" max="11272" width="25.42578125" customWidth="1"/>
    <col min="11273" max="11274" width="14.85546875" bestFit="1" customWidth="1"/>
    <col min="11276" max="11276" width="12.85546875" bestFit="1" customWidth="1"/>
    <col min="11277" max="11520" width="9.140625" customWidth="1"/>
    <col min="11521" max="11521" width="9" customWidth="1"/>
    <col min="11522" max="11522" width="42.5703125" customWidth="1"/>
    <col min="11523" max="11523" width="6.85546875" customWidth="1"/>
    <col min="11524" max="11524" width="10.140625" customWidth="1"/>
    <col min="11525" max="11525" width="10.5703125" customWidth="1"/>
    <col min="11526" max="11526" width="13.28515625" customWidth="1"/>
    <col min="11527" max="11527" width="15.28515625" customWidth="1"/>
    <col min="11528" max="11528" width="25.42578125" customWidth="1"/>
    <col min="11529" max="11530" width="14.85546875" bestFit="1" customWidth="1"/>
    <col min="11532" max="11532" width="12.85546875" bestFit="1" customWidth="1"/>
    <col min="11533" max="11776" width="9.140625" customWidth="1"/>
    <col min="11777" max="11777" width="9" customWidth="1"/>
    <col min="11778" max="11778" width="42.5703125" customWidth="1"/>
    <col min="11779" max="11779" width="6.85546875" customWidth="1"/>
    <col min="11780" max="11780" width="10.140625" customWidth="1"/>
    <col min="11781" max="11781" width="10.5703125" customWidth="1"/>
    <col min="11782" max="11782" width="13.28515625" customWidth="1"/>
    <col min="11783" max="11783" width="15.28515625" customWidth="1"/>
    <col min="11784" max="11784" width="25.42578125" customWidth="1"/>
    <col min="11785" max="11786" width="14.85546875" bestFit="1" customWidth="1"/>
    <col min="11788" max="11788" width="12.85546875" bestFit="1" customWidth="1"/>
    <col min="11789" max="12032" width="9.140625" customWidth="1"/>
    <col min="12033" max="12033" width="9" customWidth="1"/>
    <col min="12034" max="12034" width="42.5703125" customWidth="1"/>
    <col min="12035" max="12035" width="6.85546875" customWidth="1"/>
    <col min="12036" max="12036" width="10.140625" customWidth="1"/>
    <col min="12037" max="12037" width="10.5703125" customWidth="1"/>
    <col min="12038" max="12038" width="13.28515625" customWidth="1"/>
    <col min="12039" max="12039" width="15.28515625" customWidth="1"/>
    <col min="12040" max="12040" width="25.42578125" customWidth="1"/>
    <col min="12041" max="12042" width="14.85546875" bestFit="1" customWidth="1"/>
    <col min="12044" max="12044" width="12.85546875" bestFit="1" customWidth="1"/>
    <col min="12045" max="12288" width="9.140625" customWidth="1"/>
    <col min="12289" max="12289" width="9" customWidth="1"/>
    <col min="12290" max="12290" width="42.5703125" customWidth="1"/>
    <col min="12291" max="12291" width="6.85546875" customWidth="1"/>
    <col min="12292" max="12292" width="10.140625" customWidth="1"/>
    <col min="12293" max="12293" width="10.5703125" customWidth="1"/>
    <col min="12294" max="12294" width="13.28515625" customWidth="1"/>
    <col min="12295" max="12295" width="15.28515625" customWidth="1"/>
    <col min="12296" max="12296" width="25.42578125" customWidth="1"/>
    <col min="12297" max="12298" width="14.85546875" bestFit="1" customWidth="1"/>
    <col min="12300" max="12300" width="12.85546875" bestFit="1" customWidth="1"/>
    <col min="12301" max="12544" width="9.140625" customWidth="1"/>
    <col min="12545" max="12545" width="9" customWidth="1"/>
    <col min="12546" max="12546" width="42.5703125" customWidth="1"/>
    <col min="12547" max="12547" width="6.85546875" customWidth="1"/>
    <col min="12548" max="12548" width="10.140625" customWidth="1"/>
    <col min="12549" max="12549" width="10.5703125" customWidth="1"/>
    <col min="12550" max="12550" width="13.28515625" customWidth="1"/>
    <col min="12551" max="12551" width="15.28515625" customWidth="1"/>
    <col min="12552" max="12552" width="25.42578125" customWidth="1"/>
    <col min="12553" max="12554" width="14.85546875" bestFit="1" customWidth="1"/>
    <col min="12556" max="12556" width="12.85546875" bestFit="1" customWidth="1"/>
    <col min="12557" max="12800" width="9.140625" customWidth="1"/>
    <col min="12801" max="12801" width="9" customWidth="1"/>
    <col min="12802" max="12802" width="42.5703125" customWidth="1"/>
    <col min="12803" max="12803" width="6.85546875" customWidth="1"/>
    <col min="12804" max="12804" width="10.140625" customWidth="1"/>
    <col min="12805" max="12805" width="10.5703125" customWidth="1"/>
    <col min="12806" max="12806" width="13.28515625" customWidth="1"/>
    <col min="12807" max="12807" width="15.28515625" customWidth="1"/>
    <col min="12808" max="12808" width="25.42578125" customWidth="1"/>
    <col min="12809" max="12810" width="14.85546875" bestFit="1" customWidth="1"/>
    <col min="12812" max="12812" width="12.85546875" bestFit="1" customWidth="1"/>
    <col min="12813" max="13056" width="9.140625" customWidth="1"/>
    <col min="13057" max="13057" width="9" customWidth="1"/>
    <col min="13058" max="13058" width="42.5703125" customWidth="1"/>
    <col min="13059" max="13059" width="6.85546875" customWidth="1"/>
    <col min="13060" max="13060" width="10.140625" customWidth="1"/>
    <col min="13061" max="13061" width="10.5703125" customWidth="1"/>
    <col min="13062" max="13062" width="13.28515625" customWidth="1"/>
    <col min="13063" max="13063" width="15.28515625" customWidth="1"/>
    <col min="13064" max="13064" width="25.42578125" customWidth="1"/>
    <col min="13065" max="13066" width="14.85546875" bestFit="1" customWidth="1"/>
    <col min="13068" max="13068" width="12.85546875" bestFit="1" customWidth="1"/>
    <col min="13069" max="13312" width="9.140625" customWidth="1"/>
    <col min="13313" max="13313" width="9" customWidth="1"/>
    <col min="13314" max="13314" width="42.5703125" customWidth="1"/>
    <col min="13315" max="13315" width="6.85546875" customWidth="1"/>
    <col min="13316" max="13316" width="10.140625" customWidth="1"/>
    <col min="13317" max="13317" width="10.5703125" customWidth="1"/>
    <col min="13318" max="13318" width="13.28515625" customWidth="1"/>
    <col min="13319" max="13319" width="15.28515625" customWidth="1"/>
    <col min="13320" max="13320" width="25.42578125" customWidth="1"/>
    <col min="13321" max="13322" width="14.85546875" bestFit="1" customWidth="1"/>
    <col min="13324" max="13324" width="12.85546875" bestFit="1" customWidth="1"/>
    <col min="13325" max="13568" width="9.140625" customWidth="1"/>
    <col min="13569" max="13569" width="9" customWidth="1"/>
    <col min="13570" max="13570" width="42.5703125" customWidth="1"/>
    <col min="13571" max="13571" width="6.85546875" customWidth="1"/>
    <col min="13572" max="13572" width="10.140625" customWidth="1"/>
    <col min="13573" max="13573" width="10.5703125" customWidth="1"/>
    <col min="13574" max="13574" width="13.28515625" customWidth="1"/>
    <col min="13575" max="13575" width="15.28515625" customWidth="1"/>
    <col min="13576" max="13576" width="25.42578125" customWidth="1"/>
    <col min="13577" max="13578" width="14.85546875" bestFit="1" customWidth="1"/>
    <col min="13580" max="13580" width="12.85546875" bestFit="1" customWidth="1"/>
    <col min="13581" max="13824" width="9.140625" customWidth="1"/>
    <col min="13825" max="13825" width="9" customWidth="1"/>
    <col min="13826" max="13826" width="42.5703125" customWidth="1"/>
    <col min="13827" max="13827" width="6.85546875" customWidth="1"/>
    <col min="13828" max="13828" width="10.140625" customWidth="1"/>
    <col min="13829" max="13829" width="10.5703125" customWidth="1"/>
    <col min="13830" max="13830" width="13.28515625" customWidth="1"/>
    <col min="13831" max="13831" width="15.28515625" customWidth="1"/>
    <col min="13832" max="13832" width="25.42578125" customWidth="1"/>
    <col min="13833" max="13834" width="14.85546875" bestFit="1" customWidth="1"/>
    <col min="13836" max="13836" width="12.85546875" bestFit="1" customWidth="1"/>
    <col min="13837" max="14080" width="9.140625" customWidth="1"/>
    <col min="14081" max="14081" width="9" customWidth="1"/>
    <col min="14082" max="14082" width="42.5703125" customWidth="1"/>
    <col min="14083" max="14083" width="6.85546875" customWidth="1"/>
    <col min="14084" max="14084" width="10.140625" customWidth="1"/>
    <col min="14085" max="14085" width="10.5703125" customWidth="1"/>
    <col min="14086" max="14086" width="13.28515625" customWidth="1"/>
    <col min="14087" max="14087" width="15.28515625" customWidth="1"/>
    <col min="14088" max="14088" width="25.42578125" customWidth="1"/>
    <col min="14089" max="14090" width="14.85546875" bestFit="1" customWidth="1"/>
    <col min="14092" max="14092" width="12.85546875" bestFit="1" customWidth="1"/>
    <col min="14093" max="14336" width="9.140625" customWidth="1"/>
    <col min="14337" max="14337" width="9" customWidth="1"/>
    <col min="14338" max="14338" width="42.5703125" customWidth="1"/>
    <col min="14339" max="14339" width="6.85546875" customWidth="1"/>
    <col min="14340" max="14340" width="10.140625" customWidth="1"/>
    <col min="14341" max="14341" width="10.5703125" customWidth="1"/>
    <col min="14342" max="14342" width="13.28515625" customWidth="1"/>
    <col min="14343" max="14343" width="15.28515625" customWidth="1"/>
    <col min="14344" max="14344" width="25.42578125" customWidth="1"/>
    <col min="14345" max="14346" width="14.85546875" bestFit="1" customWidth="1"/>
    <col min="14348" max="14348" width="12.85546875" bestFit="1" customWidth="1"/>
    <col min="14349" max="14592" width="9.140625" customWidth="1"/>
    <col min="14593" max="14593" width="9" customWidth="1"/>
    <col min="14594" max="14594" width="42.5703125" customWidth="1"/>
    <col min="14595" max="14595" width="6.85546875" customWidth="1"/>
    <col min="14596" max="14596" width="10.140625" customWidth="1"/>
    <col min="14597" max="14597" width="10.5703125" customWidth="1"/>
    <col min="14598" max="14598" width="13.28515625" customWidth="1"/>
    <col min="14599" max="14599" width="15.28515625" customWidth="1"/>
    <col min="14600" max="14600" width="25.42578125" customWidth="1"/>
    <col min="14601" max="14602" width="14.85546875" bestFit="1" customWidth="1"/>
    <col min="14604" max="14604" width="12.85546875" bestFit="1" customWidth="1"/>
    <col min="14605" max="14848" width="9.140625" customWidth="1"/>
    <col min="14849" max="14849" width="9" customWidth="1"/>
    <col min="14850" max="14850" width="42.5703125" customWidth="1"/>
    <col min="14851" max="14851" width="6.85546875" customWidth="1"/>
    <col min="14852" max="14852" width="10.140625" customWidth="1"/>
    <col min="14853" max="14853" width="10.5703125" customWidth="1"/>
    <col min="14854" max="14854" width="13.28515625" customWidth="1"/>
    <col min="14855" max="14855" width="15.28515625" customWidth="1"/>
    <col min="14856" max="14856" width="25.42578125" customWidth="1"/>
    <col min="14857" max="14858" width="14.85546875" bestFit="1" customWidth="1"/>
    <col min="14860" max="14860" width="12.85546875" bestFit="1" customWidth="1"/>
    <col min="14861" max="15104" width="9.140625" customWidth="1"/>
    <col min="15105" max="15105" width="9" customWidth="1"/>
    <col min="15106" max="15106" width="42.5703125" customWidth="1"/>
    <col min="15107" max="15107" width="6.85546875" customWidth="1"/>
    <col min="15108" max="15108" width="10.140625" customWidth="1"/>
    <col min="15109" max="15109" width="10.5703125" customWidth="1"/>
    <col min="15110" max="15110" width="13.28515625" customWidth="1"/>
    <col min="15111" max="15111" width="15.28515625" customWidth="1"/>
    <col min="15112" max="15112" width="25.42578125" customWidth="1"/>
    <col min="15113" max="15114" width="14.85546875" bestFit="1" customWidth="1"/>
    <col min="15116" max="15116" width="12.85546875" bestFit="1" customWidth="1"/>
    <col min="15117" max="15360" width="9.140625" customWidth="1"/>
    <col min="15361" max="15361" width="9" customWidth="1"/>
    <col min="15362" max="15362" width="42.5703125" customWidth="1"/>
    <col min="15363" max="15363" width="6.85546875" customWidth="1"/>
    <col min="15364" max="15364" width="10.140625" customWidth="1"/>
    <col min="15365" max="15365" width="10.5703125" customWidth="1"/>
    <col min="15366" max="15366" width="13.28515625" customWidth="1"/>
    <col min="15367" max="15367" width="15.28515625" customWidth="1"/>
    <col min="15368" max="15368" width="25.42578125" customWidth="1"/>
    <col min="15369" max="15370" width="14.85546875" bestFit="1" customWidth="1"/>
    <col min="15372" max="15372" width="12.85546875" bestFit="1" customWidth="1"/>
    <col min="15373" max="15616" width="9.140625" customWidth="1"/>
    <col min="15617" max="15617" width="9" customWidth="1"/>
    <col min="15618" max="15618" width="42.5703125" customWidth="1"/>
    <col min="15619" max="15619" width="6.85546875" customWidth="1"/>
    <col min="15620" max="15620" width="10.140625" customWidth="1"/>
    <col min="15621" max="15621" width="10.5703125" customWidth="1"/>
    <col min="15622" max="15622" width="13.28515625" customWidth="1"/>
    <col min="15623" max="15623" width="15.28515625" customWidth="1"/>
    <col min="15624" max="15624" width="25.42578125" customWidth="1"/>
    <col min="15625" max="15626" width="14.85546875" bestFit="1" customWidth="1"/>
    <col min="15628" max="15628" width="12.85546875" bestFit="1" customWidth="1"/>
    <col min="15629" max="15872" width="9.140625" customWidth="1"/>
    <col min="15873" max="15873" width="9" customWidth="1"/>
    <col min="15874" max="15874" width="42.5703125" customWidth="1"/>
    <col min="15875" max="15875" width="6.85546875" customWidth="1"/>
    <col min="15876" max="15876" width="10.140625" customWidth="1"/>
    <col min="15877" max="15877" width="10.5703125" customWidth="1"/>
    <col min="15878" max="15878" width="13.28515625" customWidth="1"/>
    <col min="15879" max="15879" width="15.28515625" customWidth="1"/>
    <col min="15880" max="15880" width="25.42578125" customWidth="1"/>
    <col min="15881" max="15882" width="14.85546875" bestFit="1" customWidth="1"/>
    <col min="15884" max="15884" width="12.85546875" bestFit="1" customWidth="1"/>
    <col min="15885" max="16128" width="9.140625" customWidth="1"/>
    <col min="16129" max="16129" width="9" customWidth="1"/>
    <col min="16130" max="16130" width="42.5703125" customWidth="1"/>
    <col min="16131" max="16131" width="6.85546875" customWidth="1"/>
    <col min="16132" max="16132" width="10.140625" customWidth="1"/>
    <col min="16133" max="16133" width="10.5703125" customWidth="1"/>
    <col min="16134" max="16134" width="13.28515625" customWidth="1"/>
    <col min="16135" max="16135" width="15.28515625" customWidth="1"/>
    <col min="16136" max="16136" width="25.42578125" customWidth="1"/>
    <col min="16137" max="16138" width="14.85546875" bestFit="1" customWidth="1"/>
    <col min="16140" max="16140" width="12.85546875" bestFit="1" customWidth="1"/>
    <col min="16141" max="16384" width="9.140625" customWidth="1"/>
  </cols>
  <sheetData>
    <row r="1" spans="1:7" ht="15.75" x14ac:dyDescent="0.25">
      <c r="A1" s="134"/>
      <c r="B1" s="135"/>
      <c r="C1" s="135"/>
      <c r="D1" s="135"/>
      <c r="E1" s="136"/>
      <c r="F1" s="137"/>
      <c r="G1" s="138"/>
    </row>
    <row r="2" spans="1:7" ht="15.75" x14ac:dyDescent="0.25">
      <c r="A2" s="134"/>
      <c r="B2" s="135"/>
      <c r="C2" s="135"/>
      <c r="D2" s="135"/>
      <c r="E2" s="136"/>
      <c r="F2" s="137"/>
      <c r="G2" s="138"/>
    </row>
    <row r="3" spans="1:7" ht="27.75" customHeight="1" thickBot="1" x14ac:dyDescent="0.25">
      <c r="A3" s="139"/>
      <c r="B3" s="140" t="s">
        <v>107</v>
      </c>
      <c r="C3" s="140"/>
      <c r="D3" s="140"/>
      <c r="E3" s="141"/>
      <c r="F3" s="140"/>
      <c r="G3" s="140"/>
    </row>
    <row r="4" spans="1:7" ht="29.25" customHeight="1" thickBot="1" x14ac:dyDescent="0.3">
      <c r="A4" s="142"/>
      <c r="B4" s="143" t="s">
        <v>108</v>
      </c>
      <c r="C4" s="326"/>
      <c r="D4" s="327"/>
      <c r="E4" s="327"/>
      <c r="F4" s="327"/>
      <c r="G4" s="328"/>
    </row>
    <row r="5" spans="1:7" ht="16.5" thickBot="1" x14ac:dyDescent="0.3">
      <c r="A5" s="144"/>
      <c r="B5" s="145" t="s">
        <v>109</v>
      </c>
      <c r="C5" s="146"/>
      <c r="D5" s="145" t="s">
        <v>110</v>
      </c>
      <c r="E5" s="147"/>
      <c r="F5" s="148" t="s">
        <v>111</v>
      </c>
      <c r="G5" s="149"/>
    </row>
    <row r="6" spans="1:7" ht="17.25" thickTop="1" thickBot="1" x14ac:dyDescent="0.25">
      <c r="A6" s="150"/>
      <c r="B6" s="151" t="s">
        <v>112</v>
      </c>
      <c r="C6" s="329"/>
      <c r="D6" s="329"/>
      <c r="E6" s="329"/>
      <c r="F6" s="329"/>
      <c r="G6" s="330"/>
    </row>
    <row r="7" spans="1:7" ht="16.5" thickBot="1" x14ac:dyDescent="0.3">
      <c r="A7" s="152"/>
      <c r="B7" s="153"/>
      <c r="C7" s="154"/>
      <c r="D7" s="155"/>
      <c r="E7" s="136"/>
      <c r="F7" s="155"/>
      <c r="G7" s="154"/>
    </row>
    <row r="8" spans="1:7" ht="15.75" x14ac:dyDescent="0.25">
      <c r="A8" s="144"/>
      <c r="B8" s="148" t="s">
        <v>113</v>
      </c>
      <c r="C8" s="156"/>
      <c r="D8" s="156"/>
      <c r="E8" s="157"/>
      <c r="F8" s="158"/>
      <c r="G8" s="159"/>
    </row>
    <row r="9" spans="1:7" x14ac:dyDescent="0.2">
      <c r="A9" s="160" t="s">
        <v>114</v>
      </c>
      <c r="B9" s="161" t="s">
        <v>22</v>
      </c>
      <c r="C9" s="161" t="s">
        <v>115</v>
      </c>
      <c r="D9" s="161" t="s">
        <v>116</v>
      </c>
      <c r="E9" s="161"/>
      <c r="F9" s="161" t="s">
        <v>117</v>
      </c>
      <c r="G9" s="162" t="s">
        <v>118</v>
      </c>
    </row>
    <row r="10" spans="1:7" ht="15.75" x14ac:dyDescent="0.25">
      <c r="A10" s="163"/>
      <c r="B10" s="164"/>
      <c r="C10" s="165"/>
      <c r="D10" s="166"/>
      <c r="E10" s="167"/>
      <c r="F10" s="168"/>
      <c r="G10" s="169"/>
    </row>
    <row r="11" spans="1:7" ht="15.75" x14ac:dyDescent="0.25">
      <c r="A11" s="163"/>
      <c r="B11" s="164"/>
      <c r="C11" s="165"/>
      <c r="D11" s="166"/>
      <c r="E11" s="170"/>
      <c r="F11" s="169"/>
      <c r="G11" s="169"/>
    </row>
    <row r="12" spans="1:7" ht="15.75" x14ac:dyDescent="0.25">
      <c r="A12" s="163"/>
      <c r="B12" s="164"/>
      <c r="C12" s="165"/>
      <c r="D12" s="166"/>
      <c r="E12" s="170"/>
      <c r="F12" s="167"/>
      <c r="G12" s="169"/>
    </row>
    <row r="13" spans="1:7" ht="15.75" x14ac:dyDescent="0.25">
      <c r="A13" s="163"/>
      <c r="B13" s="164"/>
      <c r="C13" s="165"/>
      <c r="D13" s="166"/>
      <c r="E13" s="170"/>
      <c r="F13" s="171"/>
      <c r="G13" s="167"/>
    </row>
    <row r="14" spans="1:7" ht="15.75" x14ac:dyDescent="0.25">
      <c r="A14" s="163">
        <f>IF(B14=0,,VLOOKUP(B14,[1]precmatuni!$D$7:$M$157,10,FALSE))</f>
        <v>0</v>
      </c>
      <c r="B14" s="164"/>
      <c r="C14" s="165"/>
      <c r="D14" s="172"/>
      <c r="E14" s="170"/>
      <c r="F14" s="167"/>
      <c r="G14" s="168"/>
    </row>
    <row r="15" spans="1:7" ht="15.75" x14ac:dyDescent="0.25">
      <c r="A15" s="163">
        <f>IF(B15=0,,VLOOKUP(B15,[1]precmatuni!$D$7:$M$157,10,FALSE))</f>
        <v>0</v>
      </c>
      <c r="B15" s="164"/>
      <c r="C15" s="165"/>
      <c r="D15" s="172"/>
      <c r="E15" s="170"/>
      <c r="F15" s="167"/>
      <c r="G15" s="168"/>
    </row>
    <row r="16" spans="1:7" ht="15.75" x14ac:dyDescent="0.25">
      <c r="A16" s="163">
        <f>IF(B16=0,,VLOOKUP(B16,[1]precmatuni!$D$7:$M$157,10,FALSE))</f>
        <v>0</v>
      </c>
      <c r="B16" s="164"/>
      <c r="C16" s="165"/>
      <c r="D16" s="172"/>
      <c r="E16" s="170"/>
      <c r="F16" s="167"/>
      <c r="G16" s="168"/>
    </row>
    <row r="17" spans="1:7" ht="15.75" x14ac:dyDescent="0.25">
      <c r="A17" s="163">
        <f>IF(B17=0,,VLOOKUP(B17,[1]precmatuni!$D$7:$M$157,10,FALSE))</f>
        <v>0</v>
      </c>
      <c r="B17" s="164"/>
      <c r="C17" s="165"/>
      <c r="D17" s="172"/>
      <c r="E17" s="170"/>
      <c r="F17" s="167"/>
      <c r="G17" s="168"/>
    </row>
    <row r="18" spans="1:7" ht="15.75" x14ac:dyDescent="0.25">
      <c r="A18" s="163">
        <f>IF(B18=0,,VLOOKUP(B18,[1]precmatuni!$D$7:$M$157,10,FALSE))</f>
        <v>0</v>
      </c>
      <c r="B18" s="164"/>
      <c r="C18" s="165"/>
      <c r="D18" s="172"/>
      <c r="E18" s="170"/>
      <c r="F18" s="167"/>
      <c r="G18" s="168"/>
    </row>
    <row r="19" spans="1:7" ht="15.75" x14ac:dyDescent="0.25">
      <c r="A19" s="163">
        <f>IF(B19=0,,VLOOKUP(B19,[1]precmatuni!$D$7:$M$157,10,FALSE))</f>
        <v>0</v>
      </c>
      <c r="B19" s="164"/>
      <c r="C19" s="165"/>
      <c r="D19" s="172"/>
      <c r="E19" s="170"/>
      <c r="F19" s="167"/>
      <c r="G19" s="168"/>
    </row>
    <row r="20" spans="1:7" ht="15.75" x14ac:dyDescent="0.25">
      <c r="A20" s="173"/>
      <c r="B20" s="174" t="s">
        <v>118</v>
      </c>
      <c r="C20" s="175"/>
      <c r="D20" s="176"/>
      <c r="E20" s="177"/>
      <c r="F20" s="178"/>
      <c r="G20" s="168">
        <f>SUM(G10:G19)</f>
        <v>0</v>
      </c>
    </row>
    <row r="21" spans="1:7" ht="15.75" x14ac:dyDescent="0.25">
      <c r="A21" s="179"/>
      <c r="B21" s="135"/>
      <c r="C21" s="135"/>
      <c r="D21" s="135"/>
      <c r="E21" s="136"/>
      <c r="F21" s="180"/>
      <c r="G21" s="181"/>
    </row>
    <row r="22" spans="1:7" ht="15.75" x14ac:dyDescent="0.25">
      <c r="A22" s="179"/>
      <c r="B22" s="182" t="s">
        <v>119</v>
      </c>
      <c r="C22" s="135"/>
      <c r="D22" s="135"/>
      <c r="E22" s="136"/>
      <c r="F22" s="135"/>
      <c r="G22" s="181"/>
    </row>
    <row r="23" spans="1:7" x14ac:dyDescent="0.2">
      <c r="A23" s="160" t="s">
        <v>114</v>
      </c>
      <c r="B23" s="161" t="s">
        <v>22</v>
      </c>
      <c r="C23" s="161" t="s">
        <v>115</v>
      </c>
      <c r="D23" s="161" t="s">
        <v>116</v>
      </c>
      <c r="E23" s="161" t="s">
        <v>120</v>
      </c>
      <c r="F23" s="161" t="s">
        <v>121</v>
      </c>
      <c r="G23" s="162" t="s">
        <v>118</v>
      </c>
    </row>
    <row r="24" spans="1:7" ht="15.75" x14ac:dyDescent="0.25">
      <c r="A24" s="163">
        <f>IF(B24=0,,VLOOKUP(B24,[1]precmatuni!$D$7:$M$157,10,FALSE))</f>
        <v>0</v>
      </c>
      <c r="B24" s="164"/>
      <c r="C24" s="165"/>
      <c r="D24" s="172"/>
      <c r="E24" s="170"/>
      <c r="F24" s="167"/>
      <c r="G24" s="168"/>
    </row>
    <row r="25" spans="1:7" ht="15.75" x14ac:dyDescent="0.25">
      <c r="A25" s="163">
        <f>IF(B25=0,,VLOOKUP(B25,[1]precmatuni!$D$7:$M$157,10,FALSE))</f>
        <v>0</v>
      </c>
      <c r="B25" s="164"/>
      <c r="C25" s="165"/>
      <c r="D25" s="172"/>
      <c r="E25" s="170"/>
      <c r="F25" s="167"/>
      <c r="G25" s="168"/>
    </row>
    <row r="26" spans="1:7" ht="15.75" x14ac:dyDescent="0.25">
      <c r="A26" s="163">
        <f>IF(B26=0,,VLOOKUP(B26,[1]precmatuni!$D$7:$M$157,10,FALSE))</f>
        <v>0</v>
      </c>
      <c r="B26" s="164"/>
      <c r="C26" s="165"/>
      <c r="D26" s="172"/>
      <c r="E26" s="170"/>
      <c r="F26" s="167"/>
      <c r="G26" s="168"/>
    </row>
    <row r="27" spans="1:7" ht="15.75" x14ac:dyDescent="0.25">
      <c r="A27" s="173"/>
      <c r="B27" s="183" t="s">
        <v>122</v>
      </c>
      <c r="C27" s="184"/>
      <c r="D27" s="172"/>
      <c r="E27" s="185"/>
      <c r="F27" s="186"/>
      <c r="G27" s="168">
        <f>SUM(G24:G26)</f>
        <v>0</v>
      </c>
    </row>
    <row r="28" spans="1:7" ht="15.75" x14ac:dyDescent="0.25">
      <c r="A28" s="179"/>
      <c r="B28" s="135"/>
      <c r="C28" s="135"/>
      <c r="D28" s="135"/>
      <c r="E28" s="136"/>
      <c r="F28" s="180"/>
      <c r="G28" s="181"/>
    </row>
    <row r="29" spans="1:7" ht="15.75" x14ac:dyDescent="0.25">
      <c r="A29" s="179"/>
      <c r="B29" s="182" t="s">
        <v>123</v>
      </c>
      <c r="C29" s="135"/>
      <c r="D29" s="135"/>
      <c r="E29" s="136"/>
      <c r="F29" s="180"/>
      <c r="G29" s="181"/>
    </row>
    <row r="30" spans="1:7" x14ac:dyDescent="0.2">
      <c r="A30" s="160" t="s">
        <v>114</v>
      </c>
      <c r="B30" s="161" t="s">
        <v>22</v>
      </c>
      <c r="C30" s="161" t="s">
        <v>115</v>
      </c>
      <c r="D30" s="161" t="s">
        <v>116</v>
      </c>
      <c r="E30" s="161" t="s">
        <v>120</v>
      </c>
      <c r="F30" s="161" t="s">
        <v>124</v>
      </c>
      <c r="G30" s="162" t="s">
        <v>118</v>
      </c>
    </row>
    <row r="31" spans="1:7" ht="15.75" x14ac:dyDescent="0.25">
      <c r="A31" s="163"/>
      <c r="B31" s="164"/>
      <c r="C31" s="165"/>
      <c r="D31" s="172"/>
      <c r="E31" s="187"/>
      <c r="F31" s="167"/>
      <c r="G31" s="168"/>
    </row>
    <row r="32" spans="1:7" ht="15.75" x14ac:dyDescent="0.25">
      <c r="A32" s="163">
        <f>IF(B32=0,,VLOOKUP(B32,[1]precmatuni!$D$7:$M$157,10,FALSE))</f>
        <v>0</v>
      </c>
      <c r="B32" s="188"/>
      <c r="C32" s="165"/>
      <c r="D32" s="172"/>
      <c r="E32" s="170"/>
      <c r="F32" s="167"/>
      <c r="G32" s="168"/>
    </row>
    <row r="33" spans="1:7" ht="15.75" x14ac:dyDescent="0.25">
      <c r="A33" s="173"/>
      <c r="B33" s="183" t="s">
        <v>125</v>
      </c>
      <c r="C33" s="183"/>
      <c r="D33" s="183"/>
      <c r="E33" s="189"/>
      <c r="F33" s="167"/>
      <c r="G33" s="168">
        <f>SUM(G31:G32)</f>
        <v>0</v>
      </c>
    </row>
    <row r="34" spans="1:7" ht="15.75" x14ac:dyDescent="0.25">
      <c r="A34" s="179"/>
      <c r="B34" s="135"/>
      <c r="C34" s="135"/>
      <c r="D34" s="135"/>
      <c r="E34" s="136"/>
      <c r="F34" s="180"/>
      <c r="G34" s="181"/>
    </row>
    <row r="35" spans="1:7" ht="16.5" thickBot="1" x14ac:dyDescent="0.3">
      <c r="A35" s="190" t="s">
        <v>30</v>
      </c>
      <c r="B35" s="191"/>
      <c r="C35" s="191"/>
      <c r="D35" s="191"/>
      <c r="E35" s="192"/>
      <c r="F35" s="193"/>
      <c r="G35" s="194">
        <f>ROUND(G33+G20+G27,0)</f>
        <v>0</v>
      </c>
    </row>
    <row r="36" spans="1:7" ht="15.75" x14ac:dyDescent="0.25">
      <c r="A36" s="134"/>
      <c r="B36" s="135"/>
      <c r="C36" s="135"/>
      <c r="D36" s="135"/>
      <c r="E36" s="136"/>
      <c r="F36" s="137"/>
      <c r="G36" s="195"/>
    </row>
    <row r="37" spans="1:7" ht="15.75" x14ac:dyDescent="0.25">
      <c r="A37" s="134"/>
      <c r="B37" s="135"/>
      <c r="C37" s="135"/>
      <c r="D37" s="135"/>
      <c r="E37" s="136"/>
      <c r="F37" s="137"/>
      <c r="G37" s="195"/>
    </row>
    <row r="38" spans="1:7" ht="15.75" x14ac:dyDescent="0.25">
      <c r="A38" s="134"/>
      <c r="B38" s="135"/>
      <c r="C38" s="135"/>
      <c r="D38" s="135"/>
      <c r="E38" s="136"/>
      <c r="F38" s="137"/>
      <c r="G38" s="195"/>
    </row>
  </sheetData>
  <mergeCells count="2">
    <mergeCell ref="C4:G4"/>
    <mergeCell ref="C6:G6"/>
  </mergeCells>
  <conditionalFormatting sqref="A9:G9 A23:G23 G30">
    <cfRule type="expression" dxfId="8" priority="4">
      <formula>#REF!=3</formula>
    </cfRule>
    <cfRule type="expression" dxfId="7" priority="5">
      <formula>#REF!=2</formula>
    </cfRule>
    <cfRule type="expression" dxfId="6" priority="6">
      <formula>#REF!=1</formula>
    </cfRule>
  </conditionalFormatting>
  <conditionalFormatting sqref="A30:E30">
    <cfRule type="expression" dxfId="5" priority="7">
      <formula>#REF!=3</formula>
    </cfRule>
    <cfRule type="expression" dxfId="4" priority="8">
      <formula>#REF!=2</formula>
    </cfRule>
    <cfRule type="expression" dxfId="3" priority="9">
      <formula>#REF!=1</formula>
    </cfRule>
  </conditionalFormatting>
  <conditionalFormatting sqref="F30">
    <cfRule type="expression" dxfId="2" priority="1">
      <formula>#REF!=3</formula>
    </cfRule>
    <cfRule type="expression" dxfId="1" priority="2">
      <formula>#REF!=2</formula>
    </cfRule>
    <cfRule type="expression" dxfId="0" priority="3">
      <formula>#REF!=1</formula>
    </cfRule>
  </conditionalFormatting>
  <pageMargins left="0.52" right="0.3" top="0.51" bottom="0.74803149606299213" header="0.31496062992125984" footer="0.31496062992125984"/>
  <pageSetup scale="80" orientation="portrait" r:id="rId1"/>
  <rowBreaks count="3" manualBreakCount="3">
    <brk id="2" max="16383" man="1"/>
    <brk id="38" max="16383" man="1"/>
    <brk id="4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3B9D7-0B4C-431D-8058-49FBBFA76B85}">
  <sheetPr>
    <tabColor theme="5" tint="-0.249977111117893"/>
  </sheetPr>
  <dimension ref="A2:J56"/>
  <sheetViews>
    <sheetView tabSelected="1" workbookViewId="0">
      <selection activeCell="K13" sqref="K13"/>
    </sheetView>
  </sheetViews>
  <sheetFormatPr baseColWidth="10" defaultRowHeight="12.75" x14ac:dyDescent="0.2"/>
  <cols>
    <col min="1" max="1" width="35.28515625" customWidth="1"/>
    <col min="2" max="2" width="8.7109375" customWidth="1"/>
    <col min="3" max="3" width="0.140625" hidden="1" customWidth="1"/>
    <col min="4" max="4" width="14.28515625" hidden="1" customWidth="1"/>
    <col min="5" max="5" width="0.140625" hidden="1" customWidth="1"/>
    <col min="6" max="6" width="22.28515625" customWidth="1"/>
    <col min="7" max="7" width="23.7109375" customWidth="1"/>
    <col min="8" max="256" width="9.140625" customWidth="1"/>
    <col min="257" max="257" width="35.28515625" customWidth="1"/>
    <col min="258" max="258" width="8.7109375" customWidth="1"/>
    <col min="259" max="261" width="0" hidden="1" customWidth="1"/>
    <col min="262" max="262" width="22.28515625" customWidth="1"/>
    <col min="263" max="263" width="23.7109375" customWidth="1"/>
    <col min="264" max="512" width="9.140625" customWidth="1"/>
    <col min="513" max="513" width="35.28515625" customWidth="1"/>
    <col min="514" max="514" width="8.7109375" customWidth="1"/>
    <col min="515" max="517" width="0" hidden="1" customWidth="1"/>
    <col min="518" max="518" width="22.28515625" customWidth="1"/>
    <col min="519" max="519" width="23.7109375" customWidth="1"/>
    <col min="520" max="768" width="9.140625" customWidth="1"/>
    <col min="769" max="769" width="35.28515625" customWidth="1"/>
    <col min="770" max="770" width="8.7109375" customWidth="1"/>
    <col min="771" max="773" width="0" hidden="1" customWidth="1"/>
    <col min="774" max="774" width="22.28515625" customWidth="1"/>
    <col min="775" max="775" width="23.7109375" customWidth="1"/>
    <col min="776" max="1024" width="9.140625" customWidth="1"/>
    <col min="1025" max="1025" width="35.28515625" customWidth="1"/>
    <col min="1026" max="1026" width="8.7109375" customWidth="1"/>
    <col min="1027" max="1029" width="0" hidden="1" customWidth="1"/>
    <col min="1030" max="1030" width="22.28515625" customWidth="1"/>
    <col min="1031" max="1031" width="23.7109375" customWidth="1"/>
    <col min="1032" max="1280" width="9.140625" customWidth="1"/>
    <col min="1281" max="1281" width="35.28515625" customWidth="1"/>
    <col min="1282" max="1282" width="8.7109375" customWidth="1"/>
    <col min="1283" max="1285" width="0" hidden="1" customWidth="1"/>
    <col min="1286" max="1286" width="22.28515625" customWidth="1"/>
    <col min="1287" max="1287" width="23.7109375" customWidth="1"/>
    <col min="1288" max="1536" width="9.140625" customWidth="1"/>
    <col min="1537" max="1537" width="35.28515625" customWidth="1"/>
    <col min="1538" max="1538" width="8.7109375" customWidth="1"/>
    <col min="1539" max="1541" width="0" hidden="1" customWidth="1"/>
    <col min="1542" max="1542" width="22.28515625" customWidth="1"/>
    <col min="1543" max="1543" width="23.7109375" customWidth="1"/>
    <col min="1544" max="1792" width="9.140625" customWidth="1"/>
    <col min="1793" max="1793" width="35.28515625" customWidth="1"/>
    <col min="1794" max="1794" width="8.7109375" customWidth="1"/>
    <col min="1795" max="1797" width="0" hidden="1" customWidth="1"/>
    <col min="1798" max="1798" width="22.28515625" customWidth="1"/>
    <col min="1799" max="1799" width="23.7109375" customWidth="1"/>
    <col min="1800" max="2048" width="9.140625" customWidth="1"/>
    <col min="2049" max="2049" width="35.28515625" customWidth="1"/>
    <col min="2050" max="2050" width="8.7109375" customWidth="1"/>
    <col min="2051" max="2053" width="0" hidden="1" customWidth="1"/>
    <col min="2054" max="2054" width="22.28515625" customWidth="1"/>
    <col min="2055" max="2055" width="23.7109375" customWidth="1"/>
    <col min="2056" max="2304" width="9.140625" customWidth="1"/>
    <col min="2305" max="2305" width="35.28515625" customWidth="1"/>
    <col min="2306" max="2306" width="8.7109375" customWidth="1"/>
    <col min="2307" max="2309" width="0" hidden="1" customWidth="1"/>
    <col min="2310" max="2310" width="22.28515625" customWidth="1"/>
    <col min="2311" max="2311" width="23.7109375" customWidth="1"/>
    <col min="2312" max="2560" width="9.140625" customWidth="1"/>
    <col min="2561" max="2561" width="35.28515625" customWidth="1"/>
    <col min="2562" max="2562" width="8.7109375" customWidth="1"/>
    <col min="2563" max="2565" width="0" hidden="1" customWidth="1"/>
    <col min="2566" max="2566" width="22.28515625" customWidth="1"/>
    <col min="2567" max="2567" width="23.7109375" customWidth="1"/>
    <col min="2568" max="2816" width="9.140625" customWidth="1"/>
    <col min="2817" max="2817" width="35.28515625" customWidth="1"/>
    <col min="2818" max="2818" width="8.7109375" customWidth="1"/>
    <col min="2819" max="2821" width="0" hidden="1" customWidth="1"/>
    <col min="2822" max="2822" width="22.28515625" customWidth="1"/>
    <col min="2823" max="2823" width="23.7109375" customWidth="1"/>
    <col min="2824" max="3072" width="9.140625" customWidth="1"/>
    <col min="3073" max="3073" width="35.28515625" customWidth="1"/>
    <col min="3074" max="3074" width="8.7109375" customWidth="1"/>
    <col min="3075" max="3077" width="0" hidden="1" customWidth="1"/>
    <col min="3078" max="3078" width="22.28515625" customWidth="1"/>
    <col min="3079" max="3079" width="23.7109375" customWidth="1"/>
    <col min="3080" max="3328" width="9.140625" customWidth="1"/>
    <col min="3329" max="3329" width="35.28515625" customWidth="1"/>
    <col min="3330" max="3330" width="8.7109375" customWidth="1"/>
    <col min="3331" max="3333" width="0" hidden="1" customWidth="1"/>
    <col min="3334" max="3334" width="22.28515625" customWidth="1"/>
    <col min="3335" max="3335" width="23.7109375" customWidth="1"/>
    <col min="3336" max="3584" width="9.140625" customWidth="1"/>
    <col min="3585" max="3585" width="35.28515625" customWidth="1"/>
    <col min="3586" max="3586" width="8.7109375" customWidth="1"/>
    <col min="3587" max="3589" width="0" hidden="1" customWidth="1"/>
    <col min="3590" max="3590" width="22.28515625" customWidth="1"/>
    <col min="3591" max="3591" width="23.7109375" customWidth="1"/>
    <col min="3592" max="3840" width="9.140625" customWidth="1"/>
    <col min="3841" max="3841" width="35.28515625" customWidth="1"/>
    <col min="3842" max="3842" width="8.7109375" customWidth="1"/>
    <col min="3843" max="3845" width="0" hidden="1" customWidth="1"/>
    <col min="3846" max="3846" width="22.28515625" customWidth="1"/>
    <col min="3847" max="3847" width="23.7109375" customWidth="1"/>
    <col min="3848" max="4096" width="9.140625" customWidth="1"/>
    <col min="4097" max="4097" width="35.28515625" customWidth="1"/>
    <col min="4098" max="4098" width="8.7109375" customWidth="1"/>
    <col min="4099" max="4101" width="0" hidden="1" customWidth="1"/>
    <col min="4102" max="4102" width="22.28515625" customWidth="1"/>
    <col min="4103" max="4103" width="23.7109375" customWidth="1"/>
    <col min="4104" max="4352" width="9.140625" customWidth="1"/>
    <col min="4353" max="4353" width="35.28515625" customWidth="1"/>
    <col min="4354" max="4354" width="8.7109375" customWidth="1"/>
    <col min="4355" max="4357" width="0" hidden="1" customWidth="1"/>
    <col min="4358" max="4358" width="22.28515625" customWidth="1"/>
    <col min="4359" max="4359" width="23.7109375" customWidth="1"/>
    <col min="4360" max="4608" width="9.140625" customWidth="1"/>
    <col min="4609" max="4609" width="35.28515625" customWidth="1"/>
    <col min="4610" max="4610" width="8.7109375" customWidth="1"/>
    <col min="4611" max="4613" width="0" hidden="1" customWidth="1"/>
    <col min="4614" max="4614" width="22.28515625" customWidth="1"/>
    <col min="4615" max="4615" width="23.7109375" customWidth="1"/>
    <col min="4616" max="4864" width="9.140625" customWidth="1"/>
    <col min="4865" max="4865" width="35.28515625" customWidth="1"/>
    <col min="4866" max="4866" width="8.7109375" customWidth="1"/>
    <col min="4867" max="4869" width="0" hidden="1" customWidth="1"/>
    <col min="4870" max="4870" width="22.28515625" customWidth="1"/>
    <col min="4871" max="4871" width="23.7109375" customWidth="1"/>
    <col min="4872" max="5120" width="9.140625" customWidth="1"/>
    <col min="5121" max="5121" width="35.28515625" customWidth="1"/>
    <col min="5122" max="5122" width="8.7109375" customWidth="1"/>
    <col min="5123" max="5125" width="0" hidden="1" customWidth="1"/>
    <col min="5126" max="5126" width="22.28515625" customWidth="1"/>
    <col min="5127" max="5127" width="23.7109375" customWidth="1"/>
    <col min="5128" max="5376" width="9.140625" customWidth="1"/>
    <col min="5377" max="5377" width="35.28515625" customWidth="1"/>
    <col min="5378" max="5378" width="8.7109375" customWidth="1"/>
    <col min="5379" max="5381" width="0" hidden="1" customWidth="1"/>
    <col min="5382" max="5382" width="22.28515625" customWidth="1"/>
    <col min="5383" max="5383" width="23.7109375" customWidth="1"/>
    <col min="5384" max="5632" width="9.140625" customWidth="1"/>
    <col min="5633" max="5633" width="35.28515625" customWidth="1"/>
    <col min="5634" max="5634" width="8.7109375" customWidth="1"/>
    <col min="5635" max="5637" width="0" hidden="1" customWidth="1"/>
    <col min="5638" max="5638" width="22.28515625" customWidth="1"/>
    <col min="5639" max="5639" width="23.7109375" customWidth="1"/>
    <col min="5640" max="5888" width="9.140625" customWidth="1"/>
    <col min="5889" max="5889" width="35.28515625" customWidth="1"/>
    <col min="5890" max="5890" width="8.7109375" customWidth="1"/>
    <col min="5891" max="5893" width="0" hidden="1" customWidth="1"/>
    <col min="5894" max="5894" width="22.28515625" customWidth="1"/>
    <col min="5895" max="5895" width="23.7109375" customWidth="1"/>
    <col min="5896" max="6144" width="9.140625" customWidth="1"/>
    <col min="6145" max="6145" width="35.28515625" customWidth="1"/>
    <col min="6146" max="6146" width="8.7109375" customWidth="1"/>
    <col min="6147" max="6149" width="0" hidden="1" customWidth="1"/>
    <col min="6150" max="6150" width="22.28515625" customWidth="1"/>
    <col min="6151" max="6151" width="23.7109375" customWidth="1"/>
    <col min="6152" max="6400" width="9.140625" customWidth="1"/>
    <col min="6401" max="6401" width="35.28515625" customWidth="1"/>
    <col min="6402" max="6402" width="8.7109375" customWidth="1"/>
    <col min="6403" max="6405" width="0" hidden="1" customWidth="1"/>
    <col min="6406" max="6406" width="22.28515625" customWidth="1"/>
    <col min="6407" max="6407" width="23.7109375" customWidth="1"/>
    <col min="6408" max="6656" width="9.140625" customWidth="1"/>
    <col min="6657" max="6657" width="35.28515625" customWidth="1"/>
    <col min="6658" max="6658" width="8.7109375" customWidth="1"/>
    <col min="6659" max="6661" width="0" hidden="1" customWidth="1"/>
    <col min="6662" max="6662" width="22.28515625" customWidth="1"/>
    <col min="6663" max="6663" width="23.7109375" customWidth="1"/>
    <col min="6664" max="6912" width="9.140625" customWidth="1"/>
    <col min="6913" max="6913" width="35.28515625" customWidth="1"/>
    <col min="6914" max="6914" width="8.7109375" customWidth="1"/>
    <col min="6915" max="6917" width="0" hidden="1" customWidth="1"/>
    <col min="6918" max="6918" width="22.28515625" customWidth="1"/>
    <col min="6919" max="6919" width="23.7109375" customWidth="1"/>
    <col min="6920" max="7168" width="9.140625" customWidth="1"/>
    <col min="7169" max="7169" width="35.28515625" customWidth="1"/>
    <col min="7170" max="7170" width="8.7109375" customWidth="1"/>
    <col min="7171" max="7173" width="0" hidden="1" customWidth="1"/>
    <col min="7174" max="7174" width="22.28515625" customWidth="1"/>
    <col min="7175" max="7175" width="23.7109375" customWidth="1"/>
    <col min="7176" max="7424" width="9.140625" customWidth="1"/>
    <col min="7425" max="7425" width="35.28515625" customWidth="1"/>
    <col min="7426" max="7426" width="8.7109375" customWidth="1"/>
    <col min="7427" max="7429" width="0" hidden="1" customWidth="1"/>
    <col min="7430" max="7430" width="22.28515625" customWidth="1"/>
    <col min="7431" max="7431" width="23.7109375" customWidth="1"/>
    <col min="7432" max="7680" width="9.140625" customWidth="1"/>
    <col min="7681" max="7681" width="35.28515625" customWidth="1"/>
    <col min="7682" max="7682" width="8.7109375" customWidth="1"/>
    <col min="7683" max="7685" width="0" hidden="1" customWidth="1"/>
    <col min="7686" max="7686" width="22.28515625" customWidth="1"/>
    <col min="7687" max="7687" width="23.7109375" customWidth="1"/>
    <col min="7688" max="7936" width="9.140625" customWidth="1"/>
    <col min="7937" max="7937" width="35.28515625" customWidth="1"/>
    <col min="7938" max="7938" width="8.7109375" customWidth="1"/>
    <col min="7939" max="7941" width="0" hidden="1" customWidth="1"/>
    <col min="7942" max="7942" width="22.28515625" customWidth="1"/>
    <col min="7943" max="7943" width="23.7109375" customWidth="1"/>
    <col min="7944" max="8192" width="9.140625" customWidth="1"/>
    <col min="8193" max="8193" width="35.28515625" customWidth="1"/>
    <col min="8194" max="8194" width="8.7109375" customWidth="1"/>
    <col min="8195" max="8197" width="0" hidden="1" customWidth="1"/>
    <col min="8198" max="8198" width="22.28515625" customWidth="1"/>
    <col min="8199" max="8199" width="23.7109375" customWidth="1"/>
    <col min="8200" max="8448" width="9.140625" customWidth="1"/>
    <col min="8449" max="8449" width="35.28515625" customWidth="1"/>
    <col min="8450" max="8450" width="8.7109375" customWidth="1"/>
    <col min="8451" max="8453" width="0" hidden="1" customWidth="1"/>
    <col min="8454" max="8454" width="22.28515625" customWidth="1"/>
    <col min="8455" max="8455" width="23.7109375" customWidth="1"/>
    <col min="8456" max="8704" width="9.140625" customWidth="1"/>
    <col min="8705" max="8705" width="35.28515625" customWidth="1"/>
    <col min="8706" max="8706" width="8.7109375" customWidth="1"/>
    <col min="8707" max="8709" width="0" hidden="1" customWidth="1"/>
    <col min="8710" max="8710" width="22.28515625" customWidth="1"/>
    <col min="8711" max="8711" width="23.7109375" customWidth="1"/>
    <col min="8712" max="8960" width="9.140625" customWidth="1"/>
    <col min="8961" max="8961" width="35.28515625" customWidth="1"/>
    <col min="8962" max="8962" width="8.7109375" customWidth="1"/>
    <col min="8963" max="8965" width="0" hidden="1" customWidth="1"/>
    <col min="8966" max="8966" width="22.28515625" customWidth="1"/>
    <col min="8967" max="8967" width="23.7109375" customWidth="1"/>
    <col min="8968" max="9216" width="9.140625" customWidth="1"/>
    <col min="9217" max="9217" width="35.28515625" customWidth="1"/>
    <col min="9218" max="9218" width="8.7109375" customWidth="1"/>
    <col min="9219" max="9221" width="0" hidden="1" customWidth="1"/>
    <col min="9222" max="9222" width="22.28515625" customWidth="1"/>
    <col min="9223" max="9223" width="23.7109375" customWidth="1"/>
    <col min="9224" max="9472" width="9.140625" customWidth="1"/>
    <col min="9473" max="9473" width="35.28515625" customWidth="1"/>
    <col min="9474" max="9474" width="8.7109375" customWidth="1"/>
    <col min="9475" max="9477" width="0" hidden="1" customWidth="1"/>
    <col min="9478" max="9478" width="22.28515625" customWidth="1"/>
    <col min="9479" max="9479" width="23.7109375" customWidth="1"/>
    <col min="9480" max="9728" width="9.140625" customWidth="1"/>
    <col min="9729" max="9729" width="35.28515625" customWidth="1"/>
    <col min="9730" max="9730" width="8.7109375" customWidth="1"/>
    <col min="9731" max="9733" width="0" hidden="1" customWidth="1"/>
    <col min="9734" max="9734" width="22.28515625" customWidth="1"/>
    <col min="9735" max="9735" width="23.7109375" customWidth="1"/>
    <col min="9736" max="9984" width="9.140625" customWidth="1"/>
    <col min="9985" max="9985" width="35.28515625" customWidth="1"/>
    <col min="9986" max="9986" width="8.7109375" customWidth="1"/>
    <col min="9987" max="9989" width="0" hidden="1" customWidth="1"/>
    <col min="9990" max="9990" width="22.28515625" customWidth="1"/>
    <col min="9991" max="9991" width="23.7109375" customWidth="1"/>
    <col min="9992" max="10240" width="9.140625" customWidth="1"/>
    <col min="10241" max="10241" width="35.28515625" customWidth="1"/>
    <col min="10242" max="10242" width="8.7109375" customWidth="1"/>
    <col min="10243" max="10245" width="0" hidden="1" customWidth="1"/>
    <col min="10246" max="10246" width="22.28515625" customWidth="1"/>
    <col min="10247" max="10247" width="23.7109375" customWidth="1"/>
    <col min="10248" max="10496" width="9.140625" customWidth="1"/>
    <col min="10497" max="10497" width="35.28515625" customWidth="1"/>
    <col min="10498" max="10498" width="8.7109375" customWidth="1"/>
    <col min="10499" max="10501" width="0" hidden="1" customWidth="1"/>
    <col min="10502" max="10502" width="22.28515625" customWidth="1"/>
    <col min="10503" max="10503" width="23.7109375" customWidth="1"/>
    <col min="10504" max="10752" width="9.140625" customWidth="1"/>
    <col min="10753" max="10753" width="35.28515625" customWidth="1"/>
    <col min="10754" max="10754" width="8.7109375" customWidth="1"/>
    <col min="10755" max="10757" width="0" hidden="1" customWidth="1"/>
    <col min="10758" max="10758" width="22.28515625" customWidth="1"/>
    <col min="10759" max="10759" width="23.7109375" customWidth="1"/>
    <col min="10760" max="11008" width="9.140625" customWidth="1"/>
    <col min="11009" max="11009" width="35.28515625" customWidth="1"/>
    <col min="11010" max="11010" width="8.7109375" customWidth="1"/>
    <col min="11011" max="11013" width="0" hidden="1" customWidth="1"/>
    <col min="11014" max="11014" width="22.28515625" customWidth="1"/>
    <col min="11015" max="11015" width="23.7109375" customWidth="1"/>
    <col min="11016" max="11264" width="9.140625" customWidth="1"/>
    <col min="11265" max="11265" width="35.28515625" customWidth="1"/>
    <col min="11266" max="11266" width="8.7109375" customWidth="1"/>
    <col min="11267" max="11269" width="0" hidden="1" customWidth="1"/>
    <col min="11270" max="11270" width="22.28515625" customWidth="1"/>
    <col min="11271" max="11271" width="23.7109375" customWidth="1"/>
    <col min="11272" max="11520" width="9.140625" customWidth="1"/>
    <col min="11521" max="11521" width="35.28515625" customWidth="1"/>
    <col min="11522" max="11522" width="8.7109375" customWidth="1"/>
    <col min="11523" max="11525" width="0" hidden="1" customWidth="1"/>
    <col min="11526" max="11526" width="22.28515625" customWidth="1"/>
    <col min="11527" max="11527" width="23.7109375" customWidth="1"/>
    <col min="11528" max="11776" width="9.140625" customWidth="1"/>
    <col min="11777" max="11777" width="35.28515625" customWidth="1"/>
    <col min="11778" max="11778" width="8.7109375" customWidth="1"/>
    <col min="11779" max="11781" width="0" hidden="1" customWidth="1"/>
    <col min="11782" max="11782" width="22.28515625" customWidth="1"/>
    <col min="11783" max="11783" width="23.7109375" customWidth="1"/>
    <col min="11784" max="12032" width="9.140625" customWidth="1"/>
    <col min="12033" max="12033" width="35.28515625" customWidth="1"/>
    <col min="12034" max="12034" width="8.7109375" customWidth="1"/>
    <col min="12035" max="12037" width="0" hidden="1" customWidth="1"/>
    <col min="12038" max="12038" width="22.28515625" customWidth="1"/>
    <col min="12039" max="12039" width="23.7109375" customWidth="1"/>
    <col min="12040" max="12288" width="9.140625" customWidth="1"/>
    <col min="12289" max="12289" width="35.28515625" customWidth="1"/>
    <col min="12290" max="12290" width="8.7109375" customWidth="1"/>
    <col min="12291" max="12293" width="0" hidden="1" customWidth="1"/>
    <col min="12294" max="12294" width="22.28515625" customWidth="1"/>
    <col min="12295" max="12295" width="23.7109375" customWidth="1"/>
    <col min="12296" max="12544" width="9.140625" customWidth="1"/>
    <col min="12545" max="12545" width="35.28515625" customWidth="1"/>
    <col min="12546" max="12546" width="8.7109375" customWidth="1"/>
    <col min="12547" max="12549" width="0" hidden="1" customWidth="1"/>
    <col min="12550" max="12550" width="22.28515625" customWidth="1"/>
    <col min="12551" max="12551" width="23.7109375" customWidth="1"/>
    <col min="12552" max="12800" width="9.140625" customWidth="1"/>
    <col min="12801" max="12801" width="35.28515625" customWidth="1"/>
    <col min="12802" max="12802" width="8.7109375" customWidth="1"/>
    <col min="12803" max="12805" width="0" hidden="1" customWidth="1"/>
    <col min="12806" max="12806" width="22.28515625" customWidth="1"/>
    <col min="12807" max="12807" width="23.7109375" customWidth="1"/>
    <col min="12808" max="13056" width="9.140625" customWidth="1"/>
    <col min="13057" max="13057" width="35.28515625" customWidth="1"/>
    <col min="13058" max="13058" width="8.7109375" customWidth="1"/>
    <col min="13059" max="13061" width="0" hidden="1" customWidth="1"/>
    <col min="13062" max="13062" width="22.28515625" customWidth="1"/>
    <col min="13063" max="13063" width="23.7109375" customWidth="1"/>
    <col min="13064" max="13312" width="9.140625" customWidth="1"/>
    <col min="13313" max="13313" width="35.28515625" customWidth="1"/>
    <col min="13314" max="13314" width="8.7109375" customWidth="1"/>
    <col min="13315" max="13317" width="0" hidden="1" customWidth="1"/>
    <col min="13318" max="13318" width="22.28515625" customWidth="1"/>
    <col min="13319" max="13319" width="23.7109375" customWidth="1"/>
    <col min="13320" max="13568" width="9.140625" customWidth="1"/>
    <col min="13569" max="13569" width="35.28515625" customWidth="1"/>
    <col min="13570" max="13570" width="8.7109375" customWidth="1"/>
    <col min="13571" max="13573" width="0" hidden="1" customWidth="1"/>
    <col min="13574" max="13574" width="22.28515625" customWidth="1"/>
    <col min="13575" max="13575" width="23.7109375" customWidth="1"/>
    <col min="13576" max="13824" width="9.140625" customWidth="1"/>
    <col min="13825" max="13825" width="35.28515625" customWidth="1"/>
    <col min="13826" max="13826" width="8.7109375" customWidth="1"/>
    <col min="13827" max="13829" width="0" hidden="1" customWidth="1"/>
    <col min="13830" max="13830" width="22.28515625" customWidth="1"/>
    <col min="13831" max="13831" width="23.7109375" customWidth="1"/>
    <col min="13832" max="14080" width="9.140625" customWidth="1"/>
    <col min="14081" max="14081" width="35.28515625" customWidth="1"/>
    <col min="14082" max="14082" width="8.7109375" customWidth="1"/>
    <col min="14083" max="14085" width="0" hidden="1" customWidth="1"/>
    <col min="14086" max="14086" width="22.28515625" customWidth="1"/>
    <col min="14087" max="14087" width="23.7109375" customWidth="1"/>
    <col min="14088" max="14336" width="9.140625" customWidth="1"/>
    <col min="14337" max="14337" width="35.28515625" customWidth="1"/>
    <col min="14338" max="14338" width="8.7109375" customWidth="1"/>
    <col min="14339" max="14341" width="0" hidden="1" customWidth="1"/>
    <col min="14342" max="14342" width="22.28515625" customWidth="1"/>
    <col min="14343" max="14343" width="23.7109375" customWidth="1"/>
    <col min="14344" max="14592" width="9.140625" customWidth="1"/>
    <col min="14593" max="14593" width="35.28515625" customWidth="1"/>
    <col min="14594" max="14594" width="8.7109375" customWidth="1"/>
    <col min="14595" max="14597" width="0" hidden="1" customWidth="1"/>
    <col min="14598" max="14598" width="22.28515625" customWidth="1"/>
    <col min="14599" max="14599" width="23.7109375" customWidth="1"/>
    <col min="14600" max="14848" width="9.140625" customWidth="1"/>
    <col min="14849" max="14849" width="35.28515625" customWidth="1"/>
    <col min="14850" max="14850" width="8.7109375" customWidth="1"/>
    <col min="14851" max="14853" width="0" hidden="1" customWidth="1"/>
    <col min="14854" max="14854" width="22.28515625" customWidth="1"/>
    <col min="14855" max="14855" width="23.7109375" customWidth="1"/>
    <col min="14856" max="15104" width="9.140625" customWidth="1"/>
    <col min="15105" max="15105" width="35.28515625" customWidth="1"/>
    <col min="15106" max="15106" width="8.7109375" customWidth="1"/>
    <col min="15107" max="15109" width="0" hidden="1" customWidth="1"/>
    <col min="15110" max="15110" width="22.28515625" customWidth="1"/>
    <col min="15111" max="15111" width="23.7109375" customWidth="1"/>
    <col min="15112" max="15360" width="9.140625" customWidth="1"/>
    <col min="15361" max="15361" width="35.28515625" customWidth="1"/>
    <col min="15362" max="15362" width="8.7109375" customWidth="1"/>
    <col min="15363" max="15365" width="0" hidden="1" customWidth="1"/>
    <col min="15366" max="15366" width="22.28515625" customWidth="1"/>
    <col min="15367" max="15367" width="23.7109375" customWidth="1"/>
    <col min="15368" max="15616" width="9.140625" customWidth="1"/>
    <col min="15617" max="15617" width="35.28515625" customWidth="1"/>
    <col min="15618" max="15618" width="8.7109375" customWidth="1"/>
    <col min="15619" max="15621" width="0" hidden="1" customWidth="1"/>
    <col min="15622" max="15622" width="22.28515625" customWidth="1"/>
    <col min="15623" max="15623" width="23.7109375" customWidth="1"/>
    <col min="15624" max="15872" width="9.140625" customWidth="1"/>
    <col min="15873" max="15873" width="35.28515625" customWidth="1"/>
    <col min="15874" max="15874" width="8.7109375" customWidth="1"/>
    <col min="15875" max="15877" width="0" hidden="1" customWidth="1"/>
    <col min="15878" max="15878" width="22.28515625" customWidth="1"/>
    <col min="15879" max="15879" width="23.7109375" customWidth="1"/>
    <col min="15880" max="16128" width="9.140625" customWidth="1"/>
    <col min="16129" max="16129" width="35.28515625" customWidth="1"/>
    <col min="16130" max="16130" width="8.7109375" customWidth="1"/>
    <col min="16131" max="16133" width="0" hidden="1" customWidth="1"/>
    <col min="16134" max="16134" width="22.28515625" customWidth="1"/>
    <col min="16135" max="16135" width="23.7109375" customWidth="1"/>
    <col min="16136" max="16384" width="9.140625" customWidth="1"/>
  </cols>
  <sheetData>
    <row r="2" spans="1:6" ht="34.5" customHeight="1" thickBot="1" x14ac:dyDescent="0.25">
      <c r="A2" s="331" t="s">
        <v>147</v>
      </c>
      <c r="B2" s="331"/>
      <c r="C2" s="331"/>
      <c r="D2" s="331"/>
      <c r="E2" s="331"/>
      <c r="F2" s="331"/>
    </row>
    <row r="3" spans="1:6" ht="35.25" customHeight="1" thickBot="1" x14ac:dyDescent="0.25">
      <c r="A3" s="332" t="s">
        <v>126</v>
      </c>
      <c r="B3" s="333"/>
      <c r="C3" s="333"/>
      <c r="D3" s="333"/>
      <c r="E3" s="333"/>
      <c r="F3" s="334"/>
    </row>
    <row r="4" spans="1:6" ht="25.5" x14ac:dyDescent="0.2">
      <c r="A4" s="196" t="s">
        <v>127</v>
      </c>
      <c r="B4" s="197" t="s">
        <v>115</v>
      </c>
      <c r="C4" s="198" t="s">
        <v>128</v>
      </c>
      <c r="D4" s="199" t="s">
        <v>129</v>
      </c>
      <c r="E4" s="198" t="s">
        <v>130</v>
      </c>
      <c r="F4" s="200" t="s">
        <v>131</v>
      </c>
    </row>
    <row r="5" spans="1:6" x14ac:dyDescent="0.2">
      <c r="A5" s="201"/>
      <c r="B5" s="202"/>
      <c r="C5" s="203"/>
      <c r="D5" s="202"/>
      <c r="E5" s="204"/>
      <c r="F5" s="205"/>
    </row>
    <row r="6" spans="1:6" x14ac:dyDescent="0.2">
      <c r="A6" s="201"/>
      <c r="B6" s="202"/>
      <c r="C6" s="206"/>
      <c r="D6" s="202"/>
      <c r="E6" s="204"/>
      <c r="F6" s="205"/>
    </row>
    <row r="7" spans="1:6" x14ac:dyDescent="0.2">
      <c r="A7" s="201"/>
      <c r="B7" s="202"/>
      <c r="C7" s="203"/>
      <c r="D7" s="202"/>
      <c r="E7" s="204"/>
      <c r="F7" s="205"/>
    </row>
    <row r="8" spans="1:6" x14ac:dyDescent="0.2">
      <c r="A8" s="201"/>
      <c r="B8" s="202"/>
      <c r="C8" s="207"/>
      <c r="D8" s="208"/>
      <c r="E8" s="208"/>
      <c r="F8" s="209"/>
    </row>
    <row r="9" spans="1:6" x14ac:dyDescent="0.2">
      <c r="A9" s="201"/>
      <c r="B9" s="202"/>
      <c r="C9" s="207"/>
      <c r="D9" s="208"/>
      <c r="E9" s="208"/>
      <c r="F9" s="210"/>
    </row>
    <row r="10" spans="1:6" x14ac:dyDescent="0.2">
      <c r="A10" s="201"/>
      <c r="B10" s="202"/>
      <c r="C10" s="207"/>
      <c r="D10" s="208"/>
      <c r="E10" s="208"/>
      <c r="F10" s="210"/>
    </row>
    <row r="11" spans="1:6" x14ac:dyDescent="0.2">
      <c r="A11" s="201"/>
      <c r="B11" s="202"/>
      <c r="C11" s="207"/>
      <c r="D11" s="208"/>
      <c r="E11" s="208"/>
      <c r="F11" s="211"/>
    </row>
    <row r="12" spans="1:6" x14ac:dyDescent="0.2">
      <c r="A12" s="201"/>
      <c r="B12" s="202"/>
      <c r="C12" s="207"/>
      <c r="D12" s="208"/>
      <c r="E12" s="208"/>
      <c r="F12" s="211"/>
    </row>
    <row r="13" spans="1:6" x14ac:dyDescent="0.2">
      <c r="A13" s="201"/>
      <c r="B13" s="202"/>
      <c r="C13" s="207"/>
      <c r="D13" s="208"/>
      <c r="E13" s="208"/>
      <c r="F13" s="210"/>
    </row>
    <row r="14" spans="1:6" x14ac:dyDescent="0.2">
      <c r="A14" s="201"/>
      <c r="B14" s="202"/>
      <c r="C14" s="207"/>
      <c r="D14" s="208"/>
      <c r="E14" s="208"/>
      <c r="F14" s="210"/>
    </row>
    <row r="15" spans="1:6" x14ac:dyDescent="0.2">
      <c r="A15" s="201"/>
      <c r="B15" s="202"/>
      <c r="C15" s="207"/>
      <c r="D15" s="208"/>
      <c r="E15" s="208"/>
      <c r="F15" s="210"/>
    </row>
    <row r="16" spans="1:6" x14ac:dyDescent="0.2">
      <c r="A16" s="201"/>
      <c r="B16" s="202"/>
      <c r="C16" s="207"/>
      <c r="D16" s="208"/>
      <c r="E16" s="208"/>
      <c r="F16" s="210"/>
    </row>
    <row r="17" spans="1:6" x14ac:dyDescent="0.2">
      <c r="A17" s="212"/>
      <c r="B17" s="213"/>
      <c r="C17" s="214"/>
      <c r="D17" s="208"/>
      <c r="E17" s="208"/>
      <c r="F17" s="211"/>
    </row>
    <row r="18" spans="1:6" x14ac:dyDescent="0.2">
      <c r="A18" s="212"/>
      <c r="B18" s="213"/>
      <c r="C18" s="214"/>
      <c r="D18" s="208"/>
      <c r="E18" s="208"/>
      <c r="F18" s="211"/>
    </row>
    <row r="19" spans="1:6" x14ac:dyDescent="0.2">
      <c r="A19" s="212"/>
      <c r="B19" s="213"/>
      <c r="C19" s="214"/>
      <c r="D19" s="208"/>
      <c r="E19" s="208"/>
      <c r="F19" s="211"/>
    </row>
    <row r="20" spans="1:6" x14ac:dyDescent="0.2">
      <c r="A20" s="212"/>
      <c r="B20" s="213"/>
      <c r="C20" s="214"/>
      <c r="D20" s="208"/>
      <c r="E20" s="208"/>
      <c r="F20" s="211"/>
    </row>
    <row r="21" spans="1:6" ht="15" customHeight="1" x14ac:dyDescent="0.2">
      <c r="A21" s="212"/>
      <c r="B21" s="213"/>
      <c r="C21" s="214"/>
      <c r="D21" s="208"/>
      <c r="E21" s="208"/>
      <c r="F21" s="211"/>
    </row>
    <row r="22" spans="1:6" x14ac:dyDescent="0.2">
      <c r="A22" s="212"/>
      <c r="B22" s="213"/>
      <c r="C22" s="214"/>
      <c r="D22" s="208"/>
      <c r="E22" s="208"/>
      <c r="F22" s="211"/>
    </row>
    <row r="23" spans="1:6" x14ac:dyDescent="0.2">
      <c r="A23" s="212"/>
      <c r="B23" s="213"/>
      <c r="C23" s="207"/>
      <c r="D23" s="208"/>
      <c r="E23" s="208"/>
      <c r="F23" s="211"/>
    </row>
    <row r="24" spans="1:6" x14ac:dyDescent="0.2">
      <c r="A24" s="212"/>
      <c r="B24" s="213"/>
      <c r="C24" s="207"/>
      <c r="D24" s="208"/>
      <c r="E24" s="208"/>
      <c r="F24" s="211"/>
    </row>
    <row r="25" spans="1:6" x14ac:dyDescent="0.2">
      <c r="A25" s="215"/>
      <c r="B25" s="213"/>
      <c r="C25" s="207"/>
      <c r="D25" s="208"/>
      <c r="E25" s="208"/>
      <c r="F25" s="211"/>
    </row>
    <row r="26" spans="1:6" x14ac:dyDescent="0.2">
      <c r="A26" s="212"/>
      <c r="B26" s="213"/>
      <c r="C26" s="207"/>
      <c r="D26" s="208"/>
      <c r="E26" s="208"/>
      <c r="F26" s="211"/>
    </row>
    <row r="27" spans="1:6" x14ac:dyDescent="0.2">
      <c r="A27" s="212"/>
      <c r="B27" s="213"/>
      <c r="C27" s="207"/>
      <c r="D27" s="208"/>
      <c r="E27" s="208"/>
      <c r="F27" s="216"/>
    </row>
    <row r="28" spans="1:6" x14ac:dyDescent="0.2">
      <c r="A28" s="217"/>
      <c r="B28" s="213"/>
      <c r="C28" s="207"/>
      <c r="D28" s="208"/>
      <c r="E28" s="208"/>
      <c r="F28" s="218"/>
    </row>
    <row r="29" spans="1:6" x14ac:dyDescent="0.2">
      <c r="A29" s="219"/>
      <c r="B29" s="213"/>
      <c r="C29" s="207"/>
      <c r="D29" s="208"/>
      <c r="E29" s="208"/>
      <c r="F29" s="216"/>
    </row>
    <row r="30" spans="1:6" ht="43.5" customHeight="1" x14ac:dyDescent="0.2">
      <c r="A30" s="212"/>
      <c r="B30" s="213"/>
      <c r="C30" s="207"/>
      <c r="D30" s="208"/>
      <c r="E30" s="208"/>
      <c r="F30" s="216"/>
    </row>
    <row r="31" spans="1:6" x14ac:dyDescent="0.2">
      <c r="A31" s="220"/>
      <c r="B31" s="213"/>
      <c r="C31" s="207"/>
      <c r="D31" s="208"/>
      <c r="E31" s="208"/>
      <c r="F31" s="216"/>
    </row>
    <row r="32" spans="1:6" x14ac:dyDescent="0.2">
      <c r="A32" s="212"/>
      <c r="B32" s="213"/>
      <c r="C32" s="207"/>
      <c r="D32" s="208"/>
      <c r="E32" s="208"/>
      <c r="F32" s="216"/>
    </row>
    <row r="33" spans="1:6" x14ac:dyDescent="0.2">
      <c r="A33" s="212"/>
      <c r="B33" s="213"/>
      <c r="C33" s="207"/>
      <c r="D33" s="208"/>
      <c r="E33" s="208"/>
      <c r="F33" s="216"/>
    </row>
    <row r="34" spans="1:6" x14ac:dyDescent="0.2">
      <c r="A34" s="212"/>
      <c r="B34" s="213"/>
      <c r="C34" s="207"/>
      <c r="D34" s="208"/>
      <c r="E34" s="208"/>
      <c r="F34" s="221"/>
    </row>
    <row r="35" spans="1:6" ht="25.5" x14ac:dyDescent="0.2">
      <c r="A35" s="160" t="s">
        <v>132</v>
      </c>
      <c r="B35" s="161" t="s">
        <v>115</v>
      </c>
      <c r="C35" s="161" t="s">
        <v>128</v>
      </c>
      <c r="D35" s="222" t="s">
        <v>129</v>
      </c>
      <c r="E35" s="223" t="s">
        <v>130</v>
      </c>
      <c r="F35" s="224" t="s">
        <v>133</v>
      </c>
    </row>
    <row r="36" spans="1:6" x14ac:dyDescent="0.2">
      <c r="A36" s="201"/>
      <c r="B36" s="202"/>
      <c r="C36" s="225"/>
      <c r="D36" s="208"/>
      <c r="E36" s="208"/>
      <c r="F36" s="210"/>
    </row>
    <row r="37" spans="1:6" x14ac:dyDescent="0.2">
      <c r="A37" s="226"/>
      <c r="B37" s="202"/>
      <c r="C37" s="225"/>
      <c r="D37" s="208"/>
      <c r="E37" s="208"/>
      <c r="F37" s="210"/>
    </row>
    <row r="38" spans="1:6" x14ac:dyDescent="0.2">
      <c r="A38" s="212"/>
      <c r="B38" s="213"/>
      <c r="C38" s="225"/>
      <c r="D38" s="208"/>
      <c r="E38" s="208"/>
      <c r="F38" s="211"/>
    </row>
    <row r="39" spans="1:6" x14ac:dyDescent="0.2">
      <c r="A39" s="212"/>
      <c r="B39" s="213"/>
      <c r="C39" s="225"/>
      <c r="D39" s="208"/>
      <c r="E39" s="208"/>
      <c r="F39" s="211"/>
    </row>
    <row r="40" spans="1:6" ht="16.5" thickBot="1" x14ac:dyDescent="0.3">
      <c r="A40" s="227"/>
      <c r="B40" s="228"/>
      <c r="C40" s="229"/>
      <c r="D40" s="230"/>
      <c r="E40" s="230"/>
      <c r="F40" s="231"/>
    </row>
    <row r="41" spans="1:6" ht="15.75" x14ac:dyDescent="0.25">
      <c r="A41" s="232"/>
      <c r="B41" s="233"/>
      <c r="C41" s="234"/>
      <c r="F41" s="235"/>
    </row>
    <row r="42" spans="1:6" x14ac:dyDescent="0.2">
      <c r="A42" s="1"/>
      <c r="B42" s="236"/>
      <c r="C42" s="237">
        <v>13.01</v>
      </c>
      <c r="D42" s="234">
        <v>244999</v>
      </c>
    </row>
    <row r="46" spans="1:6" ht="15" x14ac:dyDescent="0.25">
      <c r="A46" s="335" t="s">
        <v>134</v>
      </c>
      <c r="B46" s="335"/>
    </row>
    <row r="56" spans="10:10" x14ac:dyDescent="0.2">
      <c r="J56" t="e">
        <f>19500/'LISTA DE MATERIALES'!K6</f>
        <v>#DIV/0!</v>
      </c>
    </row>
  </sheetData>
  <mergeCells count="3">
    <mergeCell ref="A2:F2"/>
    <mergeCell ref="A3:F3"/>
    <mergeCell ref="A46:B46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OFERTA ECONOMICA</vt:lpstr>
      <vt:lpstr>CALCULO DE CUADRILLA</vt:lpstr>
      <vt:lpstr>ANALISIS DE PRECIOS U</vt:lpstr>
      <vt:lpstr>LISTA DE MATERIALES</vt:lpstr>
    </vt:vector>
  </TitlesOfParts>
  <Company>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indypr1206@gmail.com</cp:lastModifiedBy>
  <cp:lastPrinted>2026-01-28T17:08:03Z</cp:lastPrinted>
  <dcterms:created xsi:type="dcterms:W3CDTF">2003-04-14T23:38:19Z</dcterms:created>
  <dcterms:modified xsi:type="dcterms:W3CDTF">2026-09-22T13:59:18Z</dcterms:modified>
</cp:coreProperties>
</file>